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bookViews>
    <workbookView xWindow="132" yWindow="576" windowWidth="18888" windowHeight="6912" activeTab="1"/>
  </bookViews>
  <sheets>
    <sheet name="Rekapitulace stavby" sheetId="1" r:id="rId1"/>
    <sheet name="2020003 - Výměna střešníh..." sheetId="2" r:id="rId2"/>
    <sheet name="Pokyny pro vyplnění" sheetId="3" r:id="rId3"/>
  </sheets>
  <definedNames>
    <definedName name="_xlnm._FilterDatabase" localSheetId="1" hidden="1">'2020003 - Výměna střešníh...'!$C$93:$K$395</definedName>
    <definedName name="_xlnm.Print_Area" localSheetId="1">'2020003 - Výměna střešníh...'!$C$4:$J$37,'2020003 - Výměna střešníh...'!$C$43:$J$77,'2020003 - Výměna střešníh...'!$C$83:$K$395</definedName>
    <definedName name="_xlnm.Print_Area" localSheetId="2">'Pokyny pro vyplnění'!$B$2:$K$71,'Pokyny pro vyplnění'!$B$74:$K$118,'Pokyny pro vyplnění'!$B$121:$K$190,'Pokyny pro vyplnění'!$B$198:$K$218</definedName>
    <definedName name="_xlnm.Print_Area" localSheetId="0">'Rekapitulace stavby'!$D$4:$AO$36,'Rekapitulace stavby'!$C$42:$AQ$56</definedName>
    <definedName name="_xlnm.Print_Titles" localSheetId="0">'Rekapitulace stavby'!$52:$52</definedName>
    <definedName name="_xlnm.Print_Titles" localSheetId="1">'2020003 - Výměna střešníh...'!$93:$93</definedName>
  </definedNames>
  <calcPr calcId="144525"/>
</workbook>
</file>

<file path=xl/sharedStrings.xml><?xml version="1.0" encoding="utf-8"?>
<sst xmlns="http://schemas.openxmlformats.org/spreadsheetml/2006/main" count="3801" uniqueCount="971">
  <si>
    <t>Export Komplet</t>
  </si>
  <si>
    <t>VZ</t>
  </si>
  <si>
    <t>2.0</t>
  </si>
  <si>
    <t/>
  </si>
  <si>
    <t>False</t>
  </si>
  <si>
    <t>{21e5e9c4-4361-42d1-bdd9-e6b76d04aeb9}</t>
  </si>
  <si>
    <t>&gt;&gt;  skryté sloupce  &lt;&lt;</t>
  </si>
  <si>
    <t>0,01</t>
  </si>
  <si>
    <t>21</t>
  </si>
  <si>
    <t>15</t>
  </si>
  <si>
    <t>REKAPITULACE STAVBY</t>
  </si>
  <si>
    <t>v ---  níže se nacházejí doplnkové a pomocné údaje k sestavám  --- v</t>
  </si>
  <si>
    <t>Návod na vyplnění</t>
  </si>
  <si>
    <t>0,001</t>
  </si>
  <si>
    <t>Kód:</t>
  </si>
  <si>
    <t>2020003</t>
  </si>
  <si>
    <t>Stavba:</t>
  </si>
  <si>
    <t>Výměna střešního pláště na budově VZ II</t>
  </si>
  <si>
    <t>KSO:</t>
  </si>
  <si>
    <t>CC-CZ:</t>
  </si>
  <si>
    <t>Místo:</t>
  </si>
  <si>
    <t>Za Viaduktem 8, č.p. 1143, 170 00  Praha 7</t>
  </si>
  <si>
    <t>Datum:</t>
  </si>
  <si>
    <t>Zadavatel:</t>
  </si>
  <si>
    <t>IČ:</t>
  </si>
  <si>
    <t>STÁTNÍ TISKÁRNA CENIN, Růžová 6, 110 00 Praha 1</t>
  </si>
  <si>
    <t>DIČ:</t>
  </si>
  <si>
    <t>Vyplň údaj</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</si>
  <si>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</si>
  <si>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</si>
  <si>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</si>
  <si>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</si>
  <si>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</si>
  <si>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</si>
  <si>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</si>
  <si>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</si>
  <si>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</si>
  <si>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</si>
  <si>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</si>
  <si>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</si>
  <si>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</si>
  <si>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</si>
  <si>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</si>
  <si>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</si>
  <si>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</si>
  <si>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</si>
  <si>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</si>
  <si>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</si>
  <si>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</si>
  <si>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</si>
  <si>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</si>
  <si>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</si>
  <si>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</si>
  <si>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</si>
  <si>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</si>
  <si>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</si>
  <si>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</si>
  <si>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</si>
  <si>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</si>
  <si>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</si>
  <si>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</si>
  <si>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</si>
  <si>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</si>
  <si>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</si>
  <si>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</si>
  <si>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</si>
  <si>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</si>
  <si>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</si>
  <si>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</si>
  <si>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t>
  </si>
  <si>
    <t>STA</t>
  </si>
  <si>
    <t>1</t>
  </si>
  <si>
    <t>###NOINSERT###</t>
  </si>
  <si>
    <t>2</t>
  </si>
  <si>
    <t>KRYCÍ LIST SOUPISU PRACÍ</t>
  </si>
  <si>
    <t>REKAPITULACE ČLENĚNÍ SOUPISU PRACÍ</t>
  </si>
  <si>
    <t>Kód dílu - Popis</t>
  </si>
  <si>
    <t>Cena celkem [CZK]</t>
  </si>
  <si>
    <t>-1</t>
  </si>
  <si>
    <t>HSV - Práce a dodávky HSV</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</si>
  <si>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</si>
  <si>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</si>
  <si>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</si>
  <si>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</si>
  <si>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</si>
  <si>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402 - Výplně otvorů</t>
  </si>
  <si>
    <t xml:space="preserve">    711 - Izolace proti vodě, vlhkosti a plynům</t>
  </si>
  <si>
    <t xml:space="preserve">    712 - Povlakové krytiny</t>
  </si>
  <si>
    <t xml:space="preserve">    713 - Izolace tepelné</t>
  </si>
  <si>
    <t xml:space="preserve">    741 - Elektroinstalace - silnoproud</t>
  </si>
  <si>
    <t xml:space="preserve">    751 - Vzduchotechnika</t>
  </si>
  <si>
    <t xml:space="preserve">    762 - Konstrukce tesařské</t>
  </si>
  <si>
    <t xml:space="preserve">    764 - Konstrukce klempířské</t>
  </si>
  <si>
    <t xml:space="preserve">    767 - Konstrukce zámečnické</t>
  </si>
  <si>
    <t xml:space="preserve">    789 - Povrchové úpravy ocelových konstrukcí a technologických zařízení</t>
  </si>
  <si>
    <t>VRN - Vedlejší rozpočtové náklady</t>
  </si>
  <si>
    <t xml:space="preserve">    VRN1 - Průzkumné, geodetické a projektové práce</t>
  </si>
  <si>
    <t xml:space="preserve">    VRN3 - Zařízení staveniště</t>
  </si>
  <si>
    <t xml:space="preserve">    VRN6 - Územní vlivy</t>
  </si>
  <si>
    <t xml:space="preserve">    VRN7 - Provozní vlivy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</si>
  <si>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</si>
  <si>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</si>
  <si>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</si>
  <si>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</si>
  <si>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</si>
  <si>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</si>
  <si>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</si>
  <si>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</si>
  <si>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</si>
  <si>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</si>
  <si>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</si>
  <si>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</si>
  <si>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</si>
  <si>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</si>
  <si>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</si>
  <si>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</si>
  <si>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6</t>
  </si>
  <si>
    <t>Úpravy povrchů, podlahy a osazování výplní</t>
  </si>
  <si>
    <t>K</t>
  </si>
  <si>
    <t>612135101</t>
  </si>
  <si>
    <t>Hrubá výplň rýh maltou jakékoli šířky rýhy ve stěnách</t>
  </si>
  <si>
    <t>m2</t>
  </si>
  <si>
    <t>CS ÚRS 2020 01</t>
  </si>
  <si>
    <t>4</t>
  </si>
  <si>
    <t>2016587850</t>
  </si>
  <si>
    <t>PSC</t>
  </si>
  <si>
    <t xml:space="preserve">Poznámka k souboru cen:
1. V cenách nejsou započteny náklady na omítku rýh, tyto se ocení příšlušnými cenami tohoto katalogu.
</t>
  </si>
  <si>
    <t>VV</t>
  </si>
  <si>
    <t>"vyplnění otvorů po demontáži lešení a výtahu"</t>
  </si>
  <si>
    <t>(13,5+149,11)*2/15</t>
  </si>
  <si>
    <t>622325111</t>
  </si>
  <si>
    <t>Oprava vápenné omítky vnějších ploch stupně členitosti 1 hladké stěn, v rozsahu opravované plochy do 10%</t>
  </si>
  <si>
    <t>2090598134</t>
  </si>
  <si>
    <t>P</t>
  </si>
  <si>
    <t>Poznámka k položce:
doplnění dle stávající omítky</t>
  </si>
  <si>
    <t>"oprava fasády po demontáži lešení, výtahu"</t>
  </si>
  <si>
    <t>(13,5+149,11)*2</t>
  </si>
  <si>
    <t>3</t>
  </si>
  <si>
    <t>629135101</t>
  </si>
  <si>
    <t>Vyrovnávací vrstva z cementové malty pod klempířskými prvky šířky do 150 mm</t>
  </si>
  <si>
    <t>m</t>
  </si>
  <si>
    <t>1051917305</t>
  </si>
  <si>
    <t>154,14+6,27</t>
  </si>
  <si>
    <t>9</t>
  </si>
  <si>
    <t>Ostatní konstrukce a práce, bourání</t>
  </si>
  <si>
    <t>9001</t>
  </si>
  <si>
    <t>Montáž zavěšeního konzolového lešení</t>
  </si>
  <si>
    <t>638537551</t>
  </si>
  <si>
    <t>149,11</t>
  </si>
  <si>
    <t>5</t>
  </si>
  <si>
    <t>9002</t>
  </si>
  <si>
    <t>Příplatek za první a každý další den použití zavěšeného konzolového lešení</t>
  </si>
  <si>
    <t>-1487534333</t>
  </si>
  <si>
    <t>149,11*2*30</t>
  </si>
  <si>
    <t>9003</t>
  </si>
  <si>
    <t>Demontáž zavěšeného konzolového lešení</t>
  </si>
  <si>
    <t>1441002414</t>
  </si>
  <si>
    <t>7</t>
  </si>
  <si>
    <t>9004</t>
  </si>
  <si>
    <t>Montáž stavebního výtahu do výšky 20 m</t>
  </si>
  <si>
    <t>kus</t>
  </si>
  <si>
    <t>-1182719558</t>
  </si>
  <si>
    <t>8</t>
  </si>
  <si>
    <t>9005</t>
  </si>
  <si>
    <t>Příplatek za první a každý další den použití výtahu</t>
  </si>
  <si>
    <t>-1089978144</t>
  </si>
  <si>
    <t>2*30</t>
  </si>
  <si>
    <t>9006</t>
  </si>
  <si>
    <t>Demontáž stavebního výtahu do výšky 20 m</t>
  </si>
  <si>
    <t>-1579553872</t>
  </si>
  <si>
    <t>10</t>
  </si>
  <si>
    <t>9007</t>
  </si>
  <si>
    <t>Montáž provizorního zastřešení proti zatečení</t>
  </si>
  <si>
    <t>1058815502</t>
  </si>
  <si>
    <t>831</t>
  </si>
  <si>
    <t>11</t>
  </si>
  <si>
    <t>9008</t>
  </si>
  <si>
    <t>Příplatek za první a každý den použití zastřešení proti zatečení</t>
  </si>
  <si>
    <t>1054796925</t>
  </si>
  <si>
    <t>831*2*30</t>
  </si>
  <si>
    <t>12</t>
  </si>
  <si>
    <t>9009</t>
  </si>
  <si>
    <t>Demontáž provizorního zastřešení proti zatečení</t>
  </si>
  <si>
    <t>1085586443</t>
  </si>
  <si>
    <t>13</t>
  </si>
  <si>
    <t>9010</t>
  </si>
  <si>
    <t>Mobilní jeřáb</t>
  </si>
  <si>
    <t>hod</t>
  </si>
  <si>
    <t>37903423</t>
  </si>
  <si>
    <t>14</t>
  </si>
  <si>
    <t>9011</t>
  </si>
  <si>
    <t>Plošina (podval) pro motorgenerátor</t>
  </si>
  <si>
    <t>2061384413</t>
  </si>
  <si>
    <t>9012</t>
  </si>
  <si>
    <t>Demontáž stávající ocelové konstrukce pro technologie</t>
  </si>
  <si>
    <t>206260098</t>
  </si>
  <si>
    <t>Poznámka k položce:
vč. jejího přesunu</t>
  </si>
  <si>
    <t>16</t>
  </si>
  <si>
    <t>9013</t>
  </si>
  <si>
    <t>Zpětná montáž ocelové konstrukce pro technologie</t>
  </si>
  <si>
    <t>-753146043</t>
  </si>
  <si>
    <t>Poznámka k položce:
vč. úprávy, kotvícího a spojovacího materiálu blíže viz. D.01.601 OK pro technologie</t>
  </si>
  <si>
    <t>17</t>
  </si>
  <si>
    <t>9014</t>
  </si>
  <si>
    <t>Demontáž stávající protihlukové stěny</t>
  </si>
  <si>
    <t>617301570</t>
  </si>
  <si>
    <t>18</t>
  </si>
  <si>
    <t>9015</t>
  </si>
  <si>
    <t>Zpětná montáž protihlukové stěny</t>
  </si>
  <si>
    <t>-968458762</t>
  </si>
  <si>
    <t xml:space="preserve">Poznámka k položce:
vč. její úpravy
</t>
  </si>
  <si>
    <t>19</t>
  </si>
  <si>
    <t>9016</t>
  </si>
  <si>
    <t>Osazení provizorní konstrukce pro přesun VZT</t>
  </si>
  <si>
    <t>385084981</t>
  </si>
  <si>
    <t>20</t>
  </si>
  <si>
    <t>9017</t>
  </si>
  <si>
    <t>Demontáž provizorní konstrukce pro přesun VZT</t>
  </si>
  <si>
    <t>-273230596</t>
  </si>
  <si>
    <t>9018</t>
  </si>
  <si>
    <t>Montáž provizorních dveří uzamykatelných z OSB desek</t>
  </si>
  <si>
    <t>-1601196840</t>
  </si>
  <si>
    <t>"provizorní dveře do strojovny VZT" 3*(3,1+2*0,75)</t>
  </si>
  <si>
    <t>22</t>
  </si>
  <si>
    <t>9019</t>
  </si>
  <si>
    <t>Demontáž provizorních dveří uzamykatelných z OSB desek</t>
  </si>
  <si>
    <t>-999886838</t>
  </si>
  <si>
    <t>23</t>
  </si>
  <si>
    <t>9020</t>
  </si>
  <si>
    <t>Očištění bezpečnostní mříze po provedených pracech</t>
  </si>
  <si>
    <t>soubor</t>
  </si>
  <si>
    <t>1718074001</t>
  </si>
  <si>
    <t>24</t>
  </si>
  <si>
    <t>944511111</t>
  </si>
  <si>
    <t>Montáž ochranné sítě zavěšené na konstrukci lešení z textilie z umělých vláken</t>
  </si>
  <si>
    <t>413250435</t>
  </si>
  <si>
    <t xml:space="preserve">Poznámka k souboru cen:
1. V cenách nejsou započteny náklady na lešení potřebné pro zavěšení sítí; toto lešení se oceňuje příslušnými cenami lešení.
</t>
  </si>
  <si>
    <t>"ochranná síť na zavěšení konzolové lešení"</t>
  </si>
  <si>
    <t>149,11*1,6</t>
  </si>
  <si>
    <t>25</t>
  </si>
  <si>
    <t>944511211</t>
  </si>
  <si>
    <t>Montáž ochranné sítě Příplatek za první a každý další den použití sítě k ceně -1111</t>
  </si>
  <si>
    <t>-1948507572</t>
  </si>
  <si>
    <t>149,11*1,6*2*30</t>
  </si>
  <si>
    <t>26</t>
  </si>
  <si>
    <t>944511811</t>
  </si>
  <si>
    <t>Demontáž ochranné sítě zavěšené na konstrukci lešení z textilie z umělých vláken</t>
  </si>
  <si>
    <t>-1447903735</t>
  </si>
  <si>
    <t>27</t>
  </si>
  <si>
    <t>953946111</t>
  </si>
  <si>
    <t>Montáž atypických ocelových konstrukcí profilů hmotnosti do 13 kg/m, hmotnosti konstrukce do 1 t</t>
  </si>
  <si>
    <t>t</t>
  </si>
  <si>
    <t>756393961</t>
  </si>
  <si>
    <t xml:space="preserve">Poznámka k souboru cen:
1. Ceny nelze použít pro ocenění montáže ocelových konstrukcí hmotnosti do 500 kg; tyto se oceňují cenami souboru cen 767 99-51 Montáž ostatních atypických zámečnických konstrukcí části A01 katalogu 800-767 Konstrukce zámečnické.
</t>
  </si>
  <si>
    <t>6,5*9,38/1000+2,5*10,3/1000</t>
  </si>
  <si>
    <t>28</t>
  </si>
  <si>
    <t>M</t>
  </si>
  <si>
    <t>14011062</t>
  </si>
  <si>
    <t>trubka ocelová bezešvá hladká jakost 11 353 89x5mm</t>
  </si>
  <si>
    <t>1488903137</t>
  </si>
  <si>
    <t>6,5</t>
  </si>
  <si>
    <t>29</t>
  </si>
  <si>
    <t>14011076</t>
  </si>
  <si>
    <t>trubka ocelová bezešvá hladká jakost 11 353 108x4,0mm</t>
  </si>
  <si>
    <t>1971876607</t>
  </si>
  <si>
    <t>30</t>
  </si>
  <si>
    <t>953946121</t>
  </si>
  <si>
    <t>Montáž atypických ocelových konstrukcí profilů hmotnosti přes 13 do 30 kg/m, hmotnosti konstrukce do 1 t</t>
  </si>
  <si>
    <t>1356798131</t>
  </si>
  <si>
    <t>6,7*10,43/1000</t>
  </si>
  <si>
    <t>31</t>
  </si>
  <si>
    <t>13010818</t>
  </si>
  <si>
    <t>ocel profilová UPN 120 jakost 11 375</t>
  </si>
  <si>
    <t>-722937576</t>
  </si>
  <si>
    <t>32</t>
  </si>
  <si>
    <t>966071111</t>
  </si>
  <si>
    <t>Demontáž ocelových konstrukcí profilů hmotnosti do 13 kg/m, hmotnosti konstrukce do 5 t</t>
  </si>
  <si>
    <t>535400673</t>
  </si>
  <si>
    <t xml:space="preserve">Poznámka k souboru cen:
1. Ceny nelze použít pro ocenění demontáží ocelových konstrukcí hmotnosti do 500 kg; tyto se oceňují cenami souboru cen 767 99-68 Demontáž ostatních zámečnických konstrukcí části B01 katalogu 800-767 Konstrukce zámečnické.
</t>
  </si>
  <si>
    <t>6,76*9,38/1000</t>
  </si>
  <si>
    <t>997</t>
  </si>
  <si>
    <t>Přesun sutě</t>
  </si>
  <si>
    <t>33</t>
  </si>
  <si>
    <t>997013501</t>
  </si>
  <si>
    <t>Odvoz suti a vybouraných hmot na skládku nebo meziskládku se složením, na vzdálenost do 1 km</t>
  </si>
  <si>
    <t>1229676830</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</si>
  <si>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</si>
  <si>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34</t>
  </si>
  <si>
    <t>997013509</t>
  </si>
  <si>
    <t>Odvoz suti a vybouraných hmot na skládku nebo meziskládku se složením, na vzdálenost Příplatek k ceně za každý další i započatý 1 km přes 1 km</t>
  </si>
  <si>
    <t>150730243</t>
  </si>
  <si>
    <t>30,530*10</t>
  </si>
  <si>
    <t>35</t>
  </si>
  <si>
    <t>997013631</t>
  </si>
  <si>
    <t>Poplatek za uložení stavebního odpadu na skládce (skládkovné) směsného stavebního a demoličního zatříděného do Katalogu odpadů pod kódem 17 09 04</t>
  </si>
  <si>
    <t>259712111</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</si>
  <si>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</si>
  <si>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</si>
  <si>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</si>
  <si>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36</t>
  </si>
  <si>
    <t>998011003</t>
  </si>
  <si>
    <t>Přesun hmot pro budovy občanské výstavby, bydlení, výrobu a služby s nosnou svislou konstrukcí zděnou z cihel, tvárnic nebo kamene vodorovná dopravní vzdálenost do 100 m pro budovy výšky přes 12 do 24 m</t>
  </si>
  <si>
    <t>-6045173</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</si>
  <si>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</si>
  <si>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</si>
  <si>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</si>
  <si>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402</t>
  </si>
  <si>
    <t>Výplně otvorů</t>
  </si>
  <si>
    <t>37</t>
  </si>
  <si>
    <t>402001</t>
  </si>
  <si>
    <t>Demontáž stávajícího světlíku</t>
  </si>
  <si>
    <t>-937210517</t>
  </si>
  <si>
    <t>38</t>
  </si>
  <si>
    <t>402002</t>
  </si>
  <si>
    <t>Montáž nového světlíku</t>
  </si>
  <si>
    <t>2093216234</t>
  </si>
  <si>
    <t>Poznámka k položce:
Přesná specifikace viz. D.01.402 Výpis výplně otvorů - O-01</t>
  </si>
  <si>
    <t>711</t>
  </si>
  <si>
    <t>Izolace proti vodě, vlhkosti a plynům</t>
  </si>
  <si>
    <t>39</t>
  </si>
  <si>
    <t>711131811</t>
  </si>
  <si>
    <t>Odstranění izolace proti zemní vlhkosti na ploše vodorovné V</t>
  </si>
  <si>
    <t>263162857</t>
  </si>
  <si>
    <t xml:space="preserve">Poznámka k souboru cen:
1. Ceny se používají pro odstranění hydroizolačních pásů a folií bez rozlišení tloušťky a počtu vrstev.
</t>
  </si>
  <si>
    <t>"demontáž stávající hydroizolační folie"</t>
  </si>
  <si>
    <t>(7,81+92,67+34,06+648,23-(0,9+4,66+0,13+0,56+1,08))+0,15*(106,04+18,3+27,49+4,2+37,3+20,3+8,66+3+4,2+1,44+8,72)</t>
  </si>
  <si>
    <t>"demontáž stávající parozábrany"</t>
  </si>
  <si>
    <t>(7,81+92,67+34,06+648,23-(0,9+4,66+0,13+0,56+1,08))+0,33*(106,04+18,3+27,49+4,2+37,3+20,3+8,66+3+4,2+1,44+8,72)</t>
  </si>
  <si>
    <t>Součet</t>
  </si>
  <si>
    <t>712</t>
  </si>
  <si>
    <t>Povlakové krytiny</t>
  </si>
  <si>
    <t>40</t>
  </si>
  <si>
    <t>712311101</t>
  </si>
  <si>
    <t>Provedení povlakové krytiny střech plochých do 10° natěradly a tmely za studena nátěrem lakem penetračním nebo asfaltovým</t>
  </si>
  <si>
    <t>-1211205517</t>
  </si>
  <si>
    <t xml:space="preserve">Poznámka k souboru cen:
1. Povlakové krytiny střech jednotlivě do 10 m2 se oceňují skladebně cenou příslušné izolace a cenou 712 39-9095 Příplatek za plochu do 10 m2.
</t>
  </si>
  <si>
    <t>7,81+92,67+34,06+648,23+37,65-(0,9+4,66+0,13+0,56+1,08)</t>
  </si>
  <si>
    <t>0,18*(37,29+20,3+3+2*4,2+8,66+16+14,8+11,8)</t>
  </si>
  <si>
    <t>0,1*(106,03+18,3+8,92+37,28+20,03+8,66+3+2*4,2+1,44+27,49)</t>
  </si>
  <si>
    <t>0,35*(18,3+5,82+20,98+11,8+11,55+19,1+27,49)</t>
  </si>
  <si>
    <t>41</t>
  </si>
  <si>
    <t>11163153</t>
  </si>
  <si>
    <t>emulze asfaltová penetrační</t>
  </si>
  <si>
    <t>litr</t>
  </si>
  <si>
    <t>67893972</t>
  </si>
  <si>
    <t>898,954*0,4 'Přepočtené koeficientem množství</t>
  </si>
  <si>
    <t>42</t>
  </si>
  <si>
    <t>712331111</t>
  </si>
  <si>
    <t>Provedení povlakové krytiny střech plochých do 10° pásy na sucho podkladní samolepící asfaltový pás</t>
  </si>
  <si>
    <t>1052776639</t>
  </si>
  <si>
    <t xml:space="preserve">Poznámka k souboru cen:
1. Povlakové krytiny střech jednotlivě do 10 m2 se oceňují skladebně cenou příslušné izolace a cenou 712 39-9096 Příplatek za plochu do 10 m2, a to jen při položení pásů za použití natěradel nebo tmelů za horka.
</t>
  </si>
  <si>
    <t>43</t>
  </si>
  <si>
    <t>62856003</t>
  </si>
  <si>
    <t>pás asfaltový samolepicí modifikovaný SBS tl 0,4mm s vrchní spřaženou speciální nosnou vložkou z hliníkové fólie, se sníženou hořlavostí</t>
  </si>
  <si>
    <t>1117771446</t>
  </si>
  <si>
    <t>898,954*1,15 'Přepočtené koeficientem množství</t>
  </si>
  <si>
    <t>44</t>
  </si>
  <si>
    <t>712363210</t>
  </si>
  <si>
    <t>Provedení povlakové krytiny střech plochých do 10° fólií ostatní činnosti při pokládání hydroizolačních fólií (materiál ve specifikaci) přivaření pochozí střešní fólie horkovzdušným svarem</t>
  </si>
  <si>
    <t>-623934408</t>
  </si>
  <si>
    <t xml:space="preserve">Poznámka k souboru cen:
1. Povlakové krytiny střech jednotlivě do 10 m2 se oceňují skladebně cenou příslušné izolace a cenou 712 39-9097 Příplatek za plochu do 10 m2.
</t>
  </si>
  <si>
    <t>"pochozí chodníček" 1,05*(5,53+10,33+1,1+38,44+5,86+8,35+1,43+2,61+3,92+0,33+29,25+1,65+8,11+4,2+0,98)</t>
  </si>
  <si>
    <t>45</t>
  </si>
  <si>
    <t>28322053</t>
  </si>
  <si>
    <t>fólie střešní mPVC s pochůznou protiskluzovou úpravou na horním povrchu tl 1,2mm</t>
  </si>
  <si>
    <t>1199156736</t>
  </si>
  <si>
    <t>128,195*1,15 'Přepočtené koeficientem množství</t>
  </si>
  <si>
    <t>46</t>
  </si>
  <si>
    <t>712363611</t>
  </si>
  <si>
    <t>Provedení povlakové krytiny střech plochých do 10° s mechanicky kotvenou izolací včetně položení fólie a horkovzdušného svaření tl. tepelné izolace přes 240 mm budovy výšky do 18 m, kotvené do trapézového plechu nebo do dřeva vnitřní pole</t>
  </si>
  <si>
    <t>-1478881879</t>
  </si>
  <si>
    <t xml:space="preserve">Poznámka k souboru cen:
1. V cenách jsou započteny i náklady na dodávku kotev.
2. V cenách nejsou započteny náklady na dodávku fólie; tato se oceňuje ve specifikaci.
3. V cenách -3671 až -3674 nejsou započteny náklady na dodávku lišt; tyto se oceňují ve specifikaci.
4. Kotvení plechových lišt rš větší než 200 mm se oceňují katalogem 800-764 Klempířské konstrukce.
5. Vymezení rohových a okrajových částí je dané kotevním plánem nebo výpočtem podle přílohy č. 3 tohoto katalogu.
</t>
  </si>
  <si>
    <t>Poznámka k položce:
vč. systémových kotvících lišt</t>
  </si>
  <si>
    <t>(7,81+92,67+34,06+648,23+37,65-(0,9+4,66+0,13+0,56+1,08)+0,15*(18,3+8,92+106,04+27,49+4,2+37,3+4,2+3+20,3+8,66+1,44))*0,7</t>
  </si>
  <si>
    <t>47</t>
  </si>
  <si>
    <t>28322011</t>
  </si>
  <si>
    <t>fólie hydroizolační střešní mPVC mechanicky kotvená tl 1,8mm šedá</t>
  </si>
  <si>
    <t>-646029692</t>
  </si>
  <si>
    <t>7,81+92,67+34,06+648,23+37,65-(0,9+4,66+0,13+0,56+1,08)+0,15*(18,3+8,92+106,04+27,49+4,2+37,3+4,2+3+20,3+8,66+1,44)</t>
  </si>
  <si>
    <t>849,068*1,15 'Přepočtené koeficientem množství</t>
  </si>
  <si>
    <t>48</t>
  </si>
  <si>
    <t>712363612</t>
  </si>
  <si>
    <t>Provedení povlakové krytiny střech plochých do 10° s mechanicky kotvenou izolací včetně položení fólie a horkovzdušného svaření tl. tepelné izolace přes 240 mm budovy výšky do 18 m, kotvené do trapézového plechu nebo do dřeva krajní pole</t>
  </si>
  <si>
    <t>-629574050</t>
  </si>
  <si>
    <t>(7,81+92,67+34,06+648,23+37,65-(0,9+4,66+0,13+0,56+1,08)+0,15*(18,3+8,92+106,04+27,49+4,2+37,3+4,2+3+20,3+8,66+1,44))*0,2</t>
  </si>
  <si>
    <t>49</t>
  </si>
  <si>
    <t>712363613</t>
  </si>
  <si>
    <t>Provedení povlakové krytiny střech plochých do 10° s mechanicky kotvenou izolací včetně položení fólie a horkovzdušného svaření tl. tepelné izolace přes 240 mm budovy výšky do 18 m, kotvené do trapézového plechu nebo do dřeva rohové pole</t>
  </si>
  <si>
    <t>859232588</t>
  </si>
  <si>
    <t>(7,81+92,67+34,06+648,23+37,65-(0,9+4,66+0,13+0,56+1,08)+0,15*(18,3+8,92+106,04+27,49+4,2+37,3+4,2+3+20,3+8,66+1,44))*0,1</t>
  </si>
  <si>
    <t>50</t>
  </si>
  <si>
    <t>712391171</t>
  </si>
  <si>
    <t>Provedení povlakové krytiny střech plochých do 10° -ostatní práce provedení vrstvy textilní podkladní</t>
  </si>
  <si>
    <t>-1861225408</t>
  </si>
  <si>
    <t xml:space="preserve">Poznámka k souboru cen:
1. Cenami -9095 až -9097 lze oceňovat jen tehdy, nepřesáhne-li součet plochy vodorovné a svislé izolační vrstvy 10 m2.
2. Cenou -9095 až -9097 nelze oceňovat opravy a údržbu povlakové krytiny.
</t>
  </si>
  <si>
    <t>0,15*(18,3+8,92+106,04+27,49+4,2+37,3+4,2+3+20,3+8,66+1,44)</t>
  </si>
  <si>
    <t>51</t>
  </si>
  <si>
    <t>69311020</t>
  </si>
  <si>
    <t>geotextilie netkaná separační, ochranná, filtrační, drenážní PP 130g/m2</t>
  </si>
  <si>
    <t>-1438342675</t>
  </si>
  <si>
    <t>52</t>
  </si>
  <si>
    <t>712391172</t>
  </si>
  <si>
    <t>Provedení povlakové krytiny střech plochých do 10° -ostatní práce provedení vrstvy textilní ochranné</t>
  </si>
  <si>
    <t>1994556969</t>
  </si>
  <si>
    <t>"geotextilie pochozí chodníček "1,2*(5,53+10,33+1,1+38,44+5,86+8,35+1,43+2,61+3,92+0,33+29,25+1,65+8,11+4,2+0,98)</t>
  </si>
  <si>
    <t>53</t>
  </si>
  <si>
    <t>69311086</t>
  </si>
  <si>
    <t>geotextilie netkaná separační, ochranná, filtrační, drenážní PP 1000g/m2</t>
  </si>
  <si>
    <t>-1749276747</t>
  </si>
  <si>
    <t>146,508*1,15 'Přepočtené koeficientem množství</t>
  </si>
  <si>
    <t>54</t>
  </si>
  <si>
    <t>998712103</t>
  </si>
  <si>
    <t>Přesun hmot pro povlakové krytiny stanovený z hmotnosti přesunovaného materiálu vodorovná dopravní vzdálenost do 50 m v objektech výšky přes 12 do 24 m</t>
  </si>
  <si>
    <t>1863032573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</si>
  <si>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</si>
  <si>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713</t>
  </si>
  <si>
    <t>Izolace tepelné</t>
  </si>
  <si>
    <t>55</t>
  </si>
  <si>
    <t>713131141</t>
  </si>
  <si>
    <t>Montáž tepelné izolace stěn rohožemi, pásy, deskami, dílci, bloky (izolační materiál ve specifikaci) lepením celoplošně</t>
  </si>
  <si>
    <t>-806512667</t>
  </si>
  <si>
    <t xml:space="preserve">Poznámka k souboru cen: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</si>
  <si>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(20,03+37,3)*0,2</t>
  </si>
  <si>
    <t>56</t>
  </si>
  <si>
    <t>28376441</t>
  </si>
  <si>
    <t>deska z polystyrénu XPS, hrana rovná a strukturovaný povrch 300kPa tl 60mm</t>
  </si>
  <si>
    <t>2040952698</t>
  </si>
  <si>
    <t>11,466*1,05 'Přepočtené koeficientem množství</t>
  </si>
  <si>
    <t>57</t>
  </si>
  <si>
    <t>713140833</t>
  </si>
  <si>
    <t>Odstranění tepelné izolace střech plochých z rohoží, pásů, dílců, desek, bloků nadstřešních izolací připevněných šrouby z vláknitých materiálů suchých, tloušťka izolace přes 100 mm</t>
  </si>
  <si>
    <t>781662868</t>
  </si>
  <si>
    <t xml:space="preserve">Poznámka k souboru cen: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
</t>
  </si>
  <si>
    <t>"odstranění stávající tepelné izolace"</t>
  </si>
  <si>
    <t>(7,81+92,67+34,06+648,23-(0,9+4,66+0,13+0,56+1,08))*0,9</t>
  </si>
  <si>
    <t>58</t>
  </si>
  <si>
    <t>713140834</t>
  </si>
  <si>
    <t>Odstranění tepelné izolace střech plochých z rohoží, pásů, dílců, desek, bloků nadstřešních izolací připevněných šrouby z vláknitých materiálů nasáklých vodou, tloušťka izolace přes 100 mm</t>
  </si>
  <si>
    <t>863369511</t>
  </si>
  <si>
    <t>"odstranění stávající tepelné izolace nasáklé vodou - 10% odhad"</t>
  </si>
  <si>
    <t>(7,81+92,67+34,06+648,23-(0,9+4,66+0,13+0,56+1,08))*0,1</t>
  </si>
  <si>
    <t>59</t>
  </si>
  <si>
    <t>713141151</t>
  </si>
  <si>
    <t>Montáž tepelné izolace střech plochých rohožemi, pásy, deskami, dílci, bloky (izolační materiál ve specifikaci) kladenými volně jednovrstvá</t>
  </si>
  <si>
    <t>481850303</t>
  </si>
  <si>
    <t xml:space="preserve">Poznámka k souboru cen:
1. Množství tepelné izolace střech plochých atikovými pásky k ceně -1211 se určuje v m projektované délky obložení (bez přesahů) na obvodu ploché střechy.
2. Množství jednotek tepelné izolace střech plochých spádovými klíny k cenám -1311 až -1335 se určuje v m2 půdorysné projektované vyspádované plochy střechy.
3. V cenách -1221 až -1262 jsou započteny náklady na montáž a dodávku kotevních šroubů.
4. V cenách -1221 až -1262 nejsou započteny náklady na položení tepelné izolace; tyto se oceňují cenami -1111 až - 1151 tohoto souboru cen.
5. Ceny -1381 až -1396 lze použít pro montáž izolace do 1000mm. V případě vyšších střešních konstrukcí se pro izolace stěn použijí položky souboru cen 713 13-11 Montáž tepelné izolace stěn tohoto katalogu.
</t>
  </si>
  <si>
    <t>7,81+92,67+34,06+648,23-(0,9+4,66+0,13+0,56+1,08)</t>
  </si>
  <si>
    <t>60</t>
  </si>
  <si>
    <t>63151466</t>
  </si>
  <si>
    <t>deska tepelně izolační minerální plochých střech spodní vrstva 50kPa λ=0,038-0,039 tl 60mm</t>
  </si>
  <si>
    <t>1777140781</t>
  </si>
  <si>
    <t>775,44*1,02 'Přepočtené koeficientem množství</t>
  </si>
  <si>
    <t>61</t>
  </si>
  <si>
    <t>925308105</t>
  </si>
  <si>
    <t>62</t>
  </si>
  <si>
    <t>28375915</t>
  </si>
  <si>
    <t>deska EPS 150 do plochých střech a podlah λ=0,035 tl 120mm</t>
  </si>
  <si>
    <t>569200796</t>
  </si>
  <si>
    <t>133,64*1,02 'Přepočtené koeficientem množství</t>
  </si>
  <si>
    <t>63</t>
  </si>
  <si>
    <t>28375914</t>
  </si>
  <si>
    <t>deska EPS 150 do plochých střech a podlah λ=0,035 tl 100mm</t>
  </si>
  <si>
    <t>624514454</t>
  </si>
  <si>
    <t>641,8*1,02 'Přepočtené koeficientem množství</t>
  </si>
  <si>
    <t>64</t>
  </si>
  <si>
    <t>713141262</t>
  </si>
  <si>
    <t>Montáž tepelné izolace střech plochých mechanické přikotvení šrouby včetně dodávky šroubů, bez položení tepelné izolace tl. izolace přes 240 mm do trapézového plechu nebo do dřeva</t>
  </si>
  <si>
    <t>-1572576404</t>
  </si>
  <si>
    <t>65</t>
  </si>
  <si>
    <t>713141311</t>
  </si>
  <si>
    <t>Montáž tepelné izolace střech plochých spádovými klíny v ploše kladenými volně</t>
  </si>
  <si>
    <t>1912498099</t>
  </si>
  <si>
    <t>648,23-(4,66+0,13+0,56+1,08)</t>
  </si>
  <si>
    <t>66</t>
  </si>
  <si>
    <t>28376142</t>
  </si>
  <si>
    <t>klín izolační z pěnového polystyrenu EPS 150 spádový</t>
  </si>
  <si>
    <t>m3</t>
  </si>
  <si>
    <t>1063040241</t>
  </si>
  <si>
    <t>67</t>
  </si>
  <si>
    <t>998713103</t>
  </si>
  <si>
    <t>Přesun hmot pro izolace tepelné stanovený z hmotnosti přesunovaného materiálu vodorovná dopravní vzdálenost do 50 m v objektech výšky přes 12 m do 24 m</t>
  </si>
  <si>
    <t>347932723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</si>
  <si>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</si>
  <si>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741</t>
  </si>
  <si>
    <t>Elektroinstalace - silnoproud</t>
  </si>
  <si>
    <t>68</t>
  </si>
  <si>
    <t>741001</t>
  </si>
  <si>
    <t>Demontáž stávajícího hromosvodu</t>
  </si>
  <si>
    <t>393628450</t>
  </si>
  <si>
    <t>69</t>
  </si>
  <si>
    <t>741002</t>
  </si>
  <si>
    <t>Zpětná montáž hromosvodu</t>
  </si>
  <si>
    <t>-96544902</t>
  </si>
  <si>
    <t>Poznámka k položce:
vč. revize, 40% nové</t>
  </si>
  <si>
    <t>70</t>
  </si>
  <si>
    <t>741003</t>
  </si>
  <si>
    <t>Revize hromosvodu</t>
  </si>
  <si>
    <t>17861659</t>
  </si>
  <si>
    <t>751</t>
  </si>
  <si>
    <t>Vzduchotechnika</t>
  </si>
  <si>
    <t>71</t>
  </si>
  <si>
    <t>751001</t>
  </si>
  <si>
    <t>Odpojení a zpětné zapojení stávajícího motorgenerátoru</t>
  </si>
  <si>
    <t>1690449022</t>
  </si>
  <si>
    <t>Poznámka k položce:
včetně přesunu do dvora a provizorního zapojení (odhad cca. 42 m kabeláže), zpětné osazení motorgenerátoru na střechu a jeho zapojení, uvedení do provozu - pod dohledem servisní firma</t>
  </si>
  <si>
    <t>72</t>
  </si>
  <si>
    <t>751002</t>
  </si>
  <si>
    <t>Odpojení a zpětné zapojení stávajícího kondenzátoru</t>
  </si>
  <si>
    <t>-605590432</t>
  </si>
  <si>
    <t>Poznámka k položce:
odsátí chladiva z obou chladicích okruhů zdroje chladu, přesun kondenzátoru do dvora, zpětný přesun kondenzátoru na střechu, jeho zapojení, uvedení do provozu - pod dohledem servisní firmy</t>
  </si>
  <si>
    <t>73</t>
  </si>
  <si>
    <t>751003</t>
  </si>
  <si>
    <t>797357387</t>
  </si>
  <si>
    <t>Poznámka k položce:
odsátí chladiva z chladicího okruhu zdroje, přesun na pomocnou konstrukci, vč. osazení pomocných nožiček, nového provizorního zapojení (odhad cca 6 m kabeláže), zpětné osazení do původní polohy a jeho zapojení, uvedení do provozu - pod dohledem servisní firmy</t>
  </si>
  <si>
    <t>74</t>
  </si>
  <si>
    <t>751004</t>
  </si>
  <si>
    <t>Odpojení a zpětné zapojení stávající klimatizační jednotky</t>
  </si>
  <si>
    <t>1923990461</t>
  </si>
  <si>
    <t>Poznámka k položce:
včetně přesunu a provizorního zapojení (odhad cca 4m kabeláže), zpětné osazení a zapojení, uvedení do provozu - pod dohledem servisní firmy</t>
  </si>
  <si>
    <t>762</t>
  </si>
  <si>
    <t>Konstrukce tesařské</t>
  </si>
  <si>
    <t>75</t>
  </si>
  <si>
    <t>762361312</t>
  </si>
  <si>
    <t>Konstrukční vrstva pod klempířské prvky pro oplechování horních ploch zdí a nadezdívek (atik) z desek dřevoštěpkových šroubovaných do podkladu, tloušťky desky 22 mm</t>
  </si>
  <si>
    <t>1531637277</t>
  </si>
  <si>
    <t xml:space="preserve">Poznámka k souboru cen:
1. V cenách -1312 až -1313 jsou započteny i náklady na kotvení desky do podkladu.
</t>
  </si>
  <si>
    <t>37,65</t>
  </si>
  <si>
    <t>76</t>
  </si>
  <si>
    <t>998762103</t>
  </si>
  <si>
    <t>Přesun hmot pro konstrukce tesařské stanovený z hmotnosti přesunovaného materiálu vodorovná dopravní vzdálenost do 50 m v objektech výšky přes 12 do 24 m</t>
  </si>
  <si>
    <t>-603311202</t>
  </si>
  <si>
    <t>764</t>
  </si>
  <si>
    <t>Konstrukce klempířské</t>
  </si>
  <si>
    <t>77</t>
  </si>
  <si>
    <t>764001</t>
  </si>
  <si>
    <t>1653372080</t>
  </si>
  <si>
    <t>Poznámka k položce:
Přesná specifikace viz. D.01.403 Výpis klempířských výrobků - K-06</t>
  </si>
  <si>
    <t>78</t>
  </si>
  <si>
    <t>764002</t>
  </si>
  <si>
    <t>1736208568</t>
  </si>
  <si>
    <t>Poznámka k položce:
Přesná specifikace viz. D.01.403 Výpis klempířských výrobků - K-07</t>
  </si>
  <si>
    <t>79</t>
  </si>
  <si>
    <t>764003</t>
  </si>
  <si>
    <t>1879324310</t>
  </si>
  <si>
    <t>Poznámka k položce:
Přesná specifikace viz. D.01.403 Výpis klempířských výrobků - K-08</t>
  </si>
  <si>
    <t>80</t>
  </si>
  <si>
    <t>764004</t>
  </si>
  <si>
    <t>Montáž oplechování okapnice římsy rš 190 mm</t>
  </si>
  <si>
    <t>-1380979226</t>
  </si>
  <si>
    <t>Poznámka k položce:
Přesná specifikace viz. D.01.403 Výpis klempířských výrobků - K-12</t>
  </si>
  <si>
    <t>81</t>
  </si>
  <si>
    <t>764005</t>
  </si>
  <si>
    <t>Systémová zakládací lišta</t>
  </si>
  <si>
    <t>597573167</t>
  </si>
  <si>
    <t>Poznámka k položce:
Přesná specifikace viz. D.01.403 Výpis klempířských výrobků - K-13</t>
  </si>
  <si>
    <t>82</t>
  </si>
  <si>
    <t>764001821</t>
  </si>
  <si>
    <t>Demontáž klempířských konstrukcí krytiny ze svitků nebo tabulí do suti</t>
  </si>
  <si>
    <t>-1876906228</t>
  </si>
  <si>
    <t>Poznámka k položce:
vč. očištění, uskladnění na paletě, předání zadavateli</t>
  </si>
  <si>
    <t>2,25+1</t>
  </si>
  <si>
    <t>83</t>
  </si>
  <si>
    <t>764002811</t>
  </si>
  <si>
    <t>Demontáž klempířských konstrukcí okapového plechu do suti, v krytině povlakové</t>
  </si>
  <si>
    <t>-2025331533</t>
  </si>
  <si>
    <t>15,64*2+43,24+5,2*2+30,19+2*2,52</t>
  </si>
  <si>
    <t>84</t>
  </si>
  <si>
    <t>764002841</t>
  </si>
  <si>
    <t>Demontáž klempířských konstrukcí oplechování horních ploch zdí a nadezdívek do suti</t>
  </si>
  <si>
    <t>-322286847</t>
  </si>
  <si>
    <t>14,58+80,23+12,58+2*6,26+15,64+2*6,88+5,2+2,52+3,45</t>
  </si>
  <si>
    <t>85</t>
  </si>
  <si>
    <t>764002871</t>
  </si>
  <si>
    <t>Demontáž klempířských konstrukcí lemování zdí do suti</t>
  </si>
  <si>
    <t>1245147934</t>
  </si>
  <si>
    <t>86</t>
  </si>
  <si>
    <t>764004803</t>
  </si>
  <si>
    <t>Demontáž klempířských konstrukcí žlabu podokapního k dalšímu použití</t>
  </si>
  <si>
    <t>-288801567</t>
  </si>
  <si>
    <t>19,65+1,3+2,38+1,4+7,8+1,4+8,93</t>
  </si>
  <si>
    <t>15,62+5,2+2,52</t>
  </si>
  <si>
    <t>87</t>
  </si>
  <si>
    <t>764004863</t>
  </si>
  <si>
    <t>Demontáž klempířských konstrukcí svodu k dalšímu použití</t>
  </si>
  <si>
    <t>-423505396</t>
  </si>
  <si>
    <t>88</t>
  </si>
  <si>
    <t>104504429</t>
  </si>
  <si>
    <t>Poznámka k položce:
Přesná specifikace viz. D.01.403 Výpis klempířských výrobků - K-10, K-11</t>
  </si>
  <si>
    <t>1,52+0,88</t>
  </si>
  <si>
    <t>89</t>
  </si>
  <si>
    <t>-131649008</t>
  </si>
  <si>
    <t>0,88+1,52</t>
  </si>
  <si>
    <t>90</t>
  </si>
  <si>
    <t>764202134</t>
  </si>
  <si>
    <t>Montáž oplechování střešních prvků okapu okapovým plechem rovným</t>
  </si>
  <si>
    <t>1512901402</t>
  </si>
  <si>
    <t>Poznámka k položce:
Přesná specifikace viz. D.01.403 Výpis klempířských výrobků - K-05</t>
  </si>
  <si>
    <t>91</t>
  </si>
  <si>
    <t>55344002</t>
  </si>
  <si>
    <t>okapnice široká z poplastovaného plechu (PVC-P) rš 200mm</t>
  </si>
  <si>
    <t>-1046336528</t>
  </si>
  <si>
    <t>92</t>
  </si>
  <si>
    <t>379496304</t>
  </si>
  <si>
    <t>Poznámka k položce:
Přesná specifikace viz. D.01.403 Výpis klempířských výrobků - K-02</t>
  </si>
  <si>
    <t>93</t>
  </si>
  <si>
    <t>1544329174</t>
  </si>
  <si>
    <t>Poznámka k položce:
Přesná specifikace viz. D.01.403 Výpis klempířských výrobků - K-01</t>
  </si>
  <si>
    <t>94</t>
  </si>
  <si>
    <t>786170786</t>
  </si>
  <si>
    <t>95</t>
  </si>
  <si>
    <t>-1450873612</t>
  </si>
  <si>
    <t>96</t>
  </si>
  <si>
    <t>2085328311</t>
  </si>
  <si>
    <t>Poznámka k položce:
Přesná specifikace viz. D.01.403 Výpis klempířských výrobků - K-09</t>
  </si>
  <si>
    <t>97</t>
  </si>
  <si>
    <t>764501103</t>
  </si>
  <si>
    <t>Montáž žlabu podokapního půlkruhového žlabu</t>
  </si>
  <si>
    <t>1913506114</t>
  </si>
  <si>
    <t>Poznámka k položce:
zpětná montáž okapů, přesná specifikace viz. D.01.403 Výpis klempířských výrobků - K-03, K-04</t>
  </si>
  <si>
    <t>98</t>
  </si>
  <si>
    <t>764501108</t>
  </si>
  <si>
    <t>Montáž žlabu podokapního půlkruhového kotlíku</t>
  </si>
  <si>
    <t>-317120548</t>
  </si>
  <si>
    <t>Poznámka k položce:
zpětná montáž kotlíků</t>
  </si>
  <si>
    <t>99</t>
  </si>
  <si>
    <t>764508131</t>
  </si>
  <si>
    <t>Montáž svodu kruhového, průměru svodu</t>
  </si>
  <si>
    <t>16203908</t>
  </si>
  <si>
    <t>Poznámka k položce:
zpětná montáž okapového svodu</t>
  </si>
  <si>
    <t>100</t>
  </si>
  <si>
    <t>1246064622</t>
  </si>
  <si>
    <t>101</t>
  </si>
  <si>
    <t>998764103</t>
  </si>
  <si>
    <t>Přesun hmot pro konstrukce klempířské stanovený z hmotnosti přesunovaného materiálu vodorovná dopravní vzdálenost do 50 m v objektech výšky přes 12 do 24 m</t>
  </si>
  <si>
    <t>-392796170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</si>
  <si>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</si>
  <si>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767</t>
  </si>
  <si>
    <t>Konstrukce zámečnické</t>
  </si>
  <si>
    <t>102</t>
  </si>
  <si>
    <t>767391113</t>
  </si>
  <si>
    <t>Montáž krytiny z tvarovaných plechů trapézových nebo vlnitých, uchyceným přistřelením</t>
  </si>
  <si>
    <t>-232449485</t>
  </si>
  <si>
    <t xml:space="preserve">Poznámka k souboru cen:
1. V cenách není započteno zhotovení otvoru v krytině, tyto práce se oceňují cenami 767 13-76 Zhotovení otvoru v plechu.
2. V cenách není započteno oplechování prostupů; tyto práce lze oceňovat cenami katalogu 800-764 Konstrukce klempířské.
3. Množství krytiny střech se určí v m2 z rozměru plochy krytiny podle projektu.
</t>
  </si>
  <si>
    <t>"trapézový plechu 10% z celkové plochy - odhad"</t>
  </si>
  <si>
    <t>103</t>
  </si>
  <si>
    <t>767001</t>
  </si>
  <si>
    <t>trapézový plech - dle stávajícího trapézového plechu</t>
  </si>
  <si>
    <t>-631580494</t>
  </si>
  <si>
    <t>104</t>
  </si>
  <si>
    <t>767002</t>
  </si>
  <si>
    <t>Montáž záchytného systému proti pádu</t>
  </si>
  <si>
    <t>1868784574</t>
  </si>
  <si>
    <t>105</t>
  </si>
  <si>
    <t>767392803</t>
  </si>
  <si>
    <t>Demontáž krytin střech z plechů přistřelených do suti</t>
  </si>
  <si>
    <t>-819188285</t>
  </si>
  <si>
    <t>"demontáž korodovaného trapézového plechu, 10% z celkové plochy - odhad"</t>
  </si>
  <si>
    <t>106</t>
  </si>
  <si>
    <t>767003</t>
  </si>
  <si>
    <t>Úprava délky stávajících žebříků na střeše</t>
  </si>
  <si>
    <t>433996952</t>
  </si>
  <si>
    <t>Poznámka k položce:
vč. začištění a povrchové úpravy</t>
  </si>
  <si>
    <t>107</t>
  </si>
  <si>
    <t>767995113</t>
  </si>
  <si>
    <t>Montáž ostatních atypických zámečnických konstrukcí hmotnosti přes 10 do 20 kg</t>
  </si>
  <si>
    <t>kg</t>
  </si>
  <si>
    <t>-1627876281</t>
  </si>
  <si>
    <t xml:space="preserve">Poznámka k souboru cen:
1. Určení cen se řídí hmotností jednotlivě montovaného dílu konstrukce.
</t>
  </si>
  <si>
    <t>"plech do obslužného chodníčku"</t>
  </si>
  <si>
    <t>0,6*(5,53+10,33+1,1+38,44+5,86+8,35+1,43+2,61+3,92+0,33+29,25+1,65+8,11+4,2+0,98)*11,9</t>
  </si>
  <si>
    <t>108</t>
  </si>
  <si>
    <t>13814201</t>
  </si>
  <si>
    <t>plech hladký Pz jakost DX51+Z275 tl 1,5mm tabule</t>
  </si>
  <si>
    <t>1566366748</t>
  </si>
  <si>
    <t>0,6*(5,53+10,33+1,1+38,44+5,86+8,35+1,43+2,61+3,92+0,33+29,25+1,65+8,11+4,2+0,98)*11,9/1000</t>
  </si>
  <si>
    <t>109</t>
  </si>
  <si>
    <t>998767103</t>
  </si>
  <si>
    <t>Přesun hmot pro zámečnické konstrukce stanovený z hmotnosti přesunovaného materiálu vodorovná dopravní vzdálenost do 50 m v objektech výšky přes 12 do 24 m</t>
  </si>
  <si>
    <t>-1775621233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</si>
  <si>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</si>
  <si>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789</t>
  </si>
  <si>
    <t>Povrchové úpravy ocelových konstrukcí a technologických zařízení</t>
  </si>
  <si>
    <t>110</t>
  </si>
  <si>
    <t>789323111</t>
  </si>
  <si>
    <t>Zhotovení nátěru ocelových konstrukcí třídy III jednosložkového základního, tloušťky do 80 μm</t>
  </si>
  <si>
    <t>1236294369</t>
  </si>
  <si>
    <t>"nátěr ocelových sloupků"</t>
  </si>
  <si>
    <t>0,429*6,625+2,425*0,34+0,28*6,25+2</t>
  </si>
  <si>
    <t>111</t>
  </si>
  <si>
    <t>789001</t>
  </si>
  <si>
    <t>rychle vytvrzující polyuretanový základní nátěr s fosforečnanem zinečnatým</t>
  </si>
  <si>
    <t>-967715445</t>
  </si>
  <si>
    <t>7,417*0,195</t>
  </si>
  <si>
    <t>112</t>
  </si>
  <si>
    <t>789323221</t>
  </si>
  <si>
    <t>Zhotovení nátěru ocelových konstrukcí třídy III dvousložkového krycího (vrchního), tloušťky do 80 μm</t>
  </si>
  <si>
    <t>261441497</t>
  </si>
  <si>
    <t>113</t>
  </si>
  <si>
    <t>789002</t>
  </si>
  <si>
    <t>polyuretanová nátěrová hmota s polomatným povrchem</t>
  </si>
  <si>
    <t>1511341106</t>
  </si>
  <si>
    <t>7,417*0,2</t>
  </si>
  <si>
    <t>VRN</t>
  </si>
  <si>
    <t>Vedlejší rozpočtové náklady</t>
  </si>
  <si>
    <t>VRN1</t>
  </si>
  <si>
    <t>Průzkumné, geodetické a projektové práce</t>
  </si>
  <si>
    <t>114</t>
  </si>
  <si>
    <t>011001</t>
  </si>
  <si>
    <t>Podklad pro dokumentaci skutečného provedení stavby pro projektanta</t>
  </si>
  <si>
    <t>1024</t>
  </si>
  <si>
    <t>1564665770</t>
  </si>
  <si>
    <t>115</t>
  </si>
  <si>
    <t>011503000</t>
  </si>
  <si>
    <t>Stavební průzkum bez rozlišení</t>
  </si>
  <si>
    <t>-524007791</t>
  </si>
  <si>
    <t>116</t>
  </si>
  <si>
    <t>013294000</t>
  </si>
  <si>
    <t>Ostatní dokumentace</t>
  </si>
  <si>
    <t>-837431851</t>
  </si>
  <si>
    <t>Poznámka k položce:
dílenská dokumentace</t>
  </si>
  <si>
    <t>VRN3</t>
  </si>
  <si>
    <t>Zařízení staveniště</t>
  </si>
  <si>
    <t>117</t>
  </si>
  <si>
    <t>030001000</t>
  </si>
  <si>
    <t>-1389828030</t>
  </si>
  <si>
    <t>Poznámka k položce:
vč. nájemného</t>
  </si>
  <si>
    <t>118</t>
  </si>
  <si>
    <t>039002000</t>
  </si>
  <si>
    <t>Zrušení zařízení staveniště</t>
  </si>
  <si>
    <t>543680380</t>
  </si>
  <si>
    <t>VRN6</t>
  </si>
  <si>
    <t>Územní vlivy</t>
  </si>
  <si>
    <t>119</t>
  </si>
  <si>
    <t>061002000</t>
  </si>
  <si>
    <t>Vliv klimatických podmínek</t>
  </si>
  <si>
    <t>-86543660</t>
  </si>
  <si>
    <t>120</t>
  </si>
  <si>
    <t>062002000</t>
  </si>
  <si>
    <t>Ztížené dopravní podmínky</t>
  </si>
  <si>
    <t>802867872</t>
  </si>
  <si>
    <t>121</t>
  </si>
  <si>
    <t>063002000</t>
  </si>
  <si>
    <t>Práce na těžce přístupných místech</t>
  </si>
  <si>
    <t>-11551857</t>
  </si>
  <si>
    <t>VRN7</t>
  </si>
  <si>
    <t>Provozní vlivy</t>
  </si>
  <si>
    <t>122</t>
  </si>
  <si>
    <t>07100</t>
  </si>
  <si>
    <t>Zajištění DIO</t>
  </si>
  <si>
    <t>-1078528804</t>
  </si>
  <si>
    <t>Poznámka k položce:
vč. projektové dokumentace, projednání záboru na chodníku, pronájmu</t>
  </si>
  <si>
    <t>123</t>
  </si>
  <si>
    <t>071002000</t>
  </si>
  <si>
    <t>Provoz investora, třetích osob</t>
  </si>
  <si>
    <t>-885710643</t>
  </si>
  <si>
    <t>124</t>
  </si>
  <si>
    <t>075002000</t>
  </si>
  <si>
    <t>Ochranná pásma</t>
  </si>
  <si>
    <t>-47650616</t>
  </si>
  <si>
    <t>Poznámka k položce:
Zvýšená bezpečnostní kontrola pro přístup do objektu</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</si>
  <si>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</si>
  <si>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</si>
  <si>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</si>
  <si>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</si>
  <si>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</si>
  <si>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</si>
  <si>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</si>
  <si>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</si>
  <si>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</si>
  <si>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</si>
  <si>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</si>
  <si>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</si>
  <si>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</si>
  <si>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</si>
  <si>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</si>
  <si>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</si>
  <si>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</si>
  <si>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</si>
  <si>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</si>
  <si>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</si>
  <si>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</si>
  <si>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</si>
  <si>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</si>
  <si>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</si>
  <si>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</si>
  <si>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</si>
  <si>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</si>
  <si>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</si>
  <si>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</si>
  <si>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</si>
  <si>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</si>
  <si>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</si>
  <si>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</si>
  <si>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</si>
  <si>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</si>
  <si>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</si>
  <si>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</si>
  <si>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</si>
  <si>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</si>
  <si>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</si>
  <si>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</si>
  <si>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</si>
  <si>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</si>
  <si>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</si>
  <si>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</si>
  <si>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</si>
  <si>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</si>
  <si>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</si>
  <si>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</si>
  <si>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</si>
  <si>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</si>
  <si>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</si>
  <si>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</si>
  <si>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</si>
  <si>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</si>
  <si>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</si>
  <si>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</si>
  <si>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</si>
  <si>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</si>
  <si>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</si>
  <si>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</si>
  <si>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</si>
  <si>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</si>
  <si>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</si>
  <si>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</si>
  <si>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</si>
  <si>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</si>
  <si>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</si>
  <si>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</si>
  <si>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</si>
  <si>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</si>
  <si>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</si>
  <si>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</si>
  <si>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</si>
  <si>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</si>
  <si>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</si>
  <si>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</si>
  <si>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</si>
  <si>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</si>
  <si>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</si>
  <si>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</si>
  <si>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</si>
  <si>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</si>
  <si>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</si>
  <si>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</si>
  <si>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</si>
  <si>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</si>
  <si>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</si>
  <si>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</si>
  <si>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</si>
  <si>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</si>
  <si>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</si>
  <si>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</si>
  <si>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</si>
  <si>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</si>
  <si>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</si>
  <si>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</si>
  <si>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</si>
  <si>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</si>
  <si>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</si>
  <si>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</si>
  <si>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</si>
  <si>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</si>
  <si>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</si>
  <si>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</si>
  <si>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</si>
  <si>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</si>
  <si>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</si>
  <si>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</si>
  <si>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</si>
  <si>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</si>
  <si>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</si>
  <si>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</si>
  <si>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</si>
  <si>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</si>
  <si>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</si>
  <si>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</si>
  <si>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</si>
  <si>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</si>
  <si>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</si>
  <si>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</si>
  <si>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</si>
  <si>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</si>
  <si>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</si>
  <si>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</si>
  <si>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</si>
  <si>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</si>
  <si>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</si>
  <si>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</si>
  <si>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</si>
  <si>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</si>
  <si>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</si>
  <si>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</si>
  <si>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</si>
  <si>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</si>
  <si>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</si>
  <si>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</si>
  <si>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</si>
  <si>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</si>
  <si>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</si>
  <si>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</si>
  <si>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</si>
  <si>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</si>
  <si>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</si>
  <si>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</si>
  <si>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</si>
  <si>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</si>
  <si>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</si>
  <si>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</si>
  <si>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</si>
  <si>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</si>
  <si>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</si>
  <si>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</si>
  <si>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</si>
  <si>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</si>
  <si>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</si>
  <si>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</si>
  <si>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</si>
  <si>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</si>
  <si>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</si>
  <si>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</si>
  <si>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</si>
  <si>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</si>
  <si>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</si>
  <si>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</si>
  <si>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</si>
  <si>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</si>
  <si>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</si>
  <si>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</si>
  <si>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</si>
  <si>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</si>
  <si>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</si>
  <si>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</si>
  <si>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</si>
  <si>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</si>
  <si>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</si>
  <si>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Montáž ukončovací profilu z měděného plechu rš 600 mm</t>
  </si>
  <si>
    <t>Montáž krycí lišty z měděného plechu rš 170 mm</t>
  </si>
  <si>
    <t>Montáž oplechování světlíku z měděného plechu rš 350 mm</t>
  </si>
  <si>
    <t>Krytina ze svitků nebo tabulí z měděného plechu plechu s úpravou u okapů, prostupů a výčnělků střechy rovné drážkováním ze svitků rš 500 mm, sklon střechy do 30°</t>
  </si>
  <si>
    <t>Krytina ze svitků nebo tabulí z měděného plechu  plechu s úpravou u okapů, prostupů a výčnělků Příplatek k cenám za těsnění drážek ve sklonu do 10°</t>
  </si>
  <si>
    <t>Oplechování horních ploch zdí a nadezdívek (atik) z měděného plechu  plechu mechanicky kotvených rš 400 mm</t>
  </si>
  <si>
    <t>Oplechování horních ploch zdí a nadezdívek (atik) z měděného plechu  plechu mechanicky kotvených rš 670 mm</t>
  </si>
  <si>
    <t>Oplechování horních ploch zdí a nadezdívek (atik) z měděného plechu plechu  Příplatek k cenám za zvýšenou pracnost při provedení rohu nebo koutu do rš 400 mm</t>
  </si>
  <si>
    <t>Oplechování horních ploch zdí a nadezdívek (atik) z měděného plechu plechu  Příplatek k cenám za zvýšenou pracnost při provedení rohu nebo koutu přes rš 400 mm</t>
  </si>
  <si>
    <t>Oplechování parapetů z měděného plechu plechu rovných mechanicky kotvených, bez rohů rš 150 mm</t>
  </si>
  <si>
    <t xml:space="preserve">764131401
</t>
  </si>
  <si>
    <t xml:space="preserve">764131491
</t>
  </si>
  <si>
    <t xml:space="preserve">764234405
</t>
  </si>
  <si>
    <t xml:space="preserve">764234407
</t>
  </si>
  <si>
    <t xml:space="preserve">764235445
</t>
  </si>
  <si>
    <t xml:space="preserve">764235446
</t>
  </si>
  <si>
    <t xml:space="preserve">764236401
</t>
  </si>
  <si>
    <t xml:space="preserve">764538423
</t>
  </si>
  <si>
    <t>Svod z měděného plechu plechu  včetně objímek, kolen a odskoků kruhový, průměru 120 mm</t>
  </si>
  <si>
    <t>APRIS 3MP s.r.o., K Roztokům 190, 165 00 Praha 6 – Suchdol</t>
  </si>
  <si>
    <t>celkové nabídkové ceny účastník.</t>
  </si>
  <si>
    <t xml:space="preserve">Termínem "účastník" (resp. zhotovitel) se myslí "účastník zadávacího řízení" ve smyslu zákona o zadávání veřejných zakázek. </t>
  </si>
  <si>
    <t>CC-CZ, CZ-CPV, CZ-CPA a rekapitulaci celkové nabídkové ceny účastníků za aktuální soupis prací.</t>
  </si>
  <si>
    <t>Datum v sestavě Rekapitulace stavby - zde účastník vyplní datum vytvoření nabídky</t>
  </si>
  <si>
    <t xml:space="preserve">Účastník je pro podání nabídky povinen vyplnit žlutě podbarvená pole: </t>
  </si>
  <si>
    <t xml:space="preserve">Pole Účastník v sestavě Rekapitulace stavby - zde účastník vyplní svůj název (název subjektu) </t>
  </si>
  <si>
    <t>Pole IČ a DIČ v sestavě Rekapitulace stavby - zde účastník vyplní svoje IČ a DIČ</t>
  </si>
  <si>
    <t>Účastník v tomto případě by měl vyplnit všechna pole J.materiál a pole J.montáž nenulovými kladnými číslicemi. V případech, kdy položka</t>
  </si>
  <si>
    <t>Účastník</t>
  </si>
  <si>
    <t>Účastník veřejné zakázky</t>
  </si>
  <si>
    <t>Účastník:</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</si>
  <si>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 Nedílnou součástí výkazu výměr je projektová dokumentace společnosti APRIS 3MP, s.r.o. z 06/2020, kde jsou řešení blíže popsána. Změny projektu podléhají autorským právům spol. APRIS 3MP, s.r.o. Při zpracování nabídky je nezbytné vycházet ze všech částí přikládané dokumentace. Případné disproporce v dokumentaci je nutno konzultovat se zadavatelem nebo zpracovatelem projektu. V průběhu zadávacího řízení je nutno na ně upozornit a zohlednit je. Bez předchozího odsouhlasení se zadavatelem není účastník oprávněn zasahovat do dokumentace či výkazu výměr. Podaná nabídka je závazná, na pozdější připomínky k dokumentaci nebo výkazu výměr nebude a nemůže být brán zřetel. Veškeré použité zařízení a materiály musí být schválené pro použití v ČR, musí k nim být dodána veškerá potřebná technická dokumentace v českém jazyce, příslušné atesty, případně doklady o shodě. Veškeré zařízení a materiály se rozumí včetně dodávky, montáže a elektrického připojení či technologického a programového vybavení, včetně veškerého potřebného pomocného materiálu (montážní materiál, propojovací krabičky, spojovací materiál, kabelové kanály...). Uvedené komponenty dle obchodních názvů v žádném případě nezavazují dodavatele stavby instalovat tyto komponenty od konkrétního výrobce aplikovat. Specifikace slouží pouze jako etalon pro stanovení technické úrovně, provedení a vybavení těchto komponentů. Po odsouhlasení předložené realizační dokumentace budou investorovi a GP předloženy k odsouhlasení všechny vyžádané vzorky jednotlivých prvků dodávky. Předáno včetně jednotlivých technických a katalogových listů. Výroba a předložení vzorků je započítaná v ceně díla a nebude hrazena zvlášť. Dodavatel přebírá veškerou odpovědnost za svou technickou koncepci, za své výpočty, za nárysy, za rozměry a za následky z nich plynoucí. Dodavatel musí předat podrobné plány, z nichž je dobře patrné vykonávání jednotlivých prací. Schválení dokumentace nelze použít jako pozdější námitku, vyskytnou-li se následky plynoucí z úprav nevyznačených v dokumentaci a neohlášených během prací. Po skončení díla dodavatel zpracuje dokumentaci skutečného provedení, která bude obsahovat skutečné provedení s vyznačením odchylek oproti projektu. Povinnost dodavatele je zajištění realizačního či dílenského projektu. Dodavatel na základě podkladů od GP a vlastního měření skutečného provedení prostor zhotoví dílenskou dokumentaci, kterou předloží ke kontrole GP. Účastník je povinen překontrolovat výpočty výměr a projektovou dokumentaci.</t>
  </si>
  <si>
    <t>Měnit lze pouze buňky se žlutým podbarvením!
1) v Rekapitulaci stavby vyplňte údaje o účastníkovi (přenesou se do ostatních sestav i v jiných listech)
2) na vybraných listech vyplňte v sestavě Soupis prací ceny u položek</t>
  </si>
  <si>
    <t>641,8*(2/3*0,073+0,02)*1,02</t>
  </si>
  <si>
    <t>42,08+23,51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</si>
</sst>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5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
      <strike/>
      <sz val="9"/>
      <name val="Arial CE"/>
      <family val="2"/>
    </font>
    <font>
      <strike/>
      <sz val="8"/>
      <name val="Arial CE"/>
      <family val="2"/>
    </font>
    <font>
      <strike/>
      <sz val="9"/>
      <color rgb="FF969696"/>
      <name val="Arial CE"/>
      <family val="2"/>
    </font>
    <font>
      <strike/>
      <sz val="7"/>
      <color rgb="FF969696"/>
      <name val="Arial CE"/>
      <family val="2"/>
    </font>
    <font>
      <i/>
      <strike/>
      <sz val="7"/>
      <color rgb="FF969696"/>
      <name val="Arial CE"/>
      <family val="2"/>
    </font>
    <font>
      <strike/>
      <sz val="8"/>
      <color rgb="FF505050"/>
      <name val="Arial CE"/>
      <family val="2"/>
    </font>
    <font>
      <i/>
      <strike/>
      <sz val="9"/>
      <color rgb="FF0000FF"/>
      <name val="Arial CE"/>
      <family val="2"/>
    </font>
    <font>
      <i/>
      <strike/>
      <sz val="8"/>
      <color rgb="FF0000FF"/>
      <name val="Arial CE"/>
      <family val="2"/>
    </font>
    <font>
      <i/>
      <sz val="7"/>
      <name val="Arial CE"/>
      <family val="2"/>
    </font>
    <font>
      <strike/>
      <sz val="8"/>
      <color rgb="FF800080"/>
      <name val="Arial CE"/>
      <family val="2"/>
    </font>
    <font>
      <sz val="9"/>
      <color rgb="FF0000FF"/>
      <name val="Arial CE"/>
      <family val="2"/>
    </font>
  </fonts>
  <fills count="6">
    <fill>
      <patternFill/>
    </fill>
    <fill>
      <patternFill patternType="gray125"/>
    </fill>
    <fill>
      <patternFill patternType="solid">
        <fgColor rgb="FFBEBEBE"/>
        <bgColor indexed="64"/>
      </patternFill>
    </fill>
    <fill>
      <patternFill patternType="solid">
        <fgColor rgb="FFD2D2D2"/>
        <bgColor indexed="64"/>
      </patternFill>
    </fill>
    <fill>
      <patternFill patternType="solid">
        <fgColor rgb="FFFFFFCC"/>
        <bgColor indexed="64"/>
      </patternFill>
    </fill>
    <fill>
      <patternFill patternType="solid">
        <fgColor rgb="FFC0C0C0"/>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0" borderId="0" applyNumberFormat="0" applyFill="0" applyBorder="0" applyAlignment="0" applyProtection="0"/>
    <xf numFmtId="0" fontId="0" fillId="0" borderId="0">
      <alignment/>
      <protection/>
    </xf>
  </cellStyleXfs>
  <cellXfs count="435">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4"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8" fillId="0" borderId="5" xfId="0" applyFont="1" applyBorder="1" applyAlignment="1">
      <alignment horizontal="left" vertical="center"/>
    </xf>
    <xf numFmtId="0" fontId="0" fillId="0" borderId="5" xfId="0" applyFont="1" applyBorder="1" applyAlignment="1">
      <alignment vertical="center"/>
    </xf>
    <xf numFmtId="0" fontId="2" fillId="0" borderId="3" xfId="0" applyFont="1" applyBorder="1" applyAlignment="1">
      <alignment vertical="center"/>
    </xf>
    <xf numFmtId="0" fontId="0" fillId="2" borderId="0" xfId="0" applyFont="1" applyFill="1" applyAlignment="1">
      <alignment vertical="center"/>
    </xf>
    <xf numFmtId="0" fontId="5" fillId="2" borderId="6" xfId="0" applyFont="1" applyFill="1" applyBorder="1" applyAlignment="1">
      <alignment horizontal="left" vertical="center"/>
    </xf>
    <xf numFmtId="0" fontId="0" fillId="2" borderId="7" xfId="0" applyFont="1" applyFill="1" applyBorder="1" applyAlignment="1">
      <alignment vertical="center"/>
    </xf>
    <xf numFmtId="0" fontId="5" fillId="2" borderId="7" xfId="0" applyFont="1" applyFill="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8"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3" borderId="7" xfId="0" applyFont="1" applyFill="1" applyBorder="1" applyAlignment="1">
      <alignment vertical="center"/>
    </xf>
    <xf numFmtId="0" fontId="22" fillId="3" borderId="13" xfId="0" applyFont="1" applyFill="1" applyBorder="1" applyAlignment="1">
      <alignment horizontal="center" vertical="center"/>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0" fillId="0" borderId="17"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0" fontId="5" fillId="0" borderId="0" xfId="0" applyFont="1" applyAlignment="1">
      <alignment horizontal="center" vertical="center"/>
    </xf>
    <xf numFmtId="4" fontId="20" fillId="0" borderId="18" xfId="0" applyNumberFormat="1" applyFont="1" applyBorder="1" applyAlignment="1">
      <alignment vertical="center"/>
    </xf>
    <xf numFmtId="4" fontId="20" fillId="0" borderId="0" xfId="0" applyNumberFormat="1" applyFont="1" applyBorder="1" applyAlignment="1">
      <alignment vertical="center"/>
    </xf>
    <xf numFmtId="166" fontId="20" fillId="0" borderId="0" xfId="0" applyNumberFormat="1" applyFont="1" applyBorder="1" applyAlignment="1">
      <alignment vertical="center"/>
    </xf>
    <xf numFmtId="4" fontId="20" fillId="0" borderId="12" xfId="0" applyNumberFormat="1" applyFont="1" applyBorder="1" applyAlignment="1">
      <alignment vertical="center"/>
    </xf>
    <xf numFmtId="0" fontId="5" fillId="0" borderId="0" xfId="0" applyFont="1" applyAlignment="1">
      <alignment horizontal="left" vertical="center"/>
    </xf>
    <xf numFmtId="0" fontId="25" fillId="0" borderId="0" xfId="20" applyFont="1" applyAlignment="1">
      <alignment horizontal="center" vertical="center"/>
    </xf>
    <xf numFmtId="0" fontId="6" fillId="0" borderId="3" xfId="0" applyFont="1" applyBorder="1" applyAlignment="1">
      <alignment vertical="center"/>
    </xf>
    <xf numFmtId="0" fontId="26" fillId="0" borderId="0" xfId="0" applyFont="1" applyAlignment="1">
      <alignment vertical="center"/>
    </xf>
    <xf numFmtId="0" fontId="27" fillId="0" borderId="0" xfId="0" applyFont="1" applyAlignment="1">
      <alignment vertical="center"/>
    </xf>
    <xf numFmtId="0" fontId="4" fillId="0" borderId="0" xfId="0" applyFont="1" applyAlignment="1">
      <alignment horizontal="center" vertical="center"/>
    </xf>
    <xf numFmtId="4" fontId="28" fillId="0" borderId="19" xfId="0" applyNumberFormat="1" applyFont="1" applyBorder="1" applyAlignment="1">
      <alignment vertical="center"/>
    </xf>
    <xf numFmtId="4" fontId="28" fillId="0" borderId="20" xfId="0" applyNumberFormat="1" applyFont="1" applyBorder="1" applyAlignment="1">
      <alignment vertical="center"/>
    </xf>
    <xf numFmtId="166" fontId="28" fillId="0" borderId="20" xfId="0" applyNumberFormat="1" applyFont="1" applyBorder="1" applyAlignment="1">
      <alignment vertical="center"/>
    </xf>
    <xf numFmtId="4" fontId="28" fillId="0" borderId="21" xfId="0" applyNumberFormat="1" applyFont="1" applyBorder="1" applyAlignment="1">
      <alignment vertical="center"/>
    </xf>
    <xf numFmtId="0" fontId="6" fillId="0" borderId="0" xfId="0" applyFont="1" applyAlignment="1">
      <alignment horizontal="left" vertical="center"/>
    </xf>
    <xf numFmtId="4" fontId="22" fillId="4" borderId="22" xfId="0" applyNumberFormat="1" applyFont="1" applyFill="1" applyBorder="1" applyAlignment="1" applyProtection="1">
      <alignment vertical="center"/>
      <protection locked="0"/>
    </xf>
    <xf numFmtId="0" fontId="0" fillId="0" borderId="0" xfId="0" applyAlignment="1">
      <alignment vertical="top"/>
    </xf>
    <xf numFmtId="0" fontId="37" fillId="0" borderId="23" xfId="0" applyFont="1" applyBorder="1" applyAlignment="1">
      <alignment vertical="center" wrapText="1"/>
    </xf>
    <xf numFmtId="0" fontId="37" fillId="0" borderId="24" xfId="0" applyFont="1" applyBorder="1" applyAlignment="1">
      <alignment vertical="center" wrapText="1"/>
    </xf>
    <xf numFmtId="0" fontId="37" fillId="0" borderId="25" xfId="0" applyFont="1" applyBorder="1" applyAlignment="1">
      <alignment vertical="center" wrapText="1"/>
    </xf>
    <xf numFmtId="0" fontId="37" fillId="0" borderId="26" xfId="0" applyFont="1" applyBorder="1" applyAlignment="1">
      <alignment horizontal="center" vertical="center" wrapText="1"/>
    </xf>
    <xf numFmtId="0" fontId="37" fillId="0" borderId="27" xfId="0" applyFont="1" applyBorder="1" applyAlignment="1">
      <alignment horizontal="center" vertical="center" wrapText="1"/>
    </xf>
    <xf numFmtId="0" fontId="37" fillId="0" borderId="26" xfId="0" applyFont="1" applyBorder="1" applyAlignment="1">
      <alignment vertical="center" wrapText="1"/>
    </xf>
    <xf numFmtId="0" fontId="37" fillId="0" borderId="27" xfId="0" applyFont="1" applyBorder="1" applyAlignment="1">
      <alignment vertical="center" wrapText="1"/>
    </xf>
    <xf numFmtId="0" fontId="39" fillId="0" borderId="0" xfId="0" applyFont="1" applyBorder="1" applyAlignment="1">
      <alignment horizontal="left" vertical="center" wrapText="1"/>
    </xf>
    <xf numFmtId="0" fontId="40" fillId="0" borderId="0" xfId="0" applyFont="1" applyBorder="1" applyAlignment="1">
      <alignment horizontal="left" vertical="center" wrapText="1"/>
    </xf>
    <xf numFmtId="0" fontId="40" fillId="0" borderId="26" xfId="0" applyFont="1" applyBorder="1" applyAlignment="1">
      <alignment vertical="center" wrapText="1"/>
    </xf>
    <xf numFmtId="0" fontId="40" fillId="0" borderId="0" xfId="0" applyFont="1" applyBorder="1" applyAlignment="1">
      <alignment vertical="center" wrapText="1"/>
    </xf>
    <xf numFmtId="0" fontId="40" fillId="0" borderId="0" xfId="0" applyFont="1" applyBorder="1" applyAlignment="1">
      <alignment horizontal="left" vertical="center"/>
    </xf>
    <xf numFmtId="0" fontId="40" fillId="0" borderId="0" xfId="0" applyFont="1" applyBorder="1" applyAlignment="1">
      <alignment vertical="center"/>
    </xf>
    <xf numFmtId="49" fontId="40" fillId="0" borderId="0" xfId="0" applyNumberFormat="1" applyFont="1" applyBorder="1" applyAlignment="1">
      <alignment vertical="center" wrapText="1"/>
    </xf>
    <xf numFmtId="0" fontId="37" fillId="0" borderId="28" xfId="0" applyFont="1" applyBorder="1" applyAlignment="1">
      <alignment vertical="center" wrapText="1"/>
    </xf>
    <xf numFmtId="0" fontId="41" fillId="0" borderId="29" xfId="0" applyFont="1" applyBorder="1" applyAlignment="1">
      <alignment vertical="center" wrapText="1"/>
    </xf>
    <xf numFmtId="0" fontId="37" fillId="0" borderId="30" xfId="0" applyFont="1" applyBorder="1" applyAlignment="1">
      <alignment vertical="center" wrapText="1"/>
    </xf>
    <xf numFmtId="0" fontId="37" fillId="0" borderId="0" xfId="0" applyFont="1" applyBorder="1" applyAlignment="1">
      <alignment vertical="top"/>
    </xf>
    <xf numFmtId="0" fontId="37" fillId="0" borderId="0" xfId="0" applyFont="1" applyAlignment="1">
      <alignment vertical="top"/>
    </xf>
    <xf numFmtId="0" fontId="37" fillId="0" borderId="23" xfId="0" applyFont="1" applyBorder="1" applyAlignment="1">
      <alignment horizontal="left" vertical="center"/>
    </xf>
    <xf numFmtId="0" fontId="37" fillId="0" borderId="24" xfId="0" applyFont="1" applyBorder="1" applyAlignment="1">
      <alignment horizontal="left" vertical="center"/>
    </xf>
    <xf numFmtId="0" fontId="37" fillId="0" borderId="25" xfId="0" applyFont="1" applyBorder="1" applyAlignment="1">
      <alignment horizontal="left" vertical="center"/>
    </xf>
    <xf numFmtId="0" fontId="37" fillId="0" borderId="26" xfId="0" applyFont="1" applyBorder="1" applyAlignment="1">
      <alignment horizontal="left" vertical="center"/>
    </xf>
    <xf numFmtId="0" fontId="37" fillId="0" borderId="27" xfId="0" applyFont="1" applyBorder="1" applyAlignment="1">
      <alignment horizontal="left" vertical="center"/>
    </xf>
    <xf numFmtId="0" fontId="39" fillId="0" borderId="0" xfId="0" applyFont="1" applyBorder="1" applyAlignment="1">
      <alignment horizontal="left" vertical="center"/>
    </xf>
    <xf numFmtId="0" fontId="42" fillId="0" borderId="0" xfId="0" applyFont="1" applyAlignment="1">
      <alignment horizontal="left" vertical="center"/>
    </xf>
    <xf numFmtId="0" fontId="39" fillId="0" borderId="29" xfId="0" applyFont="1" applyBorder="1" applyAlignment="1">
      <alignment horizontal="left" vertical="center"/>
    </xf>
    <xf numFmtId="0" fontId="39" fillId="0" borderId="29" xfId="0" applyFont="1" applyBorder="1" applyAlignment="1">
      <alignment horizontal="center" vertical="center"/>
    </xf>
    <xf numFmtId="0" fontId="42" fillId="0" borderId="29" xfId="0" applyFont="1" applyBorder="1" applyAlignment="1">
      <alignment horizontal="left" vertical="center"/>
    </xf>
    <xf numFmtId="0" fontId="43" fillId="0" borderId="0" xfId="0" applyFont="1" applyBorder="1" applyAlignment="1">
      <alignment horizontal="left" vertical="center"/>
    </xf>
    <xf numFmtId="0" fontId="40" fillId="0" borderId="0" xfId="0" applyFont="1" applyAlignment="1">
      <alignment horizontal="left" vertical="center"/>
    </xf>
    <xf numFmtId="0" fontId="40" fillId="0" borderId="0" xfId="0" applyFont="1" applyBorder="1" applyAlignment="1">
      <alignment horizontal="center" vertical="center"/>
    </xf>
    <xf numFmtId="0" fontId="40" fillId="0" borderId="26" xfId="0" applyFont="1" applyBorder="1" applyAlignment="1">
      <alignment horizontal="lef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37" fillId="0" borderId="28" xfId="0" applyFont="1" applyBorder="1" applyAlignment="1">
      <alignment horizontal="left" vertical="center"/>
    </xf>
    <xf numFmtId="0" fontId="41" fillId="0" borderId="29" xfId="0" applyFont="1" applyBorder="1" applyAlignment="1">
      <alignment horizontal="left" vertical="center"/>
    </xf>
    <xf numFmtId="0" fontId="37" fillId="0" borderId="30" xfId="0" applyFont="1" applyBorder="1" applyAlignment="1">
      <alignment horizontal="left" vertical="center"/>
    </xf>
    <xf numFmtId="0" fontId="37" fillId="0" borderId="0" xfId="0" applyFont="1" applyBorder="1" applyAlignment="1">
      <alignment horizontal="left" vertical="center"/>
    </xf>
    <xf numFmtId="0" fontId="41" fillId="0" borderId="0" xfId="0" applyFont="1" applyBorder="1" applyAlignment="1">
      <alignment horizontal="left" vertical="center"/>
    </xf>
    <xf numFmtId="0" fontId="42" fillId="0" borderId="0" xfId="0" applyFont="1" applyBorder="1" applyAlignment="1">
      <alignment horizontal="left" vertical="center"/>
    </xf>
    <xf numFmtId="0" fontId="40" fillId="0" borderId="29" xfId="0" applyFont="1" applyBorder="1" applyAlignment="1">
      <alignment horizontal="left" vertical="center"/>
    </xf>
    <xf numFmtId="0" fontId="37" fillId="0" borderId="0" xfId="0" applyFont="1" applyBorder="1" applyAlignment="1">
      <alignment horizontal="left" vertical="center" wrapText="1"/>
    </xf>
    <xf numFmtId="0" fontId="40" fillId="0" borderId="0" xfId="0" applyFont="1" applyBorder="1" applyAlignment="1">
      <alignment horizontal="center" vertical="center" wrapText="1"/>
    </xf>
    <xf numFmtId="0" fontId="37" fillId="0" borderId="23" xfId="0" applyFont="1" applyBorder="1" applyAlignment="1">
      <alignment horizontal="left" vertical="center" wrapText="1"/>
    </xf>
    <xf numFmtId="0" fontId="37" fillId="0" borderId="24" xfId="0" applyFont="1" applyBorder="1" applyAlignment="1">
      <alignment horizontal="left" vertical="center" wrapText="1"/>
    </xf>
    <xf numFmtId="0" fontId="37" fillId="0" borderId="25" xfId="0" applyFont="1" applyBorder="1" applyAlignment="1">
      <alignment horizontal="left" vertical="center" wrapText="1"/>
    </xf>
    <xf numFmtId="0" fontId="37" fillId="0" borderId="26" xfId="0" applyFont="1" applyBorder="1" applyAlignment="1">
      <alignment horizontal="left" vertical="center" wrapText="1"/>
    </xf>
    <xf numFmtId="0" fontId="37"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40" fillId="0" borderId="27" xfId="0" applyFont="1" applyBorder="1" applyAlignment="1">
      <alignment horizontal="left" vertical="center"/>
    </xf>
    <xf numFmtId="0" fontId="40" fillId="0" borderId="28" xfId="0" applyFont="1" applyBorder="1" applyAlignment="1">
      <alignment horizontal="left" vertical="center" wrapText="1"/>
    </xf>
    <xf numFmtId="0" fontId="40" fillId="0" borderId="29" xfId="0" applyFont="1" applyBorder="1" applyAlignment="1">
      <alignment horizontal="left" vertical="center" wrapText="1"/>
    </xf>
    <xf numFmtId="0" fontId="40" fillId="0" borderId="30" xfId="0" applyFont="1" applyBorder="1" applyAlignment="1">
      <alignment horizontal="left" vertical="center" wrapText="1"/>
    </xf>
    <xf numFmtId="0" fontId="40" fillId="0" borderId="0" xfId="0" applyFont="1" applyBorder="1" applyAlignment="1">
      <alignment horizontal="left" vertical="top"/>
    </xf>
    <xf numFmtId="0" fontId="40" fillId="0" borderId="0" xfId="0" applyFont="1" applyBorder="1" applyAlignment="1">
      <alignment horizontal="center" vertical="top"/>
    </xf>
    <xf numFmtId="0" fontId="40" fillId="0" borderId="28" xfId="0" applyFont="1" applyBorder="1" applyAlignment="1">
      <alignment horizontal="left" vertical="center"/>
    </xf>
    <xf numFmtId="0" fontId="40" fillId="0" borderId="30" xfId="0" applyFont="1" applyBorder="1" applyAlignment="1">
      <alignment horizontal="left" vertical="center"/>
    </xf>
    <xf numFmtId="0" fontId="42" fillId="0" borderId="0" xfId="0" applyFont="1" applyAlignment="1">
      <alignment vertical="center"/>
    </xf>
    <xf numFmtId="0" fontId="39" fillId="0" borderId="0" xfId="0" applyFont="1" applyBorder="1" applyAlignment="1">
      <alignment vertical="center"/>
    </xf>
    <xf numFmtId="0" fontId="42" fillId="0" borderId="29" xfId="0" applyFont="1" applyBorder="1" applyAlignment="1">
      <alignment vertical="center"/>
    </xf>
    <xf numFmtId="0" fontId="39" fillId="0" borderId="29" xfId="0" applyFont="1" applyBorder="1" applyAlignment="1">
      <alignment vertical="center"/>
    </xf>
    <xf numFmtId="0" fontId="0" fillId="0" borderId="0" xfId="0" applyBorder="1" applyAlignment="1">
      <alignment vertical="top"/>
    </xf>
    <xf numFmtId="49" fontId="40" fillId="0" borderId="0" xfId="0" applyNumberFormat="1" applyFont="1" applyBorder="1" applyAlignment="1">
      <alignment horizontal="left" vertical="center"/>
    </xf>
    <xf numFmtId="0" fontId="0" fillId="0" borderId="29" xfId="0" applyBorder="1" applyAlignment="1">
      <alignment vertical="top"/>
    </xf>
    <xf numFmtId="0" fontId="39" fillId="0" borderId="29" xfId="0" applyFont="1" applyBorder="1" applyAlignment="1">
      <alignment horizontal="left"/>
    </xf>
    <xf numFmtId="0" fontId="42" fillId="0" borderId="29" xfId="0" applyFont="1" applyBorder="1" applyAlignment="1">
      <alignment/>
    </xf>
    <xf numFmtId="0" fontId="37" fillId="0" borderId="26" xfId="0" applyFont="1" applyBorder="1" applyAlignment="1">
      <alignment vertical="top"/>
    </xf>
    <xf numFmtId="0" fontId="37" fillId="0" borderId="27" xfId="0" applyFont="1" applyBorder="1" applyAlignment="1">
      <alignment vertical="top"/>
    </xf>
    <xf numFmtId="0" fontId="37" fillId="0" borderId="0" xfId="0" applyFont="1" applyBorder="1" applyAlignment="1">
      <alignment horizontal="center" vertical="center"/>
    </xf>
    <xf numFmtId="0" fontId="37" fillId="0" borderId="0" xfId="0" applyFont="1" applyBorder="1" applyAlignment="1">
      <alignment horizontal="left" vertical="top"/>
    </xf>
    <xf numFmtId="0" fontId="37" fillId="0" borderId="28" xfId="0" applyFont="1" applyBorder="1" applyAlignment="1">
      <alignment vertical="top"/>
    </xf>
    <xf numFmtId="0" fontId="37" fillId="0" borderId="29" xfId="0" applyFont="1" applyBorder="1" applyAlignment="1">
      <alignment vertical="top"/>
    </xf>
    <xf numFmtId="0" fontId="37" fillId="0" borderId="30" xfId="0" applyFont="1" applyBorder="1" applyAlignment="1">
      <alignment vertical="top"/>
    </xf>
    <xf numFmtId="0" fontId="22" fillId="0" borderId="22" xfId="21" applyFont="1" applyFill="1" applyBorder="1" applyAlignment="1" applyProtection="1">
      <alignment horizontal="left" vertical="center" wrapText="1"/>
      <protection/>
    </xf>
    <xf numFmtId="0" fontId="54" fillId="0" borderId="0" xfId="21" applyFont="1" applyFill="1" applyAlignment="1" applyProtection="1">
      <alignment vertical="center" wrapText="1"/>
      <protection/>
    </xf>
    <xf numFmtId="49" fontId="22" fillId="0" borderId="22" xfId="21" applyNumberFormat="1" applyFont="1" applyFill="1" applyBorder="1" applyAlignment="1" applyProtection="1">
      <alignment horizontal="left" vertical="center" wrapText="1"/>
      <protection/>
    </xf>
    <xf numFmtId="49" fontId="22" fillId="0" borderId="22" xfId="21" applyNumberFormat="1" applyFont="1" applyFill="1" applyBorder="1" applyAlignment="1" applyProtection="1">
      <alignment horizontal="left" vertical="center" wrapText="1"/>
      <protection/>
    </xf>
    <xf numFmtId="0" fontId="22" fillId="0" borderId="22" xfId="21" applyFont="1" applyFill="1" applyBorder="1" applyAlignment="1" applyProtection="1">
      <alignment horizontal="left" vertical="center" wrapText="1"/>
      <protection/>
    </xf>
    <xf numFmtId="0" fontId="0" fillId="0" borderId="0" xfId="21" applyFont="1" applyFill="1" applyAlignment="1" applyProtection="1">
      <alignment vertical="center"/>
      <protection/>
    </xf>
    <xf numFmtId="0" fontId="54" fillId="0" borderId="0" xfId="21" applyFont="1" applyFill="1" applyAlignment="1" applyProtection="1">
      <alignment vertical="center" wrapText="1"/>
      <protection/>
    </xf>
    <xf numFmtId="0" fontId="0" fillId="0" borderId="0" xfId="21" applyFont="1" applyFill="1" applyAlignment="1" applyProtection="1">
      <alignment horizontal="left" vertical="center"/>
      <protection/>
    </xf>
    <xf numFmtId="0" fontId="0" fillId="0" borderId="0" xfId="21" applyFont="1" applyFill="1" applyAlignment="1" applyProtection="1">
      <alignment horizontal="left" vertical="center" wrapText="1"/>
      <protection/>
    </xf>
    <xf numFmtId="49" fontId="3" fillId="4" borderId="0" xfId="0" applyNumberFormat="1" applyFont="1" applyFill="1" applyAlignment="1" applyProtection="1">
      <alignment horizontal="left" vertical="center"/>
      <protection locked="0"/>
    </xf>
    <xf numFmtId="0" fontId="3" fillId="4" borderId="0" xfId="0" applyFont="1" applyFill="1" applyAlignment="1" applyProtection="1">
      <alignment horizontal="left" vertical="center"/>
      <protection locked="0"/>
    </xf>
    <xf numFmtId="49" fontId="3" fillId="4" borderId="0" xfId="0" applyNumberFormat="1" applyFont="1" applyFill="1" applyAlignment="1" applyProtection="1">
      <alignment horizontal="left" vertical="center"/>
      <protection locked="0"/>
    </xf>
    <xf numFmtId="0" fontId="0" fillId="0" borderId="0" xfId="0" applyProtection="1">
      <protection/>
    </xf>
    <xf numFmtId="0" fontId="0" fillId="0" borderId="0" xfId="0" applyFont="1" applyAlignment="1" applyProtection="1">
      <alignment horizontal="left" vertical="center"/>
      <protection/>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15" fillId="0" borderId="0" xfId="0" applyFont="1" applyAlignment="1" applyProtection="1">
      <alignment horizontal="left" vertical="center"/>
      <protection/>
    </xf>
    <xf numFmtId="0" fontId="29" fillId="0" borderId="0" xfId="0" applyFont="1" applyAlignment="1" applyProtection="1">
      <alignment horizontal="left" vertical="center"/>
      <protection/>
    </xf>
    <xf numFmtId="0" fontId="0" fillId="0" borderId="0" xfId="0" applyFont="1" applyAlignment="1" applyProtection="1">
      <alignment vertical="center"/>
      <protection/>
    </xf>
    <xf numFmtId="0" fontId="0" fillId="0" borderId="3" xfId="0" applyFont="1" applyBorder="1" applyAlignment="1" applyProtection="1">
      <alignment vertical="center"/>
      <protection/>
    </xf>
    <xf numFmtId="0" fontId="2" fillId="0" borderId="0" xfId="0" applyFont="1" applyAlignment="1" applyProtection="1">
      <alignment horizontal="lef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0" fillId="0" borderId="0" xfId="0" applyFont="1" applyAlignment="1" applyProtection="1">
      <alignment vertical="center"/>
      <protection/>
    </xf>
    <xf numFmtId="0" fontId="3" fillId="0" borderId="0" xfId="0" applyFont="1" applyAlignment="1" applyProtection="1">
      <alignment horizontal="left" vertical="center"/>
      <protection/>
    </xf>
    <xf numFmtId="165" fontId="3" fillId="0" borderId="0" xfId="0" applyNumberFormat="1" applyFont="1" applyAlignment="1" applyProtection="1">
      <alignment horizontal="left" vertical="center"/>
      <protection/>
    </xf>
    <xf numFmtId="0" fontId="0" fillId="0" borderId="0" xfId="0" applyFont="1" applyAlignment="1" applyProtection="1">
      <alignment vertical="center" wrapText="1"/>
      <protection/>
    </xf>
    <xf numFmtId="0" fontId="0" fillId="0" borderId="3" xfId="0" applyFont="1" applyBorder="1" applyAlignment="1" applyProtection="1">
      <alignment vertical="center" wrapText="1"/>
      <protection/>
    </xf>
    <xf numFmtId="0" fontId="0" fillId="0" borderId="3" xfId="0" applyBorder="1" applyAlignment="1" applyProtection="1">
      <alignment vertical="center" wrapText="1"/>
      <protection/>
    </xf>
    <xf numFmtId="0" fontId="0" fillId="0" borderId="0" xfId="0" applyAlignment="1" applyProtection="1">
      <alignment vertical="center" wrapText="1"/>
      <protection/>
    </xf>
    <xf numFmtId="0" fontId="0" fillId="0" borderId="10" xfId="0" applyFont="1" applyBorder="1" applyAlignment="1" applyProtection="1">
      <alignment vertical="center"/>
      <protection/>
    </xf>
    <xf numFmtId="0" fontId="18" fillId="0" borderId="0" xfId="0" applyFont="1" applyAlignment="1" applyProtection="1">
      <alignment horizontal="left" vertical="center"/>
      <protection/>
    </xf>
    <xf numFmtId="4" fontId="24" fillId="0" borderId="0" xfId="0" applyNumberFormat="1" applyFont="1" applyAlignment="1" applyProtection="1">
      <alignment vertical="center"/>
      <protection/>
    </xf>
    <xf numFmtId="0" fontId="2" fillId="0" borderId="0" xfId="0" applyFont="1" applyAlignment="1" applyProtection="1">
      <alignment horizontal="right" vertical="center"/>
      <protection/>
    </xf>
    <xf numFmtId="0" fontId="21" fillId="0" borderId="0" xfId="0" applyFont="1" applyAlignment="1" applyProtection="1">
      <alignment horizontal="left" vertical="center"/>
      <protection/>
    </xf>
    <xf numFmtId="4" fontId="2" fillId="0" borderId="0" xfId="0" applyNumberFormat="1" applyFont="1" applyAlignment="1" applyProtection="1">
      <alignment vertical="center"/>
      <protection/>
    </xf>
    <xf numFmtId="164" fontId="2" fillId="0" borderId="0" xfId="0" applyNumberFormat="1" applyFont="1" applyAlignment="1" applyProtection="1">
      <alignment horizontal="right" vertical="center"/>
      <protection/>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right" vertical="center"/>
      <protection/>
    </xf>
    <xf numFmtId="0" fontId="5" fillId="3" borderId="7" xfId="0" applyFont="1" applyFill="1" applyBorder="1" applyAlignment="1" applyProtection="1">
      <alignment horizontal="center"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0" xfId="0" applyFont="1" applyAlignment="1" applyProtection="1">
      <alignment horizontal="left" vertical="center" wrapText="1"/>
      <protection/>
    </xf>
    <xf numFmtId="0" fontId="22" fillId="3" borderId="0" xfId="0" applyFont="1" applyFill="1" applyAlignment="1" applyProtection="1">
      <alignment horizontal="left" vertical="center"/>
      <protection/>
    </xf>
    <xf numFmtId="0" fontId="22" fillId="3" borderId="0" xfId="0" applyFont="1" applyFill="1" applyAlignment="1" applyProtection="1">
      <alignment horizontal="right" vertical="center"/>
      <protection/>
    </xf>
    <xf numFmtId="0" fontId="30" fillId="0" borderId="0" xfId="0" applyFont="1" applyAlignment="1" applyProtection="1">
      <alignment horizontal="left" vertical="center"/>
      <protection/>
    </xf>
    <xf numFmtId="0" fontId="7" fillId="0" borderId="0" xfId="0" applyFont="1" applyAlignment="1" applyProtection="1">
      <alignment vertical="center"/>
      <protection/>
    </xf>
    <xf numFmtId="0" fontId="7" fillId="0" borderId="3" xfId="0" applyFont="1" applyBorder="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8" fillId="0" borderId="0" xfId="0" applyFont="1" applyAlignment="1" applyProtection="1">
      <alignment vertical="center"/>
      <protection/>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0" fillId="0" borderId="0" xfId="0" applyFont="1" applyAlignment="1" applyProtection="1">
      <alignment horizontal="center" vertical="center" wrapText="1"/>
      <protection/>
    </xf>
    <xf numFmtId="0" fontId="0" fillId="0" borderId="3" xfId="0" applyFont="1" applyBorder="1" applyAlignment="1" applyProtection="1">
      <alignment horizontal="center" vertical="center" wrapText="1"/>
      <protection/>
    </xf>
    <xf numFmtId="0" fontId="22" fillId="3" borderId="14" xfId="0" applyFont="1" applyFill="1" applyBorder="1" applyAlignment="1" applyProtection="1">
      <alignment horizontal="center" vertical="center" wrapText="1"/>
      <protection/>
    </xf>
    <xf numFmtId="0" fontId="22" fillId="3" borderId="15" xfId="0" applyFont="1" applyFill="1" applyBorder="1" applyAlignment="1" applyProtection="1">
      <alignment horizontal="center" vertical="center" wrapText="1"/>
      <protection/>
    </xf>
    <xf numFmtId="0" fontId="22" fillId="3" borderId="16" xfId="0" applyFont="1" applyFill="1" applyBorder="1" applyAlignment="1" applyProtection="1">
      <alignment horizontal="center" vertical="center" wrapText="1"/>
      <protection/>
    </xf>
    <xf numFmtId="0" fontId="0" fillId="0" borderId="3" xfId="0" applyBorder="1" applyAlignment="1" applyProtection="1">
      <alignment horizontal="center" vertical="center" wrapText="1"/>
      <protection/>
    </xf>
    <xf numFmtId="0" fontId="23" fillId="0" borderId="14" xfId="0" applyFont="1" applyBorder="1" applyAlignment="1" applyProtection="1">
      <alignment horizontal="center" vertical="center" wrapText="1"/>
      <protection/>
    </xf>
    <xf numFmtId="0" fontId="23" fillId="0" borderId="15" xfId="0" applyFont="1" applyBorder="1" applyAlignment="1" applyProtection="1">
      <alignment horizontal="center" vertical="center" wrapText="1"/>
      <protection/>
    </xf>
    <xf numFmtId="0" fontId="23" fillId="0" borderId="16" xfId="0" applyFont="1" applyBorder="1" applyAlignment="1" applyProtection="1">
      <alignment horizontal="center" vertical="center" wrapText="1"/>
      <protection/>
    </xf>
    <xf numFmtId="0" fontId="0" fillId="0" borderId="0" xfId="0" applyAlignment="1" applyProtection="1">
      <alignment horizontal="center" vertical="center" wrapText="1"/>
      <protection/>
    </xf>
    <xf numFmtId="0" fontId="24" fillId="0" borderId="0" xfId="0" applyFont="1" applyAlignment="1" applyProtection="1">
      <alignment horizontal="left" vertical="center"/>
      <protection/>
    </xf>
    <xf numFmtId="4" fontId="24" fillId="0" borderId="0" xfId="0" applyNumberFormat="1" applyFont="1" applyAlignment="1" applyProtection="1">
      <alignment/>
      <protection/>
    </xf>
    <xf numFmtId="0" fontId="0" fillId="0" borderId="17" xfId="0" applyFont="1" applyBorder="1" applyAlignment="1" applyProtection="1">
      <alignment vertical="center"/>
      <protection/>
    </xf>
    <xf numFmtId="0" fontId="0" fillId="0" borderId="10" xfId="0" applyBorder="1" applyAlignment="1" applyProtection="1">
      <alignment vertical="center"/>
      <protection/>
    </xf>
    <xf numFmtId="166" fontId="31" fillId="0" borderId="10" xfId="0" applyNumberFormat="1" applyFont="1" applyBorder="1" applyAlignment="1" applyProtection="1">
      <alignment/>
      <protection/>
    </xf>
    <xf numFmtId="166" fontId="31" fillId="0" borderId="11" xfId="0" applyNumberFormat="1" applyFont="1" applyBorder="1" applyAlignment="1" applyProtection="1">
      <alignment/>
      <protection/>
    </xf>
    <xf numFmtId="4" fontId="32" fillId="0" borderId="0" xfId="0" applyNumberFormat="1" applyFont="1" applyAlignment="1" applyProtection="1">
      <alignment vertical="center"/>
      <protection/>
    </xf>
    <xf numFmtId="0" fontId="9" fillId="0" borderId="0" xfId="0" applyFont="1" applyAlignment="1" applyProtection="1">
      <alignment/>
      <protection/>
    </xf>
    <xf numFmtId="0" fontId="9" fillId="0" borderId="3" xfId="0" applyFont="1" applyBorder="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pplyProtection="1">
      <alignment horizontal="center"/>
      <protection/>
    </xf>
    <xf numFmtId="4" fontId="9" fillId="0" borderId="0" xfId="0" applyNumberFormat="1" applyFont="1" applyAlignment="1" applyProtection="1">
      <alignment vertical="center"/>
      <protection/>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0" borderId="22" xfId="0" applyNumberFormat="1" applyFont="1" applyBorder="1" applyAlignment="1" applyProtection="1">
      <alignment vertical="center"/>
      <protection/>
    </xf>
    <xf numFmtId="0" fontId="23" fillId="4" borderId="18" xfId="0" applyFont="1" applyFill="1" applyBorder="1" applyAlignment="1" applyProtection="1">
      <alignment horizontal="left" vertical="center"/>
      <protection/>
    </xf>
    <xf numFmtId="0" fontId="23" fillId="0" borderId="0" xfId="0" applyFont="1" applyBorder="1" applyAlignment="1" applyProtection="1">
      <alignment horizontal="center" vertical="center"/>
      <protection/>
    </xf>
    <xf numFmtId="0" fontId="0" fillId="0" borderId="0" xfId="0" applyFont="1" applyBorder="1" applyAlignment="1" applyProtection="1">
      <alignment vertical="center"/>
      <protection/>
    </xf>
    <xf numFmtId="166" fontId="23" fillId="0" borderId="0" xfId="0" applyNumberFormat="1" applyFont="1" applyBorder="1" applyAlignment="1" applyProtection="1">
      <alignment vertical="center"/>
      <protection/>
    </xf>
    <xf numFmtId="166" fontId="23" fillId="0" borderId="12" xfId="0" applyNumberFormat="1" applyFont="1" applyBorder="1" applyAlignment="1" applyProtection="1">
      <alignment vertical="center"/>
      <protection/>
    </xf>
    <xf numFmtId="0" fontId="22" fillId="0" borderId="0" xfId="0" applyFont="1" applyAlignment="1" applyProtection="1">
      <alignment horizontal="left" vertical="center"/>
      <protection/>
    </xf>
    <xf numFmtId="4" fontId="0" fillId="0" borderId="0" xfId="0" applyNumberFormat="1" applyFont="1" applyAlignment="1" applyProtection="1">
      <alignment vertical="center"/>
      <protection/>
    </xf>
    <xf numFmtId="0" fontId="33" fillId="0" borderId="0" xfId="0" applyFont="1" applyAlignment="1" applyProtection="1">
      <alignment horizontal="left" vertical="center"/>
      <protection/>
    </xf>
    <xf numFmtId="0" fontId="34" fillId="0" borderId="0" xfId="0" applyFont="1" applyAlignment="1" applyProtection="1">
      <alignment vertical="center" wrapText="1"/>
      <protection/>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0" fillId="0" borderId="12" xfId="0" applyFont="1" applyBorder="1" applyAlignment="1" applyProtection="1">
      <alignment vertical="center"/>
      <protection/>
    </xf>
    <xf numFmtId="0" fontId="10" fillId="0" borderId="0" xfId="0" applyFont="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1" fillId="0" borderId="0" xfId="0" applyFont="1" applyAlignment="1" applyProtection="1">
      <alignment vertical="center"/>
      <protection/>
    </xf>
    <xf numFmtId="0" fontId="11" fillId="0" borderId="3" xfId="0" applyFont="1" applyBorder="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47" fillId="0" borderId="0" xfId="0" applyFont="1" applyAlignment="1" applyProtection="1">
      <alignment vertical="center"/>
      <protection/>
    </xf>
    <xf numFmtId="0" fontId="47" fillId="0" borderId="3" xfId="0" applyFont="1" applyBorder="1" applyAlignment="1" applyProtection="1">
      <alignment vertical="center"/>
      <protection/>
    </xf>
    <xf numFmtId="0" fontId="46" fillId="0" borderId="22" xfId="0" applyFont="1" applyBorder="1" applyAlignment="1" applyProtection="1">
      <alignment horizontal="center" vertical="center"/>
      <protection/>
    </xf>
    <xf numFmtId="49" fontId="46" fillId="0" borderId="22" xfId="0" applyNumberFormat="1" applyFont="1" applyBorder="1" applyAlignment="1" applyProtection="1">
      <alignment horizontal="left" vertical="center" wrapText="1"/>
      <protection/>
    </xf>
    <xf numFmtId="0" fontId="46" fillId="0" borderId="22" xfId="0" applyFont="1" applyBorder="1" applyAlignment="1" applyProtection="1">
      <alignment horizontal="left" vertical="center" wrapText="1"/>
      <protection/>
    </xf>
    <xf numFmtId="0" fontId="46" fillId="0" borderId="22" xfId="0" applyFont="1" applyBorder="1" applyAlignment="1" applyProtection="1">
      <alignment horizontal="center" vertical="center" wrapText="1"/>
      <protection/>
    </xf>
    <xf numFmtId="167" fontId="46" fillId="0" borderId="22" xfId="0" applyNumberFormat="1" applyFont="1" applyBorder="1" applyAlignment="1" applyProtection="1">
      <alignment vertical="center"/>
      <protection/>
    </xf>
    <xf numFmtId="4" fontId="46" fillId="0" borderId="22" xfId="0" applyNumberFormat="1" applyFont="1" applyBorder="1" applyAlignment="1" applyProtection="1">
      <alignment vertical="center"/>
      <protection/>
    </xf>
    <xf numFmtId="0" fontId="48" fillId="4" borderId="18" xfId="0" applyFont="1" applyFill="1" applyBorder="1" applyAlignment="1" applyProtection="1">
      <alignment horizontal="left" vertical="center"/>
      <protection/>
    </xf>
    <xf numFmtId="0" fontId="48" fillId="0" borderId="0" xfId="0" applyFont="1" applyBorder="1" applyAlignment="1" applyProtection="1">
      <alignment horizontal="center" vertical="center"/>
      <protection/>
    </xf>
    <xf numFmtId="0" fontId="47" fillId="0" borderId="0" xfId="0" applyFont="1" applyBorder="1" applyAlignment="1" applyProtection="1">
      <alignment vertical="center"/>
      <protection/>
    </xf>
    <xf numFmtId="166" fontId="48" fillId="0" borderId="0" xfId="0" applyNumberFormat="1" applyFont="1" applyBorder="1" applyAlignment="1" applyProtection="1">
      <alignment vertical="center"/>
      <protection/>
    </xf>
    <xf numFmtId="166" fontId="48" fillId="0" borderId="12" xfId="0" applyNumberFormat="1" applyFont="1" applyBorder="1" applyAlignment="1" applyProtection="1">
      <alignment vertical="center"/>
      <protection/>
    </xf>
    <xf numFmtId="0" fontId="46" fillId="0" borderId="0" xfId="0" applyFont="1" applyAlignment="1" applyProtection="1">
      <alignment horizontal="left" vertical="center"/>
      <protection/>
    </xf>
    <xf numFmtId="0" fontId="47" fillId="0" borderId="0" xfId="0" applyFont="1" applyAlignment="1" applyProtection="1">
      <alignment horizontal="left" vertical="center"/>
      <protection/>
    </xf>
    <xf numFmtId="4" fontId="47" fillId="0" borderId="0" xfId="0" applyNumberFormat="1" applyFont="1" applyAlignment="1" applyProtection="1">
      <alignment vertical="center"/>
      <protection/>
    </xf>
    <xf numFmtId="0" fontId="49" fillId="0" borderId="0" xfId="0" applyFont="1" applyAlignment="1" applyProtection="1">
      <alignment horizontal="left" vertical="center"/>
      <protection/>
    </xf>
    <xf numFmtId="0" fontId="50" fillId="0" borderId="0" xfId="0" applyFont="1" applyAlignment="1" applyProtection="1">
      <alignment vertical="center" wrapText="1"/>
      <protection/>
    </xf>
    <xf numFmtId="0" fontId="47" fillId="0" borderId="18" xfId="0" applyFont="1" applyBorder="1" applyAlignment="1" applyProtection="1">
      <alignment vertical="center"/>
      <protection/>
    </xf>
    <xf numFmtId="0" fontId="47" fillId="0" borderId="12" xfId="0" applyFont="1" applyBorder="1" applyAlignment="1" applyProtection="1">
      <alignment vertical="center"/>
      <protection/>
    </xf>
    <xf numFmtId="0" fontId="51" fillId="0" borderId="0" xfId="0" applyFont="1" applyAlignment="1" applyProtection="1">
      <alignment vertical="center"/>
      <protection/>
    </xf>
    <xf numFmtId="0" fontId="51" fillId="0" borderId="3" xfId="0" applyFont="1" applyBorder="1" applyAlignment="1" applyProtection="1">
      <alignment vertical="center"/>
      <protection/>
    </xf>
    <xf numFmtId="0" fontId="49" fillId="0" borderId="0" xfId="0" applyFont="1" applyAlignment="1" applyProtection="1">
      <alignment horizontal="left" vertical="center"/>
      <protection/>
    </xf>
    <xf numFmtId="0" fontId="51" fillId="0" borderId="0" xfId="0" applyFont="1" applyAlignment="1" applyProtection="1">
      <alignment horizontal="left" vertical="center"/>
      <protection/>
    </xf>
    <xf numFmtId="0" fontId="51" fillId="0" borderId="0" xfId="0" applyFont="1" applyAlignment="1" applyProtection="1">
      <alignment horizontal="left" vertical="center" wrapText="1"/>
      <protection/>
    </xf>
    <xf numFmtId="167" fontId="51" fillId="0" borderId="0" xfId="0" applyNumberFormat="1" applyFont="1" applyAlignment="1" applyProtection="1">
      <alignment vertical="center"/>
      <protection/>
    </xf>
    <xf numFmtId="0" fontId="51" fillId="0" borderId="18" xfId="0" applyFont="1" applyBorder="1" applyAlignment="1" applyProtection="1">
      <alignment vertical="center"/>
      <protection/>
    </xf>
    <xf numFmtId="0" fontId="51" fillId="0" borderId="0" xfId="0" applyFont="1" applyBorder="1" applyAlignment="1" applyProtection="1">
      <alignment vertical="center"/>
      <protection/>
    </xf>
    <xf numFmtId="0" fontId="51" fillId="0" borderId="12" xfId="0" applyFont="1" applyBorder="1" applyAlignment="1" applyProtection="1">
      <alignment vertical="center"/>
      <protection/>
    </xf>
    <xf numFmtId="0" fontId="47" fillId="0" borderId="0" xfId="0" applyFont="1" applyAlignment="1" applyProtection="1">
      <alignment vertical="center"/>
      <protection/>
    </xf>
    <xf numFmtId="0" fontId="47" fillId="0" borderId="3" xfId="0" applyFont="1" applyBorder="1" applyAlignment="1" applyProtection="1">
      <alignment vertical="center"/>
      <protection/>
    </xf>
    <xf numFmtId="0" fontId="52" fillId="0" borderId="22" xfId="0" applyFont="1" applyBorder="1" applyAlignment="1" applyProtection="1">
      <alignment horizontal="center" vertical="center"/>
      <protection/>
    </xf>
    <xf numFmtId="49" fontId="52" fillId="0" borderId="22" xfId="0" applyNumberFormat="1" applyFont="1" applyBorder="1" applyAlignment="1" applyProtection="1">
      <alignment horizontal="left" vertical="center" wrapText="1"/>
      <protection/>
    </xf>
    <xf numFmtId="0" fontId="52" fillId="0" borderId="22" xfId="0" applyFont="1" applyBorder="1" applyAlignment="1" applyProtection="1">
      <alignment horizontal="left" vertical="center" wrapText="1"/>
      <protection/>
    </xf>
    <xf numFmtId="0" fontId="52" fillId="0" borderId="22" xfId="0" applyFont="1" applyBorder="1" applyAlignment="1" applyProtection="1">
      <alignment horizontal="center" vertical="center" wrapText="1"/>
      <protection/>
    </xf>
    <xf numFmtId="167" fontId="52" fillId="0" borderId="22" xfId="0" applyNumberFormat="1" applyFont="1" applyBorder="1" applyAlignment="1" applyProtection="1">
      <alignment vertical="center"/>
      <protection/>
    </xf>
    <xf numFmtId="4" fontId="52" fillId="0" borderId="22" xfId="0" applyNumberFormat="1" applyFont="1" applyBorder="1" applyAlignment="1" applyProtection="1">
      <alignment vertical="center"/>
      <protection/>
    </xf>
    <xf numFmtId="0" fontId="53" fillId="0" borderId="3" xfId="0" applyFont="1" applyBorder="1" applyAlignment="1" applyProtection="1">
      <alignment vertical="center"/>
      <protection/>
    </xf>
    <xf numFmtId="0" fontId="52" fillId="4" borderId="18" xfId="0" applyFont="1" applyFill="1" applyBorder="1" applyAlignment="1" applyProtection="1">
      <alignment horizontal="left" vertical="center"/>
      <protection/>
    </xf>
    <xf numFmtId="0" fontId="52" fillId="0" borderId="0" xfId="0" applyFont="1" applyBorder="1" applyAlignment="1" applyProtection="1">
      <alignment horizontal="center" vertical="center"/>
      <protection/>
    </xf>
    <xf numFmtId="0" fontId="47" fillId="0" borderId="0" xfId="0" applyFont="1" applyBorder="1" applyAlignment="1" applyProtection="1">
      <alignment vertical="center"/>
      <protection/>
    </xf>
    <xf numFmtId="166" fontId="48" fillId="0" borderId="0" xfId="0" applyNumberFormat="1" applyFont="1" applyBorder="1" applyAlignment="1" applyProtection="1">
      <alignment vertical="center"/>
      <protection/>
    </xf>
    <xf numFmtId="166" fontId="48" fillId="0" borderId="12" xfId="0" applyNumberFormat="1" applyFont="1" applyBorder="1" applyAlignment="1" applyProtection="1">
      <alignment vertical="center"/>
      <protection/>
    </xf>
    <xf numFmtId="0" fontId="46" fillId="0" borderId="0" xfId="0" applyFont="1" applyAlignment="1" applyProtection="1">
      <alignment horizontal="left" vertical="center"/>
      <protection/>
    </xf>
    <xf numFmtId="0" fontId="47" fillId="0" borderId="0" xfId="0" applyFont="1" applyAlignment="1" applyProtection="1">
      <alignment horizontal="left" vertical="center"/>
      <protection/>
    </xf>
    <xf numFmtId="4" fontId="47" fillId="0" borderId="0" xfId="0" applyNumberFormat="1" applyFont="1" applyAlignment="1" applyProtection="1">
      <alignment vertical="center"/>
      <protection/>
    </xf>
    <xf numFmtId="0" fontId="51" fillId="0" borderId="0" xfId="0" applyFont="1" applyAlignment="1" applyProtection="1">
      <alignment vertical="center"/>
      <protection/>
    </xf>
    <xf numFmtId="0" fontId="51" fillId="0" borderId="3" xfId="0" applyFont="1" applyBorder="1" applyAlignment="1" applyProtection="1">
      <alignment vertical="center"/>
      <protection/>
    </xf>
    <xf numFmtId="0" fontId="51" fillId="0" borderId="0" xfId="0" applyFont="1" applyAlignment="1" applyProtection="1">
      <alignment horizontal="left" vertical="center"/>
      <protection/>
    </xf>
    <xf numFmtId="0" fontId="51" fillId="0" borderId="0" xfId="0" applyFont="1" applyAlignment="1" applyProtection="1">
      <alignment horizontal="left" vertical="center" wrapText="1"/>
      <protection/>
    </xf>
    <xf numFmtId="167" fontId="51" fillId="0" borderId="0" xfId="0" applyNumberFormat="1" applyFont="1" applyAlignment="1" applyProtection="1">
      <alignment vertical="center"/>
      <protection/>
    </xf>
    <xf numFmtId="0" fontId="51" fillId="0" borderId="18" xfId="0" applyFont="1" applyBorder="1" applyAlignment="1" applyProtection="1">
      <alignment vertical="center"/>
      <protection/>
    </xf>
    <xf numFmtId="0" fontId="51" fillId="0" borderId="0" xfId="0" applyFont="1" applyBorder="1" applyAlignment="1" applyProtection="1">
      <alignment vertical="center"/>
      <protection/>
    </xf>
    <xf numFmtId="0" fontId="51" fillId="0" borderId="12" xfId="0" applyFont="1" applyBorder="1" applyAlignment="1" applyProtection="1">
      <alignment vertical="center"/>
      <protection/>
    </xf>
    <xf numFmtId="0" fontId="52" fillId="0" borderId="22" xfId="0" applyFont="1" applyBorder="1" applyAlignment="1" applyProtection="1">
      <alignment horizontal="center" vertical="center"/>
      <protection/>
    </xf>
    <xf numFmtId="49" fontId="52" fillId="0" borderId="22" xfId="0" applyNumberFormat="1" applyFont="1" applyBorder="1" applyAlignment="1" applyProtection="1">
      <alignment horizontal="left" vertical="center" wrapText="1"/>
      <protection/>
    </xf>
    <xf numFmtId="0" fontId="52" fillId="0" borderId="22" xfId="0" applyFont="1" applyBorder="1" applyAlignment="1" applyProtection="1">
      <alignment horizontal="left" vertical="center" wrapText="1"/>
      <protection/>
    </xf>
    <xf numFmtId="0" fontId="52" fillId="0" borderId="22" xfId="0" applyFont="1" applyBorder="1" applyAlignment="1" applyProtection="1">
      <alignment horizontal="center" vertical="center" wrapText="1"/>
      <protection/>
    </xf>
    <xf numFmtId="167" fontId="52" fillId="0" borderId="22" xfId="0" applyNumberFormat="1" applyFont="1" applyBorder="1" applyAlignment="1" applyProtection="1">
      <alignment vertical="center"/>
      <protection/>
    </xf>
    <xf numFmtId="4" fontId="52" fillId="0" borderId="22" xfId="0" applyNumberFormat="1" applyFont="1" applyBorder="1" applyAlignment="1" applyProtection="1">
      <alignment vertical="center"/>
      <protection/>
    </xf>
    <xf numFmtId="0" fontId="53" fillId="0" borderId="3" xfId="0" applyFont="1" applyBorder="1" applyAlignment="1" applyProtection="1">
      <alignment vertical="center"/>
      <protection/>
    </xf>
    <xf numFmtId="0" fontId="52" fillId="4" borderId="18" xfId="0" applyFont="1" applyFill="1" applyBorder="1" applyAlignment="1" applyProtection="1">
      <alignment horizontal="left" vertical="center"/>
      <protection/>
    </xf>
    <xf numFmtId="0" fontId="52" fillId="0" borderId="0" xfId="0" applyFont="1" applyBorder="1" applyAlignment="1" applyProtection="1">
      <alignment horizontal="center" vertical="center"/>
      <protection/>
    </xf>
    <xf numFmtId="0" fontId="12" fillId="0" borderId="0" xfId="0" applyFont="1" applyAlignment="1" applyProtection="1">
      <alignment vertical="center"/>
      <protection/>
    </xf>
    <xf numFmtId="0" fontId="12" fillId="0" borderId="3" xfId="0" applyFont="1" applyBorder="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35" fillId="0" borderId="22" xfId="0" applyFont="1" applyBorder="1" applyAlignment="1" applyProtection="1">
      <alignment horizontal="center" vertical="center"/>
      <protection/>
    </xf>
    <xf numFmtId="49" fontId="35" fillId="0" borderId="22" xfId="0" applyNumberFormat="1" applyFont="1" applyBorder="1" applyAlignment="1" applyProtection="1">
      <alignment horizontal="left" vertical="center" wrapText="1"/>
      <protection/>
    </xf>
    <xf numFmtId="0" fontId="35" fillId="0" borderId="22" xfId="0" applyFont="1" applyBorder="1" applyAlignment="1" applyProtection="1">
      <alignment horizontal="left" vertical="center" wrapText="1"/>
      <protection/>
    </xf>
    <xf numFmtId="0" fontId="35" fillId="0" borderId="22" xfId="0" applyFont="1" applyBorder="1" applyAlignment="1" applyProtection="1">
      <alignment horizontal="center" vertical="center" wrapText="1"/>
      <protection/>
    </xf>
    <xf numFmtId="167" fontId="35" fillId="0" borderId="22" xfId="0" applyNumberFormat="1" applyFont="1" applyBorder="1" applyAlignment="1" applyProtection="1">
      <alignment vertical="center"/>
      <protection/>
    </xf>
    <xf numFmtId="4" fontId="35" fillId="0" borderId="22" xfId="0" applyNumberFormat="1" applyFont="1" applyBorder="1" applyAlignment="1" applyProtection="1">
      <alignment vertical="center"/>
      <protection/>
    </xf>
    <xf numFmtId="0" fontId="36" fillId="0" borderId="3" xfId="0" applyFont="1" applyBorder="1" applyAlignment="1" applyProtection="1">
      <alignment vertical="center"/>
      <protection/>
    </xf>
    <xf numFmtId="0" fontId="35" fillId="4" borderId="18" xfId="0" applyFont="1" applyFill="1" applyBorder="1" applyAlignment="1" applyProtection="1">
      <alignment horizontal="left" vertical="center"/>
      <protection/>
    </xf>
    <xf numFmtId="0" fontId="35" fillId="0" borderId="0" xfId="0" applyFont="1" applyBorder="1" applyAlignment="1" applyProtection="1">
      <alignment horizontal="center"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0" fillId="0" borderId="0" xfId="0" applyFont="1" applyAlignment="1" applyProtection="1">
      <alignment vertical="center"/>
      <protection/>
    </xf>
    <xf numFmtId="0" fontId="34" fillId="0" borderId="0" xfId="0" applyFont="1" applyAlignment="1" applyProtection="1">
      <alignment vertical="center" wrapText="1"/>
      <protection/>
    </xf>
    <xf numFmtId="49" fontId="35" fillId="0" borderId="22" xfId="0" applyNumberFormat="1" applyFont="1" applyBorder="1" applyAlignment="1" applyProtection="1">
      <alignment horizontal="left" vertical="center" wrapText="1"/>
      <protection/>
    </xf>
    <xf numFmtId="0" fontId="35" fillId="0" borderId="22" xfId="0" applyFont="1" applyBorder="1" applyAlignment="1" applyProtection="1">
      <alignment horizontal="left" vertical="center" wrapText="1"/>
      <protection/>
    </xf>
    <xf numFmtId="0" fontId="55" fillId="0" borderId="0" xfId="0" applyFont="1" applyAlignment="1" applyProtection="1">
      <alignment vertical="center"/>
      <protection/>
    </xf>
    <xf numFmtId="0" fontId="55" fillId="0" borderId="3" xfId="0" applyFont="1" applyBorder="1" applyAlignment="1" applyProtection="1">
      <alignment vertical="center"/>
      <protection/>
    </xf>
    <xf numFmtId="0" fontId="55" fillId="0" borderId="0" xfId="0" applyFont="1" applyAlignment="1" applyProtection="1">
      <alignment horizontal="left" vertical="center"/>
      <protection/>
    </xf>
    <xf numFmtId="0" fontId="55" fillId="0" borderId="0" xfId="0" applyFont="1" applyAlignment="1" applyProtection="1">
      <alignment horizontal="left" vertical="center" wrapText="1"/>
      <protection/>
    </xf>
    <xf numFmtId="0" fontId="55" fillId="0" borderId="18" xfId="0" applyFont="1" applyBorder="1" applyAlignment="1" applyProtection="1">
      <alignment vertical="center"/>
      <protection/>
    </xf>
    <xf numFmtId="0" fontId="55" fillId="0" borderId="0" xfId="0" applyFont="1" applyBorder="1" applyAlignment="1" applyProtection="1">
      <alignment vertical="center"/>
      <protection/>
    </xf>
    <xf numFmtId="0" fontId="55" fillId="0" borderId="12"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4" fontId="46" fillId="0" borderId="22" xfId="0" applyNumberFormat="1" applyFont="1" applyFill="1" applyBorder="1" applyAlignment="1" applyProtection="1">
      <alignment vertical="center"/>
      <protection/>
    </xf>
    <xf numFmtId="4" fontId="56" fillId="4" borderId="22" xfId="0" applyNumberFormat="1" applyFont="1" applyFill="1" applyBorder="1" applyAlignment="1" applyProtection="1">
      <alignment vertical="center"/>
      <protection locked="0"/>
    </xf>
    <xf numFmtId="0" fontId="40" fillId="0" borderId="0" xfId="0" applyFont="1" applyBorder="1" applyAlignment="1">
      <alignment horizontal="left" vertical="center"/>
    </xf>
    <xf numFmtId="0" fontId="26" fillId="0" borderId="0" xfId="0" applyFont="1" applyAlignment="1">
      <alignment horizontal="left" vertical="center" wrapText="1"/>
    </xf>
    <xf numFmtId="4" fontId="24" fillId="0" borderId="0" xfId="0" applyNumberFormat="1" applyFont="1" applyAlignment="1">
      <alignment horizontal="right" vertical="center"/>
    </xf>
    <xf numFmtId="4" fontId="24" fillId="0" borderId="0" xfId="0" applyNumberFormat="1" applyFont="1" applyAlignment="1">
      <alignment vertical="center"/>
    </xf>
    <xf numFmtId="0" fontId="14" fillId="5" borderId="0" xfId="0" applyFont="1" applyFill="1" applyAlignment="1">
      <alignment horizontal="center" vertical="center"/>
    </xf>
    <xf numFmtId="0" fontId="0" fillId="0" borderId="0" xfId="0"/>
    <xf numFmtId="0" fontId="22" fillId="3" borderId="6" xfId="0" applyFont="1" applyFill="1" applyBorder="1" applyAlignment="1">
      <alignment horizontal="center" vertical="center"/>
    </xf>
    <xf numFmtId="0" fontId="22" fillId="3" borderId="7" xfId="0" applyFont="1" applyFill="1" applyBorder="1" applyAlignment="1">
      <alignment horizontal="left" vertical="center"/>
    </xf>
    <xf numFmtId="0" fontId="22" fillId="3" borderId="7" xfId="0" applyFont="1" applyFill="1" applyBorder="1" applyAlignment="1">
      <alignment horizontal="center" vertical="center"/>
    </xf>
    <xf numFmtId="0" fontId="22" fillId="3" borderId="7" xfId="0" applyFont="1" applyFill="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20" fillId="0" borderId="17" xfId="0" applyFont="1" applyBorder="1" applyAlignment="1">
      <alignment horizontal="center" vertical="center"/>
    </xf>
    <xf numFmtId="0" fontId="20" fillId="0" borderId="10" xfId="0" applyFont="1" applyBorder="1" applyAlignment="1">
      <alignment horizontal="left" vertical="center"/>
    </xf>
    <xf numFmtId="0" fontId="21" fillId="0" borderId="18" xfId="0" applyFont="1" applyBorder="1" applyAlignment="1">
      <alignment horizontal="left" vertical="center"/>
    </xf>
    <xf numFmtId="0" fontId="21" fillId="0" borderId="0" xfId="0" applyFont="1" applyBorder="1" applyAlignment="1">
      <alignment horizontal="left" vertical="center"/>
    </xf>
    <xf numFmtId="4" fontId="19"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4" fontId="27" fillId="0" borderId="0" xfId="0" applyNumberFormat="1" applyFont="1" applyAlignment="1">
      <alignment vertical="center"/>
    </xf>
    <xf numFmtId="0" fontId="27" fillId="0" borderId="0" xfId="0" applyFont="1" applyAlignment="1">
      <alignment vertical="center"/>
    </xf>
    <xf numFmtId="0" fontId="5" fillId="2" borderId="7" xfId="0" applyFont="1" applyFill="1" applyBorder="1" applyAlignment="1">
      <alignment horizontal="left" vertical="center"/>
    </xf>
    <xf numFmtId="0" fontId="0" fillId="2" borderId="7" xfId="0" applyFont="1" applyFill="1" applyBorder="1" applyAlignment="1">
      <alignment vertical="center"/>
    </xf>
    <xf numFmtId="4" fontId="5" fillId="2" borderId="7" xfId="0" applyNumberFormat="1" applyFont="1" applyFill="1" applyBorder="1" applyAlignment="1">
      <alignment vertical="center"/>
    </xf>
    <xf numFmtId="0" fontId="0" fillId="2" borderId="13" xfId="0" applyFont="1" applyFill="1" applyBorder="1" applyAlignment="1">
      <alignment vertical="center"/>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49" fontId="3" fillId="4"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locked="0"/>
    </xf>
    <xf numFmtId="0" fontId="3" fillId="0" borderId="0" xfId="0" applyFont="1" applyAlignment="1">
      <alignment horizontal="left" vertical="center" wrapText="1"/>
    </xf>
    <xf numFmtId="4" fontId="18"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0" fontId="4" fillId="0" borderId="0" xfId="0" applyFont="1" applyAlignment="1" applyProtection="1">
      <alignment horizontal="left" vertical="center" wrapText="1"/>
      <protection/>
    </xf>
    <xf numFmtId="0" fontId="0" fillId="0" borderId="0" xfId="0" applyFont="1" applyAlignment="1" applyProtection="1">
      <alignment vertical="center"/>
      <protection/>
    </xf>
    <xf numFmtId="0" fontId="14" fillId="5" borderId="0" xfId="0" applyFont="1" applyFill="1" applyAlignment="1" applyProtection="1">
      <alignment horizontal="center" vertical="center"/>
      <protection/>
    </xf>
    <xf numFmtId="0" fontId="0" fillId="0" borderId="0" xfId="0" applyProtection="1">
      <protection/>
    </xf>
    <xf numFmtId="0" fontId="3" fillId="4" borderId="0" xfId="0" applyFont="1" applyFill="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left" vertical="center" wrapText="1"/>
      <protection/>
    </xf>
    <xf numFmtId="0" fontId="40" fillId="0" borderId="0" xfId="0" applyFont="1" applyBorder="1" applyAlignment="1">
      <alignment horizontal="left" vertical="center" wrapText="1"/>
    </xf>
    <xf numFmtId="0" fontId="38" fillId="0" borderId="0" xfId="0" applyFont="1" applyBorder="1" applyAlignment="1">
      <alignment horizontal="center" vertical="center" wrapText="1"/>
    </xf>
    <xf numFmtId="0" fontId="39" fillId="0" borderId="29" xfId="0" applyFont="1" applyBorder="1" applyAlignment="1">
      <alignment horizontal="left" wrapText="1"/>
    </xf>
    <xf numFmtId="0" fontId="38" fillId="0" borderId="0" xfId="0" applyFont="1" applyBorder="1" applyAlignment="1">
      <alignment horizontal="center" vertical="center"/>
    </xf>
    <xf numFmtId="49" fontId="40" fillId="0" borderId="0" xfId="0" applyNumberFormat="1" applyFont="1" applyBorder="1" applyAlignment="1">
      <alignment horizontal="left" vertical="center" wrapText="1"/>
    </xf>
    <xf numFmtId="0" fontId="40" fillId="0" borderId="0" xfId="0" applyFont="1" applyBorder="1" applyAlignment="1">
      <alignment horizontal="left" vertical="top"/>
    </xf>
    <xf numFmtId="0" fontId="40" fillId="0" borderId="0" xfId="0" applyFont="1" applyBorder="1" applyAlignment="1">
      <alignment horizontal="left" vertical="center"/>
    </xf>
    <xf numFmtId="0" fontId="39" fillId="0" borderId="29" xfId="0" applyFont="1" applyBorder="1" applyAlignment="1">
      <alignment horizontal="left"/>
    </xf>
    <xf numFmtId="0" fontId="22" fillId="0" borderId="22" xfId="0" applyFont="1" applyFill="1" applyBorder="1" applyAlignment="1" applyProtection="1">
      <alignment horizontal="center" vertical="center"/>
      <protection/>
    </xf>
    <xf numFmtId="49" fontId="22" fillId="0" borderId="22" xfId="0" applyNumberFormat="1" applyFont="1" applyFill="1" applyBorder="1" applyAlignment="1" applyProtection="1">
      <alignment horizontal="left" vertical="center" wrapText="1"/>
      <protection/>
    </xf>
    <xf numFmtId="0" fontId="22" fillId="0" borderId="22" xfId="0" applyFont="1" applyFill="1" applyBorder="1" applyAlignment="1" applyProtection="1">
      <alignment horizontal="left" vertical="center" wrapText="1"/>
      <protection/>
    </xf>
    <xf numFmtId="0" fontId="22" fillId="0" borderId="22" xfId="0" applyFont="1" applyFill="1" applyBorder="1" applyAlignment="1" applyProtection="1">
      <alignment horizontal="center" vertical="center" wrapText="1"/>
      <protection/>
    </xf>
    <xf numFmtId="167" fontId="22" fillId="0" borderId="22" xfId="0" applyNumberFormat="1" applyFont="1" applyFill="1" applyBorder="1" applyAlignment="1" applyProtection="1">
      <alignment vertical="center"/>
      <protection/>
    </xf>
  </cellXfs>
  <cellStyles count="8">
    <cellStyle name="Normal" xfId="0"/>
    <cellStyle name="Percent" xfId="15"/>
    <cellStyle name="Currency" xfId="16"/>
    <cellStyle name="Currency [0]" xfId="17"/>
    <cellStyle name="Comma" xfId="18"/>
    <cellStyle name="Comma [0]" xfId="19"/>
    <cellStyle name="Hypertextový odkaz" xfId="20"/>
    <cellStyle name="Normální 2" xfId="21"/>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L57"/>
  <sheetViews>
    <sheetView showGridLines="0" workbookViewId="0" topLeftCell="A16">
      <selection activeCell="AN14" sqref="AN14"/>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9" t="s">
        <v>0</v>
      </c>
      <c r="AZ1" s="9" t="s">
        <v>1</v>
      </c>
      <c r="BA1" s="9" t="s">
        <v>2</v>
      </c>
      <c r="BB1" s="9" t="s">
        <v>3</v>
      </c>
      <c r="BT1" s="9" t="s">
        <v>4</v>
      </c>
      <c r="BU1" s="9" t="s">
        <v>4</v>
      </c>
      <c r="BV1" s="9" t="s">
        <v>5</v>
      </c>
    </row>
    <row r="2" spans="44:72" s="1" customFormat="1" ht="36.9" customHeight="1">
      <c r="AR2" s="380" t="s">
        <v>6</v>
      </c>
      <c r="AS2" s="381"/>
      <c r="AT2" s="381"/>
      <c r="AU2" s="381"/>
      <c r="AV2" s="381"/>
      <c r="AW2" s="381"/>
      <c r="AX2" s="381"/>
      <c r="AY2" s="381"/>
      <c r="AZ2" s="381"/>
      <c r="BA2" s="381"/>
      <c r="BB2" s="381"/>
      <c r="BC2" s="381"/>
      <c r="BD2" s="381"/>
      <c r="BE2" s="381"/>
      <c r="BS2" s="10" t="s">
        <v>7</v>
      </c>
      <c r="BT2" s="10" t="s">
        <v>8</v>
      </c>
    </row>
    <row r="3" spans="2:72" s="1" customFormat="1" ht="6.9" customHeight="1">
      <c r="B3" s="11"/>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3"/>
      <c r="BS3" s="10" t="s">
        <v>7</v>
      </c>
      <c r="BT3" s="10" t="s">
        <v>9</v>
      </c>
    </row>
    <row r="4" spans="2:71" s="1" customFormat="1" ht="24.9" customHeight="1">
      <c r="B4" s="13"/>
      <c r="D4" s="14" t="s">
        <v>10</v>
      </c>
      <c r="AR4" s="13"/>
      <c r="AS4" s="15" t="s">
        <v>11</v>
      </c>
      <c r="BE4" s="16" t="s">
        <v>12</v>
      </c>
      <c r="BS4" s="10" t="s">
        <v>13</v>
      </c>
    </row>
    <row r="5" spans="2:71" s="1" customFormat="1" ht="12" customHeight="1">
      <c r="B5" s="13"/>
      <c r="D5" s="17" t="s">
        <v>14</v>
      </c>
      <c r="K5" s="407" t="s">
        <v>15</v>
      </c>
      <c r="L5" s="381"/>
      <c r="M5" s="381"/>
      <c r="N5" s="381"/>
      <c r="O5" s="381"/>
      <c r="P5" s="381"/>
      <c r="Q5" s="381"/>
      <c r="R5" s="381"/>
      <c r="S5" s="381"/>
      <c r="T5" s="381"/>
      <c r="U5" s="381"/>
      <c r="V5" s="381"/>
      <c r="W5" s="381"/>
      <c r="X5" s="381"/>
      <c r="Y5" s="381"/>
      <c r="Z5" s="381"/>
      <c r="AA5" s="381"/>
      <c r="AB5" s="381"/>
      <c r="AC5" s="381"/>
      <c r="AD5" s="381"/>
      <c r="AE5" s="381"/>
      <c r="AF5" s="381"/>
      <c r="AG5" s="381"/>
      <c r="AH5" s="381"/>
      <c r="AI5" s="381"/>
      <c r="AJ5" s="381"/>
      <c r="AK5" s="381"/>
      <c r="AL5" s="381"/>
      <c r="AM5" s="381"/>
      <c r="AN5" s="381"/>
      <c r="AO5" s="381"/>
      <c r="AR5" s="13"/>
      <c r="BE5" s="404" t="s">
        <v>968</v>
      </c>
      <c r="BS5" s="10" t="s">
        <v>7</v>
      </c>
    </row>
    <row r="6" spans="2:71" s="1" customFormat="1" ht="36.9" customHeight="1">
      <c r="B6" s="13"/>
      <c r="D6" s="19" t="s">
        <v>16</v>
      </c>
      <c r="K6" s="408" t="s">
        <v>17</v>
      </c>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R6" s="13"/>
      <c r="BE6" s="405"/>
      <c r="BS6" s="10" t="s">
        <v>7</v>
      </c>
    </row>
    <row r="7" spans="2:71" s="1" customFormat="1" ht="12" customHeight="1">
      <c r="B7" s="13"/>
      <c r="D7" s="20" t="s">
        <v>18</v>
      </c>
      <c r="K7" s="18" t="s">
        <v>3</v>
      </c>
      <c r="AK7" s="20" t="s">
        <v>19</v>
      </c>
      <c r="AN7" s="18" t="s">
        <v>3</v>
      </c>
      <c r="AR7" s="13"/>
      <c r="BE7" s="405"/>
      <c r="BS7" s="10" t="s">
        <v>7</v>
      </c>
    </row>
    <row r="8" spans="2:71" s="1" customFormat="1" ht="12" customHeight="1">
      <c r="B8" s="13"/>
      <c r="D8" s="20" t="s">
        <v>20</v>
      </c>
      <c r="K8" s="18" t="s">
        <v>21</v>
      </c>
      <c r="AK8" s="20" t="s">
        <v>22</v>
      </c>
      <c r="AN8" s="160" t="s">
        <v>27</v>
      </c>
      <c r="AR8" s="13"/>
      <c r="BE8" s="405"/>
      <c r="BS8" s="10" t="s">
        <v>7</v>
      </c>
    </row>
    <row r="9" spans="2:71" s="1" customFormat="1" ht="14.4" customHeight="1">
      <c r="B9" s="13"/>
      <c r="AR9" s="13"/>
      <c r="BE9" s="405"/>
      <c r="BS9" s="10" t="s">
        <v>7</v>
      </c>
    </row>
    <row r="10" spans="2:71" s="1" customFormat="1" ht="12" customHeight="1">
      <c r="B10" s="13"/>
      <c r="D10" s="20" t="s">
        <v>23</v>
      </c>
      <c r="AK10" s="20" t="s">
        <v>24</v>
      </c>
      <c r="AN10" s="18" t="s">
        <v>3</v>
      </c>
      <c r="AR10" s="13"/>
      <c r="BE10" s="405"/>
      <c r="BS10" s="10" t="s">
        <v>7</v>
      </c>
    </row>
    <row r="11" spans="2:71" s="1" customFormat="1" ht="18.6" customHeight="1">
      <c r="B11" s="13"/>
      <c r="E11" s="18" t="s">
        <v>25</v>
      </c>
      <c r="AK11" s="20" t="s">
        <v>26</v>
      </c>
      <c r="AN11" s="18" t="s">
        <v>3</v>
      </c>
      <c r="AR11" s="13"/>
      <c r="BE11" s="405"/>
      <c r="BS11" s="10" t="s">
        <v>7</v>
      </c>
    </row>
    <row r="12" spans="2:71" s="1" customFormat="1" ht="6.9" customHeight="1">
      <c r="B12" s="13"/>
      <c r="AR12" s="13"/>
      <c r="BE12" s="405"/>
      <c r="BS12" s="10" t="s">
        <v>7</v>
      </c>
    </row>
    <row r="13" spans="2:71" s="1" customFormat="1" ht="12" customHeight="1">
      <c r="B13" s="13"/>
      <c r="D13" s="20" t="s">
        <v>966</v>
      </c>
      <c r="AK13" s="20" t="s">
        <v>24</v>
      </c>
      <c r="AN13" s="158" t="s">
        <v>27</v>
      </c>
      <c r="AR13" s="13"/>
      <c r="BE13" s="405"/>
      <c r="BS13" s="10" t="s">
        <v>7</v>
      </c>
    </row>
    <row r="14" spans="2:71" ht="13.2">
      <c r="B14" s="13"/>
      <c r="E14" s="409" t="s">
        <v>27</v>
      </c>
      <c r="F14" s="410"/>
      <c r="G14" s="410"/>
      <c r="H14" s="410"/>
      <c r="I14" s="410"/>
      <c r="J14" s="410"/>
      <c r="K14" s="410"/>
      <c r="L14" s="410"/>
      <c r="M14" s="410"/>
      <c r="N14" s="410"/>
      <c r="O14" s="410"/>
      <c r="P14" s="410"/>
      <c r="Q14" s="410"/>
      <c r="R14" s="410"/>
      <c r="S14" s="410"/>
      <c r="T14" s="410"/>
      <c r="U14" s="410"/>
      <c r="V14" s="410"/>
      <c r="W14" s="410"/>
      <c r="X14" s="410"/>
      <c r="Y14" s="410"/>
      <c r="Z14" s="410"/>
      <c r="AA14" s="410"/>
      <c r="AB14" s="410"/>
      <c r="AC14" s="410"/>
      <c r="AD14" s="410"/>
      <c r="AE14" s="410"/>
      <c r="AF14" s="410"/>
      <c r="AG14" s="410"/>
      <c r="AH14" s="410"/>
      <c r="AI14" s="410"/>
      <c r="AJ14" s="410"/>
      <c r="AK14" s="20" t="s">
        <v>26</v>
      </c>
      <c r="AN14" s="158" t="s">
        <v>27</v>
      </c>
      <c r="AR14" s="13"/>
      <c r="BE14" s="405"/>
      <c r="BS14" s="10" t="s">
        <v>7</v>
      </c>
    </row>
    <row r="15" spans="2:71" s="1" customFormat="1" ht="6.9" customHeight="1">
      <c r="B15" s="13"/>
      <c r="AR15" s="13"/>
      <c r="BE15" s="405"/>
      <c r="BS15" s="10" t="s">
        <v>4</v>
      </c>
    </row>
    <row r="16" spans="2:71" s="1" customFormat="1" ht="12" customHeight="1">
      <c r="B16" s="13"/>
      <c r="D16" s="20" t="s">
        <v>28</v>
      </c>
      <c r="AK16" s="20" t="s">
        <v>24</v>
      </c>
      <c r="AN16" s="18" t="s">
        <v>3</v>
      </c>
      <c r="AR16" s="13"/>
      <c r="BE16" s="405"/>
      <c r="BS16" s="10" t="s">
        <v>4</v>
      </c>
    </row>
    <row r="17" spans="2:71" s="1" customFormat="1" ht="18.6" customHeight="1">
      <c r="B17" s="13"/>
      <c r="E17" s="18" t="s">
        <v>955</v>
      </c>
      <c r="AK17" s="20" t="s">
        <v>26</v>
      </c>
      <c r="AN17" s="18" t="s">
        <v>3</v>
      </c>
      <c r="AR17" s="13"/>
      <c r="BE17" s="405"/>
      <c r="BS17" s="10" t="s">
        <v>29</v>
      </c>
    </row>
    <row r="18" spans="2:71" s="1" customFormat="1" ht="6.9" customHeight="1">
      <c r="B18" s="13"/>
      <c r="AR18" s="13"/>
      <c r="BE18" s="405"/>
      <c r="BS18" s="10" t="s">
        <v>7</v>
      </c>
    </row>
    <row r="19" spans="2:71" s="1" customFormat="1" ht="12" customHeight="1">
      <c r="B19" s="13"/>
      <c r="D19" s="20" t="s">
        <v>30</v>
      </c>
      <c r="AK19" s="20" t="s">
        <v>24</v>
      </c>
      <c r="AN19" s="18" t="s">
        <v>3</v>
      </c>
      <c r="AR19" s="13"/>
      <c r="BE19" s="405"/>
      <c r="BS19" s="10" t="s">
        <v>7</v>
      </c>
    </row>
    <row r="20" spans="2:71" s="1" customFormat="1" ht="18.6" customHeight="1">
      <c r="B20" s="13"/>
      <c r="E20" s="18" t="s">
        <v>955</v>
      </c>
      <c r="AK20" s="20" t="s">
        <v>26</v>
      </c>
      <c r="AN20" s="18" t="s">
        <v>3</v>
      </c>
      <c r="AR20" s="13"/>
      <c r="BE20" s="405"/>
      <c r="BS20" s="10" t="s">
        <v>4</v>
      </c>
    </row>
    <row r="21" spans="2:57" s="1" customFormat="1" ht="6.9" customHeight="1">
      <c r="B21" s="13"/>
      <c r="AR21" s="13"/>
      <c r="BE21" s="405"/>
    </row>
    <row r="22" spans="2:57" s="1" customFormat="1" ht="12" customHeight="1">
      <c r="B22" s="13"/>
      <c r="D22" s="20" t="s">
        <v>31</v>
      </c>
      <c r="AR22" s="13"/>
      <c r="BE22" s="405"/>
    </row>
    <row r="23" spans="2:57" s="1" customFormat="1" ht="298.5" customHeight="1">
      <c r="B23" s="13"/>
      <c r="E23" s="411" t="s">
        <v>967</v>
      </c>
      <c r="F23" s="411"/>
      <c r="G23" s="411"/>
      <c r="H23" s="411"/>
      <c r="I23" s="411"/>
      <c r="J23" s="411"/>
      <c r="K23" s="411"/>
      <c r="L23" s="411"/>
      <c r="M23" s="411"/>
      <c r="N23" s="411"/>
      <c r="O23" s="411"/>
      <c r="P23" s="411"/>
      <c r="Q23" s="411"/>
      <c r="R23" s="411"/>
      <c r="S23" s="411"/>
      <c r="T23" s="411"/>
      <c r="U23" s="411"/>
      <c r="V23" s="411"/>
      <c r="W23" s="411"/>
      <c r="X23" s="411"/>
      <c r="Y23" s="411"/>
      <c r="Z23" s="411"/>
      <c r="AA23" s="411"/>
      <c r="AB23" s="411"/>
      <c r="AC23" s="411"/>
      <c r="AD23" s="411"/>
      <c r="AE23" s="411"/>
      <c r="AF23" s="411"/>
      <c r="AG23" s="411"/>
      <c r="AH23" s="411"/>
      <c r="AI23" s="411"/>
      <c r="AJ23" s="411"/>
      <c r="AK23" s="411"/>
      <c r="AL23" s="411"/>
      <c r="AM23" s="411"/>
      <c r="AN23" s="411"/>
      <c r="AR23" s="13"/>
      <c r="BE23" s="405"/>
    </row>
    <row r="24" spans="2:57" s="1" customFormat="1" ht="6.9" customHeight="1">
      <c r="B24" s="13"/>
      <c r="AR24" s="13"/>
      <c r="BE24" s="405"/>
    </row>
    <row r="25" spans="2:57" s="1" customFormat="1" ht="6.9" customHeight="1">
      <c r="B25" s="13"/>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R25" s="13"/>
      <c r="BE25" s="405"/>
    </row>
    <row r="26" spans="1:57" s="2" customFormat="1" ht="25.95" customHeight="1">
      <c r="A26" s="22"/>
      <c r="B26" s="23"/>
      <c r="C26" s="22"/>
      <c r="D26" s="24" t="s">
        <v>32</v>
      </c>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412">
        <f>ROUND(AG54,2)</f>
        <v>0</v>
      </c>
      <c r="AL26" s="413"/>
      <c r="AM26" s="413"/>
      <c r="AN26" s="413"/>
      <c r="AO26" s="413"/>
      <c r="AP26" s="22"/>
      <c r="AQ26" s="22"/>
      <c r="AR26" s="23"/>
      <c r="BE26" s="405"/>
    </row>
    <row r="27" spans="1:57" s="2" customFormat="1" ht="6.9" customHeight="1">
      <c r="A27" s="22"/>
      <c r="B27" s="23"/>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3"/>
      <c r="BE27" s="405"/>
    </row>
    <row r="28" spans="1:57" s="2" customFormat="1" ht="13.2">
      <c r="A28" s="22"/>
      <c r="B28" s="23"/>
      <c r="C28" s="22"/>
      <c r="D28" s="22"/>
      <c r="E28" s="22"/>
      <c r="F28" s="22"/>
      <c r="G28" s="22"/>
      <c r="H28" s="22"/>
      <c r="I28" s="22"/>
      <c r="J28" s="22"/>
      <c r="K28" s="22"/>
      <c r="L28" s="414" t="s">
        <v>33</v>
      </c>
      <c r="M28" s="414"/>
      <c r="N28" s="414"/>
      <c r="O28" s="414"/>
      <c r="P28" s="414"/>
      <c r="Q28" s="22"/>
      <c r="R28" s="22"/>
      <c r="S28" s="22"/>
      <c r="T28" s="22"/>
      <c r="U28" s="22"/>
      <c r="V28" s="22"/>
      <c r="W28" s="414" t="s">
        <v>34</v>
      </c>
      <c r="X28" s="414"/>
      <c r="Y28" s="414"/>
      <c r="Z28" s="414"/>
      <c r="AA28" s="414"/>
      <c r="AB28" s="414"/>
      <c r="AC28" s="414"/>
      <c r="AD28" s="414"/>
      <c r="AE28" s="414"/>
      <c r="AF28" s="22"/>
      <c r="AG28" s="22"/>
      <c r="AH28" s="22"/>
      <c r="AI28" s="22"/>
      <c r="AJ28" s="22"/>
      <c r="AK28" s="414" t="s">
        <v>35</v>
      </c>
      <c r="AL28" s="414"/>
      <c r="AM28" s="414"/>
      <c r="AN28" s="414"/>
      <c r="AO28" s="414"/>
      <c r="AP28" s="22"/>
      <c r="AQ28" s="22"/>
      <c r="AR28" s="23"/>
      <c r="BE28" s="405"/>
    </row>
    <row r="29" spans="2:57" s="3" customFormat="1" ht="14.4" customHeight="1">
      <c r="B29" s="26"/>
      <c r="D29" s="20" t="s">
        <v>36</v>
      </c>
      <c r="F29" s="20" t="s">
        <v>37</v>
      </c>
      <c r="L29" s="397">
        <v>0.21</v>
      </c>
      <c r="M29" s="396"/>
      <c r="N29" s="396"/>
      <c r="O29" s="396"/>
      <c r="P29" s="396"/>
      <c r="W29" s="395">
        <f>ROUND(AZ54,2)</f>
        <v>0</v>
      </c>
      <c r="X29" s="396"/>
      <c r="Y29" s="396"/>
      <c r="Z29" s="396"/>
      <c r="AA29" s="396"/>
      <c r="AB29" s="396"/>
      <c r="AC29" s="396"/>
      <c r="AD29" s="396"/>
      <c r="AE29" s="396"/>
      <c r="AK29" s="395">
        <f>ROUND(AV54,2)</f>
        <v>0</v>
      </c>
      <c r="AL29" s="396"/>
      <c r="AM29" s="396"/>
      <c r="AN29" s="396"/>
      <c r="AO29" s="396"/>
      <c r="AR29" s="26"/>
      <c r="BE29" s="406"/>
    </row>
    <row r="30" spans="2:57" s="3" customFormat="1" ht="14.4" customHeight="1">
      <c r="B30" s="26"/>
      <c r="F30" s="20" t="s">
        <v>38</v>
      </c>
      <c r="L30" s="397">
        <v>0.15</v>
      </c>
      <c r="M30" s="396"/>
      <c r="N30" s="396"/>
      <c r="O30" s="396"/>
      <c r="P30" s="396"/>
      <c r="W30" s="395">
        <f>ROUND(BA54,2)</f>
        <v>0</v>
      </c>
      <c r="X30" s="396"/>
      <c r="Y30" s="396"/>
      <c r="Z30" s="396"/>
      <c r="AA30" s="396"/>
      <c r="AB30" s="396"/>
      <c r="AC30" s="396"/>
      <c r="AD30" s="396"/>
      <c r="AE30" s="396"/>
      <c r="AK30" s="395">
        <f>ROUND(AW54,2)</f>
        <v>0</v>
      </c>
      <c r="AL30" s="396"/>
      <c r="AM30" s="396"/>
      <c r="AN30" s="396"/>
      <c r="AO30" s="396"/>
      <c r="AR30" s="26"/>
      <c r="BE30" s="406"/>
    </row>
    <row r="31" spans="2:57" s="3" customFormat="1" ht="14.4" customHeight="1" hidden="1">
      <c r="B31" s="26"/>
      <c r="F31" s="20" t="s">
        <v>39</v>
      </c>
      <c r="L31" s="397">
        <v>0.21</v>
      </c>
      <c r="M31" s="396"/>
      <c r="N31" s="396"/>
      <c r="O31" s="396"/>
      <c r="P31" s="396"/>
      <c r="W31" s="395">
        <f>ROUND(BB54,2)</f>
        <v>0</v>
      </c>
      <c r="X31" s="396"/>
      <c r="Y31" s="396"/>
      <c r="Z31" s="396"/>
      <c r="AA31" s="396"/>
      <c r="AB31" s="396"/>
      <c r="AC31" s="396"/>
      <c r="AD31" s="396"/>
      <c r="AE31" s="396"/>
      <c r="AK31" s="395">
        <v>0</v>
      </c>
      <c r="AL31" s="396"/>
      <c r="AM31" s="396"/>
      <c r="AN31" s="396"/>
      <c r="AO31" s="396"/>
      <c r="AR31" s="26"/>
      <c r="BE31" s="406"/>
    </row>
    <row r="32" spans="2:57" s="3" customFormat="1" ht="14.4" customHeight="1" hidden="1">
      <c r="B32" s="26"/>
      <c r="F32" s="20" t="s">
        <v>40</v>
      </c>
      <c r="L32" s="397">
        <v>0.15</v>
      </c>
      <c r="M32" s="396"/>
      <c r="N32" s="396"/>
      <c r="O32" s="396"/>
      <c r="P32" s="396"/>
      <c r="W32" s="395">
        <f>ROUND(BC54,2)</f>
        <v>0</v>
      </c>
      <c r="X32" s="396"/>
      <c r="Y32" s="396"/>
      <c r="Z32" s="396"/>
      <c r="AA32" s="396"/>
      <c r="AB32" s="396"/>
      <c r="AC32" s="396"/>
      <c r="AD32" s="396"/>
      <c r="AE32" s="396"/>
      <c r="AK32" s="395">
        <v>0</v>
      </c>
      <c r="AL32" s="396"/>
      <c r="AM32" s="396"/>
      <c r="AN32" s="396"/>
      <c r="AO32" s="396"/>
      <c r="AR32" s="26"/>
      <c r="BE32" s="406"/>
    </row>
    <row r="33" spans="2:44" s="3" customFormat="1" ht="14.4" customHeight="1" hidden="1">
      <c r="B33" s="26"/>
      <c r="F33" s="20" t="s">
        <v>41</v>
      </c>
      <c r="L33" s="397">
        <v>0</v>
      </c>
      <c r="M33" s="396"/>
      <c r="N33" s="396"/>
      <c r="O33" s="396"/>
      <c r="P33" s="396"/>
      <c r="W33" s="395">
        <f>ROUND(BD54,2)</f>
        <v>0</v>
      </c>
      <c r="X33" s="396"/>
      <c r="Y33" s="396"/>
      <c r="Z33" s="396"/>
      <c r="AA33" s="396"/>
      <c r="AB33" s="396"/>
      <c r="AC33" s="396"/>
      <c r="AD33" s="396"/>
      <c r="AE33" s="396"/>
      <c r="AK33" s="395">
        <v>0</v>
      </c>
      <c r="AL33" s="396"/>
      <c r="AM33" s="396"/>
      <c r="AN33" s="396"/>
      <c r="AO33" s="396"/>
      <c r="AR33" s="26"/>
    </row>
    <row r="34" spans="1:57" s="2" customFormat="1" ht="6.9" customHeight="1">
      <c r="A34" s="22"/>
      <c r="B34" s="23"/>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3"/>
      <c r="BE34" s="22"/>
    </row>
    <row r="35" spans="1:57" s="2" customFormat="1" ht="25.95" customHeight="1">
      <c r="A35" s="22"/>
      <c r="B35" s="23"/>
      <c r="C35" s="27"/>
      <c r="D35" s="28" t="s">
        <v>42</v>
      </c>
      <c r="E35" s="29"/>
      <c r="F35" s="29"/>
      <c r="G35" s="29"/>
      <c r="H35" s="29"/>
      <c r="I35" s="29"/>
      <c r="J35" s="29"/>
      <c r="K35" s="29"/>
      <c r="L35" s="29"/>
      <c r="M35" s="29"/>
      <c r="N35" s="29"/>
      <c r="O35" s="29"/>
      <c r="P35" s="29"/>
      <c r="Q35" s="29"/>
      <c r="R35" s="29"/>
      <c r="S35" s="29"/>
      <c r="T35" s="30" t="s">
        <v>43</v>
      </c>
      <c r="U35" s="29"/>
      <c r="V35" s="29"/>
      <c r="W35" s="29"/>
      <c r="X35" s="400" t="s">
        <v>44</v>
      </c>
      <c r="Y35" s="401"/>
      <c r="Z35" s="401"/>
      <c r="AA35" s="401"/>
      <c r="AB35" s="401"/>
      <c r="AC35" s="29"/>
      <c r="AD35" s="29"/>
      <c r="AE35" s="29"/>
      <c r="AF35" s="29"/>
      <c r="AG35" s="29"/>
      <c r="AH35" s="29"/>
      <c r="AI35" s="29"/>
      <c r="AJ35" s="29"/>
      <c r="AK35" s="402">
        <f>SUM(AK26:AK33)</f>
        <v>0</v>
      </c>
      <c r="AL35" s="401"/>
      <c r="AM35" s="401"/>
      <c r="AN35" s="401"/>
      <c r="AO35" s="403"/>
      <c r="AP35" s="27"/>
      <c r="AQ35" s="27"/>
      <c r="AR35" s="23"/>
      <c r="BE35" s="22"/>
    </row>
    <row r="36" spans="1:57" s="2" customFormat="1" ht="6.9" customHeight="1">
      <c r="A36" s="22"/>
      <c r="B36" s="23"/>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3"/>
      <c r="BE36" s="22"/>
    </row>
    <row r="37" spans="1:57" s="2" customFormat="1" ht="6.9" customHeight="1">
      <c r="A37" s="22"/>
      <c r="B37" s="31"/>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23"/>
      <c r="BE37" s="22"/>
    </row>
    <row r="41" spans="1:57" s="2" customFormat="1" ht="6.9" customHeight="1">
      <c r="A41" s="22"/>
      <c r="B41" s="33"/>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23"/>
      <c r="BE41" s="22"/>
    </row>
    <row r="42" spans="1:57" s="2" customFormat="1" ht="24.9" customHeight="1">
      <c r="A42" s="22"/>
      <c r="B42" s="23"/>
      <c r="C42" s="14" t="s">
        <v>45</v>
      </c>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3"/>
      <c r="BE42" s="22"/>
    </row>
    <row r="43" spans="1:57" s="2" customFormat="1" ht="6.9" customHeight="1">
      <c r="A43" s="22"/>
      <c r="B43" s="23"/>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3"/>
      <c r="BE43" s="22"/>
    </row>
    <row r="44" spans="2:44" s="4" customFormat="1" ht="12" customHeight="1">
      <c r="B44" s="35"/>
      <c r="C44" s="20" t="s">
        <v>14</v>
      </c>
      <c r="L44" s="4" t="str">
        <f>K5</f>
        <v>2020003</v>
      </c>
      <c r="AR44" s="35"/>
    </row>
    <row r="45" spans="2:44" s="5" customFormat="1" ht="36.9" customHeight="1">
      <c r="B45" s="36"/>
      <c r="C45" s="37" t="s">
        <v>16</v>
      </c>
      <c r="L45" s="386" t="str">
        <f>K6</f>
        <v>Výměna střešního pláště na budově VZ II</v>
      </c>
      <c r="M45" s="387"/>
      <c r="N45" s="387"/>
      <c r="O45" s="387"/>
      <c r="P45" s="387"/>
      <c r="Q45" s="387"/>
      <c r="R45" s="387"/>
      <c r="S45" s="387"/>
      <c r="T45" s="387"/>
      <c r="U45" s="387"/>
      <c r="V45" s="387"/>
      <c r="W45" s="387"/>
      <c r="X45" s="387"/>
      <c r="Y45" s="387"/>
      <c r="Z45" s="387"/>
      <c r="AA45" s="387"/>
      <c r="AB45" s="387"/>
      <c r="AC45" s="387"/>
      <c r="AD45" s="387"/>
      <c r="AE45" s="387"/>
      <c r="AF45" s="387"/>
      <c r="AG45" s="387"/>
      <c r="AH45" s="387"/>
      <c r="AI45" s="387"/>
      <c r="AJ45" s="387"/>
      <c r="AK45" s="387"/>
      <c r="AL45" s="387"/>
      <c r="AM45" s="387"/>
      <c r="AN45" s="387"/>
      <c r="AO45" s="387"/>
      <c r="AR45" s="36"/>
    </row>
    <row r="46" spans="1:57" s="2" customFormat="1" ht="6.9" customHeight="1">
      <c r="A46" s="22"/>
      <c r="B46" s="23"/>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3"/>
      <c r="BE46" s="22"/>
    </row>
    <row r="47" spans="1:57" s="2" customFormat="1" ht="12" customHeight="1">
      <c r="A47" s="22"/>
      <c r="B47" s="23"/>
      <c r="C47" s="20" t="s">
        <v>20</v>
      </c>
      <c r="D47" s="22"/>
      <c r="E47" s="22"/>
      <c r="F47" s="22"/>
      <c r="G47" s="22"/>
      <c r="H47" s="22"/>
      <c r="I47" s="22"/>
      <c r="J47" s="22"/>
      <c r="K47" s="22"/>
      <c r="L47" s="38" t="str">
        <f>IF(K8="","",K8)</f>
        <v>Za Viaduktem 8, č.p. 1143, 170 00  Praha 7</v>
      </c>
      <c r="M47" s="22"/>
      <c r="N47" s="22"/>
      <c r="O47" s="22"/>
      <c r="P47" s="22"/>
      <c r="Q47" s="22"/>
      <c r="R47" s="22"/>
      <c r="S47" s="22"/>
      <c r="T47" s="22"/>
      <c r="U47" s="22"/>
      <c r="V47" s="22"/>
      <c r="W47" s="22"/>
      <c r="X47" s="22"/>
      <c r="Y47" s="22"/>
      <c r="Z47" s="22"/>
      <c r="AA47" s="22"/>
      <c r="AB47" s="22"/>
      <c r="AC47" s="22"/>
      <c r="AD47" s="22"/>
      <c r="AE47" s="22"/>
      <c r="AF47" s="22"/>
      <c r="AG47" s="22"/>
      <c r="AH47" s="22"/>
      <c r="AI47" s="20" t="s">
        <v>22</v>
      </c>
      <c r="AJ47" s="22"/>
      <c r="AK47" s="22"/>
      <c r="AL47" s="22"/>
      <c r="AM47" s="388" t="str">
        <f>IF(AN8="","",AN8)</f>
        <v>Vyplň údaj</v>
      </c>
      <c r="AN47" s="388"/>
      <c r="AO47" s="22"/>
      <c r="AP47" s="22"/>
      <c r="AQ47" s="22"/>
      <c r="AR47" s="23"/>
      <c r="BE47" s="22"/>
    </row>
    <row r="48" spans="1:57" s="2" customFormat="1" ht="6.9" customHeight="1">
      <c r="A48" s="22"/>
      <c r="B48" s="23"/>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3"/>
      <c r="BE48" s="22"/>
    </row>
    <row r="49" spans="1:57" s="2" customFormat="1" ht="25.65" customHeight="1">
      <c r="A49" s="22"/>
      <c r="B49" s="23"/>
      <c r="C49" s="20" t="s">
        <v>23</v>
      </c>
      <c r="D49" s="22"/>
      <c r="E49" s="22"/>
      <c r="F49" s="22"/>
      <c r="G49" s="22"/>
      <c r="H49" s="22"/>
      <c r="I49" s="22"/>
      <c r="J49" s="22"/>
      <c r="K49" s="22"/>
      <c r="L49" s="4" t="str">
        <f>IF(E11="","",E11)</f>
        <v>STÁTNÍ TISKÁRNA CENIN, Růžová 6, 110 00 Praha 1</v>
      </c>
      <c r="M49" s="22"/>
      <c r="N49" s="22"/>
      <c r="O49" s="22"/>
      <c r="P49" s="22"/>
      <c r="Q49" s="22"/>
      <c r="R49" s="22"/>
      <c r="S49" s="22"/>
      <c r="T49" s="22"/>
      <c r="U49" s="22"/>
      <c r="V49" s="22"/>
      <c r="W49" s="22"/>
      <c r="X49" s="22"/>
      <c r="Y49" s="22"/>
      <c r="Z49" s="22"/>
      <c r="AA49" s="22"/>
      <c r="AB49" s="22"/>
      <c r="AC49" s="22"/>
      <c r="AD49" s="22"/>
      <c r="AE49" s="22"/>
      <c r="AF49" s="22"/>
      <c r="AG49" s="22"/>
      <c r="AH49" s="22"/>
      <c r="AI49" s="20" t="s">
        <v>28</v>
      </c>
      <c r="AJ49" s="22"/>
      <c r="AK49" s="22"/>
      <c r="AL49" s="22"/>
      <c r="AM49" s="389" t="str">
        <f>IF(E17="","",E17)</f>
        <v>APRIS 3MP s.r.o., K Roztokům 190, 165 00 Praha 6 – Suchdol</v>
      </c>
      <c r="AN49" s="390"/>
      <c r="AO49" s="390"/>
      <c r="AP49" s="390"/>
      <c r="AQ49" s="22"/>
      <c r="AR49" s="23"/>
      <c r="AS49" s="391" t="s">
        <v>46</v>
      </c>
      <c r="AT49" s="392"/>
      <c r="AU49" s="39"/>
      <c r="AV49" s="39"/>
      <c r="AW49" s="39"/>
      <c r="AX49" s="39"/>
      <c r="AY49" s="39"/>
      <c r="AZ49" s="39"/>
      <c r="BA49" s="39"/>
      <c r="BB49" s="39"/>
      <c r="BC49" s="39"/>
      <c r="BD49" s="40"/>
      <c r="BE49" s="22"/>
    </row>
    <row r="50" spans="1:57" s="2" customFormat="1" ht="25.65" customHeight="1">
      <c r="A50" s="22"/>
      <c r="B50" s="23"/>
      <c r="C50" s="20" t="s">
        <v>966</v>
      </c>
      <c r="D50" s="22"/>
      <c r="E50" s="22"/>
      <c r="F50" s="22"/>
      <c r="G50" s="22"/>
      <c r="H50" s="22"/>
      <c r="I50" s="22"/>
      <c r="J50" s="22"/>
      <c r="K50" s="22"/>
      <c r="L50" s="4" t="str">
        <f>IF(E14="Vyplň údaj","",E14)</f>
        <v/>
      </c>
      <c r="M50" s="22"/>
      <c r="N50" s="22"/>
      <c r="O50" s="22"/>
      <c r="P50" s="22"/>
      <c r="Q50" s="22"/>
      <c r="R50" s="22"/>
      <c r="S50" s="22"/>
      <c r="T50" s="22"/>
      <c r="U50" s="22"/>
      <c r="V50" s="22"/>
      <c r="W50" s="22"/>
      <c r="X50" s="22"/>
      <c r="Y50" s="22"/>
      <c r="Z50" s="22"/>
      <c r="AA50" s="22"/>
      <c r="AB50" s="22"/>
      <c r="AC50" s="22"/>
      <c r="AD50" s="22"/>
      <c r="AE50" s="22"/>
      <c r="AF50" s="22"/>
      <c r="AG50" s="22"/>
      <c r="AH50" s="22"/>
      <c r="AI50" s="20" t="s">
        <v>30</v>
      </c>
      <c r="AJ50" s="22"/>
      <c r="AK50" s="22"/>
      <c r="AL50" s="22"/>
      <c r="AM50" s="389" t="str">
        <f>IF(E20="","",E20)</f>
        <v>APRIS 3MP s.r.o., K Roztokům 190, 165 00 Praha 6 – Suchdol</v>
      </c>
      <c r="AN50" s="390"/>
      <c r="AO50" s="390"/>
      <c r="AP50" s="390"/>
      <c r="AQ50" s="22"/>
      <c r="AR50" s="23"/>
      <c r="AS50" s="393"/>
      <c r="AT50" s="394"/>
      <c r="AU50" s="41"/>
      <c r="AV50" s="41"/>
      <c r="AW50" s="41"/>
      <c r="AX50" s="41"/>
      <c r="AY50" s="41"/>
      <c r="AZ50" s="41"/>
      <c r="BA50" s="41"/>
      <c r="BB50" s="41"/>
      <c r="BC50" s="41"/>
      <c r="BD50" s="42"/>
      <c r="BE50" s="22"/>
    </row>
    <row r="51" spans="1:57" s="2" customFormat="1" ht="10.65" customHeight="1">
      <c r="A51" s="22"/>
      <c r="B51" s="23"/>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3"/>
      <c r="AS51" s="393"/>
      <c r="AT51" s="394"/>
      <c r="AU51" s="41"/>
      <c r="AV51" s="41"/>
      <c r="AW51" s="41"/>
      <c r="AX51" s="41"/>
      <c r="AY51" s="41"/>
      <c r="AZ51" s="41"/>
      <c r="BA51" s="41"/>
      <c r="BB51" s="41"/>
      <c r="BC51" s="41"/>
      <c r="BD51" s="42"/>
      <c r="BE51" s="22"/>
    </row>
    <row r="52" spans="1:57" s="2" customFormat="1" ht="29.25" customHeight="1">
      <c r="A52" s="22"/>
      <c r="B52" s="23"/>
      <c r="C52" s="382" t="s">
        <v>47</v>
      </c>
      <c r="D52" s="383"/>
      <c r="E52" s="383"/>
      <c r="F52" s="383"/>
      <c r="G52" s="383"/>
      <c r="H52" s="43"/>
      <c r="I52" s="384" t="s">
        <v>48</v>
      </c>
      <c r="J52" s="383"/>
      <c r="K52" s="383"/>
      <c r="L52" s="383"/>
      <c r="M52" s="383"/>
      <c r="N52" s="383"/>
      <c r="O52" s="383"/>
      <c r="P52" s="383"/>
      <c r="Q52" s="383"/>
      <c r="R52" s="383"/>
      <c r="S52" s="383"/>
      <c r="T52" s="383"/>
      <c r="U52" s="383"/>
      <c r="V52" s="383"/>
      <c r="W52" s="383"/>
      <c r="X52" s="383"/>
      <c r="Y52" s="383"/>
      <c r="Z52" s="383"/>
      <c r="AA52" s="383"/>
      <c r="AB52" s="383"/>
      <c r="AC52" s="383"/>
      <c r="AD52" s="383"/>
      <c r="AE52" s="383"/>
      <c r="AF52" s="383"/>
      <c r="AG52" s="385" t="s">
        <v>49</v>
      </c>
      <c r="AH52" s="383"/>
      <c r="AI52" s="383"/>
      <c r="AJ52" s="383"/>
      <c r="AK52" s="383"/>
      <c r="AL52" s="383"/>
      <c r="AM52" s="383"/>
      <c r="AN52" s="384" t="s">
        <v>50</v>
      </c>
      <c r="AO52" s="383"/>
      <c r="AP52" s="383"/>
      <c r="AQ52" s="44" t="s">
        <v>51</v>
      </c>
      <c r="AR52" s="23"/>
      <c r="AS52" s="45" t="s">
        <v>52</v>
      </c>
      <c r="AT52" s="46" t="s">
        <v>53</v>
      </c>
      <c r="AU52" s="46" t="s">
        <v>54</v>
      </c>
      <c r="AV52" s="46" t="s">
        <v>55</v>
      </c>
      <c r="AW52" s="46" t="s">
        <v>56</v>
      </c>
      <c r="AX52" s="46" t="s">
        <v>57</v>
      </c>
      <c r="AY52" s="46" t="s">
        <v>58</v>
      </c>
      <c r="AZ52" s="46" t="s">
        <v>59</v>
      </c>
      <c r="BA52" s="46" t="s">
        <v>60</v>
      </c>
      <c r="BB52" s="46" t="s">
        <v>61</v>
      </c>
      <c r="BC52" s="46" t="s">
        <v>62</v>
      </c>
      <c r="BD52" s="47" t="s">
        <v>63</v>
      </c>
      <c r="BE52" s="22"/>
    </row>
    <row r="53" spans="1:57" s="2" customFormat="1" ht="10.65" customHeight="1">
      <c r="A53" s="22"/>
      <c r="B53" s="23"/>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3"/>
      <c r="AS53" s="48"/>
      <c r="AT53" s="49"/>
      <c r="AU53" s="49"/>
      <c r="AV53" s="49"/>
      <c r="AW53" s="49"/>
      <c r="AX53" s="49"/>
      <c r="AY53" s="49"/>
      <c r="AZ53" s="49"/>
      <c r="BA53" s="49"/>
      <c r="BB53" s="49"/>
      <c r="BC53" s="49"/>
      <c r="BD53" s="50"/>
      <c r="BE53" s="22"/>
    </row>
    <row r="54" spans="2:90" s="6" customFormat="1" ht="32.4" customHeight="1">
      <c r="B54" s="51"/>
      <c r="C54" s="52" t="s">
        <v>64</v>
      </c>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378">
        <f>ROUND(AG55,2)</f>
        <v>0</v>
      </c>
      <c r="AH54" s="378"/>
      <c r="AI54" s="378"/>
      <c r="AJ54" s="378"/>
      <c r="AK54" s="378"/>
      <c r="AL54" s="378"/>
      <c r="AM54" s="378"/>
      <c r="AN54" s="379">
        <f>SUM(AG54,AT54)</f>
        <v>0</v>
      </c>
      <c r="AO54" s="379"/>
      <c r="AP54" s="379"/>
      <c r="AQ54" s="54" t="s">
        <v>3</v>
      </c>
      <c r="AR54" s="51"/>
      <c r="AS54" s="55">
        <f>ROUND(AS55,2)</f>
        <v>0</v>
      </c>
      <c r="AT54" s="56">
        <f>ROUND(SUM(AV54:AW54),2)</f>
        <v>0</v>
      </c>
      <c r="AU54" s="57">
        <f>ROUND(AU55,5)</f>
        <v>0</v>
      </c>
      <c r="AV54" s="56">
        <f>ROUND(AZ54*L29,2)</f>
        <v>0</v>
      </c>
      <c r="AW54" s="56">
        <f>ROUND(BA54*L30,2)</f>
        <v>0</v>
      </c>
      <c r="AX54" s="56">
        <f>ROUND(BB54*L29,2)</f>
        <v>0</v>
      </c>
      <c r="AY54" s="56">
        <f>ROUND(BC54*L30,2)</f>
        <v>0</v>
      </c>
      <c r="AZ54" s="56">
        <f>ROUND(AZ55,2)</f>
        <v>0</v>
      </c>
      <c r="BA54" s="56">
        <f>ROUND(BA55,2)</f>
        <v>0</v>
      </c>
      <c r="BB54" s="56">
        <f>ROUND(BB55,2)</f>
        <v>0</v>
      </c>
      <c r="BC54" s="56">
        <f>ROUND(BC55,2)</f>
        <v>0</v>
      </c>
      <c r="BD54" s="58">
        <f>ROUND(BD55,2)</f>
        <v>0</v>
      </c>
      <c r="BS54" s="59" t="s">
        <v>65</v>
      </c>
      <c r="BT54" s="59" t="s">
        <v>66</v>
      </c>
      <c r="BV54" s="59" t="s">
        <v>67</v>
      </c>
      <c r="BW54" s="59" t="s">
        <v>5</v>
      </c>
      <c r="BX54" s="59" t="s">
        <v>68</v>
      </c>
      <c r="CL54" s="59" t="s">
        <v>3</v>
      </c>
    </row>
    <row r="55" spans="1:90" s="7" customFormat="1" ht="24.75" customHeight="1">
      <c r="A55" s="60" t="s">
        <v>69</v>
      </c>
      <c r="B55" s="61"/>
      <c r="C55" s="62"/>
      <c r="D55" s="377" t="s">
        <v>15</v>
      </c>
      <c r="E55" s="377"/>
      <c r="F55" s="377"/>
      <c r="G55" s="377"/>
      <c r="H55" s="377"/>
      <c r="I55" s="63"/>
      <c r="J55" s="377" t="s">
        <v>17</v>
      </c>
      <c r="K55" s="377"/>
      <c r="L55" s="377"/>
      <c r="M55" s="377"/>
      <c r="N55" s="377"/>
      <c r="O55" s="377"/>
      <c r="P55" s="377"/>
      <c r="Q55" s="377"/>
      <c r="R55" s="377"/>
      <c r="S55" s="377"/>
      <c r="T55" s="377"/>
      <c r="U55" s="377"/>
      <c r="V55" s="377"/>
      <c r="W55" s="377"/>
      <c r="X55" s="377"/>
      <c r="Y55" s="377"/>
      <c r="Z55" s="377"/>
      <c r="AA55" s="377"/>
      <c r="AB55" s="377"/>
      <c r="AC55" s="377"/>
      <c r="AD55" s="377"/>
      <c r="AE55" s="377"/>
      <c r="AF55" s="377"/>
      <c r="AG55" s="398">
        <f>'2020003 - Výměna střešníh...'!J28</f>
        <v>0</v>
      </c>
      <c r="AH55" s="399"/>
      <c r="AI55" s="399"/>
      <c r="AJ55" s="399"/>
      <c r="AK55" s="399"/>
      <c r="AL55" s="399"/>
      <c r="AM55" s="399"/>
      <c r="AN55" s="398">
        <f>SUM(AG55,AT55)</f>
        <v>0</v>
      </c>
      <c r="AO55" s="399"/>
      <c r="AP55" s="399"/>
      <c r="AQ55" s="64" t="s">
        <v>70</v>
      </c>
      <c r="AR55" s="61"/>
      <c r="AS55" s="65">
        <v>0</v>
      </c>
      <c r="AT55" s="66">
        <f>ROUND(SUM(AV55:AW55),2)</f>
        <v>0</v>
      </c>
      <c r="AU55" s="67">
        <f>'2020003 - Výměna střešníh...'!P94</f>
        <v>0</v>
      </c>
      <c r="AV55" s="66">
        <f>'2020003 - Výměna střešníh...'!J31</f>
        <v>0</v>
      </c>
      <c r="AW55" s="66">
        <f>'2020003 - Výměna střešníh...'!J32</f>
        <v>0</v>
      </c>
      <c r="AX55" s="66">
        <f>'2020003 - Výměna střešníh...'!J33</f>
        <v>0</v>
      </c>
      <c r="AY55" s="66">
        <f>'2020003 - Výměna střešníh...'!J34</f>
        <v>0</v>
      </c>
      <c r="AZ55" s="66">
        <f>'2020003 - Výměna střešníh...'!F31</f>
        <v>0</v>
      </c>
      <c r="BA55" s="66">
        <f>'2020003 - Výměna střešníh...'!F32</f>
        <v>0</v>
      </c>
      <c r="BB55" s="66">
        <f>'2020003 - Výměna střešníh...'!F33</f>
        <v>0</v>
      </c>
      <c r="BC55" s="66">
        <f>'2020003 - Výměna střešníh...'!F34</f>
        <v>0</v>
      </c>
      <c r="BD55" s="68">
        <f>'2020003 - Výměna střešníh...'!F35</f>
        <v>0</v>
      </c>
      <c r="BT55" s="69" t="s">
        <v>71</v>
      </c>
      <c r="BU55" s="69" t="s">
        <v>72</v>
      </c>
      <c r="BV55" s="69" t="s">
        <v>67</v>
      </c>
      <c r="BW55" s="69" t="s">
        <v>5</v>
      </c>
      <c r="BX55" s="69" t="s">
        <v>68</v>
      </c>
      <c r="CL55" s="69" t="s">
        <v>3</v>
      </c>
    </row>
    <row r="56" spans="1:57" s="2" customFormat="1" ht="30" customHeight="1">
      <c r="A56" s="22"/>
      <c r="B56" s="23"/>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3"/>
      <c r="AS56" s="22"/>
      <c r="AT56" s="22"/>
      <c r="AU56" s="22"/>
      <c r="AV56" s="22"/>
      <c r="AW56" s="22"/>
      <c r="AX56" s="22"/>
      <c r="AY56" s="22"/>
      <c r="AZ56" s="22"/>
      <c r="BA56" s="22"/>
      <c r="BB56" s="22"/>
      <c r="BC56" s="22"/>
      <c r="BD56" s="22"/>
      <c r="BE56" s="22"/>
    </row>
    <row r="57" spans="1:57" s="2" customFormat="1" ht="6.9" customHeight="1">
      <c r="A57" s="22"/>
      <c r="B57" s="31"/>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23"/>
      <c r="AS57" s="22"/>
      <c r="AT57" s="22"/>
      <c r="AU57" s="22"/>
      <c r="AV57" s="22"/>
      <c r="AW57" s="22"/>
      <c r="AX57" s="22"/>
      <c r="AY57" s="22"/>
      <c r="AZ57" s="22"/>
      <c r="BA57" s="22"/>
      <c r="BB57" s="22"/>
      <c r="BC57" s="22"/>
      <c r="BD57" s="22"/>
      <c r="BE57" s="22"/>
    </row>
  </sheetData>
  <sheetProtection password="CC66" sheet="1" objects="1" scenarios="1" selectLockedCells="1"/>
  <mergeCells count="4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N55:AP55"/>
    <mergeCell ref="AG55:AM55"/>
    <mergeCell ref="L33:P33"/>
    <mergeCell ref="X35:AB35"/>
    <mergeCell ref="AK35:AO35"/>
    <mergeCell ref="AK31:AO31"/>
    <mergeCell ref="L31:P31"/>
    <mergeCell ref="W32:AE32"/>
    <mergeCell ref="AK32:AO32"/>
    <mergeCell ref="L32:P32"/>
    <mergeCell ref="D55:H55"/>
    <mergeCell ref="J55:AF55"/>
    <mergeCell ref="AG54:AM54"/>
    <mergeCell ref="AN54:AP54"/>
    <mergeCell ref="AR2:BE2"/>
    <mergeCell ref="C52:G52"/>
    <mergeCell ref="I52:AF52"/>
    <mergeCell ref="AG52:AM52"/>
    <mergeCell ref="AN52:AP52"/>
    <mergeCell ref="L45:AO45"/>
    <mergeCell ref="AM47:AN47"/>
    <mergeCell ref="AM49:AP49"/>
    <mergeCell ref="AS49:AT51"/>
    <mergeCell ref="AM50:AP50"/>
    <mergeCell ref="W33:AE33"/>
    <mergeCell ref="AK33:AO33"/>
  </mergeCells>
  <hyperlinks>
    <hyperlink ref="A55" location="'2020003 - Výměna střešníh...'!C2" display="/"/>
  </hyperlinks>
  <printOptions/>
  <pageMargins left="0.39375" right="0.39375" top="0.39375" bottom="0.39375" header="0" footer="0"/>
  <pageSetup blackAndWhite="1" fitToHeight="100" fitToWidth="1" horizontalDpi="600" verticalDpi="600" orientation="landscape" paperSize="9" scale="98"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96"/>
  <sheetViews>
    <sheetView showGridLines="0" tabSelected="1" workbookViewId="0" topLeftCell="A315">
      <selection activeCell="I333" sqref="I333"/>
    </sheetView>
  </sheetViews>
  <sheetFormatPr defaultColWidth="9.28125" defaultRowHeight="12"/>
  <cols>
    <col min="1" max="1" width="8.28125" style="161" customWidth="1"/>
    <col min="2" max="2" width="1.7109375" style="161" customWidth="1"/>
    <col min="3" max="3" width="4.140625" style="161" customWidth="1"/>
    <col min="4" max="4" width="4.28125" style="161" customWidth="1"/>
    <col min="5" max="5" width="17.140625" style="161" customWidth="1"/>
    <col min="6" max="6" width="100.8515625" style="161" customWidth="1"/>
    <col min="7" max="7" width="7.00390625" style="161" customWidth="1"/>
    <col min="8" max="8" width="11.421875" style="161" customWidth="1"/>
    <col min="9" max="11" width="20.140625" style="161" customWidth="1"/>
    <col min="12" max="12" width="9.28125" style="161" customWidth="1"/>
    <col min="13" max="13" width="10.8515625" style="161" hidden="1" customWidth="1"/>
    <col min="14" max="14" width="9.28125" style="161" hidden="1" customWidth="1"/>
    <col min="15" max="20" width="14.140625" style="161" hidden="1" customWidth="1"/>
    <col min="21" max="21" width="16.28125" style="161" hidden="1" customWidth="1"/>
    <col min="22" max="22" width="12.28125" style="161" customWidth="1"/>
    <col min="23" max="23" width="16.28125" style="161" customWidth="1"/>
    <col min="24" max="24" width="12.28125" style="161" customWidth="1"/>
    <col min="25" max="25" width="15.00390625" style="161" customWidth="1"/>
    <col min="26" max="26" width="11.00390625" style="161" customWidth="1"/>
    <col min="27" max="27" width="15.00390625" style="161" customWidth="1"/>
    <col min="28" max="28" width="16.28125" style="161" customWidth="1"/>
    <col min="29" max="29" width="11.00390625" style="161" customWidth="1"/>
    <col min="30" max="30" width="15.00390625" style="161" customWidth="1"/>
    <col min="31" max="31" width="16.28125" style="161" customWidth="1"/>
    <col min="32" max="43" width="9.28125" style="161" customWidth="1"/>
    <col min="44" max="65" width="9.28125" style="161" hidden="1" customWidth="1"/>
    <col min="66" max="16384" width="9.28125" style="161" customWidth="1"/>
  </cols>
  <sheetData>
    <row r="1" ht="12"/>
    <row r="2" spans="12:46" ht="36.9" customHeight="1">
      <c r="L2" s="417" t="s">
        <v>6</v>
      </c>
      <c r="M2" s="418"/>
      <c r="N2" s="418"/>
      <c r="O2" s="418"/>
      <c r="P2" s="418"/>
      <c r="Q2" s="418"/>
      <c r="R2" s="418"/>
      <c r="S2" s="418"/>
      <c r="T2" s="418"/>
      <c r="U2" s="418"/>
      <c r="V2" s="418"/>
      <c r="AT2" s="162" t="s">
        <v>5</v>
      </c>
    </row>
    <row r="3" spans="2:46" ht="6.9" customHeight="1">
      <c r="B3" s="163"/>
      <c r="C3" s="164"/>
      <c r="D3" s="164"/>
      <c r="E3" s="164"/>
      <c r="F3" s="164"/>
      <c r="G3" s="164"/>
      <c r="H3" s="164"/>
      <c r="I3" s="164"/>
      <c r="J3" s="164"/>
      <c r="K3" s="164"/>
      <c r="L3" s="165"/>
      <c r="AT3" s="162" t="s">
        <v>73</v>
      </c>
    </row>
    <row r="4" spans="2:46" ht="24.9" customHeight="1">
      <c r="B4" s="165"/>
      <c r="D4" s="166" t="s">
        <v>74</v>
      </c>
      <c r="L4" s="165"/>
      <c r="M4" s="167" t="s">
        <v>11</v>
      </c>
      <c r="AT4" s="162" t="s">
        <v>4</v>
      </c>
    </row>
    <row r="5" spans="2:12" ht="6.9" customHeight="1">
      <c r="B5" s="165"/>
      <c r="L5" s="165"/>
    </row>
    <row r="6" spans="1:31" s="172" customFormat="1" ht="12" customHeight="1">
      <c r="A6" s="168"/>
      <c r="B6" s="169"/>
      <c r="C6" s="168"/>
      <c r="D6" s="170" t="s">
        <v>16</v>
      </c>
      <c r="E6" s="168"/>
      <c r="F6" s="168"/>
      <c r="G6" s="168"/>
      <c r="H6" s="168"/>
      <c r="I6" s="168"/>
      <c r="J6" s="168"/>
      <c r="K6" s="168"/>
      <c r="L6" s="171"/>
      <c r="S6" s="168"/>
      <c r="T6" s="168"/>
      <c r="U6" s="168"/>
      <c r="V6" s="168"/>
      <c r="W6" s="168"/>
      <c r="X6" s="168"/>
      <c r="Y6" s="168"/>
      <c r="Z6" s="168"/>
      <c r="AA6" s="168"/>
      <c r="AB6" s="168"/>
      <c r="AC6" s="168"/>
      <c r="AD6" s="168"/>
      <c r="AE6" s="168"/>
    </row>
    <row r="7" spans="1:31" s="172" customFormat="1" ht="16.5" customHeight="1">
      <c r="A7" s="168"/>
      <c r="B7" s="169"/>
      <c r="C7" s="168"/>
      <c r="D7" s="168"/>
      <c r="E7" s="415" t="s">
        <v>17</v>
      </c>
      <c r="F7" s="416"/>
      <c r="G7" s="416"/>
      <c r="H7" s="416"/>
      <c r="I7" s="168"/>
      <c r="J7" s="168"/>
      <c r="K7" s="168"/>
      <c r="L7" s="171"/>
      <c r="S7" s="168"/>
      <c r="T7" s="168"/>
      <c r="U7" s="168"/>
      <c r="V7" s="168"/>
      <c r="W7" s="168"/>
      <c r="X7" s="168"/>
      <c r="Y7" s="168"/>
      <c r="Z7" s="168"/>
      <c r="AA7" s="168"/>
      <c r="AB7" s="168"/>
      <c r="AC7" s="168"/>
      <c r="AD7" s="168"/>
      <c r="AE7" s="168"/>
    </row>
    <row r="8" spans="1:31" s="172" customFormat="1" ht="12">
      <c r="A8" s="168"/>
      <c r="B8" s="169"/>
      <c r="C8" s="168"/>
      <c r="D8" s="168"/>
      <c r="E8" s="168"/>
      <c r="F8" s="168"/>
      <c r="G8" s="168"/>
      <c r="H8" s="168"/>
      <c r="I8" s="168"/>
      <c r="J8" s="168"/>
      <c r="K8" s="168"/>
      <c r="L8" s="171"/>
      <c r="S8" s="168"/>
      <c r="T8" s="168"/>
      <c r="U8" s="168"/>
      <c r="V8" s="168"/>
      <c r="W8" s="168"/>
      <c r="X8" s="168"/>
      <c r="Y8" s="168"/>
      <c r="Z8" s="168"/>
      <c r="AA8" s="168"/>
      <c r="AB8" s="168"/>
      <c r="AC8" s="168"/>
      <c r="AD8" s="168"/>
      <c r="AE8" s="168"/>
    </row>
    <row r="9" spans="1:31" s="172" customFormat="1" ht="12" customHeight="1">
      <c r="A9" s="168"/>
      <c r="B9" s="169"/>
      <c r="C9" s="168"/>
      <c r="D9" s="170" t="s">
        <v>18</v>
      </c>
      <c r="E9" s="168"/>
      <c r="F9" s="174" t="s">
        <v>3</v>
      </c>
      <c r="G9" s="168"/>
      <c r="H9" s="168"/>
      <c r="I9" s="170" t="s">
        <v>19</v>
      </c>
      <c r="J9" s="174" t="s">
        <v>3</v>
      </c>
      <c r="K9" s="168"/>
      <c r="L9" s="171"/>
      <c r="S9" s="168"/>
      <c r="T9" s="168"/>
      <c r="U9" s="168"/>
      <c r="V9" s="168"/>
      <c r="W9" s="168"/>
      <c r="X9" s="168"/>
      <c r="Y9" s="168"/>
      <c r="Z9" s="168"/>
      <c r="AA9" s="168"/>
      <c r="AB9" s="168"/>
      <c r="AC9" s="168"/>
      <c r="AD9" s="168"/>
      <c r="AE9" s="168"/>
    </row>
    <row r="10" spans="1:31" s="172" customFormat="1" ht="12" customHeight="1">
      <c r="A10" s="168"/>
      <c r="B10" s="169"/>
      <c r="C10" s="168"/>
      <c r="D10" s="170" t="s">
        <v>20</v>
      </c>
      <c r="E10" s="168"/>
      <c r="F10" s="174" t="s">
        <v>21</v>
      </c>
      <c r="G10" s="168"/>
      <c r="H10" s="168"/>
      <c r="I10" s="170" t="s">
        <v>22</v>
      </c>
      <c r="J10" s="175" t="str">
        <f>'Rekapitulace stavby'!AN8</f>
        <v>Vyplň údaj</v>
      </c>
      <c r="K10" s="168"/>
      <c r="L10" s="171"/>
      <c r="S10" s="168"/>
      <c r="T10" s="168"/>
      <c r="U10" s="168"/>
      <c r="V10" s="168"/>
      <c r="W10" s="168"/>
      <c r="X10" s="168"/>
      <c r="Y10" s="168"/>
      <c r="Z10" s="168"/>
      <c r="AA10" s="168"/>
      <c r="AB10" s="168"/>
      <c r="AC10" s="168"/>
      <c r="AD10" s="168"/>
      <c r="AE10" s="168"/>
    </row>
    <row r="11" spans="1:31" s="172" customFormat="1" ht="10.65" customHeight="1">
      <c r="A11" s="168"/>
      <c r="B11" s="169"/>
      <c r="C11" s="168"/>
      <c r="D11" s="168"/>
      <c r="E11" s="168"/>
      <c r="F11" s="168"/>
      <c r="G11" s="168"/>
      <c r="H11" s="168"/>
      <c r="I11" s="168"/>
      <c r="J11" s="168"/>
      <c r="K11" s="168"/>
      <c r="L11" s="171"/>
      <c r="S11" s="168"/>
      <c r="T11" s="168"/>
      <c r="U11" s="168"/>
      <c r="V11" s="168"/>
      <c r="W11" s="168"/>
      <c r="X11" s="168"/>
      <c r="Y11" s="168"/>
      <c r="Z11" s="168"/>
      <c r="AA11" s="168"/>
      <c r="AB11" s="168"/>
      <c r="AC11" s="168"/>
      <c r="AD11" s="168"/>
      <c r="AE11" s="168"/>
    </row>
    <row r="12" spans="1:31" s="172" customFormat="1" ht="12" customHeight="1">
      <c r="A12" s="168"/>
      <c r="B12" s="169"/>
      <c r="C12" s="168"/>
      <c r="D12" s="170" t="s">
        <v>23</v>
      </c>
      <c r="E12" s="168"/>
      <c r="F12" s="168"/>
      <c r="G12" s="168"/>
      <c r="H12" s="168"/>
      <c r="I12" s="170" t="s">
        <v>24</v>
      </c>
      <c r="J12" s="174" t="s">
        <v>3</v>
      </c>
      <c r="K12" s="168"/>
      <c r="L12" s="171"/>
      <c r="S12" s="168"/>
      <c r="T12" s="168"/>
      <c r="U12" s="168"/>
      <c r="V12" s="168"/>
      <c r="W12" s="168"/>
      <c r="X12" s="168"/>
      <c r="Y12" s="168"/>
      <c r="Z12" s="168"/>
      <c r="AA12" s="168"/>
      <c r="AB12" s="168"/>
      <c r="AC12" s="168"/>
      <c r="AD12" s="168"/>
      <c r="AE12" s="168"/>
    </row>
    <row r="13" spans="1:31" s="172" customFormat="1" ht="18" customHeight="1">
      <c r="A13" s="168"/>
      <c r="B13" s="169"/>
      <c r="C13" s="168"/>
      <c r="D13" s="168"/>
      <c r="E13" s="174" t="s">
        <v>25</v>
      </c>
      <c r="F13" s="168"/>
      <c r="G13" s="168"/>
      <c r="H13" s="168"/>
      <c r="I13" s="170" t="s">
        <v>26</v>
      </c>
      <c r="J13" s="174" t="s">
        <v>3</v>
      </c>
      <c r="K13" s="168"/>
      <c r="L13" s="171"/>
      <c r="S13" s="168"/>
      <c r="T13" s="168"/>
      <c r="U13" s="168"/>
      <c r="V13" s="168"/>
      <c r="W13" s="168"/>
      <c r="X13" s="168"/>
      <c r="Y13" s="168"/>
      <c r="Z13" s="168"/>
      <c r="AA13" s="168"/>
      <c r="AB13" s="168"/>
      <c r="AC13" s="168"/>
      <c r="AD13" s="168"/>
      <c r="AE13" s="168"/>
    </row>
    <row r="14" spans="1:31" s="172" customFormat="1" ht="6.9" customHeight="1">
      <c r="A14" s="168"/>
      <c r="B14" s="169"/>
      <c r="C14" s="168"/>
      <c r="D14" s="168"/>
      <c r="E14" s="168"/>
      <c r="F14" s="168"/>
      <c r="G14" s="168"/>
      <c r="H14" s="168"/>
      <c r="I14" s="168"/>
      <c r="J14" s="168"/>
      <c r="K14" s="168"/>
      <c r="L14" s="171"/>
      <c r="S14" s="168"/>
      <c r="T14" s="168"/>
      <c r="U14" s="168"/>
      <c r="V14" s="168"/>
      <c r="W14" s="168"/>
      <c r="X14" s="168"/>
      <c r="Y14" s="168"/>
      <c r="Z14" s="168"/>
      <c r="AA14" s="168"/>
      <c r="AB14" s="168"/>
      <c r="AC14" s="168"/>
      <c r="AD14" s="168"/>
      <c r="AE14" s="168"/>
    </row>
    <row r="15" spans="1:31" s="172" customFormat="1" ht="12" customHeight="1">
      <c r="A15" s="168"/>
      <c r="B15" s="169"/>
      <c r="C15" s="168"/>
      <c r="D15" s="170" t="s">
        <v>966</v>
      </c>
      <c r="E15" s="168"/>
      <c r="F15" s="168"/>
      <c r="G15" s="168"/>
      <c r="H15" s="168"/>
      <c r="I15" s="170" t="s">
        <v>24</v>
      </c>
      <c r="J15" s="159" t="str">
        <f>'Rekapitulace stavby'!AN13</f>
        <v>Vyplň údaj</v>
      </c>
      <c r="K15" s="168"/>
      <c r="L15" s="171"/>
      <c r="S15" s="168"/>
      <c r="T15" s="168"/>
      <c r="U15" s="168"/>
      <c r="V15" s="168"/>
      <c r="W15" s="168"/>
      <c r="X15" s="168"/>
      <c r="Y15" s="168"/>
      <c r="Z15" s="168"/>
      <c r="AA15" s="168"/>
      <c r="AB15" s="168"/>
      <c r="AC15" s="168"/>
      <c r="AD15" s="168"/>
      <c r="AE15" s="168"/>
    </row>
    <row r="16" spans="1:31" s="172" customFormat="1" ht="18" customHeight="1">
      <c r="A16" s="168"/>
      <c r="B16" s="169"/>
      <c r="C16" s="168"/>
      <c r="D16" s="168"/>
      <c r="E16" s="419" t="str">
        <f>'Rekapitulace stavby'!E14</f>
        <v>Vyplň údaj</v>
      </c>
      <c r="F16" s="420"/>
      <c r="G16" s="420"/>
      <c r="H16" s="420"/>
      <c r="I16" s="170" t="s">
        <v>26</v>
      </c>
      <c r="J16" s="159" t="str">
        <f>'Rekapitulace stavby'!AN14</f>
        <v>Vyplň údaj</v>
      </c>
      <c r="K16" s="168"/>
      <c r="L16" s="171"/>
      <c r="S16" s="168"/>
      <c r="T16" s="168"/>
      <c r="U16" s="168"/>
      <c r="V16" s="168"/>
      <c r="W16" s="168"/>
      <c r="X16" s="168"/>
      <c r="Y16" s="168"/>
      <c r="Z16" s="168"/>
      <c r="AA16" s="168"/>
      <c r="AB16" s="168"/>
      <c r="AC16" s="168"/>
      <c r="AD16" s="168"/>
      <c r="AE16" s="168"/>
    </row>
    <row r="17" spans="1:31" s="172" customFormat="1" ht="6.9" customHeight="1">
      <c r="A17" s="168"/>
      <c r="B17" s="169"/>
      <c r="C17" s="168"/>
      <c r="D17" s="168"/>
      <c r="E17" s="168"/>
      <c r="F17" s="168"/>
      <c r="G17" s="168"/>
      <c r="H17" s="168"/>
      <c r="I17" s="168"/>
      <c r="J17" s="168"/>
      <c r="K17" s="168"/>
      <c r="L17" s="171"/>
      <c r="S17" s="168"/>
      <c r="T17" s="168"/>
      <c r="U17" s="168"/>
      <c r="V17" s="168"/>
      <c r="W17" s="168"/>
      <c r="X17" s="168"/>
      <c r="Y17" s="168"/>
      <c r="Z17" s="168"/>
      <c r="AA17" s="168"/>
      <c r="AB17" s="168"/>
      <c r="AC17" s="168"/>
      <c r="AD17" s="168"/>
      <c r="AE17" s="168"/>
    </row>
    <row r="18" spans="1:31" s="172" customFormat="1" ht="12" customHeight="1">
      <c r="A18" s="168"/>
      <c r="B18" s="169"/>
      <c r="C18" s="168"/>
      <c r="D18" s="170" t="s">
        <v>28</v>
      </c>
      <c r="E18" s="168"/>
      <c r="F18" s="168"/>
      <c r="G18" s="168"/>
      <c r="H18" s="168"/>
      <c r="I18" s="170" t="s">
        <v>24</v>
      </c>
      <c r="J18" s="174" t="s">
        <v>3</v>
      </c>
      <c r="K18" s="168"/>
      <c r="L18" s="171"/>
      <c r="S18" s="168"/>
      <c r="T18" s="168"/>
      <c r="U18" s="168"/>
      <c r="V18" s="168"/>
      <c r="W18" s="168"/>
      <c r="X18" s="168"/>
      <c r="Y18" s="168"/>
      <c r="Z18" s="168"/>
      <c r="AA18" s="168"/>
      <c r="AB18" s="168"/>
      <c r="AC18" s="168"/>
      <c r="AD18" s="168"/>
      <c r="AE18" s="168"/>
    </row>
    <row r="19" spans="1:31" s="172" customFormat="1" ht="18" customHeight="1">
      <c r="A19" s="168"/>
      <c r="B19" s="169"/>
      <c r="C19" s="168"/>
      <c r="D19" s="168"/>
      <c r="E19" s="174" t="s">
        <v>955</v>
      </c>
      <c r="F19" s="168"/>
      <c r="G19" s="168"/>
      <c r="H19" s="168"/>
      <c r="I19" s="170" t="s">
        <v>26</v>
      </c>
      <c r="J19" s="174" t="s">
        <v>3</v>
      </c>
      <c r="K19" s="168"/>
      <c r="L19" s="171"/>
      <c r="S19" s="168"/>
      <c r="T19" s="168"/>
      <c r="U19" s="168"/>
      <c r="V19" s="168"/>
      <c r="W19" s="168"/>
      <c r="X19" s="168"/>
      <c r="Y19" s="168"/>
      <c r="Z19" s="168"/>
      <c r="AA19" s="168"/>
      <c r="AB19" s="168"/>
      <c r="AC19" s="168"/>
      <c r="AD19" s="168"/>
      <c r="AE19" s="168"/>
    </row>
    <row r="20" spans="1:31" s="172" customFormat="1" ht="6.9" customHeight="1">
      <c r="A20" s="168"/>
      <c r="B20" s="169"/>
      <c r="C20" s="168"/>
      <c r="D20" s="168"/>
      <c r="E20" s="168"/>
      <c r="F20" s="168"/>
      <c r="G20" s="168"/>
      <c r="H20" s="168"/>
      <c r="I20" s="168"/>
      <c r="J20" s="168"/>
      <c r="K20" s="168"/>
      <c r="L20" s="171"/>
      <c r="S20" s="168"/>
      <c r="T20" s="168"/>
      <c r="U20" s="168"/>
      <c r="V20" s="168"/>
      <c r="W20" s="168"/>
      <c r="X20" s="168"/>
      <c r="Y20" s="168"/>
      <c r="Z20" s="168"/>
      <c r="AA20" s="168"/>
      <c r="AB20" s="168"/>
      <c r="AC20" s="168"/>
      <c r="AD20" s="168"/>
      <c r="AE20" s="168"/>
    </row>
    <row r="21" spans="1:31" s="172" customFormat="1" ht="12" customHeight="1">
      <c r="A21" s="168"/>
      <c r="B21" s="169"/>
      <c r="C21" s="168"/>
      <c r="D21" s="170" t="s">
        <v>30</v>
      </c>
      <c r="E21" s="168"/>
      <c r="F21" s="168"/>
      <c r="G21" s="168"/>
      <c r="H21" s="168"/>
      <c r="I21" s="170" t="s">
        <v>24</v>
      </c>
      <c r="J21" s="174" t="s">
        <v>3</v>
      </c>
      <c r="K21" s="168"/>
      <c r="L21" s="171"/>
      <c r="S21" s="168"/>
      <c r="T21" s="168"/>
      <c r="U21" s="168"/>
      <c r="V21" s="168"/>
      <c r="W21" s="168"/>
      <c r="X21" s="168"/>
      <c r="Y21" s="168"/>
      <c r="Z21" s="168"/>
      <c r="AA21" s="168"/>
      <c r="AB21" s="168"/>
      <c r="AC21" s="168"/>
      <c r="AD21" s="168"/>
      <c r="AE21" s="168"/>
    </row>
    <row r="22" spans="1:31" s="172" customFormat="1" ht="18" customHeight="1">
      <c r="A22" s="168"/>
      <c r="B22" s="169"/>
      <c r="C22" s="168"/>
      <c r="D22" s="168"/>
      <c r="E22" s="174" t="s">
        <v>955</v>
      </c>
      <c r="F22" s="168"/>
      <c r="G22" s="168"/>
      <c r="H22" s="168"/>
      <c r="I22" s="170" t="s">
        <v>26</v>
      </c>
      <c r="J22" s="174" t="s">
        <v>3</v>
      </c>
      <c r="K22" s="168"/>
      <c r="L22" s="171"/>
      <c r="S22" s="168"/>
      <c r="T22" s="168"/>
      <c r="U22" s="168"/>
      <c r="V22" s="168"/>
      <c r="W22" s="168"/>
      <c r="X22" s="168"/>
      <c r="Y22" s="168"/>
      <c r="Z22" s="168"/>
      <c r="AA22" s="168"/>
      <c r="AB22" s="168"/>
      <c r="AC22" s="168"/>
      <c r="AD22" s="168"/>
      <c r="AE22" s="168"/>
    </row>
    <row r="23" spans="1:31" s="172" customFormat="1" ht="6.9" customHeight="1">
      <c r="A23" s="168"/>
      <c r="B23" s="169"/>
      <c r="C23" s="168"/>
      <c r="D23" s="168"/>
      <c r="E23" s="168"/>
      <c r="F23" s="168"/>
      <c r="G23" s="168"/>
      <c r="H23" s="168"/>
      <c r="I23" s="168"/>
      <c r="J23" s="168"/>
      <c r="K23" s="168"/>
      <c r="L23" s="171"/>
      <c r="S23" s="168"/>
      <c r="T23" s="168"/>
      <c r="U23" s="168"/>
      <c r="V23" s="168"/>
      <c r="W23" s="168"/>
      <c r="X23" s="168"/>
      <c r="Y23" s="168"/>
      <c r="Z23" s="168"/>
      <c r="AA23" s="168"/>
      <c r="AB23" s="168"/>
      <c r="AC23" s="168"/>
      <c r="AD23" s="168"/>
      <c r="AE23" s="168"/>
    </row>
    <row r="24" spans="1:31" s="172" customFormat="1" ht="12" customHeight="1">
      <c r="A24" s="168"/>
      <c r="B24" s="169"/>
      <c r="C24" s="168"/>
      <c r="D24" s="170" t="s">
        <v>31</v>
      </c>
      <c r="E24" s="168"/>
      <c r="F24" s="168"/>
      <c r="G24" s="168"/>
      <c r="H24" s="168"/>
      <c r="I24" s="168"/>
      <c r="J24" s="168"/>
      <c r="K24" s="168"/>
      <c r="L24" s="171"/>
      <c r="S24" s="168"/>
      <c r="T24" s="168"/>
      <c r="U24" s="168"/>
      <c r="V24" s="168"/>
      <c r="W24" s="168"/>
      <c r="X24" s="168"/>
      <c r="Y24" s="168"/>
      <c r="Z24" s="168"/>
      <c r="AA24" s="168"/>
      <c r="AB24" s="168"/>
      <c r="AC24" s="168"/>
      <c r="AD24" s="168"/>
      <c r="AE24" s="168"/>
    </row>
    <row r="25" spans="1:31" s="179" customFormat="1" ht="322.5" customHeight="1">
      <c r="A25" s="176"/>
      <c r="B25" s="177"/>
      <c r="C25" s="176"/>
      <c r="D25" s="176"/>
      <c r="E25" s="421" t="s">
        <v>967</v>
      </c>
      <c r="F25" s="421"/>
      <c r="G25" s="421"/>
      <c r="H25" s="421"/>
      <c r="I25" s="176"/>
      <c r="J25" s="176"/>
      <c r="K25" s="176"/>
      <c r="L25" s="178"/>
      <c r="S25" s="176"/>
      <c r="T25" s="176"/>
      <c r="U25" s="176"/>
      <c r="V25" s="176"/>
      <c r="W25" s="176"/>
      <c r="X25" s="176"/>
      <c r="Y25" s="176"/>
      <c r="Z25" s="176"/>
      <c r="AA25" s="176"/>
      <c r="AB25" s="176"/>
      <c r="AC25" s="176"/>
      <c r="AD25" s="176"/>
      <c r="AE25" s="176"/>
    </row>
    <row r="26" spans="1:31" s="172" customFormat="1" ht="6.9" customHeight="1">
      <c r="A26" s="168"/>
      <c r="B26" s="169"/>
      <c r="C26" s="168"/>
      <c r="D26" s="168"/>
      <c r="E26" s="168"/>
      <c r="F26" s="168"/>
      <c r="G26" s="168"/>
      <c r="H26" s="168"/>
      <c r="I26" s="168"/>
      <c r="J26" s="168"/>
      <c r="K26" s="168"/>
      <c r="L26" s="171"/>
      <c r="S26" s="168"/>
      <c r="T26" s="168"/>
      <c r="U26" s="168"/>
      <c r="V26" s="168"/>
      <c r="W26" s="168"/>
      <c r="X26" s="168"/>
      <c r="Y26" s="168"/>
      <c r="Z26" s="168"/>
      <c r="AA26" s="168"/>
      <c r="AB26" s="168"/>
      <c r="AC26" s="168"/>
      <c r="AD26" s="168"/>
      <c r="AE26" s="168"/>
    </row>
    <row r="27" spans="1:31" s="172" customFormat="1" ht="6.9" customHeight="1">
      <c r="A27" s="168"/>
      <c r="B27" s="169"/>
      <c r="C27" s="168"/>
      <c r="D27" s="180"/>
      <c r="E27" s="180"/>
      <c r="F27" s="180"/>
      <c r="G27" s="180"/>
      <c r="H27" s="180"/>
      <c r="I27" s="180"/>
      <c r="J27" s="180"/>
      <c r="K27" s="180"/>
      <c r="L27" s="171"/>
      <c r="S27" s="168"/>
      <c r="T27" s="168"/>
      <c r="U27" s="168"/>
      <c r="V27" s="168"/>
      <c r="W27" s="168"/>
      <c r="X27" s="168"/>
      <c r="Y27" s="168"/>
      <c r="Z27" s="168"/>
      <c r="AA27" s="168"/>
      <c r="AB27" s="168"/>
      <c r="AC27" s="168"/>
      <c r="AD27" s="168"/>
      <c r="AE27" s="168"/>
    </row>
    <row r="28" spans="1:31" s="172" customFormat="1" ht="25.35" customHeight="1">
      <c r="A28" s="168"/>
      <c r="B28" s="169"/>
      <c r="C28" s="168"/>
      <c r="D28" s="181" t="s">
        <v>32</v>
      </c>
      <c r="E28" s="168"/>
      <c r="F28" s="168"/>
      <c r="G28" s="168"/>
      <c r="H28" s="168"/>
      <c r="I28" s="168"/>
      <c r="J28" s="182">
        <f>ROUND(J94,2)</f>
        <v>0</v>
      </c>
      <c r="K28" s="168"/>
      <c r="L28" s="171"/>
      <c r="S28" s="168"/>
      <c r="T28" s="168"/>
      <c r="U28" s="168"/>
      <c r="V28" s="168"/>
      <c r="W28" s="168"/>
      <c r="X28" s="168"/>
      <c r="Y28" s="168"/>
      <c r="Z28" s="168"/>
      <c r="AA28" s="168"/>
      <c r="AB28" s="168"/>
      <c r="AC28" s="168"/>
      <c r="AD28" s="168"/>
      <c r="AE28" s="168"/>
    </row>
    <row r="29" spans="1:31" s="172" customFormat="1" ht="6.9" customHeight="1">
      <c r="A29" s="168"/>
      <c r="B29" s="169"/>
      <c r="C29" s="168"/>
      <c r="D29" s="180"/>
      <c r="E29" s="180"/>
      <c r="F29" s="180"/>
      <c r="G29" s="180"/>
      <c r="H29" s="180"/>
      <c r="I29" s="180"/>
      <c r="J29" s="180"/>
      <c r="K29" s="180"/>
      <c r="L29" s="171"/>
      <c r="S29" s="168"/>
      <c r="T29" s="168"/>
      <c r="U29" s="168"/>
      <c r="V29" s="168"/>
      <c r="W29" s="168"/>
      <c r="X29" s="168"/>
      <c r="Y29" s="168"/>
      <c r="Z29" s="168"/>
      <c r="AA29" s="168"/>
      <c r="AB29" s="168"/>
      <c r="AC29" s="168"/>
      <c r="AD29" s="168"/>
      <c r="AE29" s="168"/>
    </row>
    <row r="30" spans="1:31" s="172" customFormat="1" ht="14.4" customHeight="1">
      <c r="A30" s="168"/>
      <c r="B30" s="169"/>
      <c r="C30" s="168"/>
      <c r="D30" s="168"/>
      <c r="E30" s="168"/>
      <c r="F30" s="183" t="s">
        <v>34</v>
      </c>
      <c r="G30" s="168"/>
      <c r="H30" s="168"/>
      <c r="I30" s="183" t="s">
        <v>33</v>
      </c>
      <c r="J30" s="183" t="s">
        <v>35</v>
      </c>
      <c r="K30" s="168"/>
      <c r="L30" s="171"/>
      <c r="S30" s="168"/>
      <c r="T30" s="168"/>
      <c r="U30" s="168"/>
      <c r="V30" s="168"/>
      <c r="W30" s="168"/>
      <c r="X30" s="168"/>
      <c r="Y30" s="168"/>
      <c r="Z30" s="168"/>
      <c r="AA30" s="168"/>
      <c r="AB30" s="168"/>
      <c r="AC30" s="168"/>
      <c r="AD30" s="168"/>
      <c r="AE30" s="168"/>
    </row>
    <row r="31" spans="1:31" s="172" customFormat="1" ht="14.4" customHeight="1">
      <c r="A31" s="168"/>
      <c r="B31" s="169"/>
      <c r="C31" s="168"/>
      <c r="D31" s="184" t="s">
        <v>36</v>
      </c>
      <c r="E31" s="170" t="s">
        <v>37</v>
      </c>
      <c r="F31" s="185">
        <f>ROUND((SUM(BE94:BE395)),2)</f>
        <v>0</v>
      </c>
      <c r="G31" s="168"/>
      <c r="H31" s="168"/>
      <c r="I31" s="186">
        <v>0.21</v>
      </c>
      <c r="J31" s="185">
        <f>ROUND(((SUM(BE94:BE395))*I31),2)</f>
        <v>0</v>
      </c>
      <c r="K31" s="168"/>
      <c r="L31" s="171"/>
      <c r="S31" s="168"/>
      <c r="T31" s="168"/>
      <c r="U31" s="168"/>
      <c r="V31" s="168"/>
      <c r="W31" s="168"/>
      <c r="X31" s="168"/>
      <c r="Y31" s="168"/>
      <c r="Z31" s="168"/>
      <c r="AA31" s="168"/>
      <c r="AB31" s="168"/>
      <c r="AC31" s="168"/>
      <c r="AD31" s="168"/>
      <c r="AE31" s="168"/>
    </row>
    <row r="32" spans="1:31" s="172" customFormat="1" ht="14.4" customHeight="1">
      <c r="A32" s="168"/>
      <c r="B32" s="169"/>
      <c r="C32" s="168"/>
      <c r="D32" s="168"/>
      <c r="E32" s="170" t="s">
        <v>38</v>
      </c>
      <c r="F32" s="185">
        <f>ROUND((SUM(BF94:BF395)),2)</f>
        <v>0</v>
      </c>
      <c r="G32" s="168"/>
      <c r="H32" s="168"/>
      <c r="I32" s="186">
        <v>0.15</v>
      </c>
      <c r="J32" s="185">
        <f>ROUND(((SUM(BF94:BF395))*I32),2)</f>
        <v>0</v>
      </c>
      <c r="K32" s="168"/>
      <c r="L32" s="171"/>
      <c r="S32" s="168"/>
      <c r="T32" s="168"/>
      <c r="U32" s="168"/>
      <c r="V32" s="168"/>
      <c r="W32" s="168"/>
      <c r="X32" s="168"/>
      <c r="Y32" s="168"/>
      <c r="Z32" s="168"/>
      <c r="AA32" s="168"/>
      <c r="AB32" s="168"/>
      <c r="AC32" s="168"/>
      <c r="AD32" s="168"/>
      <c r="AE32" s="168"/>
    </row>
    <row r="33" spans="1:31" s="172" customFormat="1" ht="14.4" customHeight="1" hidden="1">
      <c r="A33" s="168"/>
      <c r="B33" s="169"/>
      <c r="C33" s="168"/>
      <c r="D33" s="168"/>
      <c r="E33" s="170" t="s">
        <v>39</v>
      </c>
      <c r="F33" s="185">
        <f>ROUND((SUM(BG94:BG395)),2)</f>
        <v>0</v>
      </c>
      <c r="G33" s="168"/>
      <c r="H33" s="168"/>
      <c r="I33" s="186">
        <v>0.21</v>
      </c>
      <c r="J33" s="185">
        <f>0</f>
        <v>0</v>
      </c>
      <c r="K33" s="168"/>
      <c r="L33" s="171"/>
      <c r="S33" s="168"/>
      <c r="T33" s="168"/>
      <c r="U33" s="168"/>
      <c r="V33" s="168"/>
      <c r="W33" s="168"/>
      <c r="X33" s="168"/>
      <c r="Y33" s="168"/>
      <c r="Z33" s="168"/>
      <c r="AA33" s="168"/>
      <c r="AB33" s="168"/>
      <c r="AC33" s="168"/>
      <c r="AD33" s="168"/>
      <c r="AE33" s="168"/>
    </row>
    <row r="34" spans="1:31" s="172" customFormat="1" ht="14.4" customHeight="1" hidden="1">
      <c r="A34" s="168"/>
      <c r="B34" s="169"/>
      <c r="C34" s="168"/>
      <c r="D34" s="168"/>
      <c r="E34" s="170" t="s">
        <v>40</v>
      </c>
      <c r="F34" s="185">
        <f>ROUND((SUM(BH94:BH395)),2)</f>
        <v>0</v>
      </c>
      <c r="G34" s="168"/>
      <c r="H34" s="168"/>
      <c r="I34" s="186">
        <v>0.15</v>
      </c>
      <c r="J34" s="185">
        <f>0</f>
        <v>0</v>
      </c>
      <c r="K34" s="168"/>
      <c r="L34" s="171"/>
      <c r="S34" s="168"/>
      <c r="T34" s="168"/>
      <c r="U34" s="168"/>
      <c r="V34" s="168"/>
      <c r="W34" s="168"/>
      <c r="X34" s="168"/>
      <c r="Y34" s="168"/>
      <c r="Z34" s="168"/>
      <c r="AA34" s="168"/>
      <c r="AB34" s="168"/>
      <c r="AC34" s="168"/>
      <c r="AD34" s="168"/>
      <c r="AE34" s="168"/>
    </row>
    <row r="35" spans="1:31" s="172" customFormat="1" ht="14.4" customHeight="1" hidden="1">
      <c r="A35" s="168"/>
      <c r="B35" s="169"/>
      <c r="C35" s="168"/>
      <c r="D35" s="168"/>
      <c r="E35" s="170" t="s">
        <v>41</v>
      </c>
      <c r="F35" s="185">
        <f>ROUND((SUM(BI94:BI395)),2)</f>
        <v>0</v>
      </c>
      <c r="G35" s="168"/>
      <c r="H35" s="168"/>
      <c r="I35" s="186">
        <v>0</v>
      </c>
      <c r="J35" s="185">
        <f>0</f>
        <v>0</v>
      </c>
      <c r="K35" s="168"/>
      <c r="L35" s="171"/>
      <c r="S35" s="168"/>
      <c r="T35" s="168"/>
      <c r="U35" s="168"/>
      <c r="V35" s="168"/>
      <c r="W35" s="168"/>
      <c r="X35" s="168"/>
      <c r="Y35" s="168"/>
      <c r="Z35" s="168"/>
      <c r="AA35" s="168"/>
      <c r="AB35" s="168"/>
      <c r="AC35" s="168"/>
      <c r="AD35" s="168"/>
      <c r="AE35" s="168"/>
    </row>
    <row r="36" spans="1:31" s="172" customFormat="1" ht="6.9" customHeight="1">
      <c r="A36" s="168"/>
      <c r="B36" s="169"/>
      <c r="C36" s="168"/>
      <c r="D36" s="168"/>
      <c r="E36" s="168"/>
      <c r="F36" s="168"/>
      <c r="G36" s="168"/>
      <c r="H36" s="168"/>
      <c r="I36" s="168"/>
      <c r="J36" s="168"/>
      <c r="K36" s="168"/>
      <c r="L36" s="171"/>
      <c r="S36" s="168"/>
      <c r="T36" s="168"/>
      <c r="U36" s="168"/>
      <c r="V36" s="168"/>
      <c r="W36" s="168"/>
      <c r="X36" s="168"/>
      <c r="Y36" s="168"/>
      <c r="Z36" s="168"/>
      <c r="AA36" s="168"/>
      <c r="AB36" s="168"/>
      <c r="AC36" s="168"/>
      <c r="AD36" s="168"/>
      <c r="AE36" s="168"/>
    </row>
    <row r="37" spans="1:31" s="172" customFormat="1" ht="25.35" customHeight="1">
      <c r="A37" s="168"/>
      <c r="B37" s="169"/>
      <c r="C37" s="187"/>
      <c r="D37" s="188" t="s">
        <v>42</v>
      </c>
      <c r="E37" s="189"/>
      <c r="F37" s="189"/>
      <c r="G37" s="190" t="s">
        <v>43</v>
      </c>
      <c r="H37" s="191" t="s">
        <v>44</v>
      </c>
      <c r="I37" s="189"/>
      <c r="J37" s="192">
        <f>SUM(J28:J35)</f>
        <v>0</v>
      </c>
      <c r="K37" s="193"/>
      <c r="L37" s="171"/>
      <c r="S37" s="168"/>
      <c r="T37" s="168"/>
      <c r="U37" s="168"/>
      <c r="V37" s="168"/>
      <c r="W37" s="168"/>
      <c r="X37" s="168"/>
      <c r="Y37" s="168"/>
      <c r="Z37" s="168"/>
      <c r="AA37" s="168"/>
      <c r="AB37" s="168"/>
      <c r="AC37" s="168"/>
      <c r="AD37" s="168"/>
      <c r="AE37" s="168"/>
    </row>
    <row r="38" spans="1:31" s="172" customFormat="1" ht="14.4" customHeight="1">
      <c r="A38" s="168"/>
      <c r="B38" s="194"/>
      <c r="C38" s="195"/>
      <c r="D38" s="195"/>
      <c r="E38" s="195"/>
      <c r="F38" s="195"/>
      <c r="G38" s="195"/>
      <c r="H38" s="195"/>
      <c r="I38" s="195"/>
      <c r="J38" s="195"/>
      <c r="K38" s="195"/>
      <c r="L38" s="171"/>
      <c r="S38" s="168"/>
      <c r="T38" s="168"/>
      <c r="U38" s="168"/>
      <c r="V38" s="168"/>
      <c r="W38" s="168"/>
      <c r="X38" s="168"/>
      <c r="Y38" s="168"/>
      <c r="Z38" s="168"/>
      <c r="AA38" s="168"/>
      <c r="AB38" s="168"/>
      <c r="AC38" s="168"/>
      <c r="AD38" s="168"/>
      <c r="AE38" s="168"/>
    </row>
    <row r="42" spans="1:31" s="172" customFormat="1" ht="6.9" customHeight="1">
      <c r="A42" s="168"/>
      <c r="B42" s="196"/>
      <c r="C42" s="197"/>
      <c r="D42" s="197"/>
      <c r="E42" s="197"/>
      <c r="F42" s="197"/>
      <c r="G42" s="197"/>
      <c r="H42" s="197"/>
      <c r="I42" s="197"/>
      <c r="J42" s="197"/>
      <c r="K42" s="197"/>
      <c r="L42" s="171"/>
      <c r="S42" s="168"/>
      <c r="T42" s="168"/>
      <c r="U42" s="168"/>
      <c r="V42" s="168"/>
      <c r="W42" s="168"/>
      <c r="X42" s="168"/>
      <c r="Y42" s="168"/>
      <c r="Z42" s="168"/>
      <c r="AA42" s="168"/>
      <c r="AB42" s="168"/>
      <c r="AC42" s="168"/>
      <c r="AD42" s="168"/>
      <c r="AE42" s="168"/>
    </row>
    <row r="43" spans="1:31" s="172" customFormat="1" ht="24.9" customHeight="1">
      <c r="A43" s="168"/>
      <c r="B43" s="169"/>
      <c r="C43" s="166" t="s">
        <v>75</v>
      </c>
      <c r="D43" s="168"/>
      <c r="E43" s="168"/>
      <c r="F43" s="168"/>
      <c r="G43" s="168"/>
      <c r="H43" s="168"/>
      <c r="I43" s="168"/>
      <c r="J43" s="168"/>
      <c r="K43" s="168"/>
      <c r="L43" s="171"/>
      <c r="S43" s="168"/>
      <c r="T43" s="168"/>
      <c r="U43" s="168"/>
      <c r="V43" s="168"/>
      <c r="W43" s="168"/>
      <c r="X43" s="168"/>
      <c r="Y43" s="168"/>
      <c r="Z43" s="168"/>
      <c r="AA43" s="168"/>
      <c r="AB43" s="168"/>
      <c r="AC43" s="168"/>
      <c r="AD43" s="168"/>
      <c r="AE43" s="168"/>
    </row>
    <row r="44" spans="1:31" s="172" customFormat="1" ht="6.9" customHeight="1">
      <c r="A44" s="168"/>
      <c r="B44" s="169"/>
      <c r="C44" s="168"/>
      <c r="D44" s="168"/>
      <c r="E44" s="168"/>
      <c r="F44" s="168"/>
      <c r="G44" s="168"/>
      <c r="H44" s="168"/>
      <c r="I44" s="168"/>
      <c r="J44" s="168"/>
      <c r="K44" s="168"/>
      <c r="L44" s="171"/>
      <c r="S44" s="168"/>
      <c r="T44" s="168"/>
      <c r="U44" s="168"/>
      <c r="V44" s="168"/>
      <c r="W44" s="168"/>
      <c r="X44" s="168"/>
      <c r="Y44" s="168"/>
      <c r="Z44" s="168"/>
      <c r="AA44" s="168"/>
      <c r="AB44" s="168"/>
      <c r="AC44" s="168"/>
      <c r="AD44" s="168"/>
      <c r="AE44" s="168"/>
    </row>
    <row r="45" spans="1:31" s="172" customFormat="1" ht="12" customHeight="1">
      <c r="A45" s="168"/>
      <c r="B45" s="169"/>
      <c r="C45" s="170" t="s">
        <v>16</v>
      </c>
      <c r="D45" s="168"/>
      <c r="E45" s="168"/>
      <c r="F45" s="168"/>
      <c r="G45" s="168"/>
      <c r="H45" s="168"/>
      <c r="I45" s="168"/>
      <c r="J45" s="168"/>
      <c r="K45" s="168"/>
      <c r="L45" s="171"/>
      <c r="S45" s="168"/>
      <c r="T45" s="168"/>
      <c r="U45" s="168"/>
      <c r="V45" s="168"/>
      <c r="W45" s="168"/>
      <c r="X45" s="168"/>
      <c r="Y45" s="168"/>
      <c r="Z45" s="168"/>
      <c r="AA45" s="168"/>
      <c r="AB45" s="168"/>
      <c r="AC45" s="168"/>
      <c r="AD45" s="168"/>
      <c r="AE45" s="168"/>
    </row>
    <row r="46" spans="1:31" s="172" customFormat="1" ht="16.5" customHeight="1">
      <c r="A46" s="168"/>
      <c r="B46" s="169"/>
      <c r="C46" s="168"/>
      <c r="D46" s="168"/>
      <c r="E46" s="415" t="str">
        <f>E7</f>
        <v>Výměna střešního pláště na budově VZ II</v>
      </c>
      <c r="F46" s="416"/>
      <c r="G46" s="416"/>
      <c r="H46" s="416"/>
      <c r="I46" s="168"/>
      <c r="J46" s="168"/>
      <c r="K46" s="168"/>
      <c r="L46" s="171"/>
      <c r="S46" s="168"/>
      <c r="T46" s="168"/>
      <c r="U46" s="168"/>
      <c r="V46" s="168"/>
      <c r="W46" s="168"/>
      <c r="X46" s="168"/>
      <c r="Y46" s="168"/>
      <c r="Z46" s="168"/>
      <c r="AA46" s="168"/>
      <c r="AB46" s="168"/>
      <c r="AC46" s="168"/>
      <c r="AD46" s="168"/>
      <c r="AE46" s="168"/>
    </row>
    <row r="47" spans="1:31" s="172" customFormat="1" ht="6.9" customHeight="1">
      <c r="A47" s="168"/>
      <c r="B47" s="169"/>
      <c r="C47" s="168"/>
      <c r="D47" s="168"/>
      <c r="E47" s="168"/>
      <c r="F47" s="168"/>
      <c r="G47" s="168"/>
      <c r="H47" s="168"/>
      <c r="I47" s="168"/>
      <c r="J47" s="168"/>
      <c r="K47" s="168"/>
      <c r="L47" s="171"/>
      <c r="S47" s="168"/>
      <c r="T47" s="168"/>
      <c r="U47" s="168"/>
      <c r="V47" s="168"/>
      <c r="W47" s="168"/>
      <c r="X47" s="168"/>
      <c r="Y47" s="168"/>
      <c r="Z47" s="168"/>
      <c r="AA47" s="168"/>
      <c r="AB47" s="168"/>
      <c r="AC47" s="168"/>
      <c r="AD47" s="168"/>
      <c r="AE47" s="168"/>
    </row>
    <row r="48" spans="1:31" s="172" customFormat="1" ht="12" customHeight="1">
      <c r="A48" s="168"/>
      <c r="B48" s="169"/>
      <c r="C48" s="170" t="s">
        <v>20</v>
      </c>
      <c r="D48" s="168"/>
      <c r="E48" s="168"/>
      <c r="F48" s="174" t="str">
        <f>F10</f>
        <v>Za Viaduktem 8, č.p. 1143, 170 00  Praha 7</v>
      </c>
      <c r="G48" s="168"/>
      <c r="H48" s="168"/>
      <c r="I48" s="170" t="s">
        <v>22</v>
      </c>
      <c r="J48" s="175" t="str">
        <f>IF(J10="","",J10)</f>
        <v>Vyplň údaj</v>
      </c>
      <c r="K48" s="168"/>
      <c r="L48" s="171"/>
      <c r="S48" s="168"/>
      <c r="T48" s="168"/>
      <c r="U48" s="168"/>
      <c r="V48" s="168"/>
      <c r="W48" s="168"/>
      <c r="X48" s="168"/>
      <c r="Y48" s="168"/>
      <c r="Z48" s="168"/>
      <c r="AA48" s="168"/>
      <c r="AB48" s="168"/>
      <c r="AC48" s="168"/>
      <c r="AD48" s="168"/>
      <c r="AE48" s="168"/>
    </row>
    <row r="49" spans="1:31" s="172" customFormat="1" ht="6.9" customHeight="1">
      <c r="A49" s="168"/>
      <c r="B49" s="169"/>
      <c r="C49" s="168"/>
      <c r="D49" s="168"/>
      <c r="E49" s="168"/>
      <c r="F49" s="168"/>
      <c r="G49" s="168"/>
      <c r="H49" s="168"/>
      <c r="I49" s="168"/>
      <c r="J49" s="168"/>
      <c r="K49" s="168"/>
      <c r="L49" s="171"/>
      <c r="S49" s="168"/>
      <c r="T49" s="168"/>
      <c r="U49" s="168"/>
      <c r="V49" s="168"/>
      <c r="W49" s="168"/>
      <c r="X49" s="168"/>
      <c r="Y49" s="168"/>
      <c r="Z49" s="168"/>
      <c r="AA49" s="168"/>
      <c r="AB49" s="168"/>
      <c r="AC49" s="168"/>
      <c r="AD49" s="168"/>
      <c r="AE49" s="168"/>
    </row>
    <row r="50" spans="1:31" s="172" customFormat="1" ht="39.9" customHeight="1">
      <c r="A50" s="168"/>
      <c r="B50" s="169"/>
      <c r="C50" s="170" t="s">
        <v>23</v>
      </c>
      <c r="D50" s="168"/>
      <c r="E50" s="168"/>
      <c r="F50" s="174" t="str">
        <f>E13</f>
        <v>STÁTNÍ TISKÁRNA CENIN, Růžová 6, 110 00 Praha 1</v>
      </c>
      <c r="G50" s="168"/>
      <c r="H50" s="168"/>
      <c r="I50" s="170" t="s">
        <v>28</v>
      </c>
      <c r="J50" s="198" t="str">
        <f>E19</f>
        <v>APRIS 3MP s.r.o., K Roztokům 190, 165 00 Praha 6 – Suchdol</v>
      </c>
      <c r="K50" s="168"/>
      <c r="L50" s="171"/>
      <c r="S50" s="168"/>
      <c r="T50" s="168"/>
      <c r="U50" s="168"/>
      <c r="V50" s="168"/>
      <c r="W50" s="168"/>
      <c r="X50" s="168"/>
      <c r="Y50" s="168"/>
      <c r="Z50" s="168"/>
      <c r="AA50" s="168"/>
      <c r="AB50" s="168"/>
      <c r="AC50" s="168"/>
      <c r="AD50" s="168"/>
      <c r="AE50" s="168"/>
    </row>
    <row r="51" spans="1:31" s="172" customFormat="1" ht="39.9" customHeight="1">
      <c r="A51" s="168"/>
      <c r="B51" s="169"/>
      <c r="C51" s="170" t="s">
        <v>966</v>
      </c>
      <c r="D51" s="168"/>
      <c r="E51" s="168"/>
      <c r="F51" s="174" t="str">
        <f>IF(E16="","",E16)</f>
        <v>Vyplň údaj</v>
      </c>
      <c r="G51" s="168"/>
      <c r="H51" s="168"/>
      <c r="I51" s="170" t="s">
        <v>30</v>
      </c>
      <c r="J51" s="198" t="str">
        <f>E22</f>
        <v>APRIS 3MP s.r.o., K Roztokům 190, 165 00 Praha 6 – Suchdol</v>
      </c>
      <c r="K51" s="168"/>
      <c r="L51" s="171"/>
      <c r="S51" s="168"/>
      <c r="T51" s="168"/>
      <c r="U51" s="168"/>
      <c r="V51" s="168"/>
      <c r="W51" s="168"/>
      <c r="X51" s="168"/>
      <c r="Y51" s="168"/>
      <c r="Z51" s="168"/>
      <c r="AA51" s="168"/>
      <c r="AB51" s="168"/>
      <c r="AC51" s="168"/>
      <c r="AD51" s="168"/>
      <c r="AE51" s="168"/>
    </row>
    <row r="52" spans="1:31" s="172" customFormat="1" ht="10.35" customHeight="1">
      <c r="A52" s="168"/>
      <c r="B52" s="169"/>
      <c r="C52" s="168"/>
      <c r="D52" s="168"/>
      <c r="E52" s="168"/>
      <c r="F52" s="168"/>
      <c r="G52" s="168"/>
      <c r="H52" s="168"/>
      <c r="I52" s="168"/>
      <c r="J52" s="168"/>
      <c r="K52" s="168"/>
      <c r="L52" s="171"/>
      <c r="S52" s="168"/>
      <c r="T52" s="168"/>
      <c r="U52" s="168"/>
      <c r="V52" s="168"/>
      <c r="W52" s="168"/>
      <c r="X52" s="168"/>
      <c r="Y52" s="168"/>
      <c r="Z52" s="168"/>
      <c r="AA52" s="168"/>
      <c r="AB52" s="168"/>
      <c r="AC52" s="168"/>
      <c r="AD52" s="168"/>
      <c r="AE52" s="168"/>
    </row>
    <row r="53" spans="1:31" s="172" customFormat="1" ht="29.25" customHeight="1">
      <c r="A53" s="168"/>
      <c r="B53" s="169"/>
      <c r="C53" s="199" t="s">
        <v>76</v>
      </c>
      <c r="D53" s="187"/>
      <c r="E53" s="187"/>
      <c r="F53" s="187"/>
      <c r="G53" s="187"/>
      <c r="H53" s="187"/>
      <c r="I53" s="187"/>
      <c r="J53" s="200" t="s">
        <v>77</v>
      </c>
      <c r="K53" s="187"/>
      <c r="L53" s="171"/>
      <c r="S53" s="168"/>
      <c r="T53" s="168"/>
      <c r="U53" s="168"/>
      <c r="V53" s="168"/>
      <c r="W53" s="168"/>
      <c r="X53" s="168"/>
      <c r="Y53" s="168"/>
      <c r="Z53" s="168"/>
      <c r="AA53" s="168"/>
      <c r="AB53" s="168"/>
      <c r="AC53" s="168"/>
      <c r="AD53" s="168"/>
      <c r="AE53" s="168"/>
    </row>
    <row r="54" spans="1:31" s="172" customFormat="1" ht="10.35" customHeight="1">
      <c r="A54" s="168"/>
      <c r="B54" s="169"/>
      <c r="C54" s="168"/>
      <c r="D54" s="168"/>
      <c r="E54" s="168"/>
      <c r="F54" s="168"/>
      <c r="G54" s="168"/>
      <c r="H54" s="168"/>
      <c r="I54" s="168"/>
      <c r="J54" s="168"/>
      <c r="K54" s="168"/>
      <c r="L54" s="171"/>
      <c r="S54" s="168"/>
      <c r="T54" s="168"/>
      <c r="U54" s="168"/>
      <c r="V54" s="168"/>
      <c r="W54" s="168"/>
      <c r="X54" s="168"/>
      <c r="Y54" s="168"/>
      <c r="Z54" s="168"/>
      <c r="AA54" s="168"/>
      <c r="AB54" s="168"/>
      <c r="AC54" s="168"/>
      <c r="AD54" s="168"/>
      <c r="AE54" s="168"/>
    </row>
    <row r="55" spans="1:47" s="172" customFormat="1" ht="22.65" customHeight="1">
      <c r="A55" s="168"/>
      <c r="B55" s="169"/>
      <c r="C55" s="201" t="s">
        <v>64</v>
      </c>
      <c r="D55" s="168"/>
      <c r="E55" s="168"/>
      <c r="F55" s="168"/>
      <c r="G55" s="168"/>
      <c r="H55" s="168"/>
      <c r="I55" s="168"/>
      <c r="J55" s="182">
        <f>J94</f>
        <v>0</v>
      </c>
      <c r="K55" s="168"/>
      <c r="L55" s="171"/>
      <c r="S55" s="168"/>
      <c r="T55" s="168"/>
      <c r="U55" s="168"/>
      <c r="V55" s="168"/>
      <c r="W55" s="168"/>
      <c r="X55" s="168"/>
      <c r="Y55" s="168"/>
      <c r="Z55" s="168"/>
      <c r="AA55" s="168"/>
      <c r="AB55" s="168"/>
      <c r="AC55" s="168"/>
      <c r="AD55" s="168"/>
      <c r="AE55" s="168"/>
      <c r="AU55" s="162" t="s">
        <v>78</v>
      </c>
    </row>
    <row r="56" spans="2:12" s="202" customFormat="1" ht="24.9" customHeight="1">
      <c r="B56" s="203"/>
      <c r="D56" s="204" t="s">
        <v>79</v>
      </c>
      <c r="E56" s="205"/>
      <c r="F56" s="205"/>
      <c r="G56" s="205"/>
      <c r="H56" s="205"/>
      <c r="I56" s="205"/>
      <c r="J56" s="206">
        <f>J95</f>
        <v>0</v>
      </c>
      <c r="L56" s="203"/>
    </row>
    <row r="57" spans="2:12" s="207" customFormat="1" ht="19.95" customHeight="1">
      <c r="B57" s="208"/>
      <c r="D57" s="209" t="s">
        <v>80</v>
      </c>
      <c r="E57" s="210"/>
      <c r="F57" s="210"/>
      <c r="G57" s="210"/>
      <c r="H57" s="210"/>
      <c r="I57" s="210"/>
      <c r="J57" s="211">
        <f>J96</f>
        <v>0</v>
      </c>
      <c r="L57" s="208"/>
    </row>
    <row r="58" spans="2:12" s="207" customFormat="1" ht="19.95" customHeight="1">
      <c r="B58" s="208"/>
      <c r="D58" s="209" t="s">
        <v>81</v>
      </c>
      <c r="E58" s="210"/>
      <c r="F58" s="210"/>
      <c r="G58" s="210"/>
      <c r="H58" s="210"/>
      <c r="I58" s="210"/>
      <c r="J58" s="211">
        <f>J107</f>
        <v>0</v>
      </c>
      <c r="L58" s="208"/>
    </row>
    <row r="59" spans="2:12" s="207" customFormat="1" ht="19.95" customHeight="1">
      <c r="B59" s="208"/>
      <c r="D59" s="209" t="s">
        <v>82</v>
      </c>
      <c r="E59" s="210"/>
      <c r="F59" s="210"/>
      <c r="G59" s="210"/>
      <c r="H59" s="210"/>
      <c r="I59" s="210"/>
      <c r="J59" s="211">
        <f>J161</f>
        <v>0</v>
      </c>
      <c r="L59" s="208"/>
    </row>
    <row r="60" spans="2:12" s="207" customFormat="1" ht="19.95" customHeight="1">
      <c r="B60" s="208"/>
      <c r="D60" s="209" t="s">
        <v>83</v>
      </c>
      <c r="E60" s="210"/>
      <c r="F60" s="210"/>
      <c r="G60" s="210"/>
      <c r="H60" s="210"/>
      <c r="I60" s="210"/>
      <c r="J60" s="211">
        <f>J169</f>
        <v>0</v>
      </c>
      <c r="L60" s="208"/>
    </row>
    <row r="61" spans="2:12" s="202" customFormat="1" ht="24.9" customHeight="1">
      <c r="B61" s="203"/>
      <c r="D61" s="204" t="s">
        <v>84</v>
      </c>
      <c r="E61" s="205"/>
      <c r="F61" s="205"/>
      <c r="G61" s="205"/>
      <c r="H61" s="205"/>
      <c r="I61" s="205"/>
      <c r="J61" s="206">
        <f>J172</f>
        <v>0</v>
      </c>
      <c r="L61" s="203"/>
    </row>
    <row r="62" spans="2:12" s="207" customFormat="1" ht="19.95" customHeight="1">
      <c r="B62" s="208"/>
      <c r="D62" s="209" t="s">
        <v>85</v>
      </c>
      <c r="E62" s="210"/>
      <c r="F62" s="210"/>
      <c r="G62" s="210"/>
      <c r="H62" s="210"/>
      <c r="I62" s="210"/>
      <c r="J62" s="211">
        <f>J173</f>
        <v>0</v>
      </c>
      <c r="L62" s="208"/>
    </row>
    <row r="63" spans="2:12" s="207" customFormat="1" ht="19.95" customHeight="1">
      <c r="B63" s="208"/>
      <c r="D63" s="209" t="s">
        <v>86</v>
      </c>
      <c r="E63" s="210"/>
      <c r="F63" s="210"/>
      <c r="G63" s="210"/>
      <c r="H63" s="210"/>
      <c r="I63" s="210"/>
      <c r="J63" s="211">
        <f>J177</f>
        <v>0</v>
      </c>
      <c r="L63" s="208"/>
    </row>
    <row r="64" spans="2:12" s="207" customFormat="1" ht="19.95" customHeight="1">
      <c r="B64" s="208"/>
      <c r="D64" s="209" t="s">
        <v>87</v>
      </c>
      <c r="E64" s="210"/>
      <c r="F64" s="210"/>
      <c r="G64" s="210"/>
      <c r="H64" s="210"/>
      <c r="I64" s="210"/>
      <c r="J64" s="211">
        <f>J185</f>
        <v>0</v>
      </c>
      <c r="L64" s="208"/>
    </row>
    <row r="65" spans="2:12" s="207" customFormat="1" ht="19.95" customHeight="1">
      <c r="B65" s="208"/>
      <c r="D65" s="209" t="s">
        <v>88</v>
      </c>
      <c r="E65" s="210"/>
      <c r="F65" s="210"/>
      <c r="G65" s="210"/>
      <c r="H65" s="210"/>
      <c r="I65" s="210"/>
      <c r="J65" s="211">
        <f>J236</f>
        <v>0</v>
      </c>
      <c r="L65" s="208"/>
    </row>
    <row r="66" spans="2:12" s="207" customFormat="1" ht="19.95" customHeight="1">
      <c r="B66" s="208"/>
      <c r="D66" s="209" t="s">
        <v>89</v>
      </c>
      <c r="E66" s="210"/>
      <c r="F66" s="210"/>
      <c r="G66" s="210"/>
      <c r="H66" s="210"/>
      <c r="I66" s="210"/>
      <c r="J66" s="211">
        <f>J272</f>
        <v>0</v>
      </c>
      <c r="L66" s="208"/>
    </row>
    <row r="67" spans="2:12" s="207" customFormat="1" ht="19.95" customHeight="1">
      <c r="B67" s="208"/>
      <c r="D67" s="209" t="s">
        <v>90</v>
      </c>
      <c r="E67" s="210"/>
      <c r="F67" s="210"/>
      <c r="G67" s="210"/>
      <c r="H67" s="210"/>
      <c r="I67" s="210"/>
      <c r="J67" s="211">
        <f>J277</f>
        <v>0</v>
      </c>
      <c r="L67" s="208"/>
    </row>
    <row r="68" spans="2:12" s="207" customFormat="1" ht="19.95" customHeight="1">
      <c r="B68" s="208"/>
      <c r="D68" s="209" t="s">
        <v>91</v>
      </c>
      <c r="E68" s="210"/>
      <c r="F68" s="210"/>
      <c r="G68" s="210"/>
      <c r="H68" s="210"/>
      <c r="I68" s="210"/>
      <c r="J68" s="211">
        <f>J286</f>
        <v>0</v>
      </c>
      <c r="L68" s="208"/>
    </row>
    <row r="69" spans="2:12" s="207" customFormat="1" ht="19.95" customHeight="1">
      <c r="B69" s="208"/>
      <c r="D69" s="209" t="s">
        <v>92</v>
      </c>
      <c r="E69" s="210"/>
      <c r="F69" s="210"/>
      <c r="G69" s="210"/>
      <c r="H69" s="210"/>
      <c r="I69" s="210"/>
      <c r="J69" s="211">
        <f>J292</f>
        <v>0</v>
      </c>
      <c r="L69" s="208"/>
    </row>
    <row r="70" spans="2:12" s="207" customFormat="1" ht="19.95" customHeight="1">
      <c r="B70" s="208"/>
      <c r="D70" s="209" t="s">
        <v>93</v>
      </c>
      <c r="E70" s="210"/>
      <c r="F70" s="210"/>
      <c r="G70" s="210"/>
      <c r="H70" s="210"/>
      <c r="I70" s="210"/>
      <c r="J70" s="211">
        <f>J345</f>
        <v>0</v>
      </c>
      <c r="L70" s="208"/>
    </row>
    <row r="71" spans="2:12" s="207" customFormat="1" ht="19.95" customHeight="1">
      <c r="B71" s="208"/>
      <c r="D71" s="209" t="s">
        <v>94</v>
      </c>
      <c r="E71" s="210"/>
      <c r="F71" s="210"/>
      <c r="G71" s="210"/>
      <c r="H71" s="210"/>
      <c r="I71" s="210"/>
      <c r="J71" s="211">
        <f>J365</f>
        <v>0</v>
      </c>
      <c r="L71" s="208"/>
    </row>
    <row r="72" spans="2:12" s="202" customFormat="1" ht="24.9" customHeight="1">
      <c r="B72" s="203"/>
      <c r="D72" s="204" t="s">
        <v>95</v>
      </c>
      <c r="E72" s="205"/>
      <c r="F72" s="205"/>
      <c r="G72" s="205"/>
      <c r="H72" s="205"/>
      <c r="I72" s="205"/>
      <c r="J72" s="206">
        <f>J376</f>
        <v>0</v>
      </c>
      <c r="L72" s="203"/>
    </row>
    <row r="73" spans="2:12" s="207" customFormat="1" ht="19.95" customHeight="1">
      <c r="B73" s="208"/>
      <c r="D73" s="209" t="s">
        <v>96</v>
      </c>
      <c r="E73" s="210"/>
      <c r="F73" s="210"/>
      <c r="G73" s="210"/>
      <c r="H73" s="210"/>
      <c r="I73" s="210"/>
      <c r="J73" s="211">
        <f>J377</f>
        <v>0</v>
      </c>
      <c r="L73" s="208"/>
    </row>
    <row r="74" spans="2:12" s="207" customFormat="1" ht="19.95" customHeight="1">
      <c r="B74" s="208"/>
      <c r="D74" s="209" t="s">
        <v>97</v>
      </c>
      <c r="E74" s="210"/>
      <c r="F74" s="210"/>
      <c r="G74" s="210"/>
      <c r="H74" s="210"/>
      <c r="I74" s="210"/>
      <c r="J74" s="211">
        <f>J382</f>
        <v>0</v>
      </c>
      <c r="L74" s="208"/>
    </row>
    <row r="75" spans="2:12" s="207" customFormat="1" ht="19.95" customHeight="1">
      <c r="B75" s="208"/>
      <c r="D75" s="209" t="s">
        <v>98</v>
      </c>
      <c r="E75" s="210"/>
      <c r="F75" s="210"/>
      <c r="G75" s="210"/>
      <c r="H75" s="210"/>
      <c r="I75" s="210"/>
      <c r="J75" s="211">
        <f>J386</f>
        <v>0</v>
      </c>
      <c r="L75" s="208"/>
    </row>
    <row r="76" spans="2:12" s="207" customFormat="1" ht="19.95" customHeight="1">
      <c r="B76" s="208"/>
      <c r="D76" s="209" t="s">
        <v>99</v>
      </c>
      <c r="E76" s="210"/>
      <c r="F76" s="210"/>
      <c r="G76" s="210"/>
      <c r="H76" s="210"/>
      <c r="I76" s="210"/>
      <c r="J76" s="211">
        <f>J390</f>
        <v>0</v>
      </c>
      <c r="L76" s="208"/>
    </row>
    <row r="77" spans="1:31" s="172" customFormat="1" ht="21.75" customHeight="1">
      <c r="A77" s="168"/>
      <c r="B77" s="169"/>
      <c r="C77" s="168"/>
      <c r="D77" s="168"/>
      <c r="E77" s="168"/>
      <c r="F77" s="168"/>
      <c r="G77" s="168"/>
      <c r="H77" s="168"/>
      <c r="I77" s="168"/>
      <c r="J77" s="168"/>
      <c r="K77" s="168"/>
      <c r="L77" s="171"/>
      <c r="S77" s="168"/>
      <c r="T77" s="168"/>
      <c r="U77" s="168"/>
      <c r="V77" s="168"/>
      <c r="W77" s="168"/>
      <c r="X77" s="168"/>
      <c r="Y77" s="168"/>
      <c r="Z77" s="168"/>
      <c r="AA77" s="168"/>
      <c r="AB77" s="168"/>
      <c r="AC77" s="168"/>
      <c r="AD77" s="168"/>
      <c r="AE77" s="168"/>
    </row>
    <row r="78" spans="1:31" s="172" customFormat="1" ht="6.9" customHeight="1">
      <c r="A78" s="168"/>
      <c r="B78" s="194"/>
      <c r="C78" s="195"/>
      <c r="D78" s="195"/>
      <c r="E78" s="195"/>
      <c r="F78" s="195"/>
      <c r="G78" s="195"/>
      <c r="H78" s="195"/>
      <c r="I78" s="195"/>
      <c r="J78" s="195"/>
      <c r="K78" s="195"/>
      <c r="L78" s="171"/>
      <c r="S78" s="168"/>
      <c r="T78" s="168"/>
      <c r="U78" s="168"/>
      <c r="V78" s="168"/>
      <c r="W78" s="168"/>
      <c r="X78" s="168"/>
      <c r="Y78" s="168"/>
      <c r="Z78" s="168"/>
      <c r="AA78" s="168"/>
      <c r="AB78" s="168"/>
      <c r="AC78" s="168"/>
      <c r="AD78" s="168"/>
      <c r="AE78" s="168"/>
    </row>
    <row r="82" spans="1:31" s="172" customFormat="1" ht="6.9" customHeight="1">
      <c r="A82" s="168"/>
      <c r="B82" s="196"/>
      <c r="C82" s="197"/>
      <c r="D82" s="197"/>
      <c r="E82" s="197"/>
      <c r="F82" s="197"/>
      <c r="G82" s="197"/>
      <c r="H82" s="197"/>
      <c r="I82" s="197"/>
      <c r="J82" s="197"/>
      <c r="K82" s="197"/>
      <c r="L82" s="171"/>
      <c r="S82" s="168"/>
      <c r="T82" s="168"/>
      <c r="U82" s="168"/>
      <c r="V82" s="168"/>
      <c r="W82" s="168"/>
      <c r="X82" s="168"/>
      <c r="Y82" s="168"/>
      <c r="Z82" s="168"/>
      <c r="AA82" s="168"/>
      <c r="AB82" s="168"/>
      <c r="AC82" s="168"/>
      <c r="AD82" s="168"/>
      <c r="AE82" s="168"/>
    </row>
    <row r="83" spans="1:31" s="172" customFormat="1" ht="24.9" customHeight="1">
      <c r="A83" s="168"/>
      <c r="B83" s="169"/>
      <c r="C83" s="166" t="s">
        <v>100</v>
      </c>
      <c r="D83" s="168"/>
      <c r="E83" s="168"/>
      <c r="F83" s="168"/>
      <c r="G83" s="168"/>
      <c r="H83" s="168"/>
      <c r="I83" s="168"/>
      <c r="J83" s="168"/>
      <c r="K83" s="168"/>
      <c r="L83" s="171"/>
      <c r="S83" s="168"/>
      <c r="T83" s="168"/>
      <c r="U83" s="168"/>
      <c r="V83" s="168"/>
      <c r="W83" s="168"/>
      <c r="X83" s="168"/>
      <c r="Y83" s="168"/>
      <c r="Z83" s="168"/>
      <c r="AA83" s="168"/>
      <c r="AB83" s="168"/>
      <c r="AC83" s="168"/>
      <c r="AD83" s="168"/>
      <c r="AE83" s="168"/>
    </row>
    <row r="84" spans="1:31" s="172" customFormat="1" ht="6.9" customHeight="1">
      <c r="A84" s="168"/>
      <c r="B84" s="169"/>
      <c r="C84" s="168"/>
      <c r="D84" s="168"/>
      <c r="E84" s="168"/>
      <c r="F84" s="168"/>
      <c r="G84" s="168"/>
      <c r="H84" s="168"/>
      <c r="I84" s="168"/>
      <c r="J84" s="168"/>
      <c r="K84" s="168"/>
      <c r="L84" s="171"/>
      <c r="S84" s="168"/>
      <c r="T84" s="168"/>
      <c r="U84" s="168"/>
      <c r="V84" s="168"/>
      <c r="W84" s="168"/>
      <c r="X84" s="168"/>
      <c r="Y84" s="168"/>
      <c r="Z84" s="168"/>
      <c r="AA84" s="168"/>
      <c r="AB84" s="168"/>
      <c r="AC84" s="168"/>
      <c r="AD84" s="168"/>
      <c r="AE84" s="168"/>
    </row>
    <row r="85" spans="1:31" s="172" customFormat="1" ht="12" customHeight="1">
      <c r="A85" s="168"/>
      <c r="B85" s="169"/>
      <c r="C85" s="170" t="s">
        <v>16</v>
      </c>
      <c r="D85" s="168"/>
      <c r="E85" s="168"/>
      <c r="F85" s="168"/>
      <c r="G85" s="168"/>
      <c r="H85" s="168"/>
      <c r="I85" s="168"/>
      <c r="J85" s="168"/>
      <c r="K85" s="168"/>
      <c r="L85" s="171"/>
      <c r="S85" s="168"/>
      <c r="T85" s="168"/>
      <c r="U85" s="168"/>
      <c r="V85" s="168"/>
      <c r="W85" s="168"/>
      <c r="X85" s="168"/>
      <c r="Y85" s="168"/>
      <c r="Z85" s="168"/>
      <c r="AA85" s="168"/>
      <c r="AB85" s="168"/>
      <c r="AC85" s="168"/>
      <c r="AD85" s="168"/>
      <c r="AE85" s="168"/>
    </row>
    <row r="86" spans="1:31" s="172" customFormat="1" ht="16.5" customHeight="1">
      <c r="A86" s="168"/>
      <c r="B86" s="169"/>
      <c r="C86" s="168"/>
      <c r="D86" s="168"/>
      <c r="E86" s="415" t="str">
        <f>E7</f>
        <v>Výměna střešního pláště na budově VZ II</v>
      </c>
      <c r="F86" s="416"/>
      <c r="G86" s="416"/>
      <c r="H86" s="416"/>
      <c r="I86" s="168"/>
      <c r="J86" s="168"/>
      <c r="K86" s="168"/>
      <c r="L86" s="171"/>
      <c r="S86" s="168"/>
      <c r="T86" s="168"/>
      <c r="U86" s="168"/>
      <c r="V86" s="168"/>
      <c r="W86" s="168"/>
      <c r="X86" s="168"/>
      <c r="Y86" s="168"/>
      <c r="Z86" s="168"/>
      <c r="AA86" s="168"/>
      <c r="AB86" s="168"/>
      <c r="AC86" s="168"/>
      <c r="AD86" s="168"/>
      <c r="AE86" s="168"/>
    </row>
    <row r="87" spans="1:31" s="172" customFormat="1" ht="6.9" customHeight="1">
      <c r="A87" s="168"/>
      <c r="B87" s="169"/>
      <c r="C87" s="168"/>
      <c r="D87" s="168"/>
      <c r="E87" s="168"/>
      <c r="F87" s="168"/>
      <c r="G87" s="168"/>
      <c r="H87" s="168"/>
      <c r="I87" s="168"/>
      <c r="J87" s="168"/>
      <c r="K87" s="168"/>
      <c r="L87" s="171"/>
      <c r="S87" s="168"/>
      <c r="T87" s="168"/>
      <c r="U87" s="168"/>
      <c r="V87" s="168"/>
      <c r="W87" s="168"/>
      <c r="X87" s="168"/>
      <c r="Y87" s="168"/>
      <c r="Z87" s="168"/>
      <c r="AA87" s="168"/>
      <c r="AB87" s="168"/>
      <c r="AC87" s="168"/>
      <c r="AD87" s="168"/>
      <c r="AE87" s="168"/>
    </row>
    <row r="88" spans="1:31" s="172" customFormat="1" ht="12" customHeight="1">
      <c r="A88" s="168"/>
      <c r="B88" s="169"/>
      <c r="C88" s="170" t="s">
        <v>20</v>
      </c>
      <c r="D88" s="168"/>
      <c r="E88" s="168"/>
      <c r="F88" s="174" t="str">
        <f>F10</f>
        <v>Za Viaduktem 8, č.p. 1143, 170 00  Praha 7</v>
      </c>
      <c r="G88" s="168"/>
      <c r="H88" s="168"/>
      <c r="I88" s="170" t="s">
        <v>22</v>
      </c>
      <c r="J88" s="175" t="str">
        <f>IF(J10="","",J10)</f>
        <v>Vyplň údaj</v>
      </c>
      <c r="K88" s="168"/>
      <c r="L88" s="171"/>
      <c r="S88" s="168"/>
      <c r="T88" s="168"/>
      <c r="U88" s="168"/>
      <c r="V88" s="168"/>
      <c r="W88" s="168"/>
      <c r="X88" s="168"/>
      <c r="Y88" s="168"/>
      <c r="Z88" s="168"/>
      <c r="AA88" s="168"/>
      <c r="AB88" s="168"/>
      <c r="AC88" s="168"/>
      <c r="AD88" s="168"/>
      <c r="AE88" s="168"/>
    </row>
    <row r="89" spans="1:31" s="172" customFormat="1" ht="6.9" customHeight="1">
      <c r="A89" s="168"/>
      <c r="B89" s="169"/>
      <c r="C89" s="168"/>
      <c r="D89" s="168"/>
      <c r="E89" s="168"/>
      <c r="F89" s="168"/>
      <c r="G89" s="168"/>
      <c r="H89" s="168"/>
      <c r="I89" s="168"/>
      <c r="J89" s="168"/>
      <c r="K89" s="168"/>
      <c r="L89" s="171"/>
      <c r="S89" s="168"/>
      <c r="T89" s="168"/>
      <c r="U89" s="168"/>
      <c r="V89" s="168"/>
      <c r="W89" s="168"/>
      <c r="X89" s="168"/>
      <c r="Y89" s="168"/>
      <c r="Z89" s="168"/>
      <c r="AA89" s="168"/>
      <c r="AB89" s="168"/>
      <c r="AC89" s="168"/>
      <c r="AD89" s="168"/>
      <c r="AE89" s="168"/>
    </row>
    <row r="90" spans="1:31" s="172" customFormat="1" ht="39.9" customHeight="1">
      <c r="A90" s="168"/>
      <c r="B90" s="169"/>
      <c r="C90" s="170" t="s">
        <v>23</v>
      </c>
      <c r="D90" s="168"/>
      <c r="E90" s="168"/>
      <c r="F90" s="174" t="str">
        <f>E13</f>
        <v>STÁTNÍ TISKÁRNA CENIN, Růžová 6, 110 00 Praha 1</v>
      </c>
      <c r="G90" s="168"/>
      <c r="H90" s="168"/>
      <c r="I90" s="170" t="s">
        <v>28</v>
      </c>
      <c r="J90" s="198" t="str">
        <f>E19</f>
        <v>APRIS 3MP s.r.o., K Roztokům 190, 165 00 Praha 6 – Suchdol</v>
      </c>
      <c r="K90" s="168"/>
      <c r="L90" s="171"/>
      <c r="S90" s="168"/>
      <c r="T90" s="168"/>
      <c r="U90" s="168"/>
      <c r="V90" s="168"/>
      <c r="W90" s="168"/>
      <c r="X90" s="168"/>
      <c r="Y90" s="168"/>
      <c r="Z90" s="168"/>
      <c r="AA90" s="168"/>
      <c r="AB90" s="168"/>
      <c r="AC90" s="168"/>
      <c r="AD90" s="168"/>
      <c r="AE90" s="168"/>
    </row>
    <row r="91" spans="1:31" s="172" customFormat="1" ht="39.9" customHeight="1">
      <c r="A91" s="168"/>
      <c r="B91" s="169"/>
      <c r="C91" s="170" t="s">
        <v>966</v>
      </c>
      <c r="D91" s="168"/>
      <c r="E91" s="168"/>
      <c r="F91" s="174" t="str">
        <f>IF(E16="","",E16)</f>
        <v>Vyplň údaj</v>
      </c>
      <c r="G91" s="168"/>
      <c r="H91" s="168"/>
      <c r="I91" s="170" t="s">
        <v>30</v>
      </c>
      <c r="J91" s="198" t="str">
        <f>E22</f>
        <v>APRIS 3MP s.r.o., K Roztokům 190, 165 00 Praha 6 – Suchdol</v>
      </c>
      <c r="K91" s="168"/>
      <c r="L91" s="171"/>
      <c r="S91" s="168"/>
      <c r="T91" s="168"/>
      <c r="U91" s="168"/>
      <c r="V91" s="168"/>
      <c r="W91" s="168"/>
      <c r="X91" s="168"/>
      <c r="Y91" s="168"/>
      <c r="Z91" s="168"/>
      <c r="AA91" s="168"/>
      <c r="AB91" s="168"/>
      <c r="AC91" s="168"/>
      <c r="AD91" s="168"/>
      <c r="AE91" s="168"/>
    </row>
    <row r="92" spans="1:31" s="172" customFormat="1" ht="10.35" customHeight="1">
      <c r="A92" s="168"/>
      <c r="B92" s="169"/>
      <c r="C92" s="168"/>
      <c r="D92" s="168"/>
      <c r="E92" s="168"/>
      <c r="F92" s="168"/>
      <c r="G92" s="168"/>
      <c r="H92" s="168"/>
      <c r="I92" s="168"/>
      <c r="J92" s="168"/>
      <c r="K92" s="168"/>
      <c r="L92" s="171"/>
      <c r="S92" s="168"/>
      <c r="T92" s="168"/>
      <c r="U92" s="168"/>
      <c r="V92" s="168"/>
      <c r="W92" s="168"/>
      <c r="X92" s="168"/>
      <c r="Y92" s="168"/>
      <c r="Z92" s="168"/>
      <c r="AA92" s="168"/>
      <c r="AB92" s="168"/>
      <c r="AC92" s="168"/>
      <c r="AD92" s="168"/>
      <c r="AE92" s="168"/>
    </row>
    <row r="93" spans="1:31" s="221" customFormat="1" ht="29.25" customHeight="1">
      <c r="A93" s="212"/>
      <c r="B93" s="213"/>
      <c r="C93" s="214" t="s">
        <v>101</v>
      </c>
      <c r="D93" s="215" t="s">
        <v>51</v>
      </c>
      <c r="E93" s="215" t="s">
        <v>47</v>
      </c>
      <c r="F93" s="215" t="s">
        <v>48</v>
      </c>
      <c r="G93" s="215" t="s">
        <v>102</v>
      </c>
      <c r="H93" s="215" t="s">
        <v>103</v>
      </c>
      <c r="I93" s="215" t="s">
        <v>104</v>
      </c>
      <c r="J93" s="215" t="s">
        <v>77</v>
      </c>
      <c r="K93" s="216" t="s">
        <v>105</v>
      </c>
      <c r="L93" s="217"/>
      <c r="M93" s="218" t="s">
        <v>3</v>
      </c>
      <c r="N93" s="219" t="s">
        <v>36</v>
      </c>
      <c r="O93" s="219" t="s">
        <v>106</v>
      </c>
      <c r="P93" s="219" t="s">
        <v>107</v>
      </c>
      <c r="Q93" s="219" t="s">
        <v>108</v>
      </c>
      <c r="R93" s="219" t="s">
        <v>109</v>
      </c>
      <c r="S93" s="219" t="s">
        <v>110</v>
      </c>
      <c r="T93" s="220" t="s">
        <v>111</v>
      </c>
      <c r="U93" s="212"/>
      <c r="V93" s="212"/>
      <c r="W93" s="212"/>
      <c r="X93" s="212"/>
      <c r="Y93" s="212"/>
      <c r="Z93" s="212"/>
      <c r="AA93" s="212"/>
      <c r="AB93" s="212"/>
      <c r="AC93" s="212"/>
      <c r="AD93" s="212"/>
      <c r="AE93" s="212"/>
    </row>
    <row r="94" spans="1:63" s="172" customFormat="1" ht="22.65" customHeight="1">
      <c r="A94" s="168"/>
      <c r="B94" s="169"/>
      <c r="C94" s="222" t="s">
        <v>112</v>
      </c>
      <c r="D94" s="168"/>
      <c r="E94" s="168"/>
      <c r="F94" s="168"/>
      <c r="G94" s="168"/>
      <c r="H94" s="168"/>
      <c r="I94" s="168"/>
      <c r="J94" s="223">
        <f>BK94</f>
        <v>0</v>
      </c>
      <c r="K94" s="168"/>
      <c r="L94" s="169"/>
      <c r="M94" s="224"/>
      <c r="N94" s="225"/>
      <c r="O94" s="180"/>
      <c r="P94" s="226">
        <f>P95+P172+P376</f>
        <v>0</v>
      </c>
      <c r="Q94" s="180"/>
      <c r="R94" s="226">
        <f>R95+R172+R376</f>
        <v>1143.2557782</v>
      </c>
      <c r="S94" s="180"/>
      <c r="T94" s="227">
        <f>T95+T172+T376</f>
        <v>30.5297493</v>
      </c>
      <c r="U94" s="168"/>
      <c r="V94" s="168"/>
      <c r="W94" s="168"/>
      <c r="X94" s="168"/>
      <c r="Y94" s="168"/>
      <c r="Z94" s="168"/>
      <c r="AA94" s="168"/>
      <c r="AB94" s="168"/>
      <c r="AC94" s="168"/>
      <c r="AD94" s="168"/>
      <c r="AE94" s="168"/>
      <c r="AT94" s="162" t="s">
        <v>65</v>
      </c>
      <c r="AU94" s="162" t="s">
        <v>78</v>
      </c>
      <c r="BK94" s="228">
        <f>BK95+BK172+BK376</f>
        <v>0</v>
      </c>
    </row>
    <row r="95" spans="2:63" s="229" customFormat="1" ht="25.95" customHeight="1">
      <c r="B95" s="230"/>
      <c r="D95" s="231" t="s">
        <v>65</v>
      </c>
      <c r="E95" s="232" t="s">
        <v>113</v>
      </c>
      <c r="F95" s="232" t="s">
        <v>114</v>
      </c>
      <c r="J95" s="233">
        <f>BK95</f>
        <v>0</v>
      </c>
      <c r="L95" s="230"/>
      <c r="M95" s="234"/>
      <c r="N95" s="235"/>
      <c r="O95" s="235"/>
      <c r="P95" s="236">
        <f>P96+P107+P161+P169</f>
        <v>0</v>
      </c>
      <c r="Q95" s="235"/>
      <c r="R95" s="236">
        <f>R96+R107+R161+R169</f>
        <v>4.0139088</v>
      </c>
      <c r="S95" s="235"/>
      <c r="T95" s="237">
        <f>T96+T107+T161+T169</f>
        <v>0.063</v>
      </c>
      <c r="AR95" s="231" t="s">
        <v>71</v>
      </c>
      <c r="AT95" s="238" t="s">
        <v>65</v>
      </c>
      <c r="AU95" s="238" t="s">
        <v>66</v>
      </c>
      <c r="AY95" s="231" t="s">
        <v>115</v>
      </c>
      <c r="BK95" s="239">
        <f>BK96+BK107+BK161+BK169</f>
        <v>0</v>
      </c>
    </row>
    <row r="96" spans="2:63" s="229" customFormat="1" ht="22.65" customHeight="1">
      <c r="B96" s="230"/>
      <c r="D96" s="231" t="s">
        <v>65</v>
      </c>
      <c r="E96" s="240" t="s">
        <v>116</v>
      </c>
      <c r="F96" s="240" t="s">
        <v>117</v>
      </c>
      <c r="J96" s="241">
        <f>BK96</f>
        <v>0</v>
      </c>
      <c r="L96" s="230"/>
      <c r="M96" s="234"/>
      <c r="N96" s="235"/>
      <c r="O96" s="235"/>
      <c r="P96" s="236">
        <f>SUM(P97:P106)</f>
        <v>0</v>
      </c>
      <c r="Q96" s="235"/>
      <c r="R96" s="236">
        <f>SUM(R97:R106)</f>
        <v>3.8495688</v>
      </c>
      <c r="S96" s="235"/>
      <c r="T96" s="237">
        <f>SUM(T97:T106)</f>
        <v>0</v>
      </c>
      <c r="AR96" s="231" t="s">
        <v>71</v>
      </c>
      <c r="AT96" s="238" t="s">
        <v>65</v>
      </c>
      <c r="AU96" s="238" t="s">
        <v>71</v>
      </c>
      <c r="AY96" s="231" t="s">
        <v>115</v>
      </c>
      <c r="BK96" s="239">
        <f>SUM(BK97:BK106)</f>
        <v>0</v>
      </c>
    </row>
    <row r="97" spans="1:65" s="172" customFormat="1" ht="16.5" customHeight="1">
      <c r="A97" s="168"/>
      <c r="B97" s="169"/>
      <c r="C97" s="242" t="s">
        <v>71</v>
      </c>
      <c r="D97" s="242" t="s">
        <v>118</v>
      </c>
      <c r="E97" s="243" t="s">
        <v>119</v>
      </c>
      <c r="F97" s="244" t="s">
        <v>120</v>
      </c>
      <c r="G97" s="245"/>
      <c r="H97" s="246">
        <v>21.681</v>
      </c>
      <c r="I97" s="70"/>
      <c r="J97" s="247">
        <f>ROUND(I97*H97,2)</f>
        <v>0</v>
      </c>
      <c r="K97" s="244" t="s">
        <v>122</v>
      </c>
      <c r="L97" s="169"/>
      <c r="M97" s="248" t="s">
        <v>3</v>
      </c>
      <c r="N97" s="249" t="s">
        <v>37</v>
      </c>
      <c r="O97" s="250"/>
      <c r="P97" s="251">
        <f>O97*H97</f>
        <v>0</v>
      </c>
      <c r="Q97" s="251">
        <v>0.04</v>
      </c>
      <c r="R97" s="251">
        <f>Q97*H97</f>
        <v>0.86724</v>
      </c>
      <c r="S97" s="251">
        <v>0</v>
      </c>
      <c r="T97" s="252">
        <f>S97*H97</f>
        <v>0</v>
      </c>
      <c r="U97" s="168"/>
      <c r="V97" s="168"/>
      <c r="W97" s="168"/>
      <c r="X97" s="168"/>
      <c r="Y97" s="168"/>
      <c r="Z97" s="168"/>
      <c r="AA97" s="168"/>
      <c r="AB97" s="168"/>
      <c r="AC97" s="168"/>
      <c r="AD97" s="168"/>
      <c r="AE97" s="168"/>
      <c r="AR97" s="253" t="s">
        <v>123</v>
      </c>
      <c r="AT97" s="253" t="s">
        <v>118</v>
      </c>
      <c r="AU97" s="253" t="s">
        <v>73</v>
      </c>
      <c r="AY97" s="162" t="s">
        <v>115</v>
      </c>
      <c r="BE97" s="254">
        <f>IF(N97="základní",J97,0)</f>
        <v>0</v>
      </c>
      <c r="BF97" s="254">
        <f>IF(N97="snížená",J97,0)</f>
        <v>0</v>
      </c>
      <c r="BG97" s="254">
        <f>IF(N97="zákl. přenesená",J97,0)</f>
        <v>0</v>
      </c>
      <c r="BH97" s="254">
        <f>IF(N97="sníž. přenesená",J97,0)</f>
        <v>0</v>
      </c>
      <c r="BI97" s="254">
        <f>IF(N97="nulová",J97,0)</f>
        <v>0</v>
      </c>
      <c r="BJ97" s="162" t="s">
        <v>71</v>
      </c>
      <c r="BK97" s="254">
        <f>ROUND(I97*H97,2)</f>
        <v>0</v>
      </c>
      <c r="BL97" s="162" t="s">
        <v>123</v>
      </c>
      <c r="BM97" s="253" t="s">
        <v>124</v>
      </c>
    </row>
    <row r="98" spans="1:47" s="172" customFormat="1" ht="28.8">
      <c r="A98" s="168"/>
      <c r="B98" s="169"/>
      <c r="C98" s="168"/>
      <c r="D98" s="255" t="s">
        <v>125</v>
      </c>
      <c r="E98" s="168"/>
      <c r="F98" s="256" t="s">
        <v>126</v>
      </c>
      <c r="G98" s="168"/>
      <c r="H98" s="168"/>
      <c r="I98" s="173"/>
      <c r="J98" s="168"/>
      <c r="K98" s="168"/>
      <c r="L98" s="169"/>
      <c r="M98" s="257"/>
      <c r="N98" s="258"/>
      <c r="O98" s="250"/>
      <c r="P98" s="250"/>
      <c r="Q98" s="250"/>
      <c r="R98" s="250"/>
      <c r="S98" s="250"/>
      <c r="T98" s="259"/>
      <c r="U98" s="168"/>
      <c r="V98" s="168"/>
      <c r="W98" s="168"/>
      <c r="X98" s="168"/>
      <c r="Y98" s="168"/>
      <c r="Z98" s="168"/>
      <c r="AA98" s="168"/>
      <c r="AB98" s="168"/>
      <c r="AC98" s="168"/>
      <c r="AD98" s="168"/>
      <c r="AE98" s="168"/>
      <c r="AT98" s="162" t="s">
        <v>125</v>
      </c>
      <c r="AU98" s="162" t="s">
        <v>73</v>
      </c>
    </row>
    <row r="99" spans="2:51" s="260" customFormat="1" ht="12">
      <c r="B99" s="261"/>
      <c r="D99" s="255" t="s">
        <v>127</v>
      </c>
      <c r="E99" s="262" t="s">
        <v>3</v>
      </c>
      <c r="F99" s="263" t="s">
        <v>128</v>
      </c>
      <c r="H99" s="262" t="s">
        <v>3</v>
      </c>
      <c r="L99" s="261"/>
      <c r="M99" s="264"/>
      <c r="N99" s="265"/>
      <c r="O99" s="265"/>
      <c r="P99" s="265"/>
      <c r="Q99" s="265"/>
      <c r="R99" s="265"/>
      <c r="S99" s="265"/>
      <c r="T99" s="266"/>
      <c r="AT99" s="262" t="s">
        <v>127</v>
      </c>
      <c r="AU99" s="262" t="s">
        <v>73</v>
      </c>
      <c r="AV99" s="260" t="s">
        <v>71</v>
      </c>
      <c r="AW99" s="260" t="s">
        <v>29</v>
      </c>
      <c r="AX99" s="260" t="s">
        <v>66</v>
      </c>
      <c r="AY99" s="262" t="s">
        <v>115</v>
      </c>
    </row>
    <row r="100" spans="2:51" s="267" customFormat="1" ht="12">
      <c r="B100" s="268"/>
      <c r="D100" s="255" t="s">
        <v>127</v>
      </c>
      <c r="E100" s="269" t="s">
        <v>3</v>
      </c>
      <c r="F100" s="270" t="s">
        <v>129</v>
      </c>
      <c r="H100" s="271">
        <v>21.681</v>
      </c>
      <c r="L100" s="268"/>
      <c r="M100" s="272"/>
      <c r="N100" s="273"/>
      <c r="O100" s="273"/>
      <c r="P100" s="273"/>
      <c r="Q100" s="273"/>
      <c r="R100" s="273"/>
      <c r="S100" s="273"/>
      <c r="T100" s="274"/>
      <c r="AT100" s="269" t="s">
        <v>127</v>
      </c>
      <c r="AU100" s="269" t="s">
        <v>73</v>
      </c>
      <c r="AV100" s="267" t="s">
        <v>73</v>
      </c>
      <c r="AW100" s="267" t="s">
        <v>29</v>
      </c>
      <c r="AX100" s="267" t="s">
        <v>71</v>
      </c>
      <c r="AY100" s="269" t="s">
        <v>115</v>
      </c>
    </row>
    <row r="101" spans="1:65" s="172" customFormat="1" ht="16.5" customHeight="1">
      <c r="A101" s="168"/>
      <c r="B101" s="169"/>
      <c r="C101" s="242" t="s">
        <v>73</v>
      </c>
      <c r="D101" s="242" t="s">
        <v>118</v>
      </c>
      <c r="E101" s="243" t="s">
        <v>130</v>
      </c>
      <c r="F101" s="244" t="s">
        <v>131</v>
      </c>
      <c r="G101" s="245" t="s">
        <v>121</v>
      </c>
      <c r="H101" s="246">
        <v>325.22</v>
      </c>
      <c r="I101" s="70"/>
      <c r="J101" s="247">
        <f>ROUND(I101*H101,2)</f>
        <v>0</v>
      </c>
      <c r="K101" s="244" t="s">
        <v>122</v>
      </c>
      <c r="L101" s="169"/>
      <c r="M101" s="248" t="s">
        <v>3</v>
      </c>
      <c r="N101" s="249" t="s">
        <v>37</v>
      </c>
      <c r="O101" s="250"/>
      <c r="P101" s="251">
        <f>O101*H101</f>
        <v>0</v>
      </c>
      <c r="Q101" s="251">
        <v>0.00408</v>
      </c>
      <c r="R101" s="251">
        <f>Q101*H101</f>
        <v>1.3268976000000001</v>
      </c>
      <c r="S101" s="251">
        <v>0</v>
      </c>
      <c r="T101" s="252">
        <f>S101*H101</f>
        <v>0</v>
      </c>
      <c r="U101" s="168"/>
      <c r="V101" s="168"/>
      <c r="W101" s="168"/>
      <c r="X101" s="168"/>
      <c r="Y101" s="168"/>
      <c r="Z101" s="168"/>
      <c r="AA101" s="168"/>
      <c r="AB101" s="168"/>
      <c r="AC101" s="168"/>
      <c r="AD101" s="168"/>
      <c r="AE101" s="168"/>
      <c r="AR101" s="253" t="s">
        <v>123</v>
      </c>
      <c r="AT101" s="253" t="s">
        <v>118</v>
      </c>
      <c r="AU101" s="253" t="s">
        <v>73</v>
      </c>
      <c r="AY101" s="162" t="s">
        <v>115</v>
      </c>
      <c r="BE101" s="254">
        <f>IF(N101="základní",J101,0)</f>
        <v>0</v>
      </c>
      <c r="BF101" s="254">
        <f>IF(N101="snížená",J101,0)</f>
        <v>0</v>
      </c>
      <c r="BG101" s="254">
        <f>IF(N101="zákl. přenesená",J101,0)</f>
        <v>0</v>
      </c>
      <c r="BH101" s="254">
        <f>IF(N101="sníž. přenesená",J101,0)</f>
        <v>0</v>
      </c>
      <c r="BI101" s="254">
        <f>IF(N101="nulová",J101,0)</f>
        <v>0</v>
      </c>
      <c r="BJ101" s="162" t="s">
        <v>71</v>
      </c>
      <c r="BK101" s="254">
        <f>ROUND(I101*H101,2)</f>
        <v>0</v>
      </c>
      <c r="BL101" s="162" t="s">
        <v>123</v>
      </c>
      <c r="BM101" s="253" t="s">
        <v>132</v>
      </c>
    </row>
    <row r="102" spans="1:47" s="172" customFormat="1" ht="19.2">
      <c r="A102" s="168"/>
      <c r="B102" s="169"/>
      <c r="C102" s="168"/>
      <c r="D102" s="255" t="s">
        <v>133</v>
      </c>
      <c r="E102" s="168"/>
      <c r="F102" s="256" t="s">
        <v>134</v>
      </c>
      <c r="G102" s="168"/>
      <c r="H102" s="168"/>
      <c r="I102" s="173"/>
      <c r="J102" s="168"/>
      <c r="K102" s="168"/>
      <c r="L102" s="169"/>
      <c r="M102" s="257"/>
      <c r="N102" s="258"/>
      <c r="O102" s="250"/>
      <c r="P102" s="250"/>
      <c r="Q102" s="250"/>
      <c r="R102" s="250"/>
      <c r="S102" s="250"/>
      <c r="T102" s="259"/>
      <c r="U102" s="168"/>
      <c r="V102" s="168"/>
      <c r="W102" s="168"/>
      <c r="X102" s="168"/>
      <c r="Y102" s="168"/>
      <c r="Z102" s="168"/>
      <c r="AA102" s="168"/>
      <c r="AB102" s="168"/>
      <c r="AC102" s="168"/>
      <c r="AD102" s="168"/>
      <c r="AE102" s="168"/>
      <c r="AT102" s="162" t="s">
        <v>133</v>
      </c>
      <c r="AU102" s="162" t="s">
        <v>73</v>
      </c>
    </row>
    <row r="103" spans="2:51" s="260" customFormat="1" ht="12">
      <c r="B103" s="261"/>
      <c r="D103" s="255" t="s">
        <v>127</v>
      </c>
      <c r="E103" s="262" t="s">
        <v>3</v>
      </c>
      <c r="F103" s="263" t="s">
        <v>135</v>
      </c>
      <c r="H103" s="262" t="s">
        <v>3</v>
      </c>
      <c r="L103" s="261"/>
      <c r="M103" s="264"/>
      <c r="N103" s="265"/>
      <c r="O103" s="265"/>
      <c r="P103" s="265"/>
      <c r="Q103" s="265"/>
      <c r="R103" s="265"/>
      <c r="S103" s="265"/>
      <c r="T103" s="266"/>
      <c r="AT103" s="262" t="s">
        <v>127</v>
      </c>
      <c r="AU103" s="262" t="s">
        <v>73</v>
      </c>
      <c r="AV103" s="260" t="s">
        <v>71</v>
      </c>
      <c r="AW103" s="260" t="s">
        <v>29</v>
      </c>
      <c r="AX103" s="260" t="s">
        <v>66</v>
      </c>
      <c r="AY103" s="262" t="s">
        <v>115</v>
      </c>
    </row>
    <row r="104" spans="2:51" s="267" customFormat="1" ht="12">
      <c r="B104" s="268"/>
      <c r="D104" s="255" t="s">
        <v>127</v>
      </c>
      <c r="E104" s="269" t="s">
        <v>3</v>
      </c>
      <c r="F104" s="270" t="s">
        <v>136</v>
      </c>
      <c r="H104" s="271">
        <v>325.22</v>
      </c>
      <c r="L104" s="268"/>
      <c r="M104" s="272"/>
      <c r="N104" s="273"/>
      <c r="O104" s="273"/>
      <c r="P104" s="273"/>
      <c r="Q104" s="273"/>
      <c r="R104" s="273"/>
      <c r="S104" s="273"/>
      <c r="T104" s="274"/>
      <c r="AT104" s="269" t="s">
        <v>127</v>
      </c>
      <c r="AU104" s="269" t="s">
        <v>73</v>
      </c>
      <c r="AV104" s="267" t="s">
        <v>73</v>
      </c>
      <c r="AW104" s="267" t="s">
        <v>29</v>
      </c>
      <c r="AX104" s="267" t="s">
        <v>71</v>
      </c>
      <c r="AY104" s="269" t="s">
        <v>115</v>
      </c>
    </row>
    <row r="105" spans="1:65" s="172" customFormat="1" ht="16.5" customHeight="1">
      <c r="A105" s="168"/>
      <c r="B105" s="169"/>
      <c r="C105" s="242" t="s">
        <v>137</v>
      </c>
      <c r="D105" s="242" t="s">
        <v>118</v>
      </c>
      <c r="E105" s="243" t="s">
        <v>138</v>
      </c>
      <c r="F105" s="244" t="s">
        <v>139</v>
      </c>
      <c r="G105" s="245" t="s">
        <v>140</v>
      </c>
      <c r="H105" s="246">
        <v>160.41</v>
      </c>
      <c r="I105" s="70"/>
      <c r="J105" s="247">
        <f>ROUND(I105*H105,2)</f>
        <v>0</v>
      </c>
      <c r="K105" s="244" t="s">
        <v>122</v>
      </c>
      <c r="L105" s="169"/>
      <c r="M105" s="248" t="s">
        <v>3</v>
      </c>
      <c r="N105" s="249" t="s">
        <v>37</v>
      </c>
      <c r="O105" s="250"/>
      <c r="P105" s="251">
        <f>O105*H105</f>
        <v>0</v>
      </c>
      <c r="Q105" s="251">
        <v>0.01032</v>
      </c>
      <c r="R105" s="251">
        <f>Q105*H105</f>
        <v>1.6554311999999998</v>
      </c>
      <c r="S105" s="251">
        <v>0</v>
      </c>
      <c r="T105" s="252">
        <f>S105*H105</f>
        <v>0</v>
      </c>
      <c r="U105" s="168"/>
      <c r="V105" s="168"/>
      <c r="W105" s="168"/>
      <c r="X105" s="168"/>
      <c r="Y105" s="168"/>
      <c r="Z105" s="168"/>
      <c r="AA105" s="168"/>
      <c r="AB105" s="168"/>
      <c r="AC105" s="168"/>
      <c r="AD105" s="168"/>
      <c r="AE105" s="168"/>
      <c r="AR105" s="253" t="s">
        <v>123</v>
      </c>
      <c r="AT105" s="253" t="s">
        <v>118</v>
      </c>
      <c r="AU105" s="253" t="s">
        <v>73</v>
      </c>
      <c r="AY105" s="162" t="s">
        <v>115</v>
      </c>
      <c r="BE105" s="254">
        <f>IF(N105="základní",J105,0)</f>
        <v>0</v>
      </c>
      <c r="BF105" s="254">
        <f>IF(N105="snížená",J105,0)</f>
        <v>0</v>
      </c>
      <c r="BG105" s="254">
        <f>IF(N105="zákl. přenesená",J105,0)</f>
        <v>0</v>
      </c>
      <c r="BH105" s="254">
        <f>IF(N105="sníž. přenesená",J105,0)</f>
        <v>0</v>
      </c>
      <c r="BI105" s="254">
        <f>IF(N105="nulová",J105,0)</f>
        <v>0</v>
      </c>
      <c r="BJ105" s="162" t="s">
        <v>71</v>
      </c>
      <c r="BK105" s="254">
        <f>ROUND(I105*H105,2)</f>
        <v>0</v>
      </c>
      <c r="BL105" s="162" t="s">
        <v>123</v>
      </c>
      <c r="BM105" s="253" t="s">
        <v>141</v>
      </c>
    </row>
    <row r="106" spans="2:51" s="267" customFormat="1" ht="12">
      <c r="B106" s="268"/>
      <c r="D106" s="255" t="s">
        <v>127</v>
      </c>
      <c r="E106" s="269" t="s">
        <v>3</v>
      </c>
      <c r="F106" s="270" t="s">
        <v>142</v>
      </c>
      <c r="H106" s="271">
        <v>160.41</v>
      </c>
      <c r="L106" s="268"/>
      <c r="M106" s="272"/>
      <c r="N106" s="273"/>
      <c r="O106" s="273"/>
      <c r="P106" s="273"/>
      <c r="Q106" s="273"/>
      <c r="R106" s="273"/>
      <c r="S106" s="273"/>
      <c r="T106" s="274"/>
      <c r="AT106" s="269" t="s">
        <v>127</v>
      </c>
      <c r="AU106" s="269" t="s">
        <v>73</v>
      </c>
      <c r="AV106" s="267" t="s">
        <v>73</v>
      </c>
      <c r="AW106" s="267" t="s">
        <v>29</v>
      </c>
      <c r="AX106" s="267" t="s">
        <v>71</v>
      </c>
      <c r="AY106" s="269" t="s">
        <v>115</v>
      </c>
    </row>
    <row r="107" spans="2:63" s="229" customFormat="1" ht="22.65" customHeight="1">
      <c r="B107" s="230"/>
      <c r="D107" s="231" t="s">
        <v>65</v>
      </c>
      <c r="E107" s="240" t="s">
        <v>143</v>
      </c>
      <c r="F107" s="240" t="s">
        <v>144</v>
      </c>
      <c r="J107" s="241">
        <f>BK107</f>
        <v>0</v>
      </c>
      <c r="L107" s="230"/>
      <c r="M107" s="234"/>
      <c r="N107" s="235"/>
      <c r="O107" s="235"/>
      <c r="P107" s="236">
        <f>SUM(P108:P160)</f>
        <v>0</v>
      </c>
      <c r="Q107" s="235"/>
      <c r="R107" s="236">
        <f>SUM(R108:R160)</f>
        <v>0.16434</v>
      </c>
      <c r="S107" s="235"/>
      <c r="T107" s="237">
        <f>SUM(T108:T160)</f>
        <v>0.063</v>
      </c>
      <c r="AR107" s="231" t="s">
        <v>71</v>
      </c>
      <c r="AT107" s="238" t="s">
        <v>65</v>
      </c>
      <c r="AU107" s="238" t="s">
        <v>71</v>
      </c>
      <c r="AY107" s="231" t="s">
        <v>115</v>
      </c>
      <c r="BK107" s="239">
        <f>SUM(BK108:BK160)</f>
        <v>0</v>
      </c>
    </row>
    <row r="108" spans="1:65" s="172" customFormat="1" ht="16.5" customHeight="1">
      <c r="A108" s="168"/>
      <c r="B108" s="169"/>
      <c r="C108" s="242" t="s">
        <v>123</v>
      </c>
      <c r="D108" s="242" t="s">
        <v>118</v>
      </c>
      <c r="E108" s="243" t="s">
        <v>145</v>
      </c>
      <c r="F108" s="244" t="s">
        <v>146</v>
      </c>
      <c r="G108" s="245" t="s">
        <v>140</v>
      </c>
      <c r="H108" s="246">
        <v>149.11</v>
      </c>
      <c r="I108" s="70"/>
      <c r="J108" s="247">
        <f>ROUND(I108*H108,2)</f>
        <v>0</v>
      </c>
      <c r="K108" s="244" t="s">
        <v>3</v>
      </c>
      <c r="L108" s="169"/>
      <c r="M108" s="248" t="s">
        <v>3</v>
      </c>
      <c r="N108" s="249" t="s">
        <v>37</v>
      </c>
      <c r="O108" s="250"/>
      <c r="P108" s="251">
        <f>O108*H108</f>
        <v>0</v>
      </c>
      <c r="Q108" s="251">
        <v>0</v>
      </c>
      <c r="R108" s="251">
        <f>Q108*H108</f>
        <v>0</v>
      </c>
      <c r="S108" s="251">
        <v>0</v>
      </c>
      <c r="T108" s="252">
        <f>S108*H108</f>
        <v>0</v>
      </c>
      <c r="U108" s="168"/>
      <c r="V108" s="168"/>
      <c r="W108" s="168"/>
      <c r="X108" s="168"/>
      <c r="Y108" s="168"/>
      <c r="Z108" s="168"/>
      <c r="AA108" s="168"/>
      <c r="AB108" s="168"/>
      <c r="AC108" s="168"/>
      <c r="AD108" s="168"/>
      <c r="AE108" s="168"/>
      <c r="AR108" s="253" t="s">
        <v>123</v>
      </c>
      <c r="AT108" s="253" t="s">
        <v>118</v>
      </c>
      <c r="AU108" s="253" t="s">
        <v>73</v>
      </c>
      <c r="AY108" s="162" t="s">
        <v>115</v>
      </c>
      <c r="BE108" s="254">
        <f>IF(N108="základní",J108,0)</f>
        <v>0</v>
      </c>
      <c r="BF108" s="254">
        <f>IF(N108="snížená",J108,0)</f>
        <v>0</v>
      </c>
      <c r="BG108" s="254">
        <f>IF(N108="zákl. přenesená",J108,0)</f>
        <v>0</v>
      </c>
      <c r="BH108" s="254">
        <f>IF(N108="sníž. přenesená",J108,0)</f>
        <v>0</v>
      </c>
      <c r="BI108" s="254">
        <f>IF(N108="nulová",J108,0)</f>
        <v>0</v>
      </c>
      <c r="BJ108" s="162" t="s">
        <v>71</v>
      </c>
      <c r="BK108" s="254">
        <f>ROUND(I108*H108,2)</f>
        <v>0</v>
      </c>
      <c r="BL108" s="162" t="s">
        <v>123</v>
      </c>
      <c r="BM108" s="253" t="s">
        <v>147</v>
      </c>
    </row>
    <row r="109" spans="2:51" s="267" customFormat="1" ht="12">
      <c r="B109" s="268"/>
      <c r="D109" s="255" t="s">
        <v>127</v>
      </c>
      <c r="E109" s="269" t="s">
        <v>3</v>
      </c>
      <c r="F109" s="270" t="s">
        <v>148</v>
      </c>
      <c r="H109" s="271">
        <v>149.11</v>
      </c>
      <c r="L109" s="268"/>
      <c r="M109" s="272"/>
      <c r="N109" s="273"/>
      <c r="O109" s="273"/>
      <c r="P109" s="273"/>
      <c r="Q109" s="273"/>
      <c r="R109" s="273"/>
      <c r="S109" s="273"/>
      <c r="T109" s="274"/>
      <c r="AT109" s="269" t="s">
        <v>127</v>
      </c>
      <c r="AU109" s="269" t="s">
        <v>73</v>
      </c>
      <c r="AV109" s="267" t="s">
        <v>73</v>
      </c>
      <c r="AW109" s="267" t="s">
        <v>29</v>
      </c>
      <c r="AX109" s="267" t="s">
        <v>71</v>
      </c>
      <c r="AY109" s="269" t="s">
        <v>115</v>
      </c>
    </row>
    <row r="110" spans="1:65" s="172" customFormat="1" ht="16.5" customHeight="1">
      <c r="A110" s="168"/>
      <c r="B110" s="169"/>
      <c r="C110" s="242" t="s">
        <v>149</v>
      </c>
      <c r="D110" s="242" t="s">
        <v>118</v>
      </c>
      <c r="E110" s="243" t="s">
        <v>150</v>
      </c>
      <c r="F110" s="244" t="s">
        <v>151</v>
      </c>
      <c r="G110" s="245" t="s">
        <v>140</v>
      </c>
      <c r="H110" s="246">
        <v>8946.6</v>
      </c>
      <c r="I110" s="70"/>
      <c r="J110" s="247">
        <f>ROUND(I110*H110,2)</f>
        <v>0</v>
      </c>
      <c r="K110" s="244" t="s">
        <v>3</v>
      </c>
      <c r="L110" s="169"/>
      <c r="M110" s="248" t="s">
        <v>3</v>
      </c>
      <c r="N110" s="249" t="s">
        <v>37</v>
      </c>
      <c r="O110" s="250"/>
      <c r="P110" s="251">
        <f>O110*H110</f>
        <v>0</v>
      </c>
      <c r="Q110" s="251">
        <v>0</v>
      </c>
      <c r="R110" s="251">
        <f>Q110*H110</f>
        <v>0</v>
      </c>
      <c r="S110" s="251">
        <v>0</v>
      </c>
      <c r="T110" s="252">
        <f>S110*H110</f>
        <v>0</v>
      </c>
      <c r="U110" s="168"/>
      <c r="V110" s="168"/>
      <c r="W110" s="168"/>
      <c r="X110" s="168"/>
      <c r="Y110" s="168"/>
      <c r="Z110" s="168"/>
      <c r="AA110" s="168"/>
      <c r="AB110" s="168"/>
      <c r="AC110" s="168"/>
      <c r="AD110" s="168"/>
      <c r="AE110" s="168"/>
      <c r="AR110" s="253" t="s">
        <v>123</v>
      </c>
      <c r="AT110" s="253" t="s">
        <v>118</v>
      </c>
      <c r="AU110" s="253" t="s">
        <v>73</v>
      </c>
      <c r="AY110" s="162" t="s">
        <v>115</v>
      </c>
      <c r="BE110" s="254">
        <f>IF(N110="základní",J110,0)</f>
        <v>0</v>
      </c>
      <c r="BF110" s="254">
        <f>IF(N110="snížená",J110,0)</f>
        <v>0</v>
      </c>
      <c r="BG110" s="254">
        <f>IF(N110="zákl. přenesená",J110,0)</f>
        <v>0</v>
      </c>
      <c r="BH110" s="254">
        <f>IF(N110="sníž. přenesená",J110,0)</f>
        <v>0</v>
      </c>
      <c r="BI110" s="254">
        <f>IF(N110="nulová",J110,0)</f>
        <v>0</v>
      </c>
      <c r="BJ110" s="162" t="s">
        <v>71</v>
      </c>
      <c r="BK110" s="254">
        <f>ROUND(I110*H110,2)</f>
        <v>0</v>
      </c>
      <c r="BL110" s="162" t="s">
        <v>123</v>
      </c>
      <c r="BM110" s="253" t="s">
        <v>152</v>
      </c>
    </row>
    <row r="111" spans="2:51" s="267" customFormat="1" ht="12">
      <c r="B111" s="268"/>
      <c r="D111" s="255" t="s">
        <v>127</v>
      </c>
      <c r="E111" s="269" t="s">
        <v>3</v>
      </c>
      <c r="F111" s="270" t="s">
        <v>153</v>
      </c>
      <c r="H111" s="271">
        <v>8946.6</v>
      </c>
      <c r="L111" s="268"/>
      <c r="M111" s="272"/>
      <c r="N111" s="273"/>
      <c r="O111" s="273"/>
      <c r="P111" s="273"/>
      <c r="Q111" s="273"/>
      <c r="R111" s="273"/>
      <c r="S111" s="273"/>
      <c r="T111" s="274"/>
      <c r="AT111" s="269" t="s">
        <v>127</v>
      </c>
      <c r="AU111" s="269" t="s">
        <v>73</v>
      </c>
      <c r="AV111" s="267" t="s">
        <v>73</v>
      </c>
      <c r="AW111" s="267" t="s">
        <v>29</v>
      </c>
      <c r="AX111" s="267" t="s">
        <v>71</v>
      </c>
      <c r="AY111" s="269" t="s">
        <v>115</v>
      </c>
    </row>
    <row r="112" spans="1:65" s="172" customFormat="1" ht="16.5" customHeight="1">
      <c r="A112" s="168"/>
      <c r="B112" s="169"/>
      <c r="C112" s="242" t="s">
        <v>116</v>
      </c>
      <c r="D112" s="242" t="s">
        <v>118</v>
      </c>
      <c r="E112" s="243" t="s">
        <v>154</v>
      </c>
      <c r="F112" s="244" t="s">
        <v>155</v>
      </c>
      <c r="G112" s="245" t="s">
        <v>140</v>
      </c>
      <c r="H112" s="246">
        <v>149.11</v>
      </c>
      <c r="I112" s="70"/>
      <c r="J112" s="247">
        <f>ROUND(I112*H112,2)</f>
        <v>0</v>
      </c>
      <c r="K112" s="244" t="s">
        <v>3</v>
      </c>
      <c r="L112" s="169"/>
      <c r="M112" s="248" t="s">
        <v>3</v>
      </c>
      <c r="N112" s="249" t="s">
        <v>37</v>
      </c>
      <c r="O112" s="250"/>
      <c r="P112" s="251">
        <f>O112*H112</f>
        <v>0</v>
      </c>
      <c r="Q112" s="251">
        <v>0</v>
      </c>
      <c r="R112" s="251">
        <f>Q112*H112</f>
        <v>0</v>
      </c>
      <c r="S112" s="251">
        <v>0</v>
      </c>
      <c r="T112" s="252">
        <f>S112*H112</f>
        <v>0</v>
      </c>
      <c r="U112" s="168"/>
      <c r="V112" s="168"/>
      <c r="W112" s="168"/>
      <c r="X112" s="168"/>
      <c r="Y112" s="168"/>
      <c r="Z112" s="168"/>
      <c r="AA112" s="168"/>
      <c r="AB112" s="168"/>
      <c r="AC112" s="168"/>
      <c r="AD112" s="168"/>
      <c r="AE112" s="168"/>
      <c r="AR112" s="253" t="s">
        <v>123</v>
      </c>
      <c r="AT112" s="253" t="s">
        <v>118</v>
      </c>
      <c r="AU112" s="253" t="s">
        <v>73</v>
      </c>
      <c r="AY112" s="162" t="s">
        <v>115</v>
      </c>
      <c r="BE112" s="254">
        <f>IF(N112="základní",J112,0)</f>
        <v>0</v>
      </c>
      <c r="BF112" s="254">
        <f>IF(N112="snížená",J112,0)</f>
        <v>0</v>
      </c>
      <c r="BG112" s="254">
        <f>IF(N112="zákl. přenesená",J112,0)</f>
        <v>0</v>
      </c>
      <c r="BH112" s="254">
        <f>IF(N112="sníž. přenesená",J112,0)</f>
        <v>0</v>
      </c>
      <c r="BI112" s="254">
        <f>IF(N112="nulová",J112,0)</f>
        <v>0</v>
      </c>
      <c r="BJ112" s="162" t="s">
        <v>71</v>
      </c>
      <c r="BK112" s="254">
        <f>ROUND(I112*H112,2)</f>
        <v>0</v>
      </c>
      <c r="BL112" s="162" t="s">
        <v>123</v>
      </c>
      <c r="BM112" s="253" t="s">
        <v>156</v>
      </c>
    </row>
    <row r="113" spans="1:65" s="172" customFormat="1" ht="16.5" customHeight="1">
      <c r="A113" s="168"/>
      <c r="B113" s="169"/>
      <c r="C113" s="242" t="s">
        <v>157</v>
      </c>
      <c r="D113" s="242" t="s">
        <v>118</v>
      </c>
      <c r="E113" s="243" t="s">
        <v>158</v>
      </c>
      <c r="F113" s="244" t="s">
        <v>159</v>
      </c>
      <c r="G113" s="245" t="s">
        <v>160</v>
      </c>
      <c r="H113" s="246">
        <v>1</v>
      </c>
      <c r="I113" s="70"/>
      <c r="J113" s="247">
        <f>ROUND(I113*H113,2)</f>
        <v>0</v>
      </c>
      <c r="K113" s="244" t="s">
        <v>3</v>
      </c>
      <c r="L113" s="169"/>
      <c r="M113" s="248" t="s">
        <v>3</v>
      </c>
      <c r="N113" s="249" t="s">
        <v>37</v>
      </c>
      <c r="O113" s="250"/>
      <c r="P113" s="251">
        <f>O113*H113</f>
        <v>0</v>
      </c>
      <c r="Q113" s="251">
        <v>0</v>
      </c>
      <c r="R113" s="251">
        <f>Q113*H113</f>
        <v>0</v>
      </c>
      <c r="S113" s="251">
        <v>0</v>
      </c>
      <c r="T113" s="252">
        <f>S113*H113</f>
        <v>0</v>
      </c>
      <c r="U113" s="168"/>
      <c r="V113" s="168"/>
      <c r="W113" s="168"/>
      <c r="X113" s="168"/>
      <c r="Y113" s="168"/>
      <c r="Z113" s="168"/>
      <c r="AA113" s="168"/>
      <c r="AB113" s="168"/>
      <c r="AC113" s="168"/>
      <c r="AD113" s="168"/>
      <c r="AE113" s="168"/>
      <c r="AR113" s="253" t="s">
        <v>123</v>
      </c>
      <c r="AT113" s="253" t="s">
        <v>118</v>
      </c>
      <c r="AU113" s="253" t="s">
        <v>73</v>
      </c>
      <c r="AY113" s="162" t="s">
        <v>115</v>
      </c>
      <c r="BE113" s="254">
        <f>IF(N113="základní",J113,0)</f>
        <v>0</v>
      </c>
      <c r="BF113" s="254">
        <f>IF(N113="snížená",J113,0)</f>
        <v>0</v>
      </c>
      <c r="BG113" s="254">
        <f>IF(N113="zákl. přenesená",J113,0)</f>
        <v>0</v>
      </c>
      <c r="BH113" s="254">
        <f>IF(N113="sníž. přenesená",J113,0)</f>
        <v>0</v>
      </c>
      <c r="BI113" s="254">
        <f>IF(N113="nulová",J113,0)</f>
        <v>0</v>
      </c>
      <c r="BJ113" s="162" t="s">
        <v>71</v>
      </c>
      <c r="BK113" s="254">
        <f>ROUND(I113*H113,2)</f>
        <v>0</v>
      </c>
      <c r="BL113" s="162" t="s">
        <v>123</v>
      </c>
      <c r="BM113" s="253" t="s">
        <v>161</v>
      </c>
    </row>
    <row r="114" spans="1:65" s="172" customFormat="1" ht="16.5" customHeight="1">
      <c r="A114" s="168"/>
      <c r="B114" s="169"/>
      <c r="C114" s="242" t="s">
        <v>162</v>
      </c>
      <c r="D114" s="242" t="s">
        <v>118</v>
      </c>
      <c r="E114" s="243" t="s">
        <v>163</v>
      </c>
      <c r="F114" s="244" t="s">
        <v>164</v>
      </c>
      <c r="G114" s="245" t="s">
        <v>160</v>
      </c>
      <c r="H114" s="246">
        <v>60</v>
      </c>
      <c r="I114" s="70"/>
      <c r="J114" s="247">
        <f>ROUND(I114*H114,2)</f>
        <v>0</v>
      </c>
      <c r="K114" s="244" t="s">
        <v>3</v>
      </c>
      <c r="L114" s="169"/>
      <c r="M114" s="248" t="s">
        <v>3</v>
      </c>
      <c r="N114" s="249" t="s">
        <v>37</v>
      </c>
      <c r="O114" s="250"/>
      <c r="P114" s="251">
        <f>O114*H114</f>
        <v>0</v>
      </c>
      <c r="Q114" s="251">
        <v>0</v>
      </c>
      <c r="R114" s="251">
        <f>Q114*H114</f>
        <v>0</v>
      </c>
      <c r="S114" s="251">
        <v>0</v>
      </c>
      <c r="T114" s="252">
        <f>S114*H114</f>
        <v>0</v>
      </c>
      <c r="U114" s="168"/>
      <c r="V114" s="168"/>
      <c r="W114" s="168"/>
      <c r="X114" s="168"/>
      <c r="Y114" s="168"/>
      <c r="Z114" s="168"/>
      <c r="AA114" s="168"/>
      <c r="AB114" s="168"/>
      <c r="AC114" s="168"/>
      <c r="AD114" s="168"/>
      <c r="AE114" s="168"/>
      <c r="AR114" s="253" t="s">
        <v>123</v>
      </c>
      <c r="AT114" s="253" t="s">
        <v>118</v>
      </c>
      <c r="AU114" s="253" t="s">
        <v>73</v>
      </c>
      <c r="AY114" s="162" t="s">
        <v>115</v>
      </c>
      <c r="BE114" s="254">
        <f>IF(N114="základní",J114,0)</f>
        <v>0</v>
      </c>
      <c r="BF114" s="254">
        <f>IF(N114="snížená",J114,0)</f>
        <v>0</v>
      </c>
      <c r="BG114" s="254">
        <f>IF(N114="zákl. přenesená",J114,0)</f>
        <v>0</v>
      </c>
      <c r="BH114" s="254">
        <f>IF(N114="sníž. přenesená",J114,0)</f>
        <v>0</v>
      </c>
      <c r="BI114" s="254">
        <f>IF(N114="nulová",J114,0)</f>
        <v>0</v>
      </c>
      <c r="BJ114" s="162" t="s">
        <v>71</v>
      </c>
      <c r="BK114" s="254">
        <f>ROUND(I114*H114,2)</f>
        <v>0</v>
      </c>
      <c r="BL114" s="162" t="s">
        <v>123</v>
      </c>
      <c r="BM114" s="253" t="s">
        <v>165</v>
      </c>
    </row>
    <row r="115" spans="2:51" s="267" customFormat="1" ht="12">
      <c r="B115" s="268"/>
      <c r="D115" s="255" t="s">
        <v>127</v>
      </c>
      <c r="E115" s="269" t="s">
        <v>3</v>
      </c>
      <c r="F115" s="270" t="s">
        <v>166</v>
      </c>
      <c r="H115" s="271">
        <v>60</v>
      </c>
      <c r="L115" s="268"/>
      <c r="M115" s="272"/>
      <c r="N115" s="273"/>
      <c r="O115" s="273"/>
      <c r="P115" s="273"/>
      <c r="Q115" s="273"/>
      <c r="R115" s="273"/>
      <c r="S115" s="273"/>
      <c r="T115" s="274"/>
      <c r="AT115" s="269" t="s">
        <v>127</v>
      </c>
      <c r="AU115" s="269" t="s">
        <v>73</v>
      </c>
      <c r="AV115" s="267" t="s">
        <v>73</v>
      </c>
      <c r="AW115" s="267" t="s">
        <v>29</v>
      </c>
      <c r="AX115" s="267" t="s">
        <v>71</v>
      </c>
      <c r="AY115" s="269" t="s">
        <v>115</v>
      </c>
    </row>
    <row r="116" spans="1:65" s="172" customFormat="1" ht="16.5" customHeight="1">
      <c r="A116" s="168"/>
      <c r="B116" s="169"/>
      <c r="C116" s="242" t="s">
        <v>143</v>
      </c>
      <c r="D116" s="242" t="s">
        <v>118</v>
      </c>
      <c r="E116" s="243" t="s">
        <v>167</v>
      </c>
      <c r="F116" s="244" t="s">
        <v>168</v>
      </c>
      <c r="G116" s="245" t="s">
        <v>160</v>
      </c>
      <c r="H116" s="246">
        <v>1</v>
      </c>
      <c r="I116" s="70"/>
      <c r="J116" s="247">
        <f>ROUND(I116*H116,2)</f>
        <v>0</v>
      </c>
      <c r="K116" s="244" t="s">
        <v>3</v>
      </c>
      <c r="L116" s="169"/>
      <c r="M116" s="248" t="s">
        <v>3</v>
      </c>
      <c r="N116" s="249" t="s">
        <v>37</v>
      </c>
      <c r="O116" s="250"/>
      <c r="P116" s="251">
        <f>O116*H116</f>
        <v>0</v>
      </c>
      <c r="Q116" s="251">
        <v>0</v>
      </c>
      <c r="R116" s="251">
        <f>Q116*H116</f>
        <v>0</v>
      </c>
      <c r="S116" s="251">
        <v>0</v>
      </c>
      <c r="T116" s="252">
        <f>S116*H116</f>
        <v>0</v>
      </c>
      <c r="U116" s="168"/>
      <c r="V116" s="168"/>
      <c r="W116" s="168"/>
      <c r="X116" s="168"/>
      <c r="Y116" s="168"/>
      <c r="Z116" s="168"/>
      <c r="AA116" s="168"/>
      <c r="AB116" s="168"/>
      <c r="AC116" s="168"/>
      <c r="AD116" s="168"/>
      <c r="AE116" s="168"/>
      <c r="AR116" s="253" t="s">
        <v>123</v>
      </c>
      <c r="AT116" s="253" t="s">
        <v>118</v>
      </c>
      <c r="AU116" s="253" t="s">
        <v>73</v>
      </c>
      <c r="AY116" s="162" t="s">
        <v>115</v>
      </c>
      <c r="BE116" s="254">
        <f>IF(N116="základní",J116,0)</f>
        <v>0</v>
      </c>
      <c r="BF116" s="254">
        <f>IF(N116="snížená",J116,0)</f>
        <v>0</v>
      </c>
      <c r="BG116" s="254">
        <f>IF(N116="zákl. přenesená",J116,0)</f>
        <v>0</v>
      </c>
      <c r="BH116" s="254">
        <f>IF(N116="sníž. přenesená",J116,0)</f>
        <v>0</v>
      </c>
      <c r="BI116" s="254">
        <f>IF(N116="nulová",J116,0)</f>
        <v>0</v>
      </c>
      <c r="BJ116" s="162" t="s">
        <v>71</v>
      </c>
      <c r="BK116" s="254">
        <f>ROUND(I116*H116,2)</f>
        <v>0</v>
      </c>
      <c r="BL116" s="162" t="s">
        <v>123</v>
      </c>
      <c r="BM116" s="253" t="s">
        <v>169</v>
      </c>
    </row>
    <row r="117" spans="1:65" s="172" customFormat="1" ht="16.5" customHeight="1">
      <c r="A117" s="168"/>
      <c r="B117" s="169"/>
      <c r="C117" s="242" t="s">
        <v>170</v>
      </c>
      <c r="D117" s="242" t="s">
        <v>118</v>
      </c>
      <c r="E117" s="243" t="s">
        <v>171</v>
      </c>
      <c r="F117" s="244" t="s">
        <v>172</v>
      </c>
      <c r="G117" s="245" t="s">
        <v>121</v>
      </c>
      <c r="H117" s="246">
        <v>831</v>
      </c>
      <c r="I117" s="70"/>
      <c r="J117" s="247">
        <f>ROUND(I117*H117,2)</f>
        <v>0</v>
      </c>
      <c r="K117" s="244" t="s">
        <v>3</v>
      </c>
      <c r="L117" s="169"/>
      <c r="M117" s="248" t="s">
        <v>3</v>
      </c>
      <c r="N117" s="249" t="s">
        <v>37</v>
      </c>
      <c r="O117" s="250"/>
      <c r="P117" s="251">
        <f>O117*H117</f>
        <v>0</v>
      </c>
      <c r="Q117" s="251">
        <v>0</v>
      </c>
      <c r="R117" s="251">
        <f>Q117*H117</f>
        <v>0</v>
      </c>
      <c r="S117" s="251">
        <v>0</v>
      </c>
      <c r="T117" s="252">
        <f>S117*H117</f>
        <v>0</v>
      </c>
      <c r="U117" s="168"/>
      <c r="V117" s="168"/>
      <c r="W117" s="168"/>
      <c r="X117" s="168"/>
      <c r="Y117" s="168"/>
      <c r="Z117" s="168"/>
      <c r="AA117" s="168"/>
      <c r="AB117" s="168"/>
      <c r="AC117" s="168"/>
      <c r="AD117" s="168"/>
      <c r="AE117" s="168"/>
      <c r="AR117" s="253" t="s">
        <v>123</v>
      </c>
      <c r="AT117" s="253" t="s">
        <v>118</v>
      </c>
      <c r="AU117" s="253" t="s">
        <v>73</v>
      </c>
      <c r="AY117" s="162" t="s">
        <v>115</v>
      </c>
      <c r="BE117" s="254">
        <f>IF(N117="základní",J117,0)</f>
        <v>0</v>
      </c>
      <c r="BF117" s="254">
        <f>IF(N117="snížená",J117,0)</f>
        <v>0</v>
      </c>
      <c r="BG117" s="254">
        <f>IF(N117="zákl. přenesená",J117,0)</f>
        <v>0</v>
      </c>
      <c r="BH117" s="254">
        <f>IF(N117="sníž. přenesená",J117,0)</f>
        <v>0</v>
      </c>
      <c r="BI117" s="254">
        <f>IF(N117="nulová",J117,0)</f>
        <v>0</v>
      </c>
      <c r="BJ117" s="162" t="s">
        <v>71</v>
      </c>
      <c r="BK117" s="254">
        <f>ROUND(I117*H117,2)</f>
        <v>0</v>
      </c>
      <c r="BL117" s="162" t="s">
        <v>123</v>
      </c>
      <c r="BM117" s="253" t="s">
        <v>173</v>
      </c>
    </row>
    <row r="118" spans="2:51" s="267" customFormat="1" ht="12">
      <c r="B118" s="268"/>
      <c r="D118" s="255" t="s">
        <v>127</v>
      </c>
      <c r="E118" s="269" t="s">
        <v>3</v>
      </c>
      <c r="F118" s="270" t="s">
        <v>174</v>
      </c>
      <c r="H118" s="271">
        <v>831</v>
      </c>
      <c r="L118" s="268"/>
      <c r="M118" s="272"/>
      <c r="N118" s="273"/>
      <c r="O118" s="273"/>
      <c r="P118" s="273"/>
      <c r="Q118" s="273"/>
      <c r="R118" s="273"/>
      <c r="S118" s="273"/>
      <c r="T118" s="274"/>
      <c r="AT118" s="269" t="s">
        <v>127</v>
      </c>
      <c r="AU118" s="269" t="s">
        <v>73</v>
      </c>
      <c r="AV118" s="267" t="s">
        <v>73</v>
      </c>
      <c r="AW118" s="267" t="s">
        <v>29</v>
      </c>
      <c r="AX118" s="267" t="s">
        <v>71</v>
      </c>
      <c r="AY118" s="269" t="s">
        <v>115</v>
      </c>
    </row>
    <row r="119" spans="1:65" s="172" customFormat="1" ht="16.5" customHeight="1">
      <c r="A119" s="168"/>
      <c r="B119" s="169"/>
      <c r="C119" s="242" t="s">
        <v>175</v>
      </c>
      <c r="D119" s="242" t="s">
        <v>118</v>
      </c>
      <c r="E119" s="243" t="s">
        <v>176</v>
      </c>
      <c r="F119" s="244" t="s">
        <v>177</v>
      </c>
      <c r="G119" s="245" t="s">
        <v>121</v>
      </c>
      <c r="H119" s="246">
        <v>49860</v>
      </c>
      <c r="I119" s="70"/>
      <c r="J119" s="247">
        <f>ROUND(I119*H119,2)</f>
        <v>0</v>
      </c>
      <c r="K119" s="244" t="s">
        <v>3</v>
      </c>
      <c r="L119" s="169"/>
      <c r="M119" s="248" t="s">
        <v>3</v>
      </c>
      <c r="N119" s="249" t="s">
        <v>37</v>
      </c>
      <c r="O119" s="250"/>
      <c r="P119" s="251">
        <f>O119*H119</f>
        <v>0</v>
      </c>
      <c r="Q119" s="251">
        <v>0</v>
      </c>
      <c r="R119" s="251">
        <f>Q119*H119</f>
        <v>0</v>
      </c>
      <c r="S119" s="251">
        <v>0</v>
      </c>
      <c r="T119" s="252">
        <f>S119*H119</f>
        <v>0</v>
      </c>
      <c r="U119" s="168"/>
      <c r="V119" s="168"/>
      <c r="W119" s="168"/>
      <c r="X119" s="168"/>
      <c r="Y119" s="168"/>
      <c r="Z119" s="168"/>
      <c r="AA119" s="168"/>
      <c r="AB119" s="168"/>
      <c r="AC119" s="168"/>
      <c r="AD119" s="168"/>
      <c r="AE119" s="168"/>
      <c r="AR119" s="253" t="s">
        <v>123</v>
      </c>
      <c r="AT119" s="253" t="s">
        <v>118</v>
      </c>
      <c r="AU119" s="253" t="s">
        <v>73</v>
      </c>
      <c r="AY119" s="162" t="s">
        <v>115</v>
      </c>
      <c r="BE119" s="254">
        <f>IF(N119="základní",J119,0)</f>
        <v>0</v>
      </c>
      <c r="BF119" s="254">
        <f>IF(N119="snížená",J119,0)</f>
        <v>0</v>
      </c>
      <c r="BG119" s="254">
        <f>IF(N119="zákl. přenesená",J119,0)</f>
        <v>0</v>
      </c>
      <c r="BH119" s="254">
        <f>IF(N119="sníž. přenesená",J119,0)</f>
        <v>0</v>
      </c>
      <c r="BI119" s="254">
        <f>IF(N119="nulová",J119,0)</f>
        <v>0</v>
      </c>
      <c r="BJ119" s="162" t="s">
        <v>71</v>
      </c>
      <c r="BK119" s="254">
        <f>ROUND(I119*H119,2)</f>
        <v>0</v>
      </c>
      <c r="BL119" s="162" t="s">
        <v>123</v>
      </c>
      <c r="BM119" s="253" t="s">
        <v>178</v>
      </c>
    </row>
    <row r="120" spans="2:51" s="267" customFormat="1" ht="12">
      <c r="B120" s="268"/>
      <c r="D120" s="255" t="s">
        <v>127</v>
      </c>
      <c r="E120" s="269" t="s">
        <v>3</v>
      </c>
      <c r="F120" s="270" t="s">
        <v>179</v>
      </c>
      <c r="H120" s="271">
        <v>49860</v>
      </c>
      <c r="L120" s="268"/>
      <c r="M120" s="272"/>
      <c r="N120" s="273"/>
      <c r="O120" s="273"/>
      <c r="P120" s="273"/>
      <c r="Q120" s="273"/>
      <c r="R120" s="273"/>
      <c r="S120" s="273"/>
      <c r="T120" s="274"/>
      <c r="AT120" s="269" t="s">
        <v>127</v>
      </c>
      <c r="AU120" s="269" t="s">
        <v>73</v>
      </c>
      <c r="AV120" s="267" t="s">
        <v>73</v>
      </c>
      <c r="AW120" s="267" t="s">
        <v>29</v>
      </c>
      <c r="AX120" s="267" t="s">
        <v>71</v>
      </c>
      <c r="AY120" s="269" t="s">
        <v>115</v>
      </c>
    </row>
    <row r="121" spans="1:65" s="172" customFormat="1" ht="16.5" customHeight="1">
      <c r="A121" s="168"/>
      <c r="B121" s="169"/>
      <c r="C121" s="242" t="s">
        <v>180</v>
      </c>
      <c r="D121" s="242" t="s">
        <v>118</v>
      </c>
      <c r="E121" s="243" t="s">
        <v>181</v>
      </c>
      <c r="F121" s="244" t="s">
        <v>182</v>
      </c>
      <c r="G121" s="245" t="s">
        <v>121</v>
      </c>
      <c r="H121" s="246">
        <v>831</v>
      </c>
      <c r="I121" s="70"/>
      <c r="J121" s="247">
        <f>ROUND(I121*H121,2)</f>
        <v>0</v>
      </c>
      <c r="K121" s="244" t="s">
        <v>3</v>
      </c>
      <c r="L121" s="169"/>
      <c r="M121" s="248" t="s">
        <v>3</v>
      </c>
      <c r="N121" s="249" t="s">
        <v>37</v>
      </c>
      <c r="O121" s="250"/>
      <c r="P121" s="251">
        <f>O121*H121</f>
        <v>0</v>
      </c>
      <c r="Q121" s="251">
        <v>0</v>
      </c>
      <c r="R121" s="251">
        <f>Q121*H121</f>
        <v>0</v>
      </c>
      <c r="S121" s="251">
        <v>0</v>
      </c>
      <c r="T121" s="252">
        <f>S121*H121</f>
        <v>0</v>
      </c>
      <c r="U121" s="168"/>
      <c r="V121" s="168"/>
      <c r="W121" s="168"/>
      <c r="X121" s="168"/>
      <c r="Y121" s="168"/>
      <c r="Z121" s="168"/>
      <c r="AA121" s="168"/>
      <c r="AB121" s="168"/>
      <c r="AC121" s="168"/>
      <c r="AD121" s="168"/>
      <c r="AE121" s="168"/>
      <c r="AR121" s="253" t="s">
        <v>123</v>
      </c>
      <c r="AT121" s="253" t="s">
        <v>118</v>
      </c>
      <c r="AU121" s="253" t="s">
        <v>73</v>
      </c>
      <c r="AY121" s="162" t="s">
        <v>115</v>
      </c>
      <c r="BE121" s="254">
        <f>IF(N121="základní",J121,0)</f>
        <v>0</v>
      </c>
      <c r="BF121" s="254">
        <f>IF(N121="snížená",J121,0)</f>
        <v>0</v>
      </c>
      <c r="BG121" s="254">
        <f>IF(N121="zákl. přenesená",J121,0)</f>
        <v>0</v>
      </c>
      <c r="BH121" s="254">
        <f>IF(N121="sníž. přenesená",J121,0)</f>
        <v>0</v>
      </c>
      <c r="BI121" s="254">
        <f>IF(N121="nulová",J121,0)</f>
        <v>0</v>
      </c>
      <c r="BJ121" s="162" t="s">
        <v>71</v>
      </c>
      <c r="BK121" s="254">
        <f>ROUND(I121*H121,2)</f>
        <v>0</v>
      </c>
      <c r="BL121" s="162" t="s">
        <v>123</v>
      </c>
      <c r="BM121" s="253" t="s">
        <v>183</v>
      </c>
    </row>
    <row r="122" spans="2:65" s="275" customFormat="1" ht="16.5" customHeight="1">
      <c r="B122" s="276"/>
      <c r="C122" s="277" t="s">
        <v>184</v>
      </c>
      <c r="D122" s="277" t="s">
        <v>118</v>
      </c>
      <c r="E122" s="278" t="s">
        <v>185</v>
      </c>
      <c r="F122" s="279" t="s">
        <v>186</v>
      </c>
      <c r="G122" s="280" t="s">
        <v>187</v>
      </c>
      <c r="H122" s="281">
        <v>30</v>
      </c>
      <c r="I122" s="374"/>
      <c r="J122" s="282">
        <f>ROUND(I122*H122,2)</f>
        <v>0</v>
      </c>
      <c r="K122" s="279" t="s">
        <v>3</v>
      </c>
      <c r="L122" s="276"/>
      <c r="M122" s="283" t="s">
        <v>3</v>
      </c>
      <c r="N122" s="284" t="s">
        <v>37</v>
      </c>
      <c r="O122" s="285"/>
      <c r="P122" s="286">
        <f>O122*H122</f>
        <v>0</v>
      </c>
      <c r="Q122" s="286">
        <v>0</v>
      </c>
      <c r="R122" s="286">
        <f>Q122*H122</f>
        <v>0</v>
      </c>
      <c r="S122" s="286">
        <v>0</v>
      </c>
      <c r="T122" s="287">
        <f>S122*H122</f>
        <v>0</v>
      </c>
      <c r="AR122" s="288" t="s">
        <v>123</v>
      </c>
      <c r="AT122" s="288" t="s">
        <v>118</v>
      </c>
      <c r="AU122" s="288" t="s">
        <v>73</v>
      </c>
      <c r="AY122" s="289" t="s">
        <v>115</v>
      </c>
      <c r="BE122" s="290">
        <f>IF(N122="základní",J122,0)</f>
        <v>0</v>
      </c>
      <c r="BF122" s="290">
        <f>IF(N122="snížená",J122,0)</f>
        <v>0</v>
      </c>
      <c r="BG122" s="290">
        <f>IF(N122="zákl. přenesená",J122,0)</f>
        <v>0</v>
      </c>
      <c r="BH122" s="290">
        <f>IF(N122="sníž. přenesená",J122,0)</f>
        <v>0</v>
      </c>
      <c r="BI122" s="290">
        <f>IF(N122="nulová",J122,0)</f>
        <v>0</v>
      </c>
      <c r="BJ122" s="289" t="s">
        <v>71</v>
      </c>
      <c r="BK122" s="290">
        <f>ROUND(I122*H122,2)</f>
        <v>0</v>
      </c>
      <c r="BL122" s="289" t="s">
        <v>123</v>
      </c>
      <c r="BM122" s="288" t="s">
        <v>188</v>
      </c>
    </row>
    <row r="123" spans="2:65" s="275" customFormat="1" ht="16.5" customHeight="1">
      <c r="B123" s="276"/>
      <c r="C123" s="277" t="s">
        <v>189</v>
      </c>
      <c r="D123" s="277" t="s">
        <v>118</v>
      </c>
      <c r="E123" s="278" t="s">
        <v>190</v>
      </c>
      <c r="F123" s="279" t="s">
        <v>191</v>
      </c>
      <c r="G123" s="280" t="s">
        <v>160</v>
      </c>
      <c r="H123" s="281">
        <v>1</v>
      </c>
      <c r="I123" s="374"/>
      <c r="J123" s="282">
        <f>ROUND(I123*H123,2)</f>
        <v>0</v>
      </c>
      <c r="K123" s="279" t="s">
        <v>3</v>
      </c>
      <c r="L123" s="276"/>
      <c r="M123" s="283" t="s">
        <v>3</v>
      </c>
      <c r="N123" s="284" t="s">
        <v>37</v>
      </c>
      <c r="O123" s="285"/>
      <c r="P123" s="286">
        <f>O123*H123</f>
        <v>0</v>
      </c>
      <c r="Q123" s="286">
        <v>0</v>
      </c>
      <c r="R123" s="286">
        <f>Q123*H123</f>
        <v>0</v>
      </c>
      <c r="S123" s="286">
        <v>0</v>
      </c>
      <c r="T123" s="287">
        <f>S123*H123</f>
        <v>0</v>
      </c>
      <c r="AR123" s="288" t="s">
        <v>123</v>
      </c>
      <c r="AT123" s="288" t="s">
        <v>118</v>
      </c>
      <c r="AU123" s="288" t="s">
        <v>73</v>
      </c>
      <c r="AY123" s="289" t="s">
        <v>115</v>
      </c>
      <c r="BE123" s="290">
        <f>IF(N123="základní",J123,0)</f>
        <v>0</v>
      </c>
      <c r="BF123" s="290">
        <f>IF(N123="snížená",J123,0)</f>
        <v>0</v>
      </c>
      <c r="BG123" s="290">
        <f>IF(N123="zákl. přenesená",J123,0)</f>
        <v>0</v>
      </c>
      <c r="BH123" s="290">
        <f>IF(N123="sníž. přenesená",J123,0)</f>
        <v>0</v>
      </c>
      <c r="BI123" s="290">
        <f>IF(N123="nulová",J123,0)</f>
        <v>0</v>
      </c>
      <c r="BJ123" s="289" t="s">
        <v>71</v>
      </c>
      <c r="BK123" s="290">
        <f>ROUND(I123*H123,2)</f>
        <v>0</v>
      </c>
      <c r="BL123" s="289" t="s">
        <v>123</v>
      </c>
      <c r="BM123" s="288" t="s">
        <v>192</v>
      </c>
    </row>
    <row r="124" spans="2:65" s="275" customFormat="1" ht="16.5" customHeight="1">
      <c r="B124" s="276"/>
      <c r="C124" s="277" t="s">
        <v>9</v>
      </c>
      <c r="D124" s="277" t="s">
        <v>118</v>
      </c>
      <c r="E124" s="278" t="s">
        <v>193</v>
      </c>
      <c r="F124" s="279" t="s">
        <v>194</v>
      </c>
      <c r="G124" s="280" t="s">
        <v>160</v>
      </c>
      <c r="H124" s="281">
        <v>1</v>
      </c>
      <c r="I124" s="374"/>
      <c r="J124" s="282">
        <f>ROUND(I124*H124,2)</f>
        <v>0</v>
      </c>
      <c r="K124" s="279" t="s">
        <v>3</v>
      </c>
      <c r="L124" s="276"/>
      <c r="M124" s="283" t="s">
        <v>3</v>
      </c>
      <c r="N124" s="284" t="s">
        <v>37</v>
      </c>
      <c r="O124" s="285"/>
      <c r="P124" s="286">
        <f>O124*H124</f>
        <v>0</v>
      </c>
      <c r="Q124" s="286">
        <v>0</v>
      </c>
      <c r="R124" s="286">
        <f>Q124*H124</f>
        <v>0</v>
      </c>
      <c r="S124" s="286">
        <v>0</v>
      </c>
      <c r="T124" s="287">
        <f>S124*H124</f>
        <v>0</v>
      </c>
      <c r="AR124" s="288" t="s">
        <v>123</v>
      </c>
      <c r="AT124" s="288" t="s">
        <v>118</v>
      </c>
      <c r="AU124" s="288" t="s">
        <v>73</v>
      </c>
      <c r="AY124" s="289" t="s">
        <v>115</v>
      </c>
      <c r="BE124" s="290">
        <f>IF(N124="základní",J124,0)</f>
        <v>0</v>
      </c>
      <c r="BF124" s="290">
        <f>IF(N124="snížená",J124,0)</f>
        <v>0</v>
      </c>
      <c r="BG124" s="290">
        <f>IF(N124="zákl. přenesená",J124,0)</f>
        <v>0</v>
      </c>
      <c r="BH124" s="290">
        <f>IF(N124="sníž. přenesená",J124,0)</f>
        <v>0</v>
      </c>
      <c r="BI124" s="290">
        <f>IF(N124="nulová",J124,0)</f>
        <v>0</v>
      </c>
      <c r="BJ124" s="289" t="s">
        <v>71</v>
      </c>
      <c r="BK124" s="290">
        <f>ROUND(I124*H124,2)</f>
        <v>0</v>
      </c>
      <c r="BL124" s="289" t="s">
        <v>123</v>
      </c>
      <c r="BM124" s="288" t="s">
        <v>195</v>
      </c>
    </row>
    <row r="125" spans="2:47" s="275" customFormat="1" ht="19.2">
      <c r="B125" s="276"/>
      <c r="D125" s="291" t="s">
        <v>133</v>
      </c>
      <c r="F125" s="292" t="s">
        <v>196</v>
      </c>
      <c r="L125" s="276"/>
      <c r="M125" s="293"/>
      <c r="N125" s="285"/>
      <c r="O125" s="285"/>
      <c r="P125" s="285"/>
      <c r="Q125" s="285"/>
      <c r="R125" s="285"/>
      <c r="S125" s="285"/>
      <c r="T125" s="294"/>
      <c r="AT125" s="289" t="s">
        <v>133</v>
      </c>
      <c r="AU125" s="289" t="s">
        <v>73</v>
      </c>
    </row>
    <row r="126" spans="2:65" s="275" customFormat="1" ht="16.5" customHeight="1">
      <c r="B126" s="276"/>
      <c r="C126" s="277" t="s">
        <v>197</v>
      </c>
      <c r="D126" s="277" t="s">
        <v>118</v>
      </c>
      <c r="E126" s="278" t="s">
        <v>198</v>
      </c>
      <c r="F126" s="279" t="s">
        <v>199</v>
      </c>
      <c r="G126" s="280" t="s">
        <v>160</v>
      </c>
      <c r="H126" s="281">
        <v>1</v>
      </c>
      <c r="I126" s="374"/>
      <c r="J126" s="282">
        <f>ROUND(I126*H126,2)</f>
        <v>0</v>
      </c>
      <c r="K126" s="279" t="s">
        <v>3</v>
      </c>
      <c r="L126" s="276"/>
      <c r="M126" s="283" t="s">
        <v>3</v>
      </c>
      <c r="N126" s="284" t="s">
        <v>37</v>
      </c>
      <c r="O126" s="285"/>
      <c r="P126" s="286">
        <f>O126*H126</f>
        <v>0</v>
      </c>
      <c r="Q126" s="286">
        <v>0</v>
      </c>
      <c r="R126" s="286">
        <f>Q126*H126</f>
        <v>0</v>
      </c>
      <c r="S126" s="286">
        <v>0</v>
      </c>
      <c r="T126" s="287">
        <f>S126*H126</f>
        <v>0</v>
      </c>
      <c r="AR126" s="288" t="s">
        <v>123</v>
      </c>
      <c r="AT126" s="288" t="s">
        <v>118</v>
      </c>
      <c r="AU126" s="288" t="s">
        <v>73</v>
      </c>
      <c r="AY126" s="289" t="s">
        <v>115</v>
      </c>
      <c r="BE126" s="290">
        <f>IF(N126="základní",J126,0)</f>
        <v>0</v>
      </c>
      <c r="BF126" s="290">
        <f>IF(N126="snížená",J126,0)</f>
        <v>0</v>
      </c>
      <c r="BG126" s="290">
        <f>IF(N126="zákl. přenesená",J126,0)</f>
        <v>0</v>
      </c>
      <c r="BH126" s="290">
        <f>IF(N126="sníž. přenesená",J126,0)</f>
        <v>0</v>
      </c>
      <c r="BI126" s="290">
        <f>IF(N126="nulová",J126,0)</f>
        <v>0</v>
      </c>
      <c r="BJ126" s="289" t="s">
        <v>71</v>
      </c>
      <c r="BK126" s="290">
        <f>ROUND(I126*H126,2)</f>
        <v>0</v>
      </c>
      <c r="BL126" s="289" t="s">
        <v>123</v>
      </c>
      <c r="BM126" s="288" t="s">
        <v>200</v>
      </c>
    </row>
    <row r="127" spans="2:47" s="275" customFormat="1" ht="19.2">
      <c r="B127" s="276"/>
      <c r="D127" s="291" t="s">
        <v>133</v>
      </c>
      <c r="F127" s="292" t="s">
        <v>201</v>
      </c>
      <c r="L127" s="276"/>
      <c r="M127" s="293"/>
      <c r="N127" s="285"/>
      <c r="O127" s="285"/>
      <c r="P127" s="285"/>
      <c r="Q127" s="285"/>
      <c r="R127" s="285"/>
      <c r="S127" s="285"/>
      <c r="T127" s="294"/>
      <c r="AT127" s="289" t="s">
        <v>133</v>
      </c>
      <c r="AU127" s="289" t="s">
        <v>73</v>
      </c>
    </row>
    <row r="128" spans="2:65" s="275" customFormat="1" ht="16.5" customHeight="1">
      <c r="B128" s="276"/>
      <c r="C128" s="277" t="s">
        <v>202</v>
      </c>
      <c r="D128" s="277" t="s">
        <v>118</v>
      </c>
      <c r="E128" s="278" t="s">
        <v>203</v>
      </c>
      <c r="F128" s="279" t="s">
        <v>204</v>
      </c>
      <c r="G128" s="280" t="s">
        <v>160</v>
      </c>
      <c r="H128" s="281">
        <v>1</v>
      </c>
      <c r="I128" s="374"/>
      <c r="J128" s="282">
        <f>ROUND(I128*H128,2)</f>
        <v>0</v>
      </c>
      <c r="K128" s="279" t="s">
        <v>3</v>
      </c>
      <c r="L128" s="276"/>
      <c r="M128" s="283" t="s">
        <v>3</v>
      </c>
      <c r="N128" s="284" t="s">
        <v>37</v>
      </c>
      <c r="O128" s="285"/>
      <c r="P128" s="286">
        <f>O128*H128</f>
        <v>0</v>
      </c>
      <c r="Q128" s="286">
        <v>0</v>
      </c>
      <c r="R128" s="286">
        <f>Q128*H128</f>
        <v>0</v>
      </c>
      <c r="S128" s="286">
        <v>0</v>
      </c>
      <c r="T128" s="287">
        <f>S128*H128</f>
        <v>0</v>
      </c>
      <c r="AR128" s="288" t="s">
        <v>123</v>
      </c>
      <c r="AT128" s="288" t="s">
        <v>118</v>
      </c>
      <c r="AU128" s="288" t="s">
        <v>73</v>
      </c>
      <c r="AY128" s="289" t="s">
        <v>115</v>
      </c>
      <c r="BE128" s="290">
        <f>IF(N128="základní",J128,0)</f>
        <v>0</v>
      </c>
      <c r="BF128" s="290">
        <f>IF(N128="snížená",J128,0)</f>
        <v>0</v>
      </c>
      <c r="BG128" s="290">
        <f>IF(N128="zákl. přenesená",J128,0)</f>
        <v>0</v>
      </c>
      <c r="BH128" s="290">
        <f>IF(N128="sníž. přenesená",J128,0)</f>
        <v>0</v>
      </c>
      <c r="BI128" s="290">
        <f>IF(N128="nulová",J128,0)</f>
        <v>0</v>
      </c>
      <c r="BJ128" s="289" t="s">
        <v>71</v>
      </c>
      <c r="BK128" s="290">
        <f>ROUND(I128*H128,2)</f>
        <v>0</v>
      </c>
      <c r="BL128" s="289" t="s">
        <v>123</v>
      </c>
      <c r="BM128" s="288" t="s">
        <v>205</v>
      </c>
    </row>
    <row r="129" spans="2:47" s="275" customFormat="1" ht="19.2">
      <c r="B129" s="276"/>
      <c r="D129" s="291" t="s">
        <v>133</v>
      </c>
      <c r="F129" s="292" t="s">
        <v>196</v>
      </c>
      <c r="L129" s="276"/>
      <c r="M129" s="293"/>
      <c r="N129" s="285"/>
      <c r="O129" s="285"/>
      <c r="P129" s="285"/>
      <c r="Q129" s="285"/>
      <c r="R129" s="285"/>
      <c r="S129" s="285"/>
      <c r="T129" s="294"/>
      <c r="AT129" s="289" t="s">
        <v>133</v>
      </c>
      <c r="AU129" s="289" t="s">
        <v>73</v>
      </c>
    </row>
    <row r="130" spans="2:65" s="275" customFormat="1" ht="16.5" customHeight="1">
      <c r="B130" s="276"/>
      <c r="C130" s="277" t="s">
        <v>206</v>
      </c>
      <c r="D130" s="277" t="s">
        <v>118</v>
      </c>
      <c r="E130" s="278" t="s">
        <v>207</v>
      </c>
      <c r="F130" s="279" t="s">
        <v>208</v>
      </c>
      <c r="G130" s="280" t="s">
        <v>160</v>
      </c>
      <c r="H130" s="281">
        <v>1</v>
      </c>
      <c r="I130" s="374"/>
      <c r="J130" s="282">
        <f>ROUND(I130*H130,2)</f>
        <v>0</v>
      </c>
      <c r="K130" s="279" t="s">
        <v>3</v>
      </c>
      <c r="L130" s="276"/>
      <c r="M130" s="283" t="s">
        <v>3</v>
      </c>
      <c r="N130" s="284" t="s">
        <v>37</v>
      </c>
      <c r="O130" s="285"/>
      <c r="P130" s="286">
        <f>O130*H130</f>
        <v>0</v>
      </c>
      <c r="Q130" s="286">
        <v>0</v>
      </c>
      <c r="R130" s="286">
        <f>Q130*H130</f>
        <v>0</v>
      </c>
      <c r="S130" s="286">
        <v>0</v>
      </c>
      <c r="T130" s="287">
        <f>S130*H130</f>
        <v>0</v>
      </c>
      <c r="AR130" s="288" t="s">
        <v>123</v>
      </c>
      <c r="AT130" s="288" t="s">
        <v>118</v>
      </c>
      <c r="AU130" s="288" t="s">
        <v>73</v>
      </c>
      <c r="AY130" s="289" t="s">
        <v>115</v>
      </c>
      <c r="BE130" s="290">
        <f>IF(N130="základní",J130,0)</f>
        <v>0</v>
      </c>
      <c r="BF130" s="290">
        <f>IF(N130="snížená",J130,0)</f>
        <v>0</v>
      </c>
      <c r="BG130" s="290">
        <f>IF(N130="zákl. přenesená",J130,0)</f>
        <v>0</v>
      </c>
      <c r="BH130" s="290">
        <f>IF(N130="sníž. přenesená",J130,0)</f>
        <v>0</v>
      </c>
      <c r="BI130" s="290">
        <f>IF(N130="nulová",J130,0)</f>
        <v>0</v>
      </c>
      <c r="BJ130" s="289" t="s">
        <v>71</v>
      </c>
      <c r="BK130" s="290">
        <f>ROUND(I130*H130,2)</f>
        <v>0</v>
      </c>
      <c r="BL130" s="289" t="s">
        <v>123</v>
      </c>
      <c r="BM130" s="288" t="s">
        <v>209</v>
      </c>
    </row>
    <row r="131" spans="2:47" s="275" customFormat="1" ht="28.8">
      <c r="B131" s="276"/>
      <c r="D131" s="291" t="s">
        <v>133</v>
      </c>
      <c r="F131" s="292" t="s">
        <v>210</v>
      </c>
      <c r="L131" s="276"/>
      <c r="M131" s="293"/>
      <c r="N131" s="285"/>
      <c r="O131" s="285"/>
      <c r="P131" s="285"/>
      <c r="Q131" s="285"/>
      <c r="R131" s="285"/>
      <c r="S131" s="285"/>
      <c r="T131" s="294"/>
      <c r="AT131" s="289" t="s">
        <v>133</v>
      </c>
      <c r="AU131" s="289" t="s">
        <v>73</v>
      </c>
    </row>
    <row r="132" spans="2:65" s="275" customFormat="1" ht="16.5" customHeight="1">
      <c r="B132" s="276"/>
      <c r="C132" s="277" t="s">
        <v>211</v>
      </c>
      <c r="D132" s="277" t="s">
        <v>118</v>
      </c>
      <c r="E132" s="278" t="s">
        <v>212</v>
      </c>
      <c r="F132" s="279" t="s">
        <v>213</v>
      </c>
      <c r="G132" s="280" t="s">
        <v>160</v>
      </c>
      <c r="H132" s="281">
        <v>1</v>
      </c>
      <c r="I132" s="374"/>
      <c r="J132" s="282">
        <f>ROUND(I132*H132,2)</f>
        <v>0</v>
      </c>
      <c r="K132" s="279" t="s">
        <v>3</v>
      </c>
      <c r="L132" s="276"/>
      <c r="M132" s="283" t="s">
        <v>3</v>
      </c>
      <c r="N132" s="284" t="s">
        <v>37</v>
      </c>
      <c r="O132" s="285"/>
      <c r="P132" s="286">
        <f>O132*H132</f>
        <v>0</v>
      </c>
      <c r="Q132" s="286">
        <v>0</v>
      </c>
      <c r="R132" s="286">
        <f>Q132*H132</f>
        <v>0</v>
      </c>
      <c r="S132" s="286">
        <v>0</v>
      </c>
      <c r="T132" s="287">
        <f>S132*H132</f>
        <v>0</v>
      </c>
      <c r="AR132" s="288" t="s">
        <v>123</v>
      </c>
      <c r="AT132" s="288" t="s">
        <v>118</v>
      </c>
      <c r="AU132" s="288" t="s">
        <v>73</v>
      </c>
      <c r="AY132" s="289" t="s">
        <v>115</v>
      </c>
      <c r="BE132" s="290">
        <f>IF(N132="základní",J132,0)</f>
        <v>0</v>
      </c>
      <c r="BF132" s="290">
        <f>IF(N132="snížená",J132,0)</f>
        <v>0</v>
      </c>
      <c r="BG132" s="290">
        <f>IF(N132="zákl. přenesená",J132,0)</f>
        <v>0</v>
      </c>
      <c r="BH132" s="290">
        <f>IF(N132="sníž. přenesená",J132,0)</f>
        <v>0</v>
      </c>
      <c r="BI132" s="290">
        <f>IF(N132="nulová",J132,0)</f>
        <v>0</v>
      </c>
      <c r="BJ132" s="289" t="s">
        <v>71</v>
      </c>
      <c r="BK132" s="290">
        <f>ROUND(I132*H132,2)</f>
        <v>0</v>
      </c>
      <c r="BL132" s="289" t="s">
        <v>123</v>
      </c>
      <c r="BM132" s="288" t="s">
        <v>214</v>
      </c>
    </row>
    <row r="133" spans="2:65" s="275" customFormat="1" ht="16.5" customHeight="1">
      <c r="B133" s="276"/>
      <c r="C133" s="277" t="s">
        <v>215</v>
      </c>
      <c r="D133" s="277" t="s">
        <v>118</v>
      </c>
      <c r="E133" s="278" t="s">
        <v>216</v>
      </c>
      <c r="F133" s="279" t="s">
        <v>217</v>
      </c>
      <c r="G133" s="280" t="s">
        <v>160</v>
      </c>
      <c r="H133" s="281">
        <v>1</v>
      </c>
      <c r="I133" s="374"/>
      <c r="J133" s="282">
        <f>ROUND(I133*H133,2)</f>
        <v>0</v>
      </c>
      <c r="K133" s="279" t="s">
        <v>3</v>
      </c>
      <c r="L133" s="276"/>
      <c r="M133" s="283" t="s">
        <v>3</v>
      </c>
      <c r="N133" s="284" t="s">
        <v>37</v>
      </c>
      <c r="O133" s="285"/>
      <c r="P133" s="286">
        <f>O133*H133</f>
        <v>0</v>
      </c>
      <c r="Q133" s="286">
        <v>0</v>
      </c>
      <c r="R133" s="286">
        <f>Q133*H133</f>
        <v>0</v>
      </c>
      <c r="S133" s="286">
        <v>0</v>
      </c>
      <c r="T133" s="287">
        <f>S133*H133</f>
        <v>0</v>
      </c>
      <c r="AR133" s="288" t="s">
        <v>123</v>
      </c>
      <c r="AT133" s="288" t="s">
        <v>118</v>
      </c>
      <c r="AU133" s="288" t="s">
        <v>73</v>
      </c>
      <c r="AY133" s="289" t="s">
        <v>115</v>
      </c>
      <c r="BE133" s="290">
        <f>IF(N133="základní",J133,0)</f>
        <v>0</v>
      </c>
      <c r="BF133" s="290">
        <f>IF(N133="snížená",J133,0)</f>
        <v>0</v>
      </c>
      <c r="BG133" s="290">
        <f>IF(N133="zákl. přenesená",J133,0)</f>
        <v>0</v>
      </c>
      <c r="BH133" s="290">
        <f>IF(N133="sníž. přenesená",J133,0)</f>
        <v>0</v>
      </c>
      <c r="BI133" s="290">
        <f>IF(N133="nulová",J133,0)</f>
        <v>0</v>
      </c>
      <c r="BJ133" s="289" t="s">
        <v>71</v>
      </c>
      <c r="BK133" s="290">
        <f>ROUND(I133*H133,2)</f>
        <v>0</v>
      </c>
      <c r="BL133" s="289" t="s">
        <v>123</v>
      </c>
      <c r="BM133" s="288" t="s">
        <v>218</v>
      </c>
    </row>
    <row r="134" spans="1:65" s="172" customFormat="1" ht="16.5" customHeight="1">
      <c r="A134" s="168"/>
      <c r="B134" s="169"/>
      <c r="C134" s="242" t="s">
        <v>8</v>
      </c>
      <c r="D134" s="242" t="s">
        <v>118</v>
      </c>
      <c r="E134" s="243" t="s">
        <v>219</v>
      </c>
      <c r="F134" s="244" t="s">
        <v>220</v>
      </c>
      <c r="G134" s="245" t="s">
        <v>121</v>
      </c>
      <c r="H134" s="246">
        <v>13.8</v>
      </c>
      <c r="I134" s="70"/>
      <c r="J134" s="247">
        <f>ROUND(I134*H134,2)</f>
        <v>0</v>
      </c>
      <c r="K134" s="244" t="s">
        <v>3</v>
      </c>
      <c r="L134" s="169"/>
      <c r="M134" s="248" t="s">
        <v>3</v>
      </c>
      <c r="N134" s="249" t="s">
        <v>37</v>
      </c>
      <c r="O134" s="250"/>
      <c r="P134" s="251">
        <f>O134*H134</f>
        <v>0</v>
      </c>
      <c r="Q134" s="251">
        <v>0</v>
      </c>
      <c r="R134" s="251">
        <f>Q134*H134</f>
        <v>0</v>
      </c>
      <c r="S134" s="251">
        <v>0</v>
      </c>
      <c r="T134" s="252">
        <f>S134*H134</f>
        <v>0</v>
      </c>
      <c r="U134" s="168"/>
      <c r="V134" s="168"/>
      <c r="W134" s="168"/>
      <c r="X134" s="168"/>
      <c r="Y134" s="168"/>
      <c r="Z134" s="168"/>
      <c r="AA134" s="168"/>
      <c r="AB134" s="168"/>
      <c r="AC134" s="168"/>
      <c r="AD134" s="168"/>
      <c r="AE134" s="168"/>
      <c r="AR134" s="253" t="s">
        <v>123</v>
      </c>
      <c r="AT134" s="253" t="s">
        <v>118</v>
      </c>
      <c r="AU134" s="253" t="s">
        <v>73</v>
      </c>
      <c r="AY134" s="162" t="s">
        <v>115</v>
      </c>
      <c r="BE134" s="254">
        <f>IF(N134="základní",J134,0)</f>
        <v>0</v>
      </c>
      <c r="BF134" s="254">
        <f>IF(N134="snížená",J134,0)</f>
        <v>0</v>
      </c>
      <c r="BG134" s="254">
        <f>IF(N134="zákl. přenesená",J134,0)</f>
        <v>0</v>
      </c>
      <c r="BH134" s="254">
        <f>IF(N134="sníž. přenesená",J134,0)</f>
        <v>0</v>
      </c>
      <c r="BI134" s="254">
        <f>IF(N134="nulová",J134,0)</f>
        <v>0</v>
      </c>
      <c r="BJ134" s="162" t="s">
        <v>71</v>
      </c>
      <c r="BK134" s="254">
        <f>ROUND(I134*H134,2)</f>
        <v>0</v>
      </c>
      <c r="BL134" s="162" t="s">
        <v>123</v>
      </c>
      <c r="BM134" s="253" t="s">
        <v>221</v>
      </c>
    </row>
    <row r="135" spans="2:51" s="267" customFormat="1" ht="12">
      <c r="B135" s="268"/>
      <c r="D135" s="255" t="s">
        <v>127</v>
      </c>
      <c r="E135" s="269" t="s">
        <v>3</v>
      </c>
      <c r="F135" s="270" t="s">
        <v>222</v>
      </c>
      <c r="H135" s="271">
        <v>13.8</v>
      </c>
      <c r="L135" s="268"/>
      <c r="M135" s="272"/>
      <c r="N135" s="273"/>
      <c r="O135" s="273"/>
      <c r="P135" s="273"/>
      <c r="Q135" s="273"/>
      <c r="R135" s="273"/>
      <c r="S135" s="273"/>
      <c r="T135" s="274"/>
      <c r="AT135" s="269" t="s">
        <v>127</v>
      </c>
      <c r="AU135" s="269" t="s">
        <v>73</v>
      </c>
      <c r="AV135" s="267" t="s">
        <v>73</v>
      </c>
      <c r="AW135" s="267" t="s">
        <v>29</v>
      </c>
      <c r="AX135" s="267" t="s">
        <v>71</v>
      </c>
      <c r="AY135" s="269" t="s">
        <v>115</v>
      </c>
    </row>
    <row r="136" spans="1:65" s="172" customFormat="1" ht="16.5" customHeight="1">
      <c r="A136" s="168"/>
      <c r="B136" s="169"/>
      <c r="C136" s="242" t="s">
        <v>223</v>
      </c>
      <c r="D136" s="242" t="s">
        <v>118</v>
      </c>
      <c r="E136" s="243" t="s">
        <v>224</v>
      </c>
      <c r="F136" s="244" t="s">
        <v>225</v>
      </c>
      <c r="G136" s="245" t="s">
        <v>121</v>
      </c>
      <c r="H136" s="246">
        <v>13.8</v>
      </c>
      <c r="I136" s="70"/>
      <c r="J136" s="247">
        <f>ROUND(I136*H136,2)</f>
        <v>0</v>
      </c>
      <c r="K136" s="244" t="s">
        <v>3</v>
      </c>
      <c r="L136" s="169"/>
      <c r="M136" s="248" t="s">
        <v>3</v>
      </c>
      <c r="N136" s="249" t="s">
        <v>37</v>
      </c>
      <c r="O136" s="250"/>
      <c r="P136" s="251">
        <f>O136*H136</f>
        <v>0</v>
      </c>
      <c r="Q136" s="251">
        <v>0</v>
      </c>
      <c r="R136" s="251">
        <f>Q136*H136</f>
        <v>0</v>
      </c>
      <c r="S136" s="251">
        <v>0</v>
      </c>
      <c r="T136" s="252">
        <f>S136*H136</f>
        <v>0</v>
      </c>
      <c r="U136" s="168"/>
      <c r="V136" s="168"/>
      <c r="W136" s="168"/>
      <c r="X136" s="168"/>
      <c r="Y136" s="168"/>
      <c r="Z136" s="168"/>
      <c r="AA136" s="168"/>
      <c r="AB136" s="168"/>
      <c r="AC136" s="168"/>
      <c r="AD136" s="168"/>
      <c r="AE136" s="168"/>
      <c r="AR136" s="253" t="s">
        <v>123</v>
      </c>
      <c r="AT136" s="253" t="s">
        <v>118</v>
      </c>
      <c r="AU136" s="253" t="s">
        <v>73</v>
      </c>
      <c r="AY136" s="162" t="s">
        <v>115</v>
      </c>
      <c r="BE136" s="254">
        <f>IF(N136="základní",J136,0)</f>
        <v>0</v>
      </c>
      <c r="BF136" s="254">
        <f>IF(N136="snížená",J136,0)</f>
        <v>0</v>
      </c>
      <c r="BG136" s="254">
        <f>IF(N136="zákl. přenesená",J136,0)</f>
        <v>0</v>
      </c>
      <c r="BH136" s="254">
        <f>IF(N136="sníž. přenesená",J136,0)</f>
        <v>0</v>
      </c>
      <c r="BI136" s="254">
        <f>IF(N136="nulová",J136,0)</f>
        <v>0</v>
      </c>
      <c r="BJ136" s="162" t="s">
        <v>71</v>
      </c>
      <c r="BK136" s="254">
        <f>ROUND(I136*H136,2)</f>
        <v>0</v>
      </c>
      <c r="BL136" s="162" t="s">
        <v>123</v>
      </c>
      <c r="BM136" s="253" t="s">
        <v>226</v>
      </c>
    </row>
    <row r="137" spans="1:65" s="172" customFormat="1" ht="16.5" customHeight="1">
      <c r="A137" s="168"/>
      <c r="B137" s="169"/>
      <c r="C137" s="242" t="s">
        <v>227</v>
      </c>
      <c r="D137" s="242" t="s">
        <v>118</v>
      </c>
      <c r="E137" s="243" t="s">
        <v>228</v>
      </c>
      <c r="F137" s="244" t="s">
        <v>229</v>
      </c>
      <c r="G137" s="245" t="s">
        <v>230</v>
      </c>
      <c r="H137" s="246">
        <v>1</v>
      </c>
      <c r="I137" s="70"/>
      <c r="J137" s="247">
        <f>ROUND(I137*H137,2)</f>
        <v>0</v>
      </c>
      <c r="K137" s="244" t="s">
        <v>3</v>
      </c>
      <c r="L137" s="169"/>
      <c r="M137" s="248" t="s">
        <v>3</v>
      </c>
      <c r="N137" s="249" t="s">
        <v>37</v>
      </c>
      <c r="O137" s="250"/>
      <c r="P137" s="251">
        <f>O137*H137</f>
        <v>0</v>
      </c>
      <c r="Q137" s="251">
        <v>0</v>
      </c>
      <c r="R137" s="251">
        <f>Q137*H137</f>
        <v>0</v>
      </c>
      <c r="S137" s="251">
        <v>0</v>
      </c>
      <c r="T137" s="252">
        <f>S137*H137</f>
        <v>0</v>
      </c>
      <c r="U137" s="168"/>
      <c r="V137" s="168"/>
      <c r="W137" s="168"/>
      <c r="X137" s="168"/>
      <c r="Y137" s="168"/>
      <c r="Z137" s="168"/>
      <c r="AA137" s="168"/>
      <c r="AB137" s="168"/>
      <c r="AC137" s="168"/>
      <c r="AD137" s="168"/>
      <c r="AE137" s="168"/>
      <c r="AR137" s="253" t="s">
        <v>123</v>
      </c>
      <c r="AT137" s="253" t="s">
        <v>118</v>
      </c>
      <c r="AU137" s="253" t="s">
        <v>73</v>
      </c>
      <c r="AY137" s="162" t="s">
        <v>115</v>
      </c>
      <c r="BE137" s="254">
        <f>IF(N137="základní",J137,0)</f>
        <v>0</v>
      </c>
      <c r="BF137" s="254">
        <f>IF(N137="snížená",J137,0)</f>
        <v>0</v>
      </c>
      <c r="BG137" s="254">
        <f>IF(N137="zákl. přenesená",J137,0)</f>
        <v>0</v>
      </c>
      <c r="BH137" s="254">
        <f>IF(N137="sníž. přenesená",J137,0)</f>
        <v>0</v>
      </c>
      <c r="BI137" s="254">
        <f>IF(N137="nulová",J137,0)</f>
        <v>0</v>
      </c>
      <c r="BJ137" s="162" t="s">
        <v>71</v>
      </c>
      <c r="BK137" s="254">
        <f>ROUND(I137*H137,2)</f>
        <v>0</v>
      </c>
      <c r="BL137" s="162" t="s">
        <v>123</v>
      </c>
      <c r="BM137" s="253" t="s">
        <v>231</v>
      </c>
    </row>
    <row r="138" spans="1:65" s="172" customFormat="1" ht="16.5" customHeight="1">
      <c r="A138" s="168"/>
      <c r="B138" s="169"/>
      <c r="C138" s="242" t="s">
        <v>232</v>
      </c>
      <c r="D138" s="242" t="s">
        <v>118</v>
      </c>
      <c r="E138" s="243" t="s">
        <v>233</v>
      </c>
      <c r="F138" s="244" t="s">
        <v>234</v>
      </c>
      <c r="G138" s="245" t="s">
        <v>121</v>
      </c>
      <c r="H138" s="246">
        <v>238.576</v>
      </c>
      <c r="I138" s="70"/>
      <c r="J138" s="247">
        <f>ROUND(I138*H138,2)</f>
        <v>0</v>
      </c>
      <c r="K138" s="244" t="s">
        <v>122</v>
      </c>
      <c r="L138" s="169"/>
      <c r="M138" s="248" t="s">
        <v>3</v>
      </c>
      <c r="N138" s="249" t="s">
        <v>37</v>
      </c>
      <c r="O138" s="250"/>
      <c r="P138" s="251">
        <f>O138*H138</f>
        <v>0</v>
      </c>
      <c r="Q138" s="251">
        <v>0</v>
      </c>
      <c r="R138" s="251">
        <f>Q138*H138</f>
        <v>0</v>
      </c>
      <c r="S138" s="251">
        <v>0</v>
      </c>
      <c r="T138" s="252">
        <f>S138*H138</f>
        <v>0</v>
      </c>
      <c r="U138" s="168"/>
      <c r="V138" s="168"/>
      <c r="W138" s="168"/>
      <c r="X138" s="168"/>
      <c r="Y138" s="168"/>
      <c r="Z138" s="168"/>
      <c r="AA138" s="168"/>
      <c r="AB138" s="168"/>
      <c r="AC138" s="168"/>
      <c r="AD138" s="168"/>
      <c r="AE138" s="168"/>
      <c r="AR138" s="253" t="s">
        <v>123</v>
      </c>
      <c r="AT138" s="253" t="s">
        <v>118</v>
      </c>
      <c r="AU138" s="253" t="s">
        <v>73</v>
      </c>
      <c r="AY138" s="162" t="s">
        <v>115</v>
      </c>
      <c r="BE138" s="254">
        <f>IF(N138="základní",J138,0)</f>
        <v>0</v>
      </c>
      <c r="BF138" s="254">
        <f>IF(N138="snížená",J138,0)</f>
        <v>0</v>
      </c>
      <c r="BG138" s="254">
        <f>IF(N138="zákl. přenesená",J138,0)</f>
        <v>0</v>
      </c>
      <c r="BH138" s="254">
        <f>IF(N138="sníž. přenesená",J138,0)</f>
        <v>0</v>
      </c>
      <c r="BI138" s="254">
        <f>IF(N138="nulová",J138,0)</f>
        <v>0</v>
      </c>
      <c r="BJ138" s="162" t="s">
        <v>71</v>
      </c>
      <c r="BK138" s="254">
        <f>ROUND(I138*H138,2)</f>
        <v>0</v>
      </c>
      <c r="BL138" s="162" t="s">
        <v>123</v>
      </c>
      <c r="BM138" s="253" t="s">
        <v>235</v>
      </c>
    </row>
    <row r="139" spans="1:47" s="172" customFormat="1" ht="38.4">
      <c r="A139" s="168"/>
      <c r="B139" s="169"/>
      <c r="C139" s="168"/>
      <c r="D139" s="255" t="s">
        <v>125</v>
      </c>
      <c r="E139" s="168"/>
      <c r="F139" s="256" t="s">
        <v>236</v>
      </c>
      <c r="G139" s="168"/>
      <c r="H139" s="168"/>
      <c r="I139" s="173"/>
      <c r="J139" s="168"/>
      <c r="K139" s="168"/>
      <c r="L139" s="169"/>
      <c r="M139" s="257"/>
      <c r="N139" s="258"/>
      <c r="O139" s="250"/>
      <c r="P139" s="250"/>
      <c r="Q139" s="250"/>
      <c r="R139" s="250"/>
      <c r="S139" s="250"/>
      <c r="T139" s="259"/>
      <c r="U139" s="168"/>
      <c r="V139" s="168"/>
      <c r="W139" s="168"/>
      <c r="X139" s="168"/>
      <c r="Y139" s="168"/>
      <c r="Z139" s="168"/>
      <c r="AA139" s="168"/>
      <c r="AB139" s="168"/>
      <c r="AC139" s="168"/>
      <c r="AD139" s="168"/>
      <c r="AE139" s="168"/>
      <c r="AT139" s="162" t="s">
        <v>125</v>
      </c>
      <c r="AU139" s="162" t="s">
        <v>73</v>
      </c>
    </row>
    <row r="140" spans="2:51" s="260" customFormat="1" ht="12">
      <c r="B140" s="261"/>
      <c r="D140" s="255" t="s">
        <v>127</v>
      </c>
      <c r="E140" s="262" t="s">
        <v>3</v>
      </c>
      <c r="F140" s="263" t="s">
        <v>237</v>
      </c>
      <c r="H140" s="262" t="s">
        <v>3</v>
      </c>
      <c r="L140" s="261"/>
      <c r="M140" s="264"/>
      <c r="N140" s="265"/>
      <c r="O140" s="265"/>
      <c r="P140" s="265"/>
      <c r="Q140" s="265"/>
      <c r="R140" s="265"/>
      <c r="S140" s="265"/>
      <c r="T140" s="266"/>
      <c r="AT140" s="262" t="s">
        <v>127</v>
      </c>
      <c r="AU140" s="262" t="s">
        <v>73</v>
      </c>
      <c r="AV140" s="260" t="s">
        <v>71</v>
      </c>
      <c r="AW140" s="260" t="s">
        <v>29</v>
      </c>
      <c r="AX140" s="260" t="s">
        <v>66</v>
      </c>
      <c r="AY140" s="262" t="s">
        <v>115</v>
      </c>
    </row>
    <row r="141" spans="2:51" s="267" customFormat="1" ht="12">
      <c r="B141" s="268"/>
      <c r="D141" s="255" t="s">
        <v>127</v>
      </c>
      <c r="E141" s="269" t="s">
        <v>3</v>
      </c>
      <c r="F141" s="270" t="s">
        <v>238</v>
      </c>
      <c r="H141" s="271">
        <v>238.576</v>
      </c>
      <c r="L141" s="268"/>
      <c r="M141" s="272"/>
      <c r="N141" s="273"/>
      <c r="O141" s="273"/>
      <c r="P141" s="273"/>
      <c r="Q141" s="273"/>
      <c r="R141" s="273"/>
      <c r="S141" s="273"/>
      <c r="T141" s="274"/>
      <c r="AT141" s="269" t="s">
        <v>127</v>
      </c>
      <c r="AU141" s="269" t="s">
        <v>73</v>
      </c>
      <c r="AV141" s="267" t="s">
        <v>73</v>
      </c>
      <c r="AW141" s="267" t="s">
        <v>29</v>
      </c>
      <c r="AX141" s="267" t="s">
        <v>71</v>
      </c>
      <c r="AY141" s="269" t="s">
        <v>115</v>
      </c>
    </row>
    <row r="142" spans="1:65" s="172" customFormat="1" ht="16.5" customHeight="1">
      <c r="A142" s="168"/>
      <c r="B142" s="169"/>
      <c r="C142" s="242" t="s">
        <v>239</v>
      </c>
      <c r="D142" s="242" t="s">
        <v>118</v>
      </c>
      <c r="E142" s="243" t="s">
        <v>240</v>
      </c>
      <c r="F142" s="244" t="s">
        <v>241</v>
      </c>
      <c r="G142" s="245" t="s">
        <v>121</v>
      </c>
      <c r="H142" s="246">
        <v>14314.56</v>
      </c>
      <c r="I142" s="70"/>
      <c r="J142" s="247">
        <f>ROUND(I142*H142,2)</f>
        <v>0</v>
      </c>
      <c r="K142" s="244" t="s">
        <v>122</v>
      </c>
      <c r="L142" s="169"/>
      <c r="M142" s="248" t="s">
        <v>3</v>
      </c>
      <c r="N142" s="249" t="s">
        <v>37</v>
      </c>
      <c r="O142" s="250"/>
      <c r="P142" s="251">
        <f>O142*H142</f>
        <v>0</v>
      </c>
      <c r="Q142" s="251">
        <v>0</v>
      </c>
      <c r="R142" s="251">
        <f>Q142*H142</f>
        <v>0</v>
      </c>
      <c r="S142" s="251">
        <v>0</v>
      </c>
      <c r="T142" s="252">
        <f>S142*H142</f>
        <v>0</v>
      </c>
      <c r="U142" s="168"/>
      <c r="V142" s="168"/>
      <c r="W142" s="168"/>
      <c r="X142" s="168"/>
      <c r="Y142" s="168"/>
      <c r="Z142" s="168"/>
      <c r="AA142" s="168"/>
      <c r="AB142" s="168"/>
      <c r="AC142" s="168"/>
      <c r="AD142" s="168"/>
      <c r="AE142" s="168"/>
      <c r="AR142" s="253" t="s">
        <v>123</v>
      </c>
      <c r="AT142" s="253" t="s">
        <v>118</v>
      </c>
      <c r="AU142" s="253" t="s">
        <v>73</v>
      </c>
      <c r="AY142" s="162" t="s">
        <v>115</v>
      </c>
      <c r="BE142" s="254">
        <f>IF(N142="základní",J142,0)</f>
        <v>0</v>
      </c>
      <c r="BF142" s="254">
        <f>IF(N142="snížená",J142,0)</f>
        <v>0</v>
      </c>
      <c r="BG142" s="254">
        <f>IF(N142="zákl. přenesená",J142,0)</f>
        <v>0</v>
      </c>
      <c r="BH142" s="254">
        <f>IF(N142="sníž. přenesená",J142,0)</f>
        <v>0</v>
      </c>
      <c r="BI142" s="254">
        <f>IF(N142="nulová",J142,0)</f>
        <v>0</v>
      </c>
      <c r="BJ142" s="162" t="s">
        <v>71</v>
      </c>
      <c r="BK142" s="254">
        <f>ROUND(I142*H142,2)</f>
        <v>0</v>
      </c>
      <c r="BL142" s="162" t="s">
        <v>123</v>
      </c>
      <c r="BM142" s="253" t="s">
        <v>242</v>
      </c>
    </row>
    <row r="143" spans="1:47" s="172" customFormat="1" ht="38.4">
      <c r="A143" s="168"/>
      <c r="B143" s="169"/>
      <c r="C143" s="168"/>
      <c r="D143" s="255" t="s">
        <v>125</v>
      </c>
      <c r="E143" s="168"/>
      <c r="F143" s="256" t="s">
        <v>236</v>
      </c>
      <c r="G143" s="168"/>
      <c r="H143" s="168"/>
      <c r="I143" s="173"/>
      <c r="J143" s="168"/>
      <c r="K143" s="168"/>
      <c r="L143" s="169"/>
      <c r="M143" s="257"/>
      <c r="N143" s="258"/>
      <c r="O143" s="250"/>
      <c r="P143" s="250"/>
      <c r="Q143" s="250"/>
      <c r="R143" s="250"/>
      <c r="S143" s="250"/>
      <c r="T143" s="259"/>
      <c r="U143" s="168"/>
      <c r="V143" s="168"/>
      <c r="W143" s="168"/>
      <c r="X143" s="168"/>
      <c r="Y143" s="168"/>
      <c r="Z143" s="168"/>
      <c r="AA143" s="168"/>
      <c r="AB143" s="168"/>
      <c r="AC143" s="168"/>
      <c r="AD143" s="168"/>
      <c r="AE143" s="168"/>
      <c r="AT143" s="162" t="s">
        <v>125</v>
      </c>
      <c r="AU143" s="162" t="s">
        <v>73</v>
      </c>
    </row>
    <row r="144" spans="2:51" s="267" customFormat="1" ht="12">
      <c r="B144" s="268"/>
      <c r="D144" s="255" t="s">
        <v>127</v>
      </c>
      <c r="E144" s="269" t="s">
        <v>3</v>
      </c>
      <c r="F144" s="270" t="s">
        <v>243</v>
      </c>
      <c r="H144" s="271">
        <v>14314.56</v>
      </c>
      <c r="L144" s="268"/>
      <c r="M144" s="272"/>
      <c r="N144" s="273"/>
      <c r="O144" s="273"/>
      <c r="P144" s="273"/>
      <c r="Q144" s="273"/>
      <c r="R144" s="273"/>
      <c r="S144" s="273"/>
      <c r="T144" s="274"/>
      <c r="AT144" s="269" t="s">
        <v>127</v>
      </c>
      <c r="AU144" s="269" t="s">
        <v>73</v>
      </c>
      <c r="AV144" s="267" t="s">
        <v>73</v>
      </c>
      <c r="AW144" s="267" t="s">
        <v>29</v>
      </c>
      <c r="AX144" s="267" t="s">
        <v>71</v>
      </c>
      <c r="AY144" s="269" t="s">
        <v>115</v>
      </c>
    </row>
    <row r="145" spans="1:65" s="172" customFormat="1" ht="16.5" customHeight="1">
      <c r="A145" s="168"/>
      <c r="B145" s="169"/>
      <c r="C145" s="242" t="s">
        <v>244</v>
      </c>
      <c r="D145" s="242" t="s">
        <v>118</v>
      </c>
      <c r="E145" s="243" t="s">
        <v>245</v>
      </c>
      <c r="F145" s="244" t="s">
        <v>246</v>
      </c>
      <c r="G145" s="245" t="s">
        <v>121</v>
      </c>
      <c r="H145" s="246">
        <v>238.576</v>
      </c>
      <c r="I145" s="70"/>
      <c r="J145" s="247">
        <f>ROUND(I145*H145,2)</f>
        <v>0</v>
      </c>
      <c r="K145" s="244" t="s">
        <v>122</v>
      </c>
      <c r="L145" s="169"/>
      <c r="M145" s="248" t="s">
        <v>3</v>
      </c>
      <c r="N145" s="249" t="s">
        <v>37</v>
      </c>
      <c r="O145" s="250"/>
      <c r="P145" s="251">
        <f>O145*H145</f>
        <v>0</v>
      </c>
      <c r="Q145" s="251">
        <v>0</v>
      </c>
      <c r="R145" s="251">
        <f>Q145*H145</f>
        <v>0</v>
      </c>
      <c r="S145" s="251">
        <v>0</v>
      </c>
      <c r="T145" s="252">
        <f>S145*H145</f>
        <v>0</v>
      </c>
      <c r="U145" s="168"/>
      <c r="V145" s="168"/>
      <c r="W145" s="168"/>
      <c r="X145" s="168"/>
      <c r="Y145" s="168"/>
      <c r="Z145" s="168"/>
      <c r="AA145" s="168"/>
      <c r="AB145" s="168"/>
      <c r="AC145" s="168"/>
      <c r="AD145" s="168"/>
      <c r="AE145" s="168"/>
      <c r="AR145" s="253" t="s">
        <v>123</v>
      </c>
      <c r="AT145" s="253" t="s">
        <v>118</v>
      </c>
      <c r="AU145" s="253" t="s">
        <v>73</v>
      </c>
      <c r="AY145" s="162" t="s">
        <v>115</v>
      </c>
      <c r="BE145" s="254">
        <f>IF(N145="základní",J145,0)</f>
        <v>0</v>
      </c>
      <c r="BF145" s="254">
        <f>IF(N145="snížená",J145,0)</f>
        <v>0</v>
      </c>
      <c r="BG145" s="254">
        <f>IF(N145="zákl. přenesená",J145,0)</f>
        <v>0</v>
      </c>
      <c r="BH145" s="254">
        <f>IF(N145="sníž. přenesená",J145,0)</f>
        <v>0</v>
      </c>
      <c r="BI145" s="254">
        <f>IF(N145="nulová",J145,0)</f>
        <v>0</v>
      </c>
      <c r="BJ145" s="162" t="s">
        <v>71</v>
      </c>
      <c r="BK145" s="254">
        <f>ROUND(I145*H145,2)</f>
        <v>0</v>
      </c>
      <c r="BL145" s="162" t="s">
        <v>123</v>
      </c>
      <c r="BM145" s="253" t="s">
        <v>247</v>
      </c>
    </row>
    <row r="146" spans="2:51" s="267" customFormat="1" ht="12">
      <c r="B146" s="268"/>
      <c r="D146" s="255" t="s">
        <v>127</v>
      </c>
      <c r="E146" s="269" t="s">
        <v>3</v>
      </c>
      <c r="F146" s="270" t="s">
        <v>238</v>
      </c>
      <c r="H146" s="271">
        <v>238.576</v>
      </c>
      <c r="L146" s="268"/>
      <c r="M146" s="272"/>
      <c r="N146" s="273"/>
      <c r="O146" s="273"/>
      <c r="P146" s="273"/>
      <c r="Q146" s="273"/>
      <c r="R146" s="273"/>
      <c r="S146" s="273"/>
      <c r="T146" s="274"/>
      <c r="AT146" s="269" t="s">
        <v>127</v>
      </c>
      <c r="AU146" s="269" t="s">
        <v>73</v>
      </c>
      <c r="AV146" s="267" t="s">
        <v>73</v>
      </c>
      <c r="AW146" s="267" t="s">
        <v>29</v>
      </c>
      <c r="AX146" s="267" t="s">
        <v>71</v>
      </c>
      <c r="AY146" s="269" t="s">
        <v>115</v>
      </c>
    </row>
    <row r="147" spans="2:65" s="275" customFormat="1" ht="16.5" customHeight="1">
      <c r="B147" s="276"/>
      <c r="C147" s="277" t="s">
        <v>248</v>
      </c>
      <c r="D147" s="277" t="s">
        <v>118</v>
      </c>
      <c r="E147" s="278" t="s">
        <v>249</v>
      </c>
      <c r="F147" s="279" t="s">
        <v>250</v>
      </c>
      <c r="G147" s="280" t="s">
        <v>251</v>
      </c>
      <c r="H147" s="281">
        <v>0.087</v>
      </c>
      <c r="I147" s="374"/>
      <c r="J147" s="282">
        <f>ROUND(I147*H147,2)</f>
        <v>0</v>
      </c>
      <c r="K147" s="279" t="s">
        <v>122</v>
      </c>
      <c r="L147" s="276"/>
      <c r="M147" s="283" t="s">
        <v>3</v>
      </c>
      <c r="N147" s="284" t="s">
        <v>37</v>
      </c>
      <c r="O147" s="285"/>
      <c r="P147" s="286">
        <f>O147*H147</f>
        <v>0</v>
      </c>
      <c r="Q147" s="286">
        <v>0</v>
      </c>
      <c r="R147" s="286">
        <f>Q147*H147</f>
        <v>0</v>
      </c>
      <c r="S147" s="286">
        <v>0</v>
      </c>
      <c r="T147" s="287">
        <f>S147*H147</f>
        <v>0</v>
      </c>
      <c r="AR147" s="288" t="s">
        <v>123</v>
      </c>
      <c r="AT147" s="288" t="s">
        <v>118</v>
      </c>
      <c r="AU147" s="288" t="s">
        <v>73</v>
      </c>
      <c r="AY147" s="289" t="s">
        <v>115</v>
      </c>
      <c r="BE147" s="290">
        <f>IF(N147="základní",J147,0)</f>
        <v>0</v>
      </c>
      <c r="BF147" s="290">
        <f>IF(N147="snížená",J147,0)</f>
        <v>0</v>
      </c>
      <c r="BG147" s="290">
        <f>IF(N147="zákl. přenesená",J147,0)</f>
        <v>0</v>
      </c>
      <c r="BH147" s="290">
        <f>IF(N147="sníž. přenesená",J147,0)</f>
        <v>0</v>
      </c>
      <c r="BI147" s="290">
        <f>IF(N147="nulová",J147,0)</f>
        <v>0</v>
      </c>
      <c r="BJ147" s="289" t="s">
        <v>71</v>
      </c>
      <c r="BK147" s="290">
        <f>ROUND(I147*H147,2)</f>
        <v>0</v>
      </c>
      <c r="BL147" s="289" t="s">
        <v>123</v>
      </c>
      <c r="BM147" s="288" t="s">
        <v>252</v>
      </c>
    </row>
    <row r="148" spans="2:47" s="275" customFormat="1" ht="38.4">
      <c r="B148" s="276"/>
      <c r="D148" s="291" t="s">
        <v>125</v>
      </c>
      <c r="F148" s="292" t="s">
        <v>253</v>
      </c>
      <c r="L148" s="276"/>
      <c r="M148" s="293"/>
      <c r="N148" s="285"/>
      <c r="O148" s="285"/>
      <c r="P148" s="285"/>
      <c r="Q148" s="285"/>
      <c r="R148" s="285"/>
      <c r="S148" s="285"/>
      <c r="T148" s="294"/>
      <c r="AT148" s="289" t="s">
        <v>125</v>
      </c>
      <c r="AU148" s="289" t="s">
        <v>73</v>
      </c>
    </row>
    <row r="149" spans="2:51" s="295" customFormat="1" ht="12">
      <c r="B149" s="296"/>
      <c r="D149" s="297" t="s">
        <v>127</v>
      </c>
      <c r="E149" s="298" t="s">
        <v>3</v>
      </c>
      <c r="F149" s="299" t="s">
        <v>254</v>
      </c>
      <c r="H149" s="300">
        <v>0.087</v>
      </c>
      <c r="L149" s="296"/>
      <c r="M149" s="301"/>
      <c r="N149" s="302"/>
      <c r="O149" s="302"/>
      <c r="P149" s="302"/>
      <c r="Q149" s="302"/>
      <c r="R149" s="302"/>
      <c r="S149" s="302"/>
      <c r="T149" s="303"/>
      <c r="AT149" s="298" t="s">
        <v>127</v>
      </c>
      <c r="AU149" s="298" t="s">
        <v>73</v>
      </c>
      <c r="AV149" s="295" t="s">
        <v>73</v>
      </c>
      <c r="AW149" s="295" t="s">
        <v>29</v>
      </c>
      <c r="AX149" s="295" t="s">
        <v>71</v>
      </c>
      <c r="AY149" s="298" t="s">
        <v>115</v>
      </c>
    </row>
    <row r="150" spans="2:65" s="304" customFormat="1" ht="16.5" customHeight="1">
      <c r="B150" s="305"/>
      <c r="C150" s="306" t="s">
        <v>255</v>
      </c>
      <c r="D150" s="306" t="s">
        <v>256</v>
      </c>
      <c r="E150" s="307" t="s">
        <v>257</v>
      </c>
      <c r="F150" s="308" t="s">
        <v>258</v>
      </c>
      <c r="G150" s="309" t="s">
        <v>140</v>
      </c>
      <c r="H150" s="310">
        <v>6.5</v>
      </c>
      <c r="I150" s="374"/>
      <c r="J150" s="311">
        <f>ROUND(I150*H150,2)</f>
        <v>0</v>
      </c>
      <c r="K150" s="308" t="s">
        <v>122</v>
      </c>
      <c r="L150" s="312"/>
      <c r="M150" s="313" t="s">
        <v>3</v>
      </c>
      <c r="N150" s="314" t="s">
        <v>37</v>
      </c>
      <c r="O150" s="315"/>
      <c r="P150" s="316">
        <f>O150*H150</f>
        <v>0</v>
      </c>
      <c r="Q150" s="316">
        <v>0.01036</v>
      </c>
      <c r="R150" s="316">
        <f>Q150*H150</f>
        <v>0.06734</v>
      </c>
      <c r="S150" s="316">
        <v>0</v>
      </c>
      <c r="T150" s="317">
        <f>S150*H150</f>
        <v>0</v>
      </c>
      <c r="AR150" s="318" t="s">
        <v>162</v>
      </c>
      <c r="AT150" s="318" t="s">
        <v>256</v>
      </c>
      <c r="AU150" s="318" t="s">
        <v>73</v>
      </c>
      <c r="AY150" s="319" t="s">
        <v>115</v>
      </c>
      <c r="BE150" s="320">
        <f>IF(N150="základní",J150,0)</f>
        <v>0</v>
      </c>
      <c r="BF150" s="320">
        <f>IF(N150="snížená",J150,0)</f>
        <v>0</v>
      </c>
      <c r="BG150" s="320">
        <f>IF(N150="zákl. přenesená",J150,0)</f>
        <v>0</v>
      </c>
      <c r="BH150" s="320">
        <f>IF(N150="sníž. přenesená",J150,0)</f>
        <v>0</v>
      </c>
      <c r="BI150" s="320">
        <f>IF(N150="nulová",J150,0)</f>
        <v>0</v>
      </c>
      <c r="BJ150" s="319" t="s">
        <v>71</v>
      </c>
      <c r="BK150" s="320">
        <f>ROUND(I150*H150,2)</f>
        <v>0</v>
      </c>
      <c r="BL150" s="319" t="s">
        <v>123</v>
      </c>
      <c r="BM150" s="318" t="s">
        <v>259</v>
      </c>
    </row>
    <row r="151" spans="2:51" s="295" customFormat="1" ht="12">
      <c r="B151" s="296"/>
      <c r="D151" s="297" t="s">
        <v>127</v>
      </c>
      <c r="E151" s="298" t="s">
        <v>3</v>
      </c>
      <c r="F151" s="299" t="s">
        <v>260</v>
      </c>
      <c r="H151" s="300">
        <v>6.5</v>
      </c>
      <c r="L151" s="296"/>
      <c r="M151" s="301"/>
      <c r="N151" s="302"/>
      <c r="O151" s="302"/>
      <c r="P151" s="302"/>
      <c r="Q151" s="302"/>
      <c r="R151" s="302"/>
      <c r="S151" s="302"/>
      <c r="T151" s="303"/>
      <c r="AT151" s="298" t="s">
        <v>127</v>
      </c>
      <c r="AU151" s="298" t="s">
        <v>73</v>
      </c>
      <c r="AV151" s="295" t="s">
        <v>73</v>
      </c>
      <c r="AW151" s="295" t="s">
        <v>29</v>
      </c>
      <c r="AX151" s="295" t="s">
        <v>71</v>
      </c>
      <c r="AY151" s="298" t="s">
        <v>115</v>
      </c>
    </row>
    <row r="152" spans="2:65" s="304" customFormat="1" ht="16.5" customHeight="1">
      <c r="B152" s="305"/>
      <c r="C152" s="306" t="s">
        <v>261</v>
      </c>
      <c r="D152" s="306" t="s">
        <v>256</v>
      </c>
      <c r="E152" s="307" t="s">
        <v>262</v>
      </c>
      <c r="F152" s="308" t="s">
        <v>263</v>
      </c>
      <c r="G152" s="309" t="s">
        <v>140</v>
      </c>
      <c r="H152" s="310">
        <v>2.5</v>
      </c>
      <c r="I152" s="374"/>
      <c r="J152" s="311">
        <f>ROUND(I152*H152,2)</f>
        <v>0</v>
      </c>
      <c r="K152" s="308" t="s">
        <v>122</v>
      </c>
      <c r="L152" s="312"/>
      <c r="M152" s="313" t="s">
        <v>3</v>
      </c>
      <c r="N152" s="314" t="s">
        <v>37</v>
      </c>
      <c r="O152" s="315"/>
      <c r="P152" s="316">
        <f>O152*H152</f>
        <v>0</v>
      </c>
      <c r="Q152" s="316">
        <v>0.0108</v>
      </c>
      <c r="R152" s="316">
        <f>Q152*H152</f>
        <v>0.027000000000000003</v>
      </c>
      <c r="S152" s="316">
        <v>0</v>
      </c>
      <c r="T152" s="317">
        <f>S152*H152</f>
        <v>0</v>
      </c>
      <c r="AR152" s="318" t="s">
        <v>162</v>
      </c>
      <c r="AT152" s="318" t="s">
        <v>256</v>
      </c>
      <c r="AU152" s="318" t="s">
        <v>73</v>
      </c>
      <c r="AY152" s="319" t="s">
        <v>115</v>
      </c>
      <c r="BE152" s="320">
        <f>IF(N152="základní",J152,0)</f>
        <v>0</v>
      </c>
      <c r="BF152" s="320">
        <f>IF(N152="snížená",J152,0)</f>
        <v>0</v>
      </c>
      <c r="BG152" s="320">
        <f>IF(N152="zákl. přenesená",J152,0)</f>
        <v>0</v>
      </c>
      <c r="BH152" s="320">
        <f>IF(N152="sníž. přenesená",J152,0)</f>
        <v>0</v>
      </c>
      <c r="BI152" s="320">
        <f>IF(N152="nulová",J152,0)</f>
        <v>0</v>
      </c>
      <c r="BJ152" s="319" t="s">
        <v>71</v>
      </c>
      <c r="BK152" s="320">
        <f>ROUND(I152*H152,2)</f>
        <v>0</v>
      </c>
      <c r="BL152" s="319" t="s">
        <v>123</v>
      </c>
      <c r="BM152" s="318" t="s">
        <v>264</v>
      </c>
    </row>
    <row r="153" spans="2:65" s="275" customFormat="1" ht="16.5" customHeight="1">
      <c r="B153" s="276"/>
      <c r="C153" s="277" t="s">
        <v>265</v>
      </c>
      <c r="D153" s="277" t="s">
        <v>118</v>
      </c>
      <c r="E153" s="278" t="s">
        <v>266</v>
      </c>
      <c r="F153" s="279" t="s">
        <v>267</v>
      </c>
      <c r="G153" s="280" t="s">
        <v>251</v>
      </c>
      <c r="H153" s="281">
        <v>0.07</v>
      </c>
      <c r="I153" s="374"/>
      <c r="J153" s="282">
        <f>ROUND(I153*H153,2)</f>
        <v>0</v>
      </c>
      <c r="K153" s="279" t="s">
        <v>122</v>
      </c>
      <c r="L153" s="276"/>
      <c r="M153" s="283" t="s">
        <v>3</v>
      </c>
      <c r="N153" s="284" t="s">
        <v>37</v>
      </c>
      <c r="O153" s="285"/>
      <c r="P153" s="286">
        <f>O153*H153</f>
        <v>0</v>
      </c>
      <c r="Q153" s="286">
        <v>0</v>
      </c>
      <c r="R153" s="286">
        <f>Q153*H153</f>
        <v>0</v>
      </c>
      <c r="S153" s="286">
        <v>0</v>
      </c>
      <c r="T153" s="287">
        <f>S153*H153</f>
        <v>0</v>
      </c>
      <c r="AR153" s="288" t="s">
        <v>123</v>
      </c>
      <c r="AT153" s="288" t="s">
        <v>118</v>
      </c>
      <c r="AU153" s="288" t="s">
        <v>73</v>
      </c>
      <c r="AY153" s="289" t="s">
        <v>115</v>
      </c>
      <c r="BE153" s="290">
        <f>IF(N153="základní",J153,0)</f>
        <v>0</v>
      </c>
      <c r="BF153" s="290">
        <f>IF(N153="snížená",J153,0)</f>
        <v>0</v>
      </c>
      <c r="BG153" s="290">
        <f>IF(N153="zákl. přenesená",J153,0)</f>
        <v>0</v>
      </c>
      <c r="BH153" s="290">
        <f>IF(N153="sníž. přenesená",J153,0)</f>
        <v>0</v>
      </c>
      <c r="BI153" s="290">
        <f>IF(N153="nulová",J153,0)</f>
        <v>0</v>
      </c>
      <c r="BJ153" s="289" t="s">
        <v>71</v>
      </c>
      <c r="BK153" s="290">
        <f>ROUND(I153*H153,2)</f>
        <v>0</v>
      </c>
      <c r="BL153" s="289" t="s">
        <v>123</v>
      </c>
      <c r="BM153" s="288" t="s">
        <v>268</v>
      </c>
    </row>
    <row r="154" spans="2:47" s="275" customFormat="1" ht="38.4">
      <c r="B154" s="276"/>
      <c r="D154" s="291" t="s">
        <v>125</v>
      </c>
      <c r="F154" s="292" t="s">
        <v>253</v>
      </c>
      <c r="L154" s="276"/>
      <c r="M154" s="293"/>
      <c r="N154" s="285"/>
      <c r="O154" s="285"/>
      <c r="P154" s="285"/>
      <c r="Q154" s="285"/>
      <c r="R154" s="285"/>
      <c r="S154" s="285"/>
      <c r="T154" s="294"/>
      <c r="AT154" s="289" t="s">
        <v>125</v>
      </c>
      <c r="AU154" s="289" t="s">
        <v>73</v>
      </c>
    </row>
    <row r="155" spans="2:51" s="321" customFormat="1" ht="12">
      <c r="B155" s="322"/>
      <c r="D155" s="291" t="s">
        <v>127</v>
      </c>
      <c r="E155" s="323" t="s">
        <v>3</v>
      </c>
      <c r="F155" s="324" t="s">
        <v>269</v>
      </c>
      <c r="H155" s="325">
        <v>0.07</v>
      </c>
      <c r="L155" s="322"/>
      <c r="M155" s="326"/>
      <c r="N155" s="327"/>
      <c r="O155" s="327"/>
      <c r="P155" s="327"/>
      <c r="Q155" s="327"/>
      <c r="R155" s="327"/>
      <c r="S155" s="327"/>
      <c r="T155" s="328"/>
      <c r="AT155" s="323" t="s">
        <v>127</v>
      </c>
      <c r="AU155" s="323" t="s">
        <v>73</v>
      </c>
      <c r="AV155" s="321" t="s">
        <v>73</v>
      </c>
      <c r="AW155" s="321" t="s">
        <v>29</v>
      </c>
      <c r="AX155" s="321" t="s">
        <v>71</v>
      </c>
      <c r="AY155" s="323" t="s">
        <v>115</v>
      </c>
    </row>
    <row r="156" spans="2:65" s="275" customFormat="1" ht="16.5" customHeight="1">
      <c r="B156" s="276"/>
      <c r="C156" s="329" t="s">
        <v>270</v>
      </c>
      <c r="D156" s="329" t="s">
        <v>256</v>
      </c>
      <c r="E156" s="330" t="s">
        <v>271</v>
      </c>
      <c r="F156" s="331" t="s">
        <v>272</v>
      </c>
      <c r="G156" s="332" t="s">
        <v>251</v>
      </c>
      <c r="H156" s="333">
        <v>0.07</v>
      </c>
      <c r="I156" s="374"/>
      <c r="J156" s="334">
        <f>ROUND(I156*H156,2)</f>
        <v>0</v>
      </c>
      <c r="K156" s="331" t="s">
        <v>122</v>
      </c>
      <c r="L156" s="335"/>
      <c r="M156" s="336" t="s">
        <v>3</v>
      </c>
      <c r="N156" s="337" t="s">
        <v>37</v>
      </c>
      <c r="O156" s="285"/>
      <c r="P156" s="286">
        <f>O156*H156</f>
        <v>0</v>
      </c>
      <c r="Q156" s="286">
        <v>1</v>
      </c>
      <c r="R156" s="286">
        <f>Q156*H156</f>
        <v>0.07</v>
      </c>
      <c r="S156" s="286">
        <v>0</v>
      </c>
      <c r="T156" s="287">
        <f>S156*H156</f>
        <v>0</v>
      </c>
      <c r="AR156" s="288" t="s">
        <v>162</v>
      </c>
      <c r="AT156" s="288" t="s">
        <v>256</v>
      </c>
      <c r="AU156" s="288" t="s">
        <v>73</v>
      </c>
      <c r="AY156" s="289" t="s">
        <v>115</v>
      </c>
      <c r="BE156" s="290">
        <f>IF(N156="základní",J156,0)</f>
        <v>0</v>
      </c>
      <c r="BF156" s="290">
        <f>IF(N156="snížená",J156,0)</f>
        <v>0</v>
      </c>
      <c r="BG156" s="290">
        <f>IF(N156="zákl. přenesená",J156,0)</f>
        <v>0</v>
      </c>
      <c r="BH156" s="290">
        <f>IF(N156="sníž. přenesená",J156,0)</f>
        <v>0</v>
      </c>
      <c r="BI156" s="290">
        <f>IF(N156="nulová",J156,0)</f>
        <v>0</v>
      </c>
      <c r="BJ156" s="289" t="s">
        <v>71</v>
      </c>
      <c r="BK156" s="290">
        <f>ROUND(I156*H156,2)</f>
        <v>0</v>
      </c>
      <c r="BL156" s="289" t="s">
        <v>123</v>
      </c>
      <c r="BM156" s="288" t="s">
        <v>273</v>
      </c>
    </row>
    <row r="157" spans="2:51" s="321" customFormat="1" ht="12">
      <c r="B157" s="322"/>
      <c r="D157" s="291" t="s">
        <v>127</v>
      </c>
      <c r="E157" s="323" t="s">
        <v>3</v>
      </c>
      <c r="F157" s="324" t="s">
        <v>269</v>
      </c>
      <c r="H157" s="325">
        <v>0.07</v>
      </c>
      <c r="L157" s="322"/>
      <c r="M157" s="326"/>
      <c r="N157" s="327"/>
      <c r="O157" s="327"/>
      <c r="P157" s="327"/>
      <c r="Q157" s="327"/>
      <c r="R157" s="327"/>
      <c r="S157" s="327"/>
      <c r="T157" s="328"/>
      <c r="AT157" s="323" t="s">
        <v>127</v>
      </c>
      <c r="AU157" s="323" t="s">
        <v>73</v>
      </c>
      <c r="AV157" s="321" t="s">
        <v>73</v>
      </c>
      <c r="AW157" s="321" t="s">
        <v>29</v>
      </c>
      <c r="AX157" s="321" t="s">
        <v>71</v>
      </c>
      <c r="AY157" s="323" t="s">
        <v>115</v>
      </c>
    </row>
    <row r="158" spans="2:65" s="275" customFormat="1" ht="16.5" customHeight="1">
      <c r="B158" s="276"/>
      <c r="C158" s="277" t="s">
        <v>274</v>
      </c>
      <c r="D158" s="277" t="s">
        <v>118</v>
      </c>
      <c r="E158" s="278" t="s">
        <v>275</v>
      </c>
      <c r="F158" s="279" t="s">
        <v>276</v>
      </c>
      <c r="G158" s="280" t="s">
        <v>251</v>
      </c>
      <c r="H158" s="281">
        <v>0.063</v>
      </c>
      <c r="I158" s="374"/>
      <c r="J158" s="282">
        <f>ROUND(I158*H158,2)</f>
        <v>0</v>
      </c>
      <c r="K158" s="279" t="s">
        <v>122</v>
      </c>
      <c r="L158" s="276"/>
      <c r="M158" s="283" t="s">
        <v>3</v>
      </c>
      <c r="N158" s="284" t="s">
        <v>37</v>
      </c>
      <c r="O158" s="285"/>
      <c r="P158" s="286">
        <f>O158*H158</f>
        <v>0</v>
      </c>
      <c r="Q158" s="286">
        <v>0</v>
      </c>
      <c r="R158" s="286">
        <f>Q158*H158</f>
        <v>0</v>
      </c>
      <c r="S158" s="286">
        <v>1</v>
      </c>
      <c r="T158" s="287">
        <f>S158*H158</f>
        <v>0.063</v>
      </c>
      <c r="AR158" s="288" t="s">
        <v>123</v>
      </c>
      <c r="AT158" s="288" t="s">
        <v>118</v>
      </c>
      <c r="AU158" s="288" t="s">
        <v>73</v>
      </c>
      <c r="AY158" s="289" t="s">
        <v>115</v>
      </c>
      <c r="BE158" s="290">
        <f>IF(N158="základní",J158,0)</f>
        <v>0</v>
      </c>
      <c r="BF158" s="290">
        <f>IF(N158="snížená",J158,0)</f>
        <v>0</v>
      </c>
      <c r="BG158" s="290">
        <f>IF(N158="zákl. přenesená",J158,0)</f>
        <v>0</v>
      </c>
      <c r="BH158" s="290">
        <f>IF(N158="sníž. přenesená",J158,0)</f>
        <v>0</v>
      </c>
      <c r="BI158" s="290">
        <f>IF(N158="nulová",J158,0)</f>
        <v>0</v>
      </c>
      <c r="BJ158" s="289" t="s">
        <v>71</v>
      </c>
      <c r="BK158" s="290">
        <f>ROUND(I158*H158,2)</f>
        <v>0</v>
      </c>
      <c r="BL158" s="289" t="s">
        <v>123</v>
      </c>
      <c r="BM158" s="288" t="s">
        <v>277</v>
      </c>
    </row>
    <row r="159" spans="1:47" s="172" customFormat="1" ht="38.4">
      <c r="A159" s="168"/>
      <c r="B159" s="169"/>
      <c r="C159" s="168"/>
      <c r="D159" s="255" t="s">
        <v>125</v>
      </c>
      <c r="E159" s="168"/>
      <c r="F159" s="256" t="s">
        <v>278</v>
      </c>
      <c r="G159" s="168"/>
      <c r="H159" s="168"/>
      <c r="I159" s="173"/>
      <c r="J159" s="168"/>
      <c r="K159" s="168"/>
      <c r="L159" s="169"/>
      <c r="M159" s="257"/>
      <c r="N159" s="258"/>
      <c r="O159" s="250"/>
      <c r="P159" s="250"/>
      <c r="Q159" s="250"/>
      <c r="R159" s="250"/>
      <c r="S159" s="250"/>
      <c r="T159" s="259"/>
      <c r="U159" s="168"/>
      <c r="V159" s="168"/>
      <c r="W159" s="168"/>
      <c r="X159" s="168"/>
      <c r="Y159" s="168"/>
      <c r="Z159" s="168"/>
      <c r="AA159" s="168"/>
      <c r="AB159" s="168"/>
      <c r="AC159" s="168"/>
      <c r="AD159" s="168"/>
      <c r="AE159" s="168"/>
      <c r="AT159" s="162" t="s">
        <v>125</v>
      </c>
      <c r="AU159" s="162" t="s">
        <v>73</v>
      </c>
    </row>
    <row r="160" spans="2:51" s="267" customFormat="1" ht="12">
      <c r="B160" s="268"/>
      <c r="D160" s="255" t="s">
        <v>127</v>
      </c>
      <c r="E160" s="269" t="s">
        <v>3</v>
      </c>
      <c r="F160" s="270" t="s">
        <v>279</v>
      </c>
      <c r="H160" s="271">
        <v>0.063</v>
      </c>
      <c r="L160" s="268"/>
      <c r="M160" s="272"/>
      <c r="N160" s="273"/>
      <c r="O160" s="273"/>
      <c r="P160" s="273"/>
      <c r="Q160" s="273"/>
      <c r="R160" s="273"/>
      <c r="S160" s="273"/>
      <c r="T160" s="274"/>
      <c r="AT160" s="269" t="s">
        <v>127</v>
      </c>
      <c r="AU160" s="269" t="s">
        <v>73</v>
      </c>
      <c r="AV160" s="267" t="s">
        <v>73</v>
      </c>
      <c r="AW160" s="267" t="s">
        <v>29</v>
      </c>
      <c r="AX160" s="267" t="s">
        <v>71</v>
      </c>
      <c r="AY160" s="269" t="s">
        <v>115</v>
      </c>
    </row>
    <row r="161" spans="2:63" s="229" customFormat="1" ht="22.65" customHeight="1">
      <c r="B161" s="230"/>
      <c r="D161" s="231" t="s">
        <v>65</v>
      </c>
      <c r="E161" s="240" t="s">
        <v>280</v>
      </c>
      <c r="F161" s="240" t="s">
        <v>281</v>
      </c>
      <c r="J161" s="241">
        <f>BK161</f>
        <v>0</v>
      </c>
      <c r="L161" s="230"/>
      <c r="M161" s="234"/>
      <c r="N161" s="235"/>
      <c r="O161" s="235"/>
      <c r="P161" s="236">
        <f>SUM(P162:P168)</f>
        <v>0</v>
      </c>
      <c r="Q161" s="235"/>
      <c r="R161" s="236">
        <f>SUM(R162:R168)</f>
        <v>0</v>
      </c>
      <c r="S161" s="235"/>
      <c r="T161" s="237">
        <f>SUM(T162:T168)</f>
        <v>0</v>
      </c>
      <c r="AR161" s="231" t="s">
        <v>71</v>
      </c>
      <c r="AT161" s="238" t="s">
        <v>65</v>
      </c>
      <c r="AU161" s="238" t="s">
        <v>71</v>
      </c>
      <c r="AY161" s="231" t="s">
        <v>115</v>
      </c>
      <c r="BK161" s="239">
        <f>SUM(BK162:BK168)</f>
        <v>0</v>
      </c>
    </row>
    <row r="162" spans="1:65" s="172" customFormat="1" ht="16.5" customHeight="1">
      <c r="A162" s="168"/>
      <c r="B162" s="169"/>
      <c r="C162" s="242" t="s">
        <v>282</v>
      </c>
      <c r="D162" s="242" t="s">
        <v>118</v>
      </c>
      <c r="E162" s="243" t="s">
        <v>283</v>
      </c>
      <c r="F162" s="244" t="s">
        <v>284</v>
      </c>
      <c r="G162" s="245" t="s">
        <v>251</v>
      </c>
      <c r="H162" s="246">
        <v>30.53</v>
      </c>
      <c r="I162" s="70"/>
      <c r="J162" s="247">
        <f>ROUND(I162*H162,2)</f>
        <v>0</v>
      </c>
      <c r="K162" s="244" t="s">
        <v>122</v>
      </c>
      <c r="L162" s="169"/>
      <c r="M162" s="248" t="s">
        <v>3</v>
      </c>
      <c r="N162" s="249" t="s">
        <v>37</v>
      </c>
      <c r="O162" s="250"/>
      <c r="P162" s="251">
        <f>O162*H162</f>
        <v>0</v>
      </c>
      <c r="Q162" s="251">
        <v>0</v>
      </c>
      <c r="R162" s="251">
        <f>Q162*H162</f>
        <v>0</v>
      </c>
      <c r="S162" s="251">
        <v>0</v>
      </c>
      <c r="T162" s="252">
        <f>S162*H162</f>
        <v>0</v>
      </c>
      <c r="U162" s="168"/>
      <c r="V162" s="168"/>
      <c r="W162" s="168"/>
      <c r="X162" s="168"/>
      <c r="Y162" s="168"/>
      <c r="Z162" s="168"/>
      <c r="AA162" s="168"/>
      <c r="AB162" s="168"/>
      <c r="AC162" s="168"/>
      <c r="AD162" s="168"/>
      <c r="AE162" s="168"/>
      <c r="AR162" s="253" t="s">
        <v>123</v>
      </c>
      <c r="AT162" s="253" t="s">
        <v>118</v>
      </c>
      <c r="AU162" s="253" t="s">
        <v>73</v>
      </c>
      <c r="AY162" s="162" t="s">
        <v>115</v>
      </c>
      <c r="BE162" s="254">
        <f>IF(N162="základní",J162,0)</f>
        <v>0</v>
      </c>
      <c r="BF162" s="254">
        <f>IF(N162="snížená",J162,0)</f>
        <v>0</v>
      </c>
      <c r="BG162" s="254">
        <f>IF(N162="zákl. přenesená",J162,0)</f>
        <v>0</v>
      </c>
      <c r="BH162" s="254">
        <f>IF(N162="sníž. přenesená",J162,0)</f>
        <v>0</v>
      </c>
      <c r="BI162" s="254">
        <f>IF(N162="nulová",J162,0)</f>
        <v>0</v>
      </c>
      <c r="BJ162" s="162" t="s">
        <v>71</v>
      </c>
      <c r="BK162" s="254">
        <f>ROUND(I162*H162,2)</f>
        <v>0</v>
      </c>
      <c r="BL162" s="162" t="s">
        <v>123</v>
      </c>
      <c r="BM162" s="253" t="s">
        <v>285</v>
      </c>
    </row>
    <row r="163" spans="1:47" s="172" customFormat="1" ht="76.8">
      <c r="A163" s="168"/>
      <c r="B163" s="169"/>
      <c r="C163" s="168"/>
      <c r="D163" s="255" t="s">
        <v>125</v>
      </c>
      <c r="E163" s="168"/>
      <c r="F163" s="256" t="s">
        <v>286</v>
      </c>
      <c r="G163" s="168"/>
      <c r="H163" s="168"/>
      <c r="I163" s="173"/>
      <c r="J163" s="168"/>
      <c r="K163" s="168"/>
      <c r="L163" s="169"/>
      <c r="M163" s="257"/>
      <c r="N163" s="258"/>
      <c r="O163" s="250"/>
      <c r="P163" s="250"/>
      <c r="Q163" s="250"/>
      <c r="R163" s="250"/>
      <c r="S163" s="250"/>
      <c r="T163" s="259"/>
      <c r="U163" s="168"/>
      <c r="V163" s="168"/>
      <c r="W163" s="168"/>
      <c r="X163" s="168"/>
      <c r="Y163" s="168"/>
      <c r="Z163" s="168"/>
      <c r="AA163" s="168"/>
      <c r="AB163" s="168"/>
      <c r="AC163" s="168"/>
      <c r="AD163" s="168"/>
      <c r="AE163" s="168"/>
      <c r="AT163" s="162" t="s">
        <v>125</v>
      </c>
      <c r="AU163" s="162" t="s">
        <v>73</v>
      </c>
    </row>
    <row r="164" spans="1:65" s="172" customFormat="1" ht="21.75" customHeight="1">
      <c r="A164" s="168"/>
      <c r="B164" s="169"/>
      <c r="C164" s="242" t="s">
        <v>287</v>
      </c>
      <c r="D164" s="242" t="s">
        <v>118</v>
      </c>
      <c r="E164" s="243" t="s">
        <v>288</v>
      </c>
      <c r="F164" s="244" t="s">
        <v>289</v>
      </c>
      <c r="G164" s="245" t="s">
        <v>251</v>
      </c>
      <c r="H164" s="246">
        <v>305.3</v>
      </c>
      <c r="I164" s="70"/>
      <c r="J164" s="247">
        <f>ROUND(I164*H164,2)</f>
        <v>0</v>
      </c>
      <c r="K164" s="244" t="s">
        <v>122</v>
      </c>
      <c r="L164" s="169"/>
      <c r="M164" s="248" t="s">
        <v>3</v>
      </c>
      <c r="N164" s="249" t="s">
        <v>37</v>
      </c>
      <c r="O164" s="250"/>
      <c r="P164" s="251">
        <f>O164*H164</f>
        <v>0</v>
      </c>
      <c r="Q164" s="251">
        <v>0</v>
      </c>
      <c r="R164" s="251">
        <f>Q164*H164</f>
        <v>0</v>
      </c>
      <c r="S164" s="251">
        <v>0</v>
      </c>
      <c r="T164" s="252">
        <f>S164*H164</f>
        <v>0</v>
      </c>
      <c r="U164" s="168"/>
      <c r="V164" s="168"/>
      <c r="W164" s="168"/>
      <c r="X164" s="168"/>
      <c r="Y164" s="168"/>
      <c r="Z164" s="168"/>
      <c r="AA164" s="168"/>
      <c r="AB164" s="168"/>
      <c r="AC164" s="168"/>
      <c r="AD164" s="168"/>
      <c r="AE164" s="168"/>
      <c r="AR164" s="253" t="s">
        <v>123</v>
      </c>
      <c r="AT164" s="253" t="s">
        <v>118</v>
      </c>
      <c r="AU164" s="253" t="s">
        <v>73</v>
      </c>
      <c r="AY164" s="162" t="s">
        <v>115</v>
      </c>
      <c r="BE164" s="254">
        <f>IF(N164="základní",J164,0)</f>
        <v>0</v>
      </c>
      <c r="BF164" s="254">
        <f>IF(N164="snížená",J164,0)</f>
        <v>0</v>
      </c>
      <c r="BG164" s="254">
        <f>IF(N164="zákl. přenesená",J164,0)</f>
        <v>0</v>
      </c>
      <c r="BH164" s="254">
        <f>IF(N164="sníž. přenesená",J164,0)</f>
        <v>0</v>
      </c>
      <c r="BI164" s="254">
        <f>IF(N164="nulová",J164,0)</f>
        <v>0</v>
      </c>
      <c r="BJ164" s="162" t="s">
        <v>71</v>
      </c>
      <c r="BK164" s="254">
        <f>ROUND(I164*H164,2)</f>
        <v>0</v>
      </c>
      <c r="BL164" s="162" t="s">
        <v>123</v>
      </c>
      <c r="BM164" s="253" t="s">
        <v>290</v>
      </c>
    </row>
    <row r="165" spans="1:47" s="172" customFormat="1" ht="76.8">
      <c r="A165" s="168"/>
      <c r="B165" s="169"/>
      <c r="C165" s="168"/>
      <c r="D165" s="255" t="s">
        <v>125</v>
      </c>
      <c r="E165" s="168"/>
      <c r="F165" s="256" t="s">
        <v>286</v>
      </c>
      <c r="G165" s="168"/>
      <c r="H165" s="168"/>
      <c r="I165" s="173"/>
      <c r="J165" s="168"/>
      <c r="K165" s="168"/>
      <c r="L165" s="169"/>
      <c r="M165" s="257"/>
      <c r="N165" s="258"/>
      <c r="O165" s="250"/>
      <c r="P165" s="250"/>
      <c r="Q165" s="250"/>
      <c r="R165" s="250"/>
      <c r="S165" s="250"/>
      <c r="T165" s="259"/>
      <c r="U165" s="168"/>
      <c r="V165" s="168"/>
      <c r="W165" s="168"/>
      <c r="X165" s="168"/>
      <c r="Y165" s="168"/>
      <c r="Z165" s="168"/>
      <c r="AA165" s="168"/>
      <c r="AB165" s="168"/>
      <c r="AC165" s="168"/>
      <c r="AD165" s="168"/>
      <c r="AE165" s="168"/>
      <c r="AT165" s="162" t="s">
        <v>125</v>
      </c>
      <c r="AU165" s="162" t="s">
        <v>73</v>
      </c>
    </row>
    <row r="166" spans="2:51" s="267" customFormat="1" ht="12">
      <c r="B166" s="268"/>
      <c r="D166" s="255" t="s">
        <v>127</v>
      </c>
      <c r="E166" s="269" t="s">
        <v>3</v>
      </c>
      <c r="F166" s="270" t="s">
        <v>291</v>
      </c>
      <c r="H166" s="271">
        <v>305.3</v>
      </c>
      <c r="L166" s="268"/>
      <c r="M166" s="272"/>
      <c r="N166" s="273"/>
      <c r="O166" s="273"/>
      <c r="P166" s="273"/>
      <c r="Q166" s="273"/>
      <c r="R166" s="273"/>
      <c r="S166" s="273"/>
      <c r="T166" s="274"/>
      <c r="AT166" s="269" t="s">
        <v>127</v>
      </c>
      <c r="AU166" s="269" t="s">
        <v>73</v>
      </c>
      <c r="AV166" s="267" t="s">
        <v>73</v>
      </c>
      <c r="AW166" s="267" t="s">
        <v>29</v>
      </c>
      <c r="AX166" s="267" t="s">
        <v>71</v>
      </c>
      <c r="AY166" s="269" t="s">
        <v>115</v>
      </c>
    </row>
    <row r="167" spans="1:65" s="172" customFormat="1" ht="21.75" customHeight="1">
      <c r="A167" s="168"/>
      <c r="B167" s="169"/>
      <c r="C167" s="242" t="s">
        <v>292</v>
      </c>
      <c r="D167" s="242" t="s">
        <v>118</v>
      </c>
      <c r="E167" s="243" t="s">
        <v>293</v>
      </c>
      <c r="F167" s="244" t="s">
        <v>294</v>
      </c>
      <c r="G167" s="245" t="s">
        <v>251</v>
      </c>
      <c r="H167" s="246">
        <v>30.53</v>
      </c>
      <c r="I167" s="70"/>
      <c r="J167" s="247">
        <f>ROUND(I167*H167,2)</f>
        <v>0</v>
      </c>
      <c r="K167" s="244" t="s">
        <v>122</v>
      </c>
      <c r="L167" s="169"/>
      <c r="M167" s="248" t="s">
        <v>3</v>
      </c>
      <c r="N167" s="249" t="s">
        <v>37</v>
      </c>
      <c r="O167" s="250"/>
      <c r="P167" s="251">
        <f>O167*H167</f>
        <v>0</v>
      </c>
      <c r="Q167" s="251">
        <v>0</v>
      </c>
      <c r="R167" s="251">
        <f>Q167*H167</f>
        <v>0</v>
      </c>
      <c r="S167" s="251">
        <v>0</v>
      </c>
      <c r="T167" s="252">
        <f>S167*H167</f>
        <v>0</v>
      </c>
      <c r="U167" s="168"/>
      <c r="V167" s="168"/>
      <c r="W167" s="168"/>
      <c r="X167" s="168"/>
      <c r="Y167" s="168"/>
      <c r="Z167" s="168"/>
      <c r="AA167" s="168"/>
      <c r="AB167" s="168"/>
      <c r="AC167" s="168"/>
      <c r="AD167" s="168"/>
      <c r="AE167" s="168"/>
      <c r="AR167" s="253" t="s">
        <v>123</v>
      </c>
      <c r="AT167" s="253" t="s">
        <v>118</v>
      </c>
      <c r="AU167" s="253" t="s">
        <v>73</v>
      </c>
      <c r="AY167" s="162" t="s">
        <v>115</v>
      </c>
      <c r="BE167" s="254">
        <f>IF(N167="základní",J167,0)</f>
        <v>0</v>
      </c>
      <c r="BF167" s="254">
        <f>IF(N167="snížená",J167,0)</f>
        <v>0</v>
      </c>
      <c r="BG167" s="254">
        <f>IF(N167="zákl. přenesená",J167,0)</f>
        <v>0</v>
      </c>
      <c r="BH167" s="254">
        <f>IF(N167="sníž. přenesená",J167,0)</f>
        <v>0</v>
      </c>
      <c r="BI167" s="254">
        <f>IF(N167="nulová",J167,0)</f>
        <v>0</v>
      </c>
      <c r="BJ167" s="162" t="s">
        <v>71</v>
      </c>
      <c r="BK167" s="254">
        <f>ROUND(I167*H167,2)</f>
        <v>0</v>
      </c>
      <c r="BL167" s="162" t="s">
        <v>123</v>
      </c>
      <c r="BM167" s="253" t="s">
        <v>295</v>
      </c>
    </row>
    <row r="168" spans="1:47" s="172" customFormat="1" ht="67.2">
      <c r="A168" s="168"/>
      <c r="B168" s="169"/>
      <c r="C168" s="168"/>
      <c r="D168" s="255" t="s">
        <v>125</v>
      </c>
      <c r="E168" s="168"/>
      <c r="F168" s="256" t="s">
        <v>296</v>
      </c>
      <c r="G168" s="168"/>
      <c r="H168" s="168"/>
      <c r="I168" s="173"/>
      <c r="J168" s="168"/>
      <c r="K168" s="168"/>
      <c r="L168" s="169"/>
      <c r="M168" s="257"/>
      <c r="N168" s="258"/>
      <c r="O168" s="250"/>
      <c r="P168" s="250"/>
      <c r="Q168" s="250"/>
      <c r="R168" s="250"/>
      <c r="S168" s="250"/>
      <c r="T168" s="259"/>
      <c r="U168" s="168"/>
      <c r="V168" s="168"/>
      <c r="W168" s="168"/>
      <c r="X168" s="168"/>
      <c r="Y168" s="168"/>
      <c r="Z168" s="168"/>
      <c r="AA168" s="168"/>
      <c r="AB168" s="168"/>
      <c r="AC168" s="168"/>
      <c r="AD168" s="168"/>
      <c r="AE168" s="168"/>
      <c r="AT168" s="162" t="s">
        <v>125</v>
      </c>
      <c r="AU168" s="162" t="s">
        <v>73</v>
      </c>
    </row>
    <row r="169" spans="2:63" s="229" customFormat="1" ht="22.65" customHeight="1">
      <c r="B169" s="230"/>
      <c r="D169" s="231" t="s">
        <v>65</v>
      </c>
      <c r="E169" s="240" t="s">
        <v>297</v>
      </c>
      <c r="F169" s="240" t="s">
        <v>298</v>
      </c>
      <c r="J169" s="241">
        <f>BK169</f>
        <v>0</v>
      </c>
      <c r="L169" s="230"/>
      <c r="M169" s="234"/>
      <c r="N169" s="235"/>
      <c r="O169" s="235"/>
      <c r="P169" s="236">
        <f>SUM(P170:P171)</f>
        <v>0</v>
      </c>
      <c r="Q169" s="235"/>
      <c r="R169" s="236">
        <f>SUM(R170:R171)</f>
        <v>0</v>
      </c>
      <c r="S169" s="235"/>
      <c r="T169" s="237">
        <f>SUM(T170:T171)</f>
        <v>0</v>
      </c>
      <c r="AR169" s="231" t="s">
        <v>71</v>
      </c>
      <c r="AT169" s="238" t="s">
        <v>65</v>
      </c>
      <c r="AU169" s="238" t="s">
        <v>71</v>
      </c>
      <c r="AY169" s="231" t="s">
        <v>115</v>
      </c>
      <c r="BK169" s="239">
        <f>SUM(BK170:BK171)</f>
        <v>0</v>
      </c>
    </row>
    <row r="170" spans="1:65" s="172" customFormat="1" ht="21.75" customHeight="1">
      <c r="A170" s="168"/>
      <c r="B170" s="169"/>
      <c r="C170" s="242" t="s">
        <v>299</v>
      </c>
      <c r="D170" s="242" t="s">
        <v>118</v>
      </c>
      <c r="E170" s="243" t="s">
        <v>300</v>
      </c>
      <c r="F170" s="244" t="s">
        <v>301</v>
      </c>
      <c r="G170" s="245" t="s">
        <v>251</v>
      </c>
      <c r="H170" s="246">
        <v>4.014</v>
      </c>
      <c r="I170" s="70"/>
      <c r="J170" s="247">
        <f>ROUND(I170*H170,2)</f>
        <v>0</v>
      </c>
      <c r="K170" s="244" t="s">
        <v>122</v>
      </c>
      <c r="L170" s="169"/>
      <c r="M170" s="248" t="s">
        <v>3</v>
      </c>
      <c r="N170" s="249" t="s">
        <v>37</v>
      </c>
      <c r="O170" s="250"/>
      <c r="P170" s="251">
        <f>O170*H170</f>
        <v>0</v>
      </c>
      <c r="Q170" s="251">
        <v>0</v>
      </c>
      <c r="R170" s="251">
        <f>Q170*H170</f>
        <v>0</v>
      </c>
      <c r="S170" s="251">
        <v>0</v>
      </c>
      <c r="T170" s="252">
        <f>S170*H170</f>
        <v>0</v>
      </c>
      <c r="U170" s="168"/>
      <c r="V170" s="168"/>
      <c r="W170" s="168"/>
      <c r="X170" s="168"/>
      <c r="Y170" s="168"/>
      <c r="Z170" s="168"/>
      <c r="AA170" s="168"/>
      <c r="AB170" s="168"/>
      <c r="AC170" s="168"/>
      <c r="AD170" s="168"/>
      <c r="AE170" s="168"/>
      <c r="AR170" s="253" t="s">
        <v>123</v>
      </c>
      <c r="AT170" s="253" t="s">
        <v>118</v>
      </c>
      <c r="AU170" s="253" t="s">
        <v>73</v>
      </c>
      <c r="AY170" s="162" t="s">
        <v>115</v>
      </c>
      <c r="BE170" s="254">
        <f>IF(N170="základní",J170,0)</f>
        <v>0</v>
      </c>
      <c r="BF170" s="254">
        <f>IF(N170="snížená",J170,0)</f>
        <v>0</v>
      </c>
      <c r="BG170" s="254">
        <f>IF(N170="zákl. přenesená",J170,0)</f>
        <v>0</v>
      </c>
      <c r="BH170" s="254">
        <f>IF(N170="sníž. přenesená",J170,0)</f>
        <v>0</v>
      </c>
      <c r="BI170" s="254">
        <f>IF(N170="nulová",J170,0)</f>
        <v>0</v>
      </c>
      <c r="BJ170" s="162" t="s">
        <v>71</v>
      </c>
      <c r="BK170" s="254">
        <f>ROUND(I170*H170,2)</f>
        <v>0</v>
      </c>
      <c r="BL170" s="162" t="s">
        <v>123</v>
      </c>
      <c r="BM170" s="253" t="s">
        <v>302</v>
      </c>
    </row>
    <row r="171" spans="1:47" s="172" customFormat="1" ht="57.6">
      <c r="A171" s="168"/>
      <c r="B171" s="169"/>
      <c r="C171" s="168"/>
      <c r="D171" s="255" t="s">
        <v>125</v>
      </c>
      <c r="E171" s="168"/>
      <c r="F171" s="256" t="s">
        <v>303</v>
      </c>
      <c r="G171" s="168"/>
      <c r="H171" s="168"/>
      <c r="I171" s="173"/>
      <c r="J171" s="168"/>
      <c r="K171" s="168"/>
      <c r="L171" s="169"/>
      <c r="M171" s="257"/>
      <c r="N171" s="258"/>
      <c r="O171" s="250"/>
      <c r="P171" s="250"/>
      <c r="Q171" s="250"/>
      <c r="R171" s="250"/>
      <c r="S171" s="250"/>
      <c r="T171" s="259"/>
      <c r="U171" s="168"/>
      <c r="V171" s="168"/>
      <c r="W171" s="168"/>
      <c r="X171" s="168"/>
      <c r="Y171" s="168"/>
      <c r="Z171" s="168"/>
      <c r="AA171" s="168"/>
      <c r="AB171" s="168"/>
      <c r="AC171" s="168"/>
      <c r="AD171" s="168"/>
      <c r="AE171" s="168"/>
      <c r="AT171" s="162" t="s">
        <v>125</v>
      </c>
      <c r="AU171" s="162" t="s">
        <v>73</v>
      </c>
    </row>
    <row r="172" spans="2:63" s="229" customFormat="1" ht="25.95" customHeight="1">
      <c r="B172" s="230"/>
      <c r="D172" s="231" t="s">
        <v>65</v>
      </c>
      <c r="E172" s="232" t="s">
        <v>304</v>
      </c>
      <c r="F172" s="232" t="s">
        <v>305</v>
      </c>
      <c r="J172" s="233">
        <f>BK172</f>
        <v>0</v>
      </c>
      <c r="L172" s="230"/>
      <c r="M172" s="234"/>
      <c r="N172" s="235"/>
      <c r="O172" s="235"/>
      <c r="P172" s="236">
        <f>P173+P177+P185+P236+P272+P277+P286+P292+P345+P365</f>
        <v>0</v>
      </c>
      <c r="Q172" s="235"/>
      <c r="R172" s="236">
        <f>R173+R177+R185+R236+R272+R277+R286+R292+R345+R365</f>
        <v>1139.2418693999998</v>
      </c>
      <c r="S172" s="235"/>
      <c r="T172" s="237">
        <f>T173+T177+T185+T236+T272+T277+T286+T292+T345+T365</f>
        <v>30.4667493</v>
      </c>
      <c r="AR172" s="231" t="s">
        <v>73</v>
      </c>
      <c r="AT172" s="238" t="s">
        <v>65</v>
      </c>
      <c r="AU172" s="238" t="s">
        <v>66</v>
      </c>
      <c r="AY172" s="231" t="s">
        <v>115</v>
      </c>
      <c r="BK172" s="239">
        <f>BK173+BK177+BK185+BK236+BK272+BK277+BK286+BK292+BK345+BK365</f>
        <v>0</v>
      </c>
    </row>
    <row r="173" spans="2:63" s="229" customFormat="1" ht="22.65" customHeight="1">
      <c r="B173" s="230"/>
      <c r="D173" s="231" t="s">
        <v>65</v>
      </c>
      <c r="E173" s="240" t="s">
        <v>306</v>
      </c>
      <c r="F173" s="240" t="s">
        <v>307</v>
      </c>
      <c r="J173" s="241">
        <f>BK173</f>
        <v>0</v>
      </c>
      <c r="L173" s="230"/>
      <c r="M173" s="234"/>
      <c r="N173" s="235"/>
      <c r="O173" s="235"/>
      <c r="P173" s="236">
        <f>SUM(P174:P176)</f>
        <v>0</v>
      </c>
      <c r="Q173" s="235"/>
      <c r="R173" s="236">
        <f>SUM(R174:R176)</f>
        <v>0</v>
      </c>
      <c r="S173" s="235"/>
      <c r="T173" s="237">
        <f>SUM(T174:T176)</f>
        <v>0</v>
      </c>
      <c r="AR173" s="231" t="s">
        <v>73</v>
      </c>
      <c r="AT173" s="238" t="s">
        <v>65</v>
      </c>
      <c r="AU173" s="238" t="s">
        <v>71</v>
      </c>
      <c r="AY173" s="231" t="s">
        <v>115</v>
      </c>
      <c r="BK173" s="239">
        <f>SUM(BK174:BK176)</f>
        <v>0</v>
      </c>
    </row>
    <row r="174" spans="1:65" s="172" customFormat="1" ht="16.5" customHeight="1">
      <c r="A174" s="168"/>
      <c r="B174" s="169"/>
      <c r="C174" s="242" t="s">
        <v>308</v>
      </c>
      <c r="D174" s="242" t="s">
        <v>118</v>
      </c>
      <c r="E174" s="243" t="s">
        <v>309</v>
      </c>
      <c r="F174" s="244" t="s">
        <v>310</v>
      </c>
      <c r="G174" s="245" t="s">
        <v>160</v>
      </c>
      <c r="H174" s="246">
        <v>1</v>
      </c>
      <c r="I174" s="70"/>
      <c r="J174" s="247">
        <f>ROUND(I174*H174,2)</f>
        <v>0</v>
      </c>
      <c r="K174" s="244" t="s">
        <v>3</v>
      </c>
      <c r="L174" s="169"/>
      <c r="M174" s="248" t="s">
        <v>3</v>
      </c>
      <c r="N174" s="249" t="s">
        <v>37</v>
      </c>
      <c r="O174" s="250"/>
      <c r="P174" s="251">
        <f>O174*H174</f>
        <v>0</v>
      </c>
      <c r="Q174" s="251">
        <v>0</v>
      </c>
      <c r="R174" s="251">
        <f>Q174*H174</f>
        <v>0</v>
      </c>
      <c r="S174" s="251">
        <v>0</v>
      </c>
      <c r="T174" s="252">
        <f>S174*H174</f>
        <v>0</v>
      </c>
      <c r="U174" s="168"/>
      <c r="V174" s="168"/>
      <c r="W174" s="168"/>
      <c r="X174" s="168"/>
      <c r="Y174" s="168"/>
      <c r="Z174" s="168"/>
      <c r="AA174" s="168"/>
      <c r="AB174" s="168"/>
      <c r="AC174" s="168"/>
      <c r="AD174" s="168"/>
      <c r="AE174" s="168"/>
      <c r="AR174" s="253" t="s">
        <v>197</v>
      </c>
      <c r="AT174" s="253" t="s">
        <v>118</v>
      </c>
      <c r="AU174" s="253" t="s">
        <v>73</v>
      </c>
      <c r="AY174" s="162" t="s">
        <v>115</v>
      </c>
      <c r="BE174" s="254">
        <f>IF(N174="základní",J174,0)</f>
        <v>0</v>
      </c>
      <c r="BF174" s="254">
        <f>IF(N174="snížená",J174,0)</f>
        <v>0</v>
      </c>
      <c r="BG174" s="254">
        <f>IF(N174="zákl. přenesená",J174,0)</f>
        <v>0</v>
      </c>
      <c r="BH174" s="254">
        <f>IF(N174="sníž. přenesená",J174,0)</f>
        <v>0</v>
      </c>
      <c r="BI174" s="254">
        <f>IF(N174="nulová",J174,0)</f>
        <v>0</v>
      </c>
      <c r="BJ174" s="162" t="s">
        <v>71</v>
      </c>
      <c r="BK174" s="254">
        <f>ROUND(I174*H174,2)</f>
        <v>0</v>
      </c>
      <c r="BL174" s="162" t="s">
        <v>197</v>
      </c>
      <c r="BM174" s="253" t="s">
        <v>311</v>
      </c>
    </row>
    <row r="175" spans="1:65" s="172" customFormat="1" ht="16.5" customHeight="1">
      <c r="A175" s="168"/>
      <c r="B175" s="169"/>
      <c r="C175" s="242" t="s">
        <v>312</v>
      </c>
      <c r="D175" s="242" t="s">
        <v>118</v>
      </c>
      <c r="E175" s="243" t="s">
        <v>313</v>
      </c>
      <c r="F175" s="244" t="s">
        <v>314</v>
      </c>
      <c r="G175" s="245" t="s">
        <v>160</v>
      </c>
      <c r="H175" s="246">
        <v>1</v>
      </c>
      <c r="I175" s="70"/>
      <c r="J175" s="247">
        <f>ROUND(I175*H175,2)</f>
        <v>0</v>
      </c>
      <c r="K175" s="244" t="s">
        <v>3</v>
      </c>
      <c r="L175" s="169"/>
      <c r="M175" s="248" t="s">
        <v>3</v>
      </c>
      <c r="N175" s="249" t="s">
        <v>37</v>
      </c>
      <c r="O175" s="250"/>
      <c r="P175" s="251">
        <f>O175*H175</f>
        <v>0</v>
      </c>
      <c r="Q175" s="251">
        <v>0</v>
      </c>
      <c r="R175" s="251">
        <f>Q175*H175</f>
        <v>0</v>
      </c>
      <c r="S175" s="251">
        <v>0</v>
      </c>
      <c r="T175" s="252">
        <f>S175*H175</f>
        <v>0</v>
      </c>
      <c r="U175" s="168"/>
      <c r="V175" s="168"/>
      <c r="W175" s="168"/>
      <c r="X175" s="168"/>
      <c r="Y175" s="168"/>
      <c r="Z175" s="168"/>
      <c r="AA175" s="168"/>
      <c r="AB175" s="168"/>
      <c r="AC175" s="168"/>
      <c r="AD175" s="168"/>
      <c r="AE175" s="168"/>
      <c r="AR175" s="253" t="s">
        <v>197</v>
      </c>
      <c r="AT175" s="253" t="s">
        <v>118</v>
      </c>
      <c r="AU175" s="253" t="s">
        <v>73</v>
      </c>
      <c r="AY175" s="162" t="s">
        <v>115</v>
      </c>
      <c r="BE175" s="254">
        <f>IF(N175="základní",J175,0)</f>
        <v>0</v>
      </c>
      <c r="BF175" s="254">
        <f>IF(N175="snížená",J175,0)</f>
        <v>0</v>
      </c>
      <c r="BG175" s="254">
        <f>IF(N175="zákl. přenesená",J175,0)</f>
        <v>0</v>
      </c>
      <c r="BH175" s="254">
        <f>IF(N175="sníž. přenesená",J175,0)</f>
        <v>0</v>
      </c>
      <c r="BI175" s="254">
        <f>IF(N175="nulová",J175,0)</f>
        <v>0</v>
      </c>
      <c r="BJ175" s="162" t="s">
        <v>71</v>
      </c>
      <c r="BK175" s="254">
        <f>ROUND(I175*H175,2)</f>
        <v>0</v>
      </c>
      <c r="BL175" s="162" t="s">
        <v>197</v>
      </c>
      <c r="BM175" s="253" t="s">
        <v>315</v>
      </c>
    </row>
    <row r="176" spans="1:47" s="172" customFormat="1" ht="19.2">
      <c r="A176" s="168"/>
      <c r="B176" s="169"/>
      <c r="C176" s="168"/>
      <c r="D176" s="255" t="s">
        <v>133</v>
      </c>
      <c r="E176" s="168"/>
      <c r="F176" s="256" t="s">
        <v>316</v>
      </c>
      <c r="G176" s="168"/>
      <c r="H176" s="168"/>
      <c r="I176" s="173"/>
      <c r="J176" s="168"/>
      <c r="K176" s="168"/>
      <c r="L176" s="169"/>
      <c r="M176" s="257"/>
      <c r="N176" s="258"/>
      <c r="O176" s="250"/>
      <c r="P176" s="250"/>
      <c r="Q176" s="250"/>
      <c r="R176" s="250"/>
      <c r="S176" s="250"/>
      <c r="T176" s="259"/>
      <c r="U176" s="168"/>
      <c r="V176" s="168"/>
      <c r="W176" s="168"/>
      <c r="X176" s="168"/>
      <c r="Y176" s="168"/>
      <c r="Z176" s="168"/>
      <c r="AA176" s="168"/>
      <c r="AB176" s="168"/>
      <c r="AC176" s="168"/>
      <c r="AD176" s="168"/>
      <c r="AE176" s="168"/>
      <c r="AT176" s="162" t="s">
        <v>133</v>
      </c>
      <c r="AU176" s="162" t="s">
        <v>73</v>
      </c>
    </row>
    <row r="177" spans="2:63" s="229" customFormat="1" ht="22.65" customHeight="1">
      <c r="B177" s="230"/>
      <c r="D177" s="231" t="s">
        <v>65</v>
      </c>
      <c r="E177" s="240" t="s">
        <v>317</v>
      </c>
      <c r="F177" s="240" t="s">
        <v>318</v>
      </c>
      <c r="J177" s="241">
        <f>BK177</f>
        <v>0</v>
      </c>
      <c r="L177" s="230"/>
      <c r="M177" s="234"/>
      <c r="N177" s="235"/>
      <c r="O177" s="235"/>
      <c r="P177" s="236">
        <f>SUM(P178:P184)</f>
        <v>0</v>
      </c>
      <c r="Q177" s="235"/>
      <c r="R177" s="236">
        <f>SUM(R178:R184)</f>
        <v>0</v>
      </c>
      <c r="S177" s="235"/>
      <c r="T177" s="237">
        <f>SUM(T178:T184)</f>
        <v>6.663652</v>
      </c>
      <c r="AR177" s="231" t="s">
        <v>73</v>
      </c>
      <c r="AT177" s="238" t="s">
        <v>65</v>
      </c>
      <c r="AU177" s="238" t="s">
        <v>71</v>
      </c>
      <c r="AY177" s="231" t="s">
        <v>115</v>
      </c>
      <c r="BK177" s="239">
        <f>SUM(BK178:BK184)</f>
        <v>0</v>
      </c>
    </row>
    <row r="178" spans="1:65" s="172" customFormat="1" ht="16.5" customHeight="1">
      <c r="A178" s="168"/>
      <c r="B178" s="169"/>
      <c r="C178" s="242" t="s">
        <v>319</v>
      </c>
      <c r="D178" s="242" t="s">
        <v>118</v>
      </c>
      <c r="E178" s="243" t="s">
        <v>320</v>
      </c>
      <c r="F178" s="244" t="s">
        <v>321</v>
      </c>
      <c r="G178" s="245" t="s">
        <v>121</v>
      </c>
      <c r="H178" s="246">
        <v>1665.913</v>
      </c>
      <c r="I178" s="70"/>
      <c r="J178" s="247">
        <f>ROUND(I178*H178,2)</f>
        <v>0</v>
      </c>
      <c r="K178" s="244" t="s">
        <v>122</v>
      </c>
      <c r="L178" s="169"/>
      <c r="M178" s="248" t="s">
        <v>3</v>
      </c>
      <c r="N178" s="249" t="s">
        <v>37</v>
      </c>
      <c r="O178" s="250"/>
      <c r="P178" s="251">
        <f>O178*H178</f>
        <v>0</v>
      </c>
      <c r="Q178" s="251">
        <v>0</v>
      </c>
      <c r="R178" s="251">
        <f>Q178*H178</f>
        <v>0</v>
      </c>
      <c r="S178" s="251">
        <v>0.004</v>
      </c>
      <c r="T178" s="252">
        <f>S178*H178</f>
        <v>6.663652</v>
      </c>
      <c r="U178" s="168"/>
      <c r="V178" s="168"/>
      <c r="W178" s="168"/>
      <c r="X178" s="168"/>
      <c r="Y178" s="168"/>
      <c r="Z178" s="168"/>
      <c r="AA178" s="168"/>
      <c r="AB178" s="168"/>
      <c r="AC178" s="168"/>
      <c r="AD178" s="168"/>
      <c r="AE178" s="168"/>
      <c r="AR178" s="253" t="s">
        <v>197</v>
      </c>
      <c r="AT178" s="253" t="s">
        <v>118</v>
      </c>
      <c r="AU178" s="253" t="s">
        <v>73</v>
      </c>
      <c r="AY178" s="162" t="s">
        <v>115</v>
      </c>
      <c r="BE178" s="254">
        <f>IF(N178="základní",J178,0)</f>
        <v>0</v>
      </c>
      <c r="BF178" s="254">
        <f>IF(N178="snížená",J178,0)</f>
        <v>0</v>
      </c>
      <c r="BG178" s="254">
        <f>IF(N178="zákl. přenesená",J178,0)</f>
        <v>0</v>
      </c>
      <c r="BH178" s="254">
        <f>IF(N178="sníž. přenesená",J178,0)</f>
        <v>0</v>
      </c>
      <c r="BI178" s="254">
        <f>IF(N178="nulová",J178,0)</f>
        <v>0</v>
      </c>
      <c r="BJ178" s="162" t="s">
        <v>71</v>
      </c>
      <c r="BK178" s="254">
        <f>ROUND(I178*H178,2)</f>
        <v>0</v>
      </c>
      <c r="BL178" s="162" t="s">
        <v>197</v>
      </c>
      <c r="BM178" s="253" t="s">
        <v>322</v>
      </c>
    </row>
    <row r="179" spans="1:47" s="172" customFormat="1" ht="28.8">
      <c r="A179" s="168"/>
      <c r="B179" s="169"/>
      <c r="C179" s="168"/>
      <c r="D179" s="255" t="s">
        <v>125</v>
      </c>
      <c r="E179" s="168"/>
      <c r="F179" s="256" t="s">
        <v>323</v>
      </c>
      <c r="G179" s="168"/>
      <c r="H179" s="168"/>
      <c r="I179" s="173"/>
      <c r="J179" s="168"/>
      <c r="K179" s="168"/>
      <c r="L179" s="169"/>
      <c r="M179" s="257"/>
      <c r="N179" s="258"/>
      <c r="O179" s="250"/>
      <c r="P179" s="250"/>
      <c r="Q179" s="250"/>
      <c r="R179" s="250"/>
      <c r="S179" s="250"/>
      <c r="T179" s="259"/>
      <c r="U179" s="168"/>
      <c r="V179" s="168"/>
      <c r="W179" s="168"/>
      <c r="X179" s="168"/>
      <c r="Y179" s="168"/>
      <c r="Z179" s="168"/>
      <c r="AA179" s="168"/>
      <c r="AB179" s="168"/>
      <c r="AC179" s="168"/>
      <c r="AD179" s="168"/>
      <c r="AE179" s="168"/>
      <c r="AT179" s="162" t="s">
        <v>125</v>
      </c>
      <c r="AU179" s="162" t="s">
        <v>73</v>
      </c>
    </row>
    <row r="180" spans="2:51" s="260" customFormat="1" ht="12">
      <c r="B180" s="261"/>
      <c r="D180" s="255" t="s">
        <v>127</v>
      </c>
      <c r="E180" s="262" t="s">
        <v>3</v>
      </c>
      <c r="F180" s="263" t="s">
        <v>324</v>
      </c>
      <c r="H180" s="262" t="s">
        <v>3</v>
      </c>
      <c r="L180" s="261"/>
      <c r="M180" s="264"/>
      <c r="N180" s="265"/>
      <c r="O180" s="265"/>
      <c r="P180" s="265"/>
      <c r="Q180" s="265"/>
      <c r="R180" s="265"/>
      <c r="S180" s="265"/>
      <c r="T180" s="266"/>
      <c r="AT180" s="262" t="s">
        <v>127</v>
      </c>
      <c r="AU180" s="262" t="s">
        <v>73</v>
      </c>
      <c r="AV180" s="260" t="s">
        <v>71</v>
      </c>
      <c r="AW180" s="260" t="s">
        <v>29</v>
      </c>
      <c r="AX180" s="260" t="s">
        <v>66</v>
      </c>
      <c r="AY180" s="262" t="s">
        <v>115</v>
      </c>
    </row>
    <row r="181" spans="2:51" s="267" customFormat="1" ht="20.4">
      <c r="B181" s="268"/>
      <c r="D181" s="255" t="s">
        <v>127</v>
      </c>
      <c r="E181" s="269" t="s">
        <v>3</v>
      </c>
      <c r="F181" s="270" t="s">
        <v>325</v>
      </c>
      <c r="H181" s="271">
        <v>811.388</v>
      </c>
      <c r="L181" s="268"/>
      <c r="M181" s="272"/>
      <c r="N181" s="273"/>
      <c r="O181" s="273"/>
      <c r="P181" s="273"/>
      <c r="Q181" s="273"/>
      <c r="R181" s="273"/>
      <c r="S181" s="273"/>
      <c r="T181" s="274"/>
      <c r="AT181" s="269" t="s">
        <v>127</v>
      </c>
      <c r="AU181" s="269" t="s">
        <v>73</v>
      </c>
      <c r="AV181" s="267" t="s">
        <v>73</v>
      </c>
      <c r="AW181" s="267" t="s">
        <v>29</v>
      </c>
      <c r="AX181" s="267" t="s">
        <v>66</v>
      </c>
      <c r="AY181" s="269" t="s">
        <v>115</v>
      </c>
    </row>
    <row r="182" spans="2:51" s="260" customFormat="1" ht="12">
      <c r="B182" s="261"/>
      <c r="D182" s="255" t="s">
        <v>127</v>
      </c>
      <c r="E182" s="262" t="s">
        <v>3</v>
      </c>
      <c r="F182" s="263" t="s">
        <v>326</v>
      </c>
      <c r="H182" s="262" t="s">
        <v>3</v>
      </c>
      <c r="L182" s="261"/>
      <c r="M182" s="264"/>
      <c r="N182" s="265"/>
      <c r="O182" s="265"/>
      <c r="P182" s="265"/>
      <c r="Q182" s="265"/>
      <c r="R182" s="265"/>
      <c r="S182" s="265"/>
      <c r="T182" s="266"/>
      <c r="AT182" s="262" t="s">
        <v>127</v>
      </c>
      <c r="AU182" s="262" t="s">
        <v>73</v>
      </c>
      <c r="AV182" s="260" t="s">
        <v>71</v>
      </c>
      <c r="AW182" s="260" t="s">
        <v>29</v>
      </c>
      <c r="AX182" s="260" t="s">
        <v>66</v>
      </c>
      <c r="AY182" s="262" t="s">
        <v>115</v>
      </c>
    </row>
    <row r="183" spans="2:51" s="267" customFormat="1" ht="20.4">
      <c r="B183" s="268"/>
      <c r="D183" s="255" t="s">
        <v>127</v>
      </c>
      <c r="E183" s="269" t="s">
        <v>3</v>
      </c>
      <c r="F183" s="270" t="s">
        <v>327</v>
      </c>
      <c r="H183" s="271">
        <v>854.525</v>
      </c>
      <c r="L183" s="268"/>
      <c r="M183" s="272"/>
      <c r="N183" s="273"/>
      <c r="O183" s="273"/>
      <c r="P183" s="273"/>
      <c r="Q183" s="273"/>
      <c r="R183" s="273"/>
      <c r="S183" s="273"/>
      <c r="T183" s="274"/>
      <c r="AT183" s="269" t="s">
        <v>127</v>
      </c>
      <c r="AU183" s="269" t="s">
        <v>73</v>
      </c>
      <c r="AV183" s="267" t="s">
        <v>73</v>
      </c>
      <c r="AW183" s="267" t="s">
        <v>29</v>
      </c>
      <c r="AX183" s="267" t="s">
        <v>66</v>
      </c>
      <c r="AY183" s="269" t="s">
        <v>115</v>
      </c>
    </row>
    <row r="184" spans="2:51" s="338" customFormat="1" ht="12">
      <c r="B184" s="339"/>
      <c r="D184" s="255" t="s">
        <v>127</v>
      </c>
      <c r="E184" s="340" t="s">
        <v>3</v>
      </c>
      <c r="F184" s="341" t="s">
        <v>328</v>
      </c>
      <c r="H184" s="342">
        <v>1665.913</v>
      </c>
      <c r="L184" s="339"/>
      <c r="M184" s="343"/>
      <c r="N184" s="344"/>
      <c r="O184" s="344"/>
      <c r="P184" s="344"/>
      <c r="Q184" s="344"/>
      <c r="R184" s="344"/>
      <c r="S184" s="344"/>
      <c r="T184" s="345"/>
      <c r="AT184" s="340" t="s">
        <v>127</v>
      </c>
      <c r="AU184" s="340" t="s">
        <v>73</v>
      </c>
      <c r="AV184" s="338" t="s">
        <v>123</v>
      </c>
      <c r="AW184" s="338" t="s">
        <v>29</v>
      </c>
      <c r="AX184" s="338" t="s">
        <v>71</v>
      </c>
      <c r="AY184" s="340" t="s">
        <v>115</v>
      </c>
    </row>
    <row r="185" spans="2:63" s="229" customFormat="1" ht="22.65" customHeight="1">
      <c r="B185" s="230"/>
      <c r="D185" s="231" t="s">
        <v>65</v>
      </c>
      <c r="E185" s="240" t="s">
        <v>329</v>
      </c>
      <c r="F185" s="240" t="s">
        <v>330</v>
      </c>
      <c r="J185" s="241">
        <f>BK185</f>
        <v>0</v>
      </c>
      <c r="L185" s="230"/>
      <c r="M185" s="234"/>
      <c r="N185" s="235"/>
      <c r="O185" s="235"/>
      <c r="P185" s="236">
        <f>SUM(P186:P235)</f>
        <v>0</v>
      </c>
      <c r="Q185" s="235"/>
      <c r="R185" s="236">
        <f>SUM(R186:R235)</f>
        <v>3.6738769200000005</v>
      </c>
      <c r="S185" s="235"/>
      <c r="T185" s="237">
        <f>SUM(T186:T235)</f>
        <v>0</v>
      </c>
      <c r="AR185" s="231" t="s">
        <v>73</v>
      </c>
      <c r="AT185" s="238" t="s">
        <v>65</v>
      </c>
      <c r="AU185" s="238" t="s">
        <v>71</v>
      </c>
      <c r="AY185" s="231" t="s">
        <v>115</v>
      </c>
      <c r="BK185" s="239">
        <f>SUM(BK186:BK235)</f>
        <v>0</v>
      </c>
    </row>
    <row r="186" spans="1:65" s="172" customFormat="1" ht="21.75" customHeight="1">
      <c r="A186" s="168"/>
      <c r="B186" s="169"/>
      <c r="C186" s="242" t="s">
        <v>331</v>
      </c>
      <c r="D186" s="242" t="s">
        <v>118</v>
      </c>
      <c r="E186" s="243" t="s">
        <v>332</v>
      </c>
      <c r="F186" s="244" t="s">
        <v>333</v>
      </c>
      <c r="G186" s="245" t="s">
        <v>121</v>
      </c>
      <c r="H186" s="246">
        <v>898.954</v>
      </c>
      <c r="I186" s="70"/>
      <c r="J186" s="247">
        <f>ROUND(I186*H186,2)</f>
        <v>0</v>
      </c>
      <c r="K186" s="244" t="s">
        <v>122</v>
      </c>
      <c r="L186" s="169"/>
      <c r="M186" s="248" t="s">
        <v>3</v>
      </c>
      <c r="N186" s="249" t="s">
        <v>37</v>
      </c>
      <c r="O186" s="250"/>
      <c r="P186" s="251">
        <f>O186*H186</f>
        <v>0</v>
      </c>
      <c r="Q186" s="251">
        <v>0</v>
      </c>
      <c r="R186" s="251">
        <f>Q186*H186</f>
        <v>0</v>
      </c>
      <c r="S186" s="251">
        <v>0</v>
      </c>
      <c r="T186" s="252">
        <f>S186*H186</f>
        <v>0</v>
      </c>
      <c r="U186" s="168"/>
      <c r="V186" s="168"/>
      <c r="W186" s="168"/>
      <c r="X186" s="168"/>
      <c r="Y186" s="168"/>
      <c r="Z186" s="168"/>
      <c r="AA186" s="168"/>
      <c r="AB186" s="168"/>
      <c r="AC186" s="168"/>
      <c r="AD186" s="168"/>
      <c r="AE186" s="168"/>
      <c r="AR186" s="253" t="s">
        <v>197</v>
      </c>
      <c r="AT186" s="253" t="s">
        <v>118</v>
      </c>
      <c r="AU186" s="253" t="s">
        <v>73</v>
      </c>
      <c r="AY186" s="162" t="s">
        <v>115</v>
      </c>
      <c r="BE186" s="254">
        <f>IF(N186="základní",J186,0)</f>
        <v>0</v>
      </c>
      <c r="BF186" s="254">
        <f>IF(N186="snížená",J186,0)</f>
        <v>0</v>
      </c>
      <c r="BG186" s="254">
        <f>IF(N186="zákl. přenesená",J186,0)</f>
        <v>0</v>
      </c>
      <c r="BH186" s="254">
        <f>IF(N186="sníž. přenesená",J186,0)</f>
        <v>0</v>
      </c>
      <c r="BI186" s="254">
        <f>IF(N186="nulová",J186,0)</f>
        <v>0</v>
      </c>
      <c r="BJ186" s="162" t="s">
        <v>71</v>
      </c>
      <c r="BK186" s="254">
        <f>ROUND(I186*H186,2)</f>
        <v>0</v>
      </c>
      <c r="BL186" s="162" t="s">
        <v>197</v>
      </c>
      <c r="BM186" s="253" t="s">
        <v>334</v>
      </c>
    </row>
    <row r="187" spans="1:47" s="172" customFormat="1" ht="38.4">
      <c r="A187" s="168"/>
      <c r="B187" s="169"/>
      <c r="C187" s="168"/>
      <c r="D187" s="255" t="s">
        <v>125</v>
      </c>
      <c r="E187" s="168"/>
      <c r="F187" s="256" t="s">
        <v>335</v>
      </c>
      <c r="G187" s="168"/>
      <c r="H187" s="168"/>
      <c r="I187" s="173"/>
      <c r="J187" s="168"/>
      <c r="K187" s="168"/>
      <c r="L187" s="169"/>
      <c r="M187" s="257"/>
      <c r="N187" s="258"/>
      <c r="O187" s="250"/>
      <c r="P187" s="250"/>
      <c r="Q187" s="250"/>
      <c r="R187" s="250"/>
      <c r="S187" s="250"/>
      <c r="T187" s="259"/>
      <c r="U187" s="168"/>
      <c r="V187" s="168"/>
      <c r="W187" s="168"/>
      <c r="X187" s="168"/>
      <c r="Y187" s="168"/>
      <c r="Z187" s="168"/>
      <c r="AA187" s="168"/>
      <c r="AB187" s="168"/>
      <c r="AC187" s="168"/>
      <c r="AD187" s="168"/>
      <c r="AE187" s="168"/>
      <c r="AT187" s="162" t="s">
        <v>125</v>
      </c>
      <c r="AU187" s="162" t="s">
        <v>73</v>
      </c>
    </row>
    <row r="188" spans="2:51" s="267" customFormat="1" ht="12">
      <c r="B188" s="268"/>
      <c r="D188" s="255" t="s">
        <v>127</v>
      </c>
      <c r="E188" s="269" t="s">
        <v>3</v>
      </c>
      <c r="F188" s="270" t="s">
        <v>336</v>
      </c>
      <c r="H188" s="271">
        <v>813.09</v>
      </c>
      <c r="L188" s="268"/>
      <c r="M188" s="272"/>
      <c r="N188" s="273"/>
      <c r="O188" s="273"/>
      <c r="P188" s="273"/>
      <c r="Q188" s="273"/>
      <c r="R188" s="273"/>
      <c r="S188" s="273"/>
      <c r="T188" s="274"/>
      <c r="AT188" s="269" t="s">
        <v>127</v>
      </c>
      <c r="AU188" s="269" t="s">
        <v>73</v>
      </c>
      <c r="AV188" s="267" t="s">
        <v>73</v>
      </c>
      <c r="AW188" s="267" t="s">
        <v>29</v>
      </c>
      <c r="AX188" s="267" t="s">
        <v>66</v>
      </c>
      <c r="AY188" s="269" t="s">
        <v>115</v>
      </c>
    </row>
    <row r="189" spans="2:51" s="267" customFormat="1" ht="12">
      <c r="B189" s="268"/>
      <c r="D189" s="255" t="s">
        <v>127</v>
      </c>
      <c r="E189" s="269" t="s">
        <v>3</v>
      </c>
      <c r="F189" s="270" t="s">
        <v>337</v>
      </c>
      <c r="H189" s="271">
        <v>21.645</v>
      </c>
      <c r="L189" s="268"/>
      <c r="M189" s="272"/>
      <c r="N189" s="273"/>
      <c r="O189" s="273"/>
      <c r="P189" s="273"/>
      <c r="Q189" s="273"/>
      <c r="R189" s="273"/>
      <c r="S189" s="273"/>
      <c r="T189" s="274"/>
      <c r="AT189" s="269" t="s">
        <v>127</v>
      </c>
      <c r="AU189" s="269" t="s">
        <v>73</v>
      </c>
      <c r="AV189" s="267" t="s">
        <v>73</v>
      </c>
      <c r="AW189" s="267" t="s">
        <v>29</v>
      </c>
      <c r="AX189" s="267" t="s">
        <v>66</v>
      </c>
      <c r="AY189" s="269" t="s">
        <v>115</v>
      </c>
    </row>
    <row r="190" spans="2:51" s="267" customFormat="1" ht="12">
      <c r="B190" s="268"/>
      <c r="D190" s="255" t="s">
        <v>127</v>
      </c>
      <c r="E190" s="269" t="s">
        <v>3</v>
      </c>
      <c r="F190" s="270" t="s">
        <v>338</v>
      </c>
      <c r="H190" s="271">
        <v>23.955</v>
      </c>
      <c r="L190" s="268"/>
      <c r="M190" s="272"/>
      <c r="N190" s="273"/>
      <c r="O190" s="273"/>
      <c r="P190" s="273"/>
      <c r="Q190" s="273"/>
      <c r="R190" s="273"/>
      <c r="S190" s="273"/>
      <c r="T190" s="274"/>
      <c r="AT190" s="269" t="s">
        <v>127</v>
      </c>
      <c r="AU190" s="269" t="s">
        <v>73</v>
      </c>
      <c r="AV190" s="267" t="s">
        <v>73</v>
      </c>
      <c r="AW190" s="267" t="s">
        <v>29</v>
      </c>
      <c r="AX190" s="267" t="s">
        <v>66</v>
      </c>
      <c r="AY190" s="269" t="s">
        <v>115</v>
      </c>
    </row>
    <row r="191" spans="2:51" s="267" customFormat="1" ht="12">
      <c r="B191" s="268"/>
      <c r="D191" s="255" t="s">
        <v>127</v>
      </c>
      <c r="E191" s="269" t="s">
        <v>3</v>
      </c>
      <c r="F191" s="270" t="s">
        <v>339</v>
      </c>
      <c r="H191" s="271">
        <v>40.264</v>
      </c>
      <c r="L191" s="268"/>
      <c r="M191" s="272"/>
      <c r="N191" s="273"/>
      <c r="O191" s="273"/>
      <c r="P191" s="273"/>
      <c r="Q191" s="273"/>
      <c r="R191" s="273"/>
      <c r="S191" s="273"/>
      <c r="T191" s="274"/>
      <c r="AT191" s="269" t="s">
        <v>127</v>
      </c>
      <c r="AU191" s="269" t="s">
        <v>73</v>
      </c>
      <c r="AV191" s="267" t="s">
        <v>73</v>
      </c>
      <c r="AW191" s="267" t="s">
        <v>29</v>
      </c>
      <c r="AX191" s="267" t="s">
        <v>66</v>
      </c>
      <c r="AY191" s="269" t="s">
        <v>115</v>
      </c>
    </row>
    <row r="192" spans="2:51" s="338" customFormat="1" ht="12">
      <c r="B192" s="339"/>
      <c r="D192" s="255" t="s">
        <v>127</v>
      </c>
      <c r="E192" s="340" t="s">
        <v>3</v>
      </c>
      <c r="F192" s="341" t="s">
        <v>328</v>
      </c>
      <c r="H192" s="342">
        <v>898.954</v>
      </c>
      <c r="L192" s="339"/>
      <c r="M192" s="343"/>
      <c r="N192" s="344"/>
      <c r="O192" s="344"/>
      <c r="P192" s="344"/>
      <c r="Q192" s="344"/>
      <c r="R192" s="344"/>
      <c r="S192" s="344"/>
      <c r="T192" s="345"/>
      <c r="AT192" s="340" t="s">
        <v>127</v>
      </c>
      <c r="AU192" s="340" t="s">
        <v>73</v>
      </c>
      <c r="AV192" s="338" t="s">
        <v>123</v>
      </c>
      <c r="AW192" s="338" t="s">
        <v>29</v>
      </c>
      <c r="AX192" s="338" t="s">
        <v>71</v>
      </c>
      <c r="AY192" s="340" t="s">
        <v>115</v>
      </c>
    </row>
    <row r="193" spans="1:65" s="172" customFormat="1" ht="16.5" customHeight="1">
      <c r="A193" s="168"/>
      <c r="B193" s="169"/>
      <c r="C193" s="346" t="s">
        <v>340</v>
      </c>
      <c r="D193" s="346" t="s">
        <v>256</v>
      </c>
      <c r="E193" s="347" t="s">
        <v>341</v>
      </c>
      <c r="F193" s="348" t="s">
        <v>342</v>
      </c>
      <c r="G193" s="349" t="s">
        <v>343</v>
      </c>
      <c r="H193" s="350">
        <v>359.582</v>
      </c>
      <c r="I193" s="375"/>
      <c r="J193" s="351">
        <f>ROUND(I193*H193,2)</f>
        <v>0</v>
      </c>
      <c r="K193" s="348" t="s">
        <v>122</v>
      </c>
      <c r="L193" s="352"/>
      <c r="M193" s="353" t="s">
        <v>3</v>
      </c>
      <c r="N193" s="354" t="s">
        <v>37</v>
      </c>
      <c r="O193" s="250"/>
      <c r="P193" s="251">
        <f>O193*H193</f>
        <v>0</v>
      </c>
      <c r="Q193" s="251">
        <v>0.001</v>
      </c>
      <c r="R193" s="251">
        <f>Q193*H193</f>
        <v>0.359582</v>
      </c>
      <c r="S193" s="251">
        <v>0</v>
      </c>
      <c r="T193" s="252">
        <f>S193*H193</f>
        <v>0</v>
      </c>
      <c r="U193" s="168"/>
      <c r="V193" s="168"/>
      <c r="W193" s="168"/>
      <c r="X193" s="168"/>
      <c r="Y193" s="168"/>
      <c r="Z193" s="168"/>
      <c r="AA193" s="168"/>
      <c r="AB193" s="168"/>
      <c r="AC193" s="168"/>
      <c r="AD193" s="168"/>
      <c r="AE193" s="168"/>
      <c r="AR193" s="253" t="s">
        <v>274</v>
      </c>
      <c r="AT193" s="253" t="s">
        <v>256</v>
      </c>
      <c r="AU193" s="253" t="s">
        <v>73</v>
      </c>
      <c r="AY193" s="162" t="s">
        <v>115</v>
      </c>
      <c r="BE193" s="254">
        <f>IF(N193="základní",J193,0)</f>
        <v>0</v>
      </c>
      <c r="BF193" s="254">
        <f>IF(N193="snížená",J193,0)</f>
        <v>0</v>
      </c>
      <c r="BG193" s="254">
        <f>IF(N193="zákl. přenesená",J193,0)</f>
        <v>0</v>
      </c>
      <c r="BH193" s="254">
        <f>IF(N193="sníž. přenesená",J193,0)</f>
        <v>0</v>
      </c>
      <c r="BI193" s="254">
        <f>IF(N193="nulová",J193,0)</f>
        <v>0</v>
      </c>
      <c r="BJ193" s="162" t="s">
        <v>71</v>
      </c>
      <c r="BK193" s="254">
        <f>ROUND(I193*H193,2)</f>
        <v>0</v>
      </c>
      <c r="BL193" s="162" t="s">
        <v>197</v>
      </c>
      <c r="BM193" s="253" t="s">
        <v>344</v>
      </c>
    </row>
    <row r="194" spans="2:51" s="267" customFormat="1" ht="12">
      <c r="B194" s="268"/>
      <c r="D194" s="255" t="s">
        <v>127</v>
      </c>
      <c r="F194" s="270" t="s">
        <v>345</v>
      </c>
      <c r="H194" s="271">
        <v>359.582</v>
      </c>
      <c r="L194" s="268"/>
      <c r="M194" s="272"/>
      <c r="N194" s="273"/>
      <c r="O194" s="273"/>
      <c r="P194" s="273"/>
      <c r="Q194" s="273"/>
      <c r="R194" s="273"/>
      <c r="S194" s="273"/>
      <c r="T194" s="274"/>
      <c r="AT194" s="269" t="s">
        <v>127</v>
      </c>
      <c r="AU194" s="269" t="s">
        <v>73</v>
      </c>
      <c r="AV194" s="267" t="s">
        <v>73</v>
      </c>
      <c r="AW194" s="267" t="s">
        <v>4</v>
      </c>
      <c r="AX194" s="267" t="s">
        <v>71</v>
      </c>
      <c r="AY194" s="269" t="s">
        <v>115</v>
      </c>
    </row>
    <row r="195" spans="1:65" s="172" customFormat="1" ht="16.5" customHeight="1">
      <c r="A195" s="168"/>
      <c r="B195" s="169"/>
      <c r="C195" s="242" t="s">
        <v>346</v>
      </c>
      <c r="D195" s="242" t="s">
        <v>118</v>
      </c>
      <c r="E195" s="243" t="s">
        <v>347</v>
      </c>
      <c r="F195" s="244" t="s">
        <v>348</v>
      </c>
      <c r="G195" s="245" t="s">
        <v>121</v>
      </c>
      <c r="H195" s="246">
        <v>898.954</v>
      </c>
      <c r="I195" s="70"/>
      <c r="J195" s="247">
        <f>ROUND(I195*H195,2)</f>
        <v>0</v>
      </c>
      <c r="K195" s="244" t="s">
        <v>122</v>
      </c>
      <c r="L195" s="169"/>
      <c r="M195" s="248" t="s">
        <v>3</v>
      </c>
      <c r="N195" s="249" t="s">
        <v>37</v>
      </c>
      <c r="O195" s="250"/>
      <c r="P195" s="251">
        <f>O195*H195</f>
        <v>0</v>
      </c>
      <c r="Q195" s="251">
        <v>0</v>
      </c>
      <c r="R195" s="251">
        <f>Q195*H195</f>
        <v>0</v>
      </c>
      <c r="S195" s="251">
        <v>0</v>
      </c>
      <c r="T195" s="252">
        <f>S195*H195</f>
        <v>0</v>
      </c>
      <c r="U195" s="168"/>
      <c r="V195" s="168"/>
      <c r="W195" s="168"/>
      <c r="X195" s="168"/>
      <c r="Y195" s="168"/>
      <c r="Z195" s="168"/>
      <c r="AA195" s="168"/>
      <c r="AB195" s="168"/>
      <c r="AC195" s="168"/>
      <c r="AD195" s="168"/>
      <c r="AE195" s="168"/>
      <c r="AR195" s="253" t="s">
        <v>197</v>
      </c>
      <c r="AT195" s="253" t="s">
        <v>118</v>
      </c>
      <c r="AU195" s="253" t="s">
        <v>73</v>
      </c>
      <c r="AY195" s="162" t="s">
        <v>115</v>
      </c>
      <c r="BE195" s="254">
        <f>IF(N195="základní",J195,0)</f>
        <v>0</v>
      </c>
      <c r="BF195" s="254">
        <f>IF(N195="snížená",J195,0)</f>
        <v>0</v>
      </c>
      <c r="BG195" s="254">
        <f>IF(N195="zákl. přenesená",J195,0)</f>
        <v>0</v>
      </c>
      <c r="BH195" s="254">
        <f>IF(N195="sníž. přenesená",J195,0)</f>
        <v>0</v>
      </c>
      <c r="BI195" s="254">
        <f>IF(N195="nulová",J195,0)</f>
        <v>0</v>
      </c>
      <c r="BJ195" s="162" t="s">
        <v>71</v>
      </c>
      <c r="BK195" s="254">
        <f>ROUND(I195*H195,2)</f>
        <v>0</v>
      </c>
      <c r="BL195" s="162" t="s">
        <v>197</v>
      </c>
      <c r="BM195" s="253" t="s">
        <v>349</v>
      </c>
    </row>
    <row r="196" spans="1:47" s="172" customFormat="1" ht="38.4">
      <c r="A196" s="168"/>
      <c r="B196" s="169"/>
      <c r="C196" s="168"/>
      <c r="D196" s="255" t="s">
        <v>125</v>
      </c>
      <c r="E196" s="168"/>
      <c r="F196" s="256" t="s">
        <v>350</v>
      </c>
      <c r="G196" s="168"/>
      <c r="H196" s="168"/>
      <c r="I196" s="173"/>
      <c r="J196" s="168"/>
      <c r="K196" s="168"/>
      <c r="L196" s="169"/>
      <c r="M196" s="257"/>
      <c r="N196" s="258"/>
      <c r="O196" s="250"/>
      <c r="P196" s="250"/>
      <c r="Q196" s="250"/>
      <c r="R196" s="250"/>
      <c r="S196" s="250"/>
      <c r="T196" s="259"/>
      <c r="U196" s="168"/>
      <c r="V196" s="168"/>
      <c r="W196" s="168"/>
      <c r="X196" s="168"/>
      <c r="Y196" s="168"/>
      <c r="Z196" s="168"/>
      <c r="AA196" s="168"/>
      <c r="AB196" s="168"/>
      <c r="AC196" s="168"/>
      <c r="AD196" s="168"/>
      <c r="AE196" s="168"/>
      <c r="AT196" s="162" t="s">
        <v>125</v>
      </c>
      <c r="AU196" s="162" t="s">
        <v>73</v>
      </c>
    </row>
    <row r="197" spans="2:51" s="267" customFormat="1" ht="12">
      <c r="B197" s="268"/>
      <c r="D197" s="255" t="s">
        <v>127</v>
      </c>
      <c r="E197" s="269" t="s">
        <v>3</v>
      </c>
      <c r="F197" s="270" t="s">
        <v>336</v>
      </c>
      <c r="H197" s="271">
        <v>813.09</v>
      </c>
      <c r="L197" s="268"/>
      <c r="M197" s="272"/>
      <c r="N197" s="273"/>
      <c r="O197" s="273"/>
      <c r="P197" s="273"/>
      <c r="Q197" s="273"/>
      <c r="R197" s="273"/>
      <c r="S197" s="273"/>
      <c r="T197" s="274"/>
      <c r="AT197" s="269" t="s">
        <v>127</v>
      </c>
      <c r="AU197" s="269" t="s">
        <v>73</v>
      </c>
      <c r="AV197" s="267" t="s">
        <v>73</v>
      </c>
      <c r="AW197" s="267" t="s">
        <v>29</v>
      </c>
      <c r="AX197" s="267" t="s">
        <v>66</v>
      </c>
      <c r="AY197" s="269" t="s">
        <v>115</v>
      </c>
    </row>
    <row r="198" spans="2:51" s="267" customFormat="1" ht="12">
      <c r="B198" s="268"/>
      <c r="D198" s="255" t="s">
        <v>127</v>
      </c>
      <c r="E198" s="269" t="s">
        <v>3</v>
      </c>
      <c r="F198" s="270" t="s">
        <v>337</v>
      </c>
      <c r="H198" s="271">
        <v>21.645</v>
      </c>
      <c r="L198" s="268"/>
      <c r="M198" s="272"/>
      <c r="N198" s="273"/>
      <c r="O198" s="273"/>
      <c r="P198" s="273"/>
      <c r="Q198" s="273"/>
      <c r="R198" s="273"/>
      <c r="S198" s="273"/>
      <c r="T198" s="274"/>
      <c r="AT198" s="269" t="s">
        <v>127</v>
      </c>
      <c r="AU198" s="269" t="s">
        <v>73</v>
      </c>
      <c r="AV198" s="267" t="s">
        <v>73</v>
      </c>
      <c r="AW198" s="267" t="s">
        <v>29</v>
      </c>
      <c r="AX198" s="267" t="s">
        <v>66</v>
      </c>
      <c r="AY198" s="269" t="s">
        <v>115</v>
      </c>
    </row>
    <row r="199" spans="2:51" s="267" customFormat="1" ht="12">
      <c r="B199" s="268"/>
      <c r="D199" s="255" t="s">
        <v>127</v>
      </c>
      <c r="E199" s="269" t="s">
        <v>3</v>
      </c>
      <c r="F199" s="270" t="s">
        <v>338</v>
      </c>
      <c r="H199" s="271">
        <v>23.955</v>
      </c>
      <c r="L199" s="268"/>
      <c r="M199" s="272"/>
      <c r="N199" s="273"/>
      <c r="O199" s="273"/>
      <c r="P199" s="273"/>
      <c r="Q199" s="273"/>
      <c r="R199" s="273"/>
      <c r="S199" s="273"/>
      <c r="T199" s="274"/>
      <c r="AT199" s="269" t="s">
        <v>127</v>
      </c>
      <c r="AU199" s="269" t="s">
        <v>73</v>
      </c>
      <c r="AV199" s="267" t="s">
        <v>73</v>
      </c>
      <c r="AW199" s="267" t="s">
        <v>29</v>
      </c>
      <c r="AX199" s="267" t="s">
        <v>66</v>
      </c>
      <c r="AY199" s="269" t="s">
        <v>115</v>
      </c>
    </row>
    <row r="200" spans="2:51" s="267" customFormat="1" ht="12">
      <c r="B200" s="268"/>
      <c r="D200" s="255" t="s">
        <v>127</v>
      </c>
      <c r="E200" s="269" t="s">
        <v>3</v>
      </c>
      <c r="F200" s="270" t="s">
        <v>339</v>
      </c>
      <c r="H200" s="271">
        <v>40.264</v>
      </c>
      <c r="L200" s="268"/>
      <c r="M200" s="272"/>
      <c r="N200" s="273"/>
      <c r="O200" s="273"/>
      <c r="P200" s="273"/>
      <c r="Q200" s="273"/>
      <c r="R200" s="273"/>
      <c r="S200" s="273"/>
      <c r="T200" s="274"/>
      <c r="AT200" s="269" t="s">
        <v>127</v>
      </c>
      <c r="AU200" s="269" t="s">
        <v>73</v>
      </c>
      <c r="AV200" s="267" t="s">
        <v>73</v>
      </c>
      <c r="AW200" s="267" t="s">
        <v>29</v>
      </c>
      <c r="AX200" s="267" t="s">
        <v>66</v>
      </c>
      <c r="AY200" s="269" t="s">
        <v>115</v>
      </c>
    </row>
    <row r="201" spans="2:51" s="338" customFormat="1" ht="12">
      <c r="B201" s="339"/>
      <c r="D201" s="255" t="s">
        <v>127</v>
      </c>
      <c r="E201" s="340" t="s">
        <v>3</v>
      </c>
      <c r="F201" s="341" t="s">
        <v>328</v>
      </c>
      <c r="H201" s="342">
        <v>898.954</v>
      </c>
      <c r="L201" s="339"/>
      <c r="M201" s="343"/>
      <c r="N201" s="344"/>
      <c r="O201" s="344"/>
      <c r="P201" s="344"/>
      <c r="Q201" s="344"/>
      <c r="R201" s="344"/>
      <c r="S201" s="344"/>
      <c r="T201" s="345"/>
      <c r="AT201" s="340" t="s">
        <v>127</v>
      </c>
      <c r="AU201" s="340" t="s">
        <v>73</v>
      </c>
      <c r="AV201" s="338" t="s">
        <v>123</v>
      </c>
      <c r="AW201" s="338" t="s">
        <v>29</v>
      </c>
      <c r="AX201" s="338" t="s">
        <v>71</v>
      </c>
      <c r="AY201" s="340" t="s">
        <v>115</v>
      </c>
    </row>
    <row r="202" spans="1:65" s="172" customFormat="1" ht="21.75" customHeight="1">
      <c r="A202" s="168"/>
      <c r="B202" s="169"/>
      <c r="C202" s="346" t="s">
        <v>351</v>
      </c>
      <c r="D202" s="346" t="s">
        <v>256</v>
      </c>
      <c r="E202" s="347" t="s">
        <v>352</v>
      </c>
      <c r="F202" s="348" t="s">
        <v>353</v>
      </c>
      <c r="G202" s="349" t="s">
        <v>121</v>
      </c>
      <c r="H202" s="350">
        <v>1033.797</v>
      </c>
      <c r="I202" s="375"/>
      <c r="J202" s="351">
        <f>ROUND(I202*H202,2)</f>
        <v>0</v>
      </c>
      <c r="K202" s="348" t="s">
        <v>122</v>
      </c>
      <c r="L202" s="352"/>
      <c r="M202" s="353" t="s">
        <v>3</v>
      </c>
      <c r="N202" s="354" t="s">
        <v>37</v>
      </c>
      <c r="O202" s="250"/>
      <c r="P202" s="251">
        <f>O202*H202</f>
        <v>0</v>
      </c>
      <c r="Q202" s="251">
        <v>0.0004</v>
      </c>
      <c r="R202" s="251">
        <f>Q202*H202</f>
        <v>0.4135188</v>
      </c>
      <c r="S202" s="251">
        <v>0</v>
      </c>
      <c r="T202" s="252">
        <f>S202*H202</f>
        <v>0</v>
      </c>
      <c r="U202" s="168"/>
      <c r="V202" s="168"/>
      <c r="W202" s="168"/>
      <c r="X202" s="168"/>
      <c r="Y202" s="168"/>
      <c r="Z202" s="168"/>
      <c r="AA202" s="168"/>
      <c r="AB202" s="168"/>
      <c r="AC202" s="168"/>
      <c r="AD202" s="168"/>
      <c r="AE202" s="168"/>
      <c r="AR202" s="253" t="s">
        <v>274</v>
      </c>
      <c r="AT202" s="253" t="s">
        <v>256</v>
      </c>
      <c r="AU202" s="253" t="s">
        <v>73</v>
      </c>
      <c r="AY202" s="162" t="s">
        <v>115</v>
      </c>
      <c r="BE202" s="254">
        <f>IF(N202="základní",J202,0)</f>
        <v>0</v>
      </c>
      <c r="BF202" s="254">
        <f>IF(N202="snížená",J202,0)</f>
        <v>0</v>
      </c>
      <c r="BG202" s="254">
        <f>IF(N202="zákl. přenesená",J202,0)</f>
        <v>0</v>
      </c>
      <c r="BH202" s="254">
        <f>IF(N202="sníž. přenesená",J202,0)</f>
        <v>0</v>
      </c>
      <c r="BI202" s="254">
        <f>IF(N202="nulová",J202,0)</f>
        <v>0</v>
      </c>
      <c r="BJ202" s="162" t="s">
        <v>71</v>
      </c>
      <c r="BK202" s="254">
        <f>ROUND(I202*H202,2)</f>
        <v>0</v>
      </c>
      <c r="BL202" s="162" t="s">
        <v>197</v>
      </c>
      <c r="BM202" s="253" t="s">
        <v>354</v>
      </c>
    </row>
    <row r="203" spans="2:51" s="267" customFormat="1" ht="12">
      <c r="B203" s="268"/>
      <c r="D203" s="255" t="s">
        <v>127</v>
      </c>
      <c r="F203" s="270" t="s">
        <v>355</v>
      </c>
      <c r="H203" s="271">
        <v>1033.797</v>
      </c>
      <c r="L203" s="268"/>
      <c r="M203" s="272"/>
      <c r="N203" s="273"/>
      <c r="O203" s="273"/>
      <c r="P203" s="273"/>
      <c r="Q203" s="273"/>
      <c r="R203" s="273"/>
      <c r="S203" s="273"/>
      <c r="T203" s="274"/>
      <c r="AT203" s="269" t="s">
        <v>127</v>
      </c>
      <c r="AU203" s="269" t="s">
        <v>73</v>
      </c>
      <c r="AV203" s="267" t="s">
        <v>73</v>
      </c>
      <c r="AW203" s="267" t="s">
        <v>4</v>
      </c>
      <c r="AX203" s="267" t="s">
        <v>71</v>
      </c>
      <c r="AY203" s="269" t="s">
        <v>115</v>
      </c>
    </row>
    <row r="204" spans="1:65" s="172" customFormat="1" ht="21.75" customHeight="1">
      <c r="A204" s="168"/>
      <c r="B204" s="169"/>
      <c r="C204" s="242" t="s">
        <v>356</v>
      </c>
      <c r="D204" s="242" t="s">
        <v>118</v>
      </c>
      <c r="E204" s="243" t="s">
        <v>357</v>
      </c>
      <c r="F204" s="244" t="s">
        <v>358</v>
      </c>
      <c r="G204" s="245" t="s">
        <v>121</v>
      </c>
      <c r="H204" s="246">
        <v>128.195</v>
      </c>
      <c r="I204" s="70"/>
      <c r="J204" s="247">
        <f>ROUND(I204*H204,2)</f>
        <v>0</v>
      </c>
      <c r="K204" s="244" t="s">
        <v>122</v>
      </c>
      <c r="L204" s="169"/>
      <c r="M204" s="248" t="s">
        <v>3</v>
      </c>
      <c r="N204" s="249" t="s">
        <v>37</v>
      </c>
      <c r="O204" s="250"/>
      <c r="P204" s="251">
        <f>O204*H204</f>
        <v>0</v>
      </c>
      <c r="Q204" s="251">
        <v>0</v>
      </c>
      <c r="R204" s="251">
        <f>Q204*H204</f>
        <v>0</v>
      </c>
      <c r="S204" s="251">
        <v>0</v>
      </c>
      <c r="T204" s="252">
        <f>S204*H204</f>
        <v>0</v>
      </c>
      <c r="U204" s="168"/>
      <c r="V204" s="168"/>
      <c r="W204" s="168"/>
      <c r="X204" s="168"/>
      <c r="Y204" s="168"/>
      <c r="Z204" s="168"/>
      <c r="AA204" s="168"/>
      <c r="AB204" s="168"/>
      <c r="AC204" s="168"/>
      <c r="AD204" s="168"/>
      <c r="AE204" s="168"/>
      <c r="AR204" s="253" t="s">
        <v>197</v>
      </c>
      <c r="AT204" s="253" t="s">
        <v>118</v>
      </c>
      <c r="AU204" s="253" t="s">
        <v>73</v>
      </c>
      <c r="AY204" s="162" t="s">
        <v>115</v>
      </c>
      <c r="BE204" s="254">
        <f>IF(N204="základní",J204,0)</f>
        <v>0</v>
      </c>
      <c r="BF204" s="254">
        <f>IF(N204="snížená",J204,0)</f>
        <v>0</v>
      </c>
      <c r="BG204" s="254">
        <f>IF(N204="zákl. přenesená",J204,0)</f>
        <v>0</v>
      </c>
      <c r="BH204" s="254">
        <f>IF(N204="sníž. přenesená",J204,0)</f>
        <v>0</v>
      </c>
      <c r="BI204" s="254">
        <f>IF(N204="nulová",J204,0)</f>
        <v>0</v>
      </c>
      <c r="BJ204" s="162" t="s">
        <v>71</v>
      </c>
      <c r="BK204" s="254">
        <f>ROUND(I204*H204,2)</f>
        <v>0</v>
      </c>
      <c r="BL204" s="162" t="s">
        <v>197</v>
      </c>
      <c r="BM204" s="253" t="s">
        <v>359</v>
      </c>
    </row>
    <row r="205" spans="1:47" s="172" customFormat="1" ht="38.4">
      <c r="A205" s="168"/>
      <c r="B205" s="169"/>
      <c r="C205" s="168"/>
      <c r="D205" s="255" t="s">
        <v>125</v>
      </c>
      <c r="E205" s="168"/>
      <c r="F205" s="256" t="s">
        <v>360</v>
      </c>
      <c r="G205" s="168"/>
      <c r="H205" s="168"/>
      <c r="I205" s="173"/>
      <c r="J205" s="168"/>
      <c r="K205" s="168"/>
      <c r="L205" s="169"/>
      <c r="M205" s="257"/>
      <c r="N205" s="258"/>
      <c r="O205" s="250"/>
      <c r="P205" s="250"/>
      <c r="Q205" s="250"/>
      <c r="R205" s="250"/>
      <c r="S205" s="250"/>
      <c r="T205" s="259"/>
      <c r="U205" s="168"/>
      <c r="V205" s="168"/>
      <c r="W205" s="168"/>
      <c r="X205" s="168"/>
      <c r="Y205" s="168"/>
      <c r="Z205" s="168"/>
      <c r="AA205" s="168"/>
      <c r="AB205" s="168"/>
      <c r="AC205" s="168"/>
      <c r="AD205" s="168"/>
      <c r="AE205" s="168"/>
      <c r="AT205" s="162" t="s">
        <v>125</v>
      </c>
      <c r="AU205" s="162" t="s">
        <v>73</v>
      </c>
    </row>
    <row r="206" spans="2:51" s="267" customFormat="1" ht="12">
      <c r="B206" s="268"/>
      <c r="D206" s="255" t="s">
        <v>127</v>
      </c>
      <c r="E206" s="269" t="s">
        <v>3</v>
      </c>
      <c r="F206" s="270" t="s">
        <v>361</v>
      </c>
      <c r="H206" s="271">
        <v>128.195</v>
      </c>
      <c r="L206" s="268"/>
      <c r="M206" s="272"/>
      <c r="N206" s="273"/>
      <c r="O206" s="273"/>
      <c r="P206" s="273"/>
      <c r="Q206" s="273"/>
      <c r="R206" s="273"/>
      <c r="S206" s="273"/>
      <c r="T206" s="274"/>
      <c r="AT206" s="269" t="s">
        <v>127</v>
      </c>
      <c r="AU206" s="269" t="s">
        <v>73</v>
      </c>
      <c r="AV206" s="267" t="s">
        <v>73</v>
      </c>
      <c r="AW206" s="267" t="s">
        <v>29</v>
      </c>
      <c r="AX206" s="267" t="s">
        <v>71</v>
      </c>
      <c r="AY206" s="269" t="s">
        <v>115</v>
      </c>
    </row>
    <row r="207" spans="1:65" s="172" customFormat="1" ht="16.5" customHeight="1">
      <c r="A207" s="168"/>
      <c r="B207" s="169"/>
      <c r="C207" s="346" t="s">
        <v>362</v>
      </c>
      <c r="D207" s="346" t="s">
        <v>256</v>
      </c>
      <c r="E207" s="347" t="s">
        <v>363</v>
      </c>
      <c r="F207" s="348" t="s">
        <v>364</v>
      </c>
      <c r="G207" s="349" t="s">
        <v>121</v>
      </c>
      <c r="H207" s="350">
        <v>147.424</v>
      </c>
      <c r="I207" s="375"/>
      <c r="J207" s="351">
        <f>ROUND(I207*H207,2)</f>
        <v>0</v>
      </c>
      <c r="K207" s="348" t="s">
        <v>122</v>
      </c>
      <c r="L207" s="352"/>
      <c r="M207" s="353" t="s">
        <v>3</v>
      </c>
      <c r="N207" s="354" t="s">
        <v>37</v>
      </c>
      <c r="O207" s="250"/>
      <c r="P207" s="251">
        <f>O207*H207</f>
        <v>0</v>
      </c>
      <c r="Q207" s="251">
        <v>0.00165</v>
      </c>
      <c r="R207" s="251">
        <f>Q207*H207</f>
        <v>0.2432496</v>
      </c>
      <c r="S207" s="251">
        <v>0</v>
      </c>
      <c r="T207" s="252">
        <f>S207*H207</f>
        <v>0</v>
      </c>
      <c r="U207" s="168"/>
      <c r="V207" s="168"/>
      <c r="W207" s="168"/>
      <c r="X207" s="168"/>
      <c r="Y207" s="168"/>
      <c r="Z207" s="168"/>
      <c r="AA207" s="168"/>
      <c r="AB207" s="168"/>
      <c r="AC207" s="168"/>
      <c r="AD207" s="168"/>
      <c r="AE207" s="168"/>
      <c r="AR207" s="253" t="s">
        <v>274</v>
      </c>
      <c r="AT207" s="253" t="s">
        <v>256</v>
      </c>
      <c r="AU207" s="253" t="s">
        <v>73</v>
      </c>
      <c r="AY207" s="162" t="s">
        <v>115</v>
      </c>
      <c r="BE207" s="254">
        <f>IF(N207="základní",J207,0)</f>
        <v>0</v>
      </c>
      <c r="BF207" s="254">
        <f>IF(N207="snížená",J207,0)</f>
        <v>0</v>
      </c>
      <c r="BG207" s="254">
        <f>IF(N207="zákl. přenesená",J207,0)</f>
        <v>0</v>
      </c>
      <c r="BH207" s="254">
        <f>IF(N207="sníž. přenesená",J207,0)</f>
        <v>0</v>
      </c>
      <c r="BI207" s="254">
        <f>IF(N207="nulová",J207,0)</f>
        <v>0</v>
      </c>
      <c r="BJ207" s="162" t="s">
        <v>71</v>
      </c>
      <c r="BK207" s="254">
        <f>ROUND(I207*H207,2)</f>
        <v>0</v>
      </c>
      <c r="BL207" s="162" t="s">
        <v>197</v>
      </c>
      <c r="BM207" s="253" t="s">
        <v>365</v>
      </c>
    </row>
    <row r="208" spans="2:51" s="267" customFormat="1" ht="12">
      <c r="B208" s="268"/>
      <c r="D208" s="255" t="s">
        <v>127</v>
      </c>
      <c r="F208" s="270" t="s">
        <v>366</v>
      </c>
      <c r="H208" s="271">
        <v>147.424</v>
      </c>
      <c r="L208" s="268"/>
      <c r="M208" s="272"/>
      <c r="N208" s="273"/>
      <c r="O208" s="273"/>
      <c r="P208" s="273"/>
      <c r="Q208" s="273"/>
      <c r="R208" s="273"/>
      <c r="S208" s="273"/>
      <c r="T208" s="274"/>
      <c r="AT208" s="269" t="s">
        <v>127</v>
      </c>
      <c r="AU208" s="269" t="s">
        <v>73</v>
      </c>
      <c r="AV208" s="267" t="s">
        <v>73</v>
      </c>
      <c r="AW208" s="267" t="s">
        <v>4</v>
      </c>
      <c r="AX208" s="267" t="s">
        <v>71</v>
      </c>
      <c r="AY208" s="269" t="s">
        <v>115</v>
      </c>
    </row>
    <row r="209" spans="1:65" s="172" customFormat="1" ht="33" customHeight="1">
      <c r="A209" s="168"/>
      <c r="B209" s="169"/>
      <c r="C209" s="242" t="s">
        <v>367</v>
      </c>
      <c r="D209" s="242" t="s">
        <v>118</v>
      </c>
      <c r="E209" s="243" t="s">
        <v>368</v>
      </c>
      <c r="F209" s="244" t="s">
        <v>369</v>
      </c>
      <c r="G209" s="245" t="s">
        <v>121</v>
      </c>
      <c r="H209" s="246">
        <v>594.347</v>
      </c>
      <c r="I209" s="70"/>
      <c r="J209" s="247">
        <f>ROUND(I209*H209,2)</f>
        <v>0</v>
      </c>
      <c r="K209" s="244" t="s">
        <v>122</v>
      </c>
      <c r="L209" s="169"/>
      <c r="M209" s="248" t="s">
        <v>3</v>
      </c>
      <c r="N209" s="249" t="s">
        <v>37</v>
      </c>
      <c r="O209" s="250"/>
      <c r="P209" s="251">
        <f>O209*H209</f>
        <v>0</v>
      </c>
      <c r="Q209" s="251">
        <v>0.00018</v>
      </c>
      <c r="R209" s="251">
        <f>Q209*H209</f>
        <v>0.10698246</v>
      </c>
      <c r="S209" s="251">
        <v>0</v>
      </c>
      <c r="T209" s="252">
        <f>S209*H209</f>
        <v>0</v>
      </c>
      <c r="U209" s="168"/>
      <c r="V209" s="168"/>
      <c r="W209" s="168"/>
      <c r="X209" s="168"/>
      <c r="Y209" s="168"/>
      <c r="Z209" s="168"/>
      <c r="AA209" s="168"/>
      <c r="AB209" s="168"/>
      <c r="AC209" s="168"/>
      <c r="AD209" s="168"/>
      <c r="AE209" s="168"/>
      <c r="AR209" s="253" t="s">
        <v>197</v>
      </c>
      <c r="AT209" s="253" t="s">
        <v>118</v>
      </c>
      <c r="AU209" s="253" t="s">
        <v>73</v>
      </c>
      <c r="AY209" s="162" t="s">
        <v>115</v>
      </c>
      <c r="BE209" s="254">
        <f>IF(N209="základní",J209,0)</f>
        <v>0</v>
      </c>
      <c r="BF209" s="254">
        <f>IF(N209="snížená",J209,0)</f>
        <v>0</v>
      </c>
      <c r="BG209" s="254">
        <f>IF(N209="zákl. přenesená",J209,0)</f>
        <v>0</v>
      </c>
      <c r="BH209" s="254">
        <f>IF(N209="sníž. přenesená",J209,0)</f>
        <v>0</v>
      </c>
      <c r="BI209" s="254">
        <f>IF(N209="nulová",J209,0)</f>
        <v>0</v>
      </c>
      <c r="BJ209" s="162" t="s">
        <v>71</v>
      </c>
      <c r="BK209" s="254">
        <f>ROUND(I209*H209,2)</f>
        <v>0</v>
      </c>
      <c r="BL209" s="162" t="s">
        <v>197</v>
      </c>
      <c r="BM209" s="253" t="s">
        <v>370</v>
      </c>
    </row>
    <row r="210" spans="1:47" s="172" customFormat="1" ht="67.2">
      <c r="A210" s="168"/>
      <c r="B210" s="169"/>
      <c r="C210" s="168"/>
      <c r="D210" s="255" t="s">
        <v>125</v>
      </c>
      <c r="E210" s="168"/>
      <c r="F210" s="256" t="s">
        <v>371</v>
      </c>
      <c r="G210" s="168"/>
      <c r="H210" s="168"/>
      <c r="I210" s="173"/>
      <c r="J210" s="168"/>
      <c r="K210" s="168"/>
      <c r="L210" s="169"/>
      <c r="M210" s="257"/>
      <c r="N210" s="258"/>
      <c r="O210" s="250"/>
      <c r="P210" s="250"/>
      <c r="Q210" s="250"/>
      <c r="R210" s="250"/>
      <c r="S210" s="250"/>
      <c r="T210" s="259"/>
      <c r="U210" s="168"/>
      <c r="V210" s="168"/>
      <c r="W210" s="168"/>
      <c r="X210" s="168"/>
      <c r="Y210" s="168"/>
      <c r="Z210" s="168"/>
      <c r="AA210" s="168"/>
      <c r="AB210" s="168"/>
      <c r="AC210" s="168"/>
      <c r="AD210" s="168"/>
      <c r="AE210" s="168"/>
      <c r="AT210" s="162" t="s">
        <v>125</v>
      </c>
      <c r="AU210" s="162" t="s">
        <v>73</v>
      </c>
    </row>
    <row r="211" spans="1:47" s="172" customFormat="1" ht="19.2">
      <c r="A211" s="168"/>
      <c r="B211" s="169"/>
      <c r="C211" s="168"/>
      <c r="D211" s="255" t="s">
        <v>133</v>
      </c>
      <c r="E211" s="168"/>
      <c r="F211" s="256" t="s">
        <v>372</v>
      </c>
      <c r="G211" s="168"/>
      <c r="H211" s="168"/>
      <c r="I211" s="173"/>
      <c r="J211" s="168"/>
      <c r="K211" s="168"/>
      <c r="L211" s="169"/>
      <c r="M211" s="257"/>
      <c r="N211" s="258"/>
      <c r="O211" s="250"/>
      <c r="P211" s="250"/>
      <c r="Q211" s="250"/>
      <c r="R211" s="250"/>
      <c r="S211" s="250"/>
      <c r="T211" s="259"/>
      <c r="U211" s="168"/>
      <c r="V211" s="168"/>
      <c r="W211" s="168"/>
      <c r="X211" s="168"/>
      <c r="Y211" s="168"/>
      <c r="Z211" s="168"/>
      <c r="AA211" s="168"/>
      <c r="AB211" s="168"/>
      <c r="AC211" s="168"/>
      <c r="AD211" s="168"/>
      <c r="AE211" s="168"/>
      <c r="AT211" s="162" t="s">
        <v>133</v>
      </c>
      <c r="AU211" s="162" t="s">
        <v>73</v>
      </c>
    </row>
    <row r="212" spans="2:51" s="267" customFormat="1" ht="20.4">
      <c r="B212" s="268"/>
      <c r="D212" s="255" t="s">
        <v>127</v>
      </c>
      <c r="E212" s="269" t="s">
        <v>3</v>
      </c>
      <c r="F212" s="270" t="s">
        <v>373</v>
      </c>
      <c r="H212" s="271">
        <v>594.347</v>
      </c>
      <c r="L212" s="268"/>
      <c r="M212" s="272"/>
      <c r="N212" s="273"/>
      <c r="O212" s="273"/>
      <c r="P212" s="273"/>
      <c r="Q212" s="273"/>
      <c r="R212" s="273"/>
      <c r="S212" s="273"/>
      <c r="T212" s="274"/>
      <c r="AT212" s="269" t="s">
        <v>127</v>
      </c>
      <c r="AU212" s="269" t="s">
        <v>73</v>
      </c>
      <c r="AV212" s="267" t="s">
        <v>73</v>
      </c>
      <c r="AW212" s="267" t="s">
        <v>29</v>
      </c>
      <c r="AX212" s="267" t="s">
        <v>71</v>
      </c>
      <c r="AY212" s="269" t="s">
        <v>115</v>
      </c>
    </row>
    <row r="213" spans="1:65" s="172" customFormat="1" ht="16.5" customHeight="1">
      <c r="A213" s="168"/>
      <c r="B213" s="169"/>
      <c r="C213" s="346" t="s">
        <v>374</v>
      </c>
      <c r="D213" s="346" t="s">
        <v>256</v>
      </c>
      <c r="E213" s="347" t="s">
        <v>375</v>
      </c>
      <c r="F213" s="348" t="s">
        <v>376</v>
      </c>
      <c r="G213" s="349" t="s">
        <v>121</v>
      </c>
      <c r="H213" s="350">
        <v>976.428</v>
      </c>
      <c r="I213" s="375"/>
      <c r="J213" s="351">
        <f>ROUND(I213*H213,2)</f>
        <v>0</v>
      </c>
      <c r="K213" s="348" t="s">
        <v>122</v>
      </c>
      <c r="L213" s="352"/>
      <c r="M213" s="353" t="s">
        <v>3</v>
      </c>
      <c r="N213" s="354" t="s">
        <v>37</v>
      </c>
      <c r="O213" s="250"/>
      <c r="P213" s="251">
        <f>O213*H213</f>
        <v>0</v>
      </c>
      <c r="Q213" s="251">
        <v>0.0022</v>
      </c>
      <c r="R213" s="251">
        <f>Q213*H213</f>
        <v>2.1481416</v>
      </c>
      <c r="S213" s="251">
        <v>0</v>
      </c>
      <c r="T213" s="252">
        <f>S213*H213</f>
        <v>0</v>
      </c>
      <c r="U213" s="168"/>
      <c r="V213" s="168"/>
      <c r="W213" s="168"/>
      <c r="X213" s="168"/>
      <c r="Y213" s="168"/>
      <c r="Z213" s="168"/>
      <c r="AA213" s="168"/>
      <c r="AB213" s="168"/>
      <c r="AC213" s="168"/>
      <c r="AD213" s="168"/>
      <c r="AE213" s="168"/>
      <c r="AR213" s="253" t="s">
        <v>274</v>
      </c>
      <c r="AT213" s="253" t="s">
        <v>256</v>
      </c>
      <c r="AU213" s="253" t="s">
        <v>73</v>
      </c>
      <c r="AY213" s="162" t="s">
        <v>115</v>
      </c>
      <c r="BE213" s="254">
        <f>IF(N213="základní",J213,0)</f>
        <v>0</v>
      </c>
      <c r="BF213" s="254">
        <f>IF(N213="snížená",J213,0)</f>
        <v>0</v>
      </c>
      <c r="BG213" s="254">
        <f>IF(N213="zákl. přenesená",J213,0)</f>
        <v>0</v>
      </c>
      <c r="BH213" s="254">
        <f>IF(N213="sníž. přenesená",J213,0)</f>
        <v>0</v>
      </c>
      <c r="BI213" s="254">
        <f>IF(N213="nulová",J213,0)</f>
        <v>0</v>
      </c>
      <c r="BJ213" s="162" t="s">
        <v>71</v>
      </c>
      <c r="BK213" s="254">
        <f>ROUND(I213*H213,2)</f>
        <v>0</v>
      </c>
      <c r="BL213" s="162" t="s">
        <v>197</v>
      </c>
      <c r="BM213" s="253" t="s">
        <v>377</v>
      </c>
    </row>
    <row r="214" spans="2:51" s="267" customFormat="1" ht="20.4">
      <c r="B214" s="268"/>
      <c r="D214" s="255" t="s">
        <v>127</v>
      </c>
      <c r="E214" s="269" t="s">
        <v>3</v>
      </c>
      <c r="F214" s="270" t="s">
        <v>378</v>
      </c>
      <c r="H214" s="271">
        <v>849.068</v>
      </c>
      <c r="L214" s="268"/>
      <c r="M214" s="272"/>
      <c r="N214" s="273"/>
      <c r="O214" s="273"/>
      <c r="P214" s="273"/>
      <c r="Q214" s="273"/>
      <c r="R214" s="273"/>
      <c r="S214" s="273"/>
      <c r="T214" s="274"/>
      <c r="AT214" s="269" t="s">
        <v>127</v>
      </c>
      <c r="AU214" s="269" t="s">
        <v>73</v>
      </c>
      <c r="AV214" s="267" t="s">
        <v>73</v>
      </c>
      <c r="AW214" s="267" t="s">
        <v>29</v>
      </c>
      <c r="AX214" s="267" t="s">
        <v>71</v>
      </c>
      <c r="AY214" s="269" t="s">
        <v>115</v>
      </c>
    </row>
    <row r="215" spans="2:51" s="267" customFormat="1" ht="12">
      <c r="B215" s="268"/>
      <c r="D215" s="255" t="s">
        <v>127</v>
      </c>
      <c r="F215" s="270" t="s">
        <v>379</v>
      </c>
      <c r="H215" s="271">
        <v>976.428</v>
      </c>
      <c r="L215" s="268"/>
      <c r="M215" s="272"/>
      <c r="N215" s="273"/>
      <c r="O215" s="273"/>
      <c r="P215" s="273"/>
      <c r="Q215" s="273"/>
      <c r="R215" s="273"/>
      <c r="S215" s="273"/>
      <c r="T215" s="274"/>
      <c r="AT215" s="269" t="s">
        <v>127</v>
      </c>
      <c r="AU215" s="269" t="s">
        <v>73</v>
      </c>
      <c r="AV215" s="267" t="s">
        <v>73</v>
      </c>
      <c r="AW215" s="267" t="s">
        <v>4</v>
      </c>
      <c r="AX215" s="267" t="s">
        <v>71</v>
      </c>
      <c r="AY215" s="269" t="s">
        <v>115</v>
      </c>
    </row>
    <row r="216" spans="1:65" s="172" customFormat="1" ht="33" customHeight="1">
      <c r="A216" s="168"/>
      <c r="B216" s="169"/>
      <c r="C216" s="242" t="s">
        <v>380</v>
      </c>
      <c r="D216" s="242" t="s">
        <v>118</v>
      </c>
      <c r="E216" s="243" t="s">
        <v>381</v>
      </c>
      <c r="F216" s="244" t="s">
        <v>382</v>
      </c>
      <c r="G216" s="245" t="s">
        <v>121</v>
      </c>
      <c r="H216" s="246">
        <v>169.814</v>
      </c>
      <c r="I216" s="70"/>
      <c r="J216" s="247">
        <f>ROUND(I216*H216,2)</f>
        <v>0</v>
      </c>
      <c r="K216" s="244" t="s">
        <v>122</v>
      </c>
      <c r="L216" s="169"/>
      <c r="M216" s="248" t="s">
        <v>3</v>
      </c>
      <c r="N216" s="249" t="s">
        <v>37</v>
      </c>
      <c r="O216" s="250"/>
      <c r="P216" s="251">
        <f>O216*H216</f>
        <v>0</v>
      </c>
      <c r="Q216" s="251">
        <v>0.00036</v>
      </c>
      <c r="R216" s="251">
        <f>Q216*H216</f>
        <v>0.06113304</v>
      </c>
      <c r="S216" s="251">
        <v>0</v>
      </c>
      <c r="T216" s="252">
        <f>S216*H216</f>
        <v>0</v>
      </c>
      <c r="U216" s="168"/>
      <c r="V216" s="168"/>
      <c r="W216" s="168"/>
      <c r="X216" s="168"/>
      <c r="Y216" s="168"/>
      <c r="Z216" s="168"/>
      <c r="AA216" s="168"/>
      <c r="AB216" s="168"/>
      <c r="AC216" s="168"/>
      <c r="AD216" s="168"/>
      <c r="AE216" s="168"/>
      <c r="AR216" s="253" t="s">
        <v>197</v>
      </c>
      <c r="AT216" s="253" t="s">
        <v>118</v>
      </c>
      <c r="AU216" s="253" t="s">
        <v>73</v>
      </c>
      <c r="AY216" s="162" t="s">
        <v>115</v>
      </c>
      <c r="BE216" s="254">
        <f>IF(N216="základní",J216,0)</f>
        <v>0</v>
      </c>
      <c r="BF216" s="254">
        <f>IF(N216="snížená",J216,0)</f>
        <v>0</v>
      </c>
      <c r="BG216" s="254">
        <f>IF(N216="zákl. přenesená",J216,0)</f>
        <v>0</v>
      </c>
      <c r="BH216" s="254">
        <f>IF(N216="sníž. přenesená",J216,0)</f>
        <v>0</v>
      </c>
      <c r="BI216" s="254">
        <f>IF(N216="nulová",J216,0)</f>
        <v>0</v>
      </c>
      <c r="BJ216" s="162" t="s">
        <v>71</v>
      </c>
      <c r="BK216" s="254">
        <f>ROUND(I216*H216,2)</f>
        <v>0</v>
      </c>
      <c r="BL216" s="162" t="s">
        <v>197</v>
      </c>
      <c r="BM216" s="253" t="s">
        <v>383</v>
      </c>
    </row>
    <row r="217" spans="1:47" s="172" customFormat="1" ht="67.2">
      <c r="A217" s="168"/>
      <c r="B217" s="169"/>
      <c r="C217" s="168"/>
      <c r="D217" s="255" t="s">
        <v>125</v>
      </c>
      <c r="E217" s="168"/>
      <c r="F217" s="256" t="s">
        <v>371</v>
      </c>
      <c r="G217" s="168"/>
      <c r="H217" s="168"/>
      <c r="I217" s="173"/>
      <c r="J217" s="168"/>
      <c r="K217" s="168"/>
      <c r="L217" s="169"/>
      <c r="M217" s="257"/>
      <c r="N217" s="258"/>
      <c r="O217" s="250"/>
      <c r="P217" s="250"/>
      <c r="Q217" s="250"/>
      <c r="R217" s="250"/>
      <c r="S217" s="250"/>
      <c r="T217" s="259"/>
      <c r="U217" s="168"/>
      <c r="V217" s="168"/>
      <c r="W217" s="168"/>
      <c r="X217" s="168"/>
      <c r="Y217" s="168"/>
      <c r="Z217" s="168"/>
      <c r="AA217" s="168"/>
      <c r="AB217" s="168"/>
      <c r="AC217" s="168"/>
      <c r="AD217" s="168"/>
      <c r="AE217" s="168"/>
      <c r="AT217" s="162" t="s">
        <v>125</v>
      </c>
      <c r="AU217" s="162" t="s">
        <v>73</v>
      </c>
    </row>
    <row r="218" spans="2:51" s="267" customFormat="1" ht="20.4">
      <c r="B218" s="268"/>
      <c r="D218" s="255" t="s">
        <v>127</v>
      </c>
      <c r="E218" s="269" t="s">
        <v>3</v>
      </c>
      <c r="F218" s="270" t="s">
        <v>384</v>
      </c>
      <c r="H218" s="271">
        <v>169.814</v>
      </c>
      <c r="L218" s="268"/>
      <c r="M218" s="272"/>
      <c r="N218" s="273"/>
      <c r="O218" s="273"/>
      <c r="P218" s="273"/>
      <c r="Q218" s="273"/>
      <c r="R218" s="273"/>
      <c r="S218" s="273"/>
      <c r="T218" s="274"/>
      <c r="AT218" s="269" t="s">
        <v>127</v>
      </c>
      <c r="AU218" s="269" t="s">
        <v>73</v>
      </c>
      <c r="AV218" s="267" t="s">
        <v>73</v>
      </c>
      <c r="AW218" s="267" t="s">
        <v>29</v>
      </c>
      <c r="AX218" s="267" t="s">
        <v>71</v>
      </c>
      <c r="AY218" s="269" t="s">
        <v>115</v>
      </c>
    </row>
    <row r="219" spans="1:65" s="172" customFormat="1" ht="33" customHeight="1">
      <c r="A219" s="168"/>
      <c r="B219" s="169"/>
      <c r="C219" s="242" t="s">
        <v>385</v>
      </c>
      <c r="D219" s="242" t="s">
        <v>118</v>
      </c>
      <c r="E219" s="243" t="s">
        <v>386</v>
      </c>
      <c r="F219" s="244" t="s">
        <v>387</v>
      </c>
      <c r="G219" s="245" t="s">
        <v>121</v>
      </c>
      <c r="H219" s="246">
        <v>84.907</v>
      </c>
      <c r="I219" s="70"/>
      <c r="J219" s="247">
        <f>ROUND(I219*H219,2)</f>
        <v>0</v>
      </c>
      <c r="K219" s="244" t="s">
        <v>122</v>
      </c>
      <c r="L219" s="169"/>
      <c r="M219" s="248" t="s">
        <v>3</v>
      </c>
      <c r="N219" s="249" t="s">
        <v>37</v>
      </c>
      <c r="O219" s="250"/>
      <c r="P219" s="251">
        <f>O219*H219</f>
        <v>0</v>
      </c>
      <c r="Q219" s="251">
        <v>0.00054</v>
      </c>
      <c r="R219" s="251">
        <f>Q219*H219</f>
        <v>0.04584978</v>
      </c>
      <c r="S219" s="251">
        <v>0</v>
      </c>
      <c r="T219" s="252">
        <f>S219*H219</f>
        <v>0</v>
      </c>
      <c r="U219" s="168"/>
      <c r="V219" s="168"/>
      <c r="W219" s="168"/>
      <c r="X219" s="168"/>
      <c r="Y219" s="168"/>
      <c r="Z219" s="168"/>
      <c r="AA219" s="168"/>
      <c r="AB219" s="168"/>
      <c r="AC219" s="168"/>
      <c r="AD219" s="168"/>
      <c r="AE219" s="168"/>
      <c r="AR219" s="253" t="s">
        <v>197</v>
      </c>
      <c r="AT219" s="253" t="s">
        <v>118</v>
      </c>
      <c r="AU219" s="253" t="s">
        <v>73</v>
      </c>
      <c r="AY219" s="162" t="s">
        <v>115</v>
      </c>
      <c r="BE219" s="254">
        <f>IF(N219="základní",J219,0)</f>
        <v>0</v>
      </c>
      <c r="BF219" s="254">
        <f>IF(N219="snížená",J219,0)</f>
        <v>0</v>
      </c>
      <c r="BG219" s="254">
        <f>IF(N219="zákl. přenesená",J219,0)</f>
        <v>0</v>
      </c>
      <c r="BH219" s="254">
        <f>IF(N219="sníž. přenesená",J219,0)</f>
        <v>0</v>
      </c>
      <c r="BI219" s="254">
        <f>IF(N219="nulová",J219,0)</f>
        <v>0</v>
      </c>
      <c r="BJ219" s="162" t="s">
        <v>71</v>
      </c>
      <c r="BK219" s="254">
        <f>ROUND(I219*H219,2)</f>
        <v>0</v>
      </c>
      <c r="BL219" s="162" t="s">
        <v>197</v>
      </c>
      <c r="BM219" s="253" t="s">
        <v>388</v>
      </c>
    </row>
    <row r="220" spans="1:47" s="172" customFormat="1" ht="67.2">
      <c r="A220" s="168"/>
      <c r="B220" s="169"/>
      <c r="C220" s="168"/>
      <c r="D220" s="255" t="s">
        <v>125</v>
      </c>
      <c r="E220" s="168"/>
      <c r="F220" s="256" t="s">
        <v>371</v>
      </c>
      <c r="G220" s="168"/>
      <c r="H220" s="168"/>
      <c r="I220" s="173"/>
      <c r="J220" s="168"/>
      <c r="K220" s="168"/>
      <c r="L220" s="169"/>
      <c r="M220" s="257"/>
      <c r="N220" s="258"/>
      <c r="O220" s="250"/>
      <c r="P220" s="250"/>
      <c r="Q220" s="250"/>
      <c r="R220" s="250"/>
      <c r="S220" s="250"/>
      <c r="T220" s="259"/>
      <c r="U220" s="168"/>
      <c r="V220" s="168"/>
      <c r="W220" s="168"/>
      <c r="X220" s="168"/>
      <c r="Y220" s="168"/>
      <c r="Z220" s="168"/>
      <c r="AA220" s="168"/>
      <c r="AB220" s="168"/>
      <c r="AC220" s="168"/>
      <c r="AD220" s="168"/>
      <c r="AE220" s="168"/>
      <c r="AT220" s="162" t="s">
        <v>125</v>
      </c>
      <c r="AU220" s="162" t="s">
        <v>73</v>
      </c>
    </row>
    <row r="221" spans="2:51" s="267" customFormat="1" ht="20.4">
      <c r="B221" s="268"/>
      <c r="D221" s="255" t="s">
        <v>127</v>
      </c>
      <c r="E221" s="269" t="s">
        <v>3</v>
      </c>
      <c r="F221" s="270" t="s">
        <v>389</v>
      </c>
      <c r="H221" s="271">
        <v>84.907</v>
      </c>
      <c r="L221" s="268"/>
      <c r="M221" s="272"/>
      <c r="N221" s="273"/>
      <c r="O221" s="273"/>
      <c r="P221" s="273"/>
      <c r="Q221" s="273"/>
      <c r="R221" s="273"/>
      <c r="S221" s="273"/>
      <c r="T221" s="274"/>
      <c r="AT221" s="269" t="s">
        <v>127</v>
      </c>
      <c r="AU221" s="269" t="s">
        <v>73</v>
      </c>
      <c r="AV221" s="267" t="s">
        <v>73</v>
      </c>
      <c r="AW221" s="267" t="s">
        <v>29</v>
      </c>
      <c r="AX221" s="267" t="s">
        <v>71</v>
      </c>
      <c r="AY221" s="269" t="s">
        <v>115</v>
      </c>
    </row>
    <row r="222" spans="1:65" s="172" customFormat="1" ht="16.5" customHeight="1">
      <c r="A222" s="168"/>
      <c r="B222" s="169"/>
      <c r="C222" s="242" t="s">
        <v>390</v>
      </c>
      <c r="D222" s="242" t="s">
        <v>118</v>
      </c>
      <c r="E222" s="243" t="s">
        <v>391</v>
      </c>
      <c r="F222" s="244" t="s">
        <v>392</v>
      </c>
      <c r="G222" s="245" t="s">
        <v>121</v>
      </c>
      <c r="H222" s="246">
        <v>849.068</v>
      </c>
      <c r="I222" s="70"/>
      <c r="J222" s="247">
        <f>ROUND(I222*H222,2)</f>
        <v>0</v>
      </c>
      <c r="K222" s="244" t="s">
        <v>122</v>
      </c>
      <c r="L222" s="169"/>
      <c r="M222" s="248" t="s">
        <v>3</v>
      </c>
      <c r="N222" s="249" t="s">
        <v>37</v>
      </c>
      <c r="O222" s="250"/>
      <c r="P222" s="251">
        <f>O222*H222</f>
        <v>0</v>
      </c>
      <c r="Q222" s="251">
        <v>0</v>
      </c>
      <c r="R222" s="251">
        <f>Q222*H222</f>
        <v>0</v>
      </c>
      <c r="S222" s="251">
        <v>0</v>
      </c>
      <c r="T222" s="252">
        <f>S222*H222</f>
        <v>0</v>
      </c>
      <c r="U222" s="168"/>
      <c r="V222" s="168"/>
      <c r="W222" s="168"/>
      <c r="X222" s="168"/>
      <c r="Y222" s="168"/>
      <c r="Z222" s="168"/>
      <c r="AA222" s="168"/>
      <c r="AB222" s="168"/>
      <c r="AC222" s="168"/>
      <c r="AD222" s="168"/>
      <c r="AE222" s="168"/>
      <c r="AR222" s="253" t="s">
        <v>197</v>
      </c>
      <c r="AT222" s="253" t="s">
        <v>118</v>
      </c>
      <c r="AU222" s="253" t="s">
        <v>73</v>
      </c>
      <c r="AY222" s="162" t="s">
        <v>115</v>
      </c>
      <c r="BE222" s="254">
        <f>IF(N222="základní",J222,0)</f>
        <v>0</v>
      </c>
      <c r="BF222" s="254">
        <f>IF(N222="snížená",J222,0)</f>
        <v>0</v>
      </c>
      <c r="BG222" s="254">
        <f>IF(N222="zákl. přenesená",J222,0)</f>
        <v>0</v>
      </c>
      <c r="BH222" s="254">
        <f>IF(N222="sníž. přenesená",J222,0)</f>
        <v>0</v>
      </c>
      <c r="BI222" s="254">
        <f>IF(N222="nulová",J222,0)</f>
        <v>0</v>
      </c>
      <c r="BJ222" s="162" t="s">
        <v>71</v>
      </c>
      <c r="BK222" s="254">
        <f>ROUND(I222*H222,2)</f>
        <v>0</v>
      </c>
      <c r="BL222" s="162" t="s">
        <v>197</v>
      </c>
      <c r="BM222" s="253" t="s">
        <v>393</v>
      </c>
    </row>
    <row r="223" spans="1:47" s="172" customFormat="1" ht="38.4">
      <c r="A223" s="168"/>
      <c r="B223" s="169"/>
      <c r="C223" s="168"/>
      <c r="D223" s="255" t="s">
        <v>125</v>
      </c>
      <c r="E223" s="168"/>
      <c r="F223" s="256" t="s">
        <v>394</v>
      </c>
      <c r="G223" s="168"/>
      <c r="H223" s="168"/>
      <c r="I223" s="173"/>
      <c r="J223" s="168"/>
      <c r="K223" s="168"/>
      <c r="L223" s="169"/>
      <c r="M223" s="257"/>
      <c r="N223" s="258"/>
      <c r="O223" s="250"/>
      <c r="P223" s="250"/>
      <c r="Q223" s="250"/>
      <c r="R223" s="250"/>
      <c r="S223" s="250"/>
      <c r="T223" s="259"/>
      <c r="U223" s="168"/>
      <c r="V223" s="168"/>
      <c r="W223" s="168"/>
      <c r="X223" s="168"/>
      <c r="Y223" s="168"/>
      <c r="Z223" s="168"/>
      <c r="AA223" s="168"/>
      <c r="AB223" s="168"/>
      <c r="AC223" s="168"/>
      <c r="AD223" s="168"/>
      <c r="AE223" s="168"/>
      <c r="AT223" s="162" t="s">
        <v>125</v>
      </c>
      <c r="AU223" s="162" t="s">
        <v>73</v>
      </c>
    </row>
    <row r="224" spans="2:51" s="267" customFormat="1" ht="12">
      <c r="B224" s="268"/>
      <c r="D224" s="255" t="s">
        <v>127</v>
      </c>
      <c r="E224" s="269" t="s">
        <v>3</v>
      </c>
      <c r="F224" s="270" t="s">
        <v>336</v>
      </c>
      <c r="H224" s="271">
        <v>813.09</v>
      </c>
      <c r="L224" s="268"/>
      <c r="M224" s="272"/>
      <c r="N224" s="273"/>
      <c r="O224" s="273"/>
      <c r="P224" s="273"/>
      <c r="Q224" s="273"/>
      <c r="R224" s="273"/>
      <c r="S224" s="273"/>
      <c r="T224" s="274"/>
      <c r="AT224" s="269" t="s">
        <v>127</v>
      </c>
      <c r="AU224" s="269" t="s">
        <v>73</v>
      </c>
      <c r="AV224" s="267" t="s">
        <v>73</v>
      </c>
      <c r="AW224" s="267" t="s">
        <v>29</v>
      </c>
      <c r="AX224" s="267" t="s">
        <v>66</v>
      </c>
      <c r="AY224" s="269" t="s">
        <v>115</v>
      </c>
    </row>
    <row r="225" spans="2:51" s="267" customFormat="1" ht="12">
      <c r="B225" s="268"/>
      <c r="D225" s="255" t="s">
        <v>127</v>
      </c>
      <c r="E225" s="269" t="s">
        <v>3</v>
      </c>
      <c r="F225" s="270" t="s">
        <v>395</v>
      </c>
      <c r="H225" s="271">
        <v>35.978</v>
      </c>
      <c r="L225" s="268"/>
      <c r="M225" s="272"/>
      <c r="N225" s="273"/>
      <c r="O225" s="273"/>
      <c r="P225" s="273"/>
      <c r="Q225" s="273"/>
      <c r="R225" s="273"/>
      <c r="S225" s="273"/>
      <c r="T225" s="274"/>
      <c r="AT225" s="269" t="s">
        <v>127</v>
      </c>
      <c r="AU225" s="269" t="s">
        <v>73</v>
      </c>
      <c r="AV225" s="267" t="s">
        <v>73</v>
      </c>
      <c r="AW225" s="267" t="s">
        <v>29</v>
      </c>
      <c r="AX225" s="267" t="s">
        <v>66</v>
      </c>
      <c r="AY225" s="269" t="s">
        <v>115</v>
      </c>
    </row>
    <row r="226" spans="2:51" s="338" customFormat="1" ht="12">
      <c r="B226" s="339"/>
      <c r="D226" s="255" t="s">
        <v>127</v>
      </c>
      <c r="E226" s="340" t="s">
        <v>3</v>
      </c>
      <c r="F226" s="341" t="s">
        <v>328</v>
      </c>
      <c r="H226" s="342">
        <v>849.068</v>
      </c>
      <c r="L226" s="339"/>
      <c r="M226" s="343"/>
      <c r="N226" s="344"/>
      <c r="O226" s="344"/>
      <c r="P226" s="344"/>
      <c r="Q226" s="344"/>
      <c r="R226" s="344"/>
      <c r="S226" s="344"/>
      <c r="T226" s="345"/>
      <c r="AT226" s="340" t="s">
        <v>127</v>
      </c>
      <c r="AU226" s="340" t="s">
        <v>73</v>
      </c>
      <c r="AV226" s="338" t="s">
        <v>123</v>
      </c>
      <c r="AW226" s="338" t="s">
        <v>29</v>
      </c>
      <c r="AX226" s="338" t="s">
        <v>71</v>
      </c>
      <c r="AY226" s="340" t="s">
        <v>115</v>
      </c>
    </row>
    <row r="227" spans="1:65" s="172" customFormat="1" ht="16.5" customHeight="1">
      <c r="A227" s="168"/>
      <c r="B227" s="169"/>
      <c r="C227" s="346" t="s">
        <v>396</v>
      </c>
      <c r="D227" s="346" t="s">
        <v>256</v>
      </c>
      <c r="E227" s="347" t="s">
        <v>397</v>
      </c>
      <c r="F227" s="348" t="s">
        <v>398</v>
      </c>
      <c r="G227" s="349" t="s">
        <v>121</v>
      </c>
      <c r="H227" s="350">
        <v>976.428</v>
      </c>
      <c r="I227" s="375"/>
      <c r="J227" s="351">
        <f>ROUND(I227*H227,2)</f>
        <v>0</v>
      </c>
      <c r="K227" s="348" t="s">
        <v>122</v>
      </c>
      <c r="L227" s="352"/>
      <c r="M227" s="353" t="s">
        <v>3</v>
      </c>
      <c r="N227" s="354" t="s">
        <v>37</v>
      </c>
      <c r="O227" s="250"/>
      <c r="P227" s="251">
        <f>O227*H227</f>
        <v>0</v>
      </c>
      <c r="Q227" s="251">
        <v>0.00013</v>
      </c>
      <c r="R227" s="251">
        <f>Q227*H227</f>
        <v>0.12693564</v>
      </c>
      <c r="S227" s="251">
        <v>0</v>
      </c>
      <c r="T227" s="252">
        <f>S227*H227</f>
        <v>0</v>
      </c>
      <c r="U227" s="168"/>
      <c r="V227" s="168"/>
      <c r="W227" s="168"/>
      <c r="X227" s="168"/>
      <c r="Y227" s="168"/>
      <c r="Z227" s="168"/>
      <c r="AA227" s="168"/>
      <c r="AB227" s="168"/>
      <c r="AC227" s="168"/>
      <c r="AD227" s="168"/>
      <c r="AE227" s="168"/>
      <c r="AR227" s="253" t="s">
        <v>274</v>
      </c>
      <c r="AT227" s="253" t="s">
        <v>256</v>
      </c>
      <c r="AU227" s="253" t="s">
        <v>73</v>
      </c>
      <c r="AY227" s="162" t="s">
        <v>115</v>
      </c>
      <c r="BE227" s="254">
        <f>IF(N227="základní",J227,0)</f>
        <v>0</v>
      </c>
      <c r="BF227" s="254">
        <f>IF(N227="snížená",J227,0)</f>
        <v>0</v>
      </c>
      <c r="BG227" s="254">
        <f>IF(N227="zákl. přenesená",J227,0)</f>
        <v>0</v>
      </c>
      <c r="BH227" s="254">
        <f>IF(N227="sníž. přenesená",J227,0)</f>
        <v>0</v>
      </c>
      <c r="BI227" s="254">
        <f>IF(N227="nulová",J227,0)</f>
        <v>0</v>
      </c>
      <c r="BJ227" s="162" t="s">
        <v>71</v>
      </c>
      <c r="BK227" s="254">
        <f>ROUND(I227*H227,2)</f>
        <v>0</v>
      </c>
      <c r="BL227" s="162" t="s">
        <v>197</v>
      </c>
      <c r="BM227" s="253" t="s">
        <v>399</v>
      </c>
    </row>
    <row r="228" spans="2:51" s="267" customFormat="1" ht="12">
      <c r="B228" s="268"/>
      <c r="D228" s="255" t="s">
        <v>127</v>
      </c>
      <c r="F228" s="270" t="s">
        <v>379</v>
      </c>
      <c r="H228" s="271">
        <v>976.428</v>
      </c>
      <c r="L228" s="268"/>
      <c r="M228" s="272"/>
      <c r="N228" s="273"/>
      <c r="O228" s="273"/>
      <c r="P228" s="273"/>
      <c r="Q228" s="273"/>
      <c r="R228" s="273"/>
      <c r="S228" s="273"/>
      <c r="T228" s="274"/>
      <c r="AT228" s="269" t="s">
        <v>127</v>
      </c>
      <c r="AU228" s="269" t="s">
        <v>73</v>
      </c>
      <c r="AV228" s="267" t="s">
        <v>73</v>
      </c>
      <c r="AW228" s="267" t="s">
        <v>4</v>
      </c>
      <c r="AX228" s="267" t="s">
        <v>71</v>
      </c>
      <c r="AY228" s="269" t="s">
        <v>115</v>
      </c>
    </row>
    <row r="229" spans="1:65" s="172" customFormat="1" ht="16.5" customHeight="1">
      <c r="A229" s="168"/>
      <c r="B229" s="169"/>
      <c r="C229" s="242" t="s">
        <v>400</v>
      </c>
      <c r="D229" s="242" t="s">
        <v>118</v>
      </c>
      <c r="E229" s="243" t="s">
        <v>401</v>
      </c>
      <c r="F229" s="244" t="s">
        <v>402</v>
      </c>
      <c r="G229" s="245" t="s">
        <v>121</v>
      </c>
      <c r="H229" s="246">
        <v>146.508</v>
      </c>
      <c r="I229" s="70"/>
      <c r="J229" s="247">
        <f>ROUND(I229*H229,2)</f>
        <v>0</v>
      </c>
      <c r="K229" s="244" t="s">
        <v>122</v>
      </c>
      <c r="L229" s="169"/>
      <c r="M229" s="248" t="s">
        <v>3</v>
      </c>
      <c r="N229" s="249" t="s">
        <v>37</v>
      </c>
      <c r="O229" s="250"/>
      <c r="P229" s="251">
        <f>O229*H229</f>
        <v>0</v>
      </c>
      <c r="Q229" s="251">
        <v>0</v>
      </c>
      <c r="R229" s="251">
        <f>Q229*H229</f>
        <v>0</v>
      </c>
      <c r="S229" s="251">
        <v>0</v>
      </c>
      <c r="T229" s="252">
        <f>S229*H229</f>
        <v>0</v>
      </c>
      <c r="U229" s="168"/>
      <c r="V229" s="168"/>
      <c r="W229" s="168"/>
      <c r="X229" s="168"/>
      <c r="Y229" s="168"/>
      <c r="Z229" s="168"/>
      <c r="AA229" s="168"/>
      <c r="AB229" s="168"/>
      <c r="AC229" s="168"/>
      <c r="AD229" s="168"/>
      <c r="AE229" s="168"/>
      <c r="AR229" s="253" t="s">
        <v>197</v>
      </c>
      <c r="AT229" s="253" t="s">
        <v>118</v>
      </c>
      <c r="AU229" s="253" t="s">
        <v>73</v>
      </c>
      <c r="AY229" s="162" t="s">
        <v>115</v>
      </c>
      <c r="BE229" s="254">
        <f>IF(N229="základní",J229,0)</f>
        <v>0</v>
      </c>
      <c r="BF229" s="254">
        <f>IF(N229="snížená",J229,0)</f>
        <v>0</v>
      </c>
      <c r="BG229" s="254">
        <f>IF(N229="zákl. přenesená",J229,0)</f>
        <v>0</v>
      </c>
      <c r="BH229" s="254">
        <f>IF(N229="sníž. přenesená",J229,0)</f>
        <v>0</v>
      </c>
      <c r="BI229" s="254">
        <f>IF(N229="nulová",J229,0)</f>
        <v>0</v>
      </c>
      <c r="BJ229" s="162" t="s">
        <v>71</v>
      </c>
      <c r="BK229" s="254">
        <f>ROUND(I229*H229,2)</f>
        <v>0</v>
      </c>
      <c r="BL229" s="162" t="s">
        <v>197</v>
      </c>
      <c r="BM229" s="253" t="s">
        <v>403</v>
      </c>
    </row>
    <row r="230" spans="1:47" s="172" customFormat="1" ht="38.4">
      <c r="A230" s="168"/>
      <c r="B230" s="169"/>
      <c r="C230" s="168"/>
      <c r="D230" s="255" t="s">
        <v>125</v>
      </c>
      <c r="E230" s="168"/>
      <c r="F230" s="256" t="s">
        <v>394</v>
      </c>
      <c r="G230" s="168"/>
      <c r="H230" s="168"/>
      <c r="I230" s="173"/>
      <c r="J230" s="168"/>
      <c r="K230" s="168"/>
      <c r="L230" s="169"/>
      <c r="M230" s="257"/>
      <c r="N230" s="258"/>
      <c r="O230" s="250"/>
      <c r="P230" s="250"/>
      <c r="Q230" s="250"/>
      <c r="R230" s="250"/>
      <c r="S230" s="250"/>
      <c r="T230" s="259"/>
      <c r="U230" s="168"/>
      <c r="V230" s="168"/>
      <c r="W230" s="168"/>
      <c r="X230" s="168"/>
      <c r="Y230" s="168"/>
      <c r="Z230" s="168"/>
      <c r="AA230" s="168"/>
      <c r="AB230" s="168"/>
      <c r="AC230" s="168"/>
      <c r="AD230" s="168"/>
      <c r="AE230" s="168"/>
      <c r="AT230" s="162" t="s">
        <v>125</v>
      </c>
      <c r="AU230" s="162" t="s">
        <v>73</v>
      </c>
    </row>
    <row r="231" spans="2:51" s="267" customFormat="1" ht="20.4">
      <c r="B231" s="268"/>
      <c r="D231" s="255" t="s">
        <v>127</v>
      </c>
      <c r="E231" s="269" t="s">
        <v>3</v>
      </c>
      <c r="F231" s="270" t="s">
        <v>404</v>
      </c>
      <c r="H231" s="271">
        <v>146.508</v>
      </c>
      <c r="L231" s="268"/>
      <c r="M231" s="272"/>
      <c r="N231" s="273"/>
      <c r="O231" s="273"/>
      <c r="P231" s="273"/>
      <c r="Q231" s="273"/>
      <c r="R231" s="273"/>
      <c r="S231" s="273"/>
      <c r="T231" s="274"/>
      <c r="AT231" s="269" t="s">
        <v>127</v>
      </c>
      <c r="AU231" s="269" t="s">
        <v>73</v>
      </c>
      <c r="AV231" s="267" t="s">
        <v>73</v>
      </c>
      <c r="AW231" s="267" t="s">
        <v>29</v>
      </c>
      <c r="AX231" s="267" t="s">
        <v>71</v>
      </c>
      <c r="AY231" s="269" t="s">
        <v>115</v>
      </c>
    </row>
    <row r="232" spans="1:65" s="172" customFormat="1" ht="16.5" customHeight="1">
      <c r="A232" s="168"/>
      <c r="B232" s="169"/>
      <c r="C232" s="346" t="s">
        <v>405</v>
      </c>
      <c r="D232" s="346" t="s">
        <v>256</v>
      </c>
      <c r="E232" s="347" t="s">
        <v>406</v>
      </c>
      <c r="F232" s="348" t="s">
        <v>407</v>
      </c>
      <c r="G232" s="349" t="s">
        <v>121</v>
      </c>
      <c r="H232" s="350">
        <v>168.484</v>
      </c>
      <c r="I232" s="375"/>
      <c r="J232" s="351">
        <f>ROUND(I232*H232,2)</f>
        <v>0</v>
      </c>
      <c r="K232" s="348" t="s">
        <v>122</v>
      </c>
      <c r="L232" s="352"/>
      <c r="M232" s="353" t="s">
        <v>3</v>
      </c>
      <c r="N232" s="354" t="s">
        <v>37</v>
      </c>
      <c r="O232" s="250"/>
      <c r="P232" s="251">
        <f>O232*H232</f>
        <v>0</v>
      </c>
      <c r="Q232" s="251">
        <v>0.001</v>
      </c>
      <c r="R232" s="251">
        <f>Q232*H232</f>
        <v>0.16848400000000002</v>
      </c>
      <c r="S232" s="251">
        <v>0</v>
      </c>
      <c r="T232" s="252">
        <f>S232*H232</f>
        <v>0</v>
      </c>
      <c r="U232" s="168"/>
      <c r="V232" s="168"/>
      <c r="W232" s="168"/>
      <c r="X232" s="168"/>
      <c r="Y232" s="168"/>
      <c r="Z232" s="168"/>
      <c r="AA232" s="168"/>
      <c r="AB232" s="168"/>
      <c r="AC232" s="168"/>
      <c r="AD232" s="168"/>
      <c r="AE232" s="168"/>
      <c r="AR232" s="253" t="s">
        <v>274</v>
      </c>
      <c r="AT232" s="253" t="s">
        <v>256</v>
      </c>
      <c r="AU232" s="253" t="s">
        <v>73</v>
      </c>
      <c r="AY232" s="162" t="s">
        <v>115</v>
      </c>
      <c r="BE232" s="254">
        <f>IF(N232="základní",J232,0)</f>
        <v>0</v>
      </c>
      <c r="BF232" s="254">
        <f>IF(N232="snížená",J232,0)</f>
        <v>0</v>
      </c>
      <c r="BG232" s="254">
        <f>IF(N232="zákl. přenesená",J232,0)</f>
        <v>0</v>
      </c>
      <c r="BH232" s="254">
        <f>IF(N232="sníž. přenesená",J232,0)</f>
        <v>0</v>
      </c>
      <c r="BI232" s="254">
        <f>IF(N232="nulová",J232,0)</f>
        <v>0</v>
      </c>
      <c r="BJ232" s="162" t="s">
        <v>71</v>
      </c>
      <c r="BK232" s="254">
        <f>ROUND(I232*H232,2)</f>
        <v>0</v>
      </c>
      <c r="BL232" s="162" t="s">
        <v>197</v>
      </c>
      <c r="BM232" s="253" t="s">
        <v>408</v>
      </c>
    </row>
    <row r="233" spans="2:51" s="267" customFormat="1" ht="12">
      <c r="B233" s="268"/>
      <c r="D233" s="255" t="s">
        <v>127</v>
      </c>
      <c r="F233" s="270" t="s">
        <v>409</v>
      </c>
      <c r="H233" s="271">
        <v>168.484</v>
      </c>
      <c r="L233" s="268"/>
      <c r="M233" s="272"/>
      <c r="N233" s="273"/>
      <c r="O233" s="273"/>
      <c r="P233" s="273"/>
      <c r="Q233" s="273"/>
      <c r="R233" s="273"/>
      <c r="S233" s="273"/>
      <c r="T233" s="274"/>
      <c r="AT233" s="269" t="s">
        <v>127</v>
      </c>
      <c r="AU233" s="269" t="s">
        <v>73</v>
      </c>
      <c r="AV233" s="267" t="s">
        <v>73</v>
      </c>
      <c r="AW233" s="267" t="s">
        <v>4</v>
      </c>
      <c r="AX233" s="267" t="s">
        <v>71</v>
      </c>
      <c r="AY233" s="269" t="s">
        <v>115</v>
      </c>
    </row>
    <row r="234" spans="1:65" s="172" customFormat="1" ht="21.75" customHeight="1">
      <c r="A234" s="168"/>
      <c r="B234" s="169"/>
      <c r="C234" s="242" t="s">
        <v>410</v>
      </c>
      <c r="D234" s="242" t="s">
        <v>118</v>
      </c>
      <c r="E234" s="243" t="s">
        <v>411</v>
      </c>
      <c r="F234" s="244" t="s">
        <v>412</v>
      </c>
      <c r="G234" s="245" t="s">
        <v>251</v>
      </c>
      <c r="H234" s="246">
        <v>3.674</v>
      </c>
      <c r="I234" s="70"/>
      <c r="J234" s="247">
        <f>ROUND(I234*H234,2)</f>
        <v>0</v>
      </c>
      <c r="K234" s="244" t="s">
        <v>122</v>
      </c>
      <c r="L234" s="169"/>
      <c r="M234" s="248" t="s">
        <v>3</v>
      </c>
      <c r="N234" s="249" t="s">
        <v>37</v>
      </c>
      <c r="O234" s="250"/>
      <c r="P234" s="251">
        <f>O234*H234</f>
        <v>0</v>
      </c>
      <c r="Q234" s="251">
        <v>0</v>
      </c>
      <c r="R234" s="251">
        <f>Q234*H234</f>
        <v>0</v>
      </c>
      <c r="S234" s="251">
        <v>0</v>
      </c>
      <c r="T234" s="252">
        <f>S234*H234</f>
        <v>0</v>
      </c>
      <c r="U234" s="168"/>
      <c r="V234" s="168"/>
      <c r="W234" s="168"/>
      <c r="X234" s="168"/>
      <c r="Y234" s="168"/>
      <c r="Z234" s="168"/>
      <c r="AA234" s="168"/>
      <c r="AB234" s="168"/>
      <c r="AC234" s="168"/>
      <c r="AD234" s="168"/>
      <c r="AE234" s="168"/>
      <c r="AR234" s="253" t="s">
        <v>197</v>
      </c>
      <c r="AT234" s="253" t="s">
        <v>118</v>
      </c>
      <c r="AU234" s="253" t="s">
        <v>73</v>
      </c>
      <c r="AY234" s="162" t="s">
        <v>115</v>
      </c>
      <c r="BE234" s="254">
        <f>IF(N234="základní",J234,0)</f>
        <v>0</v>
      </c>
      <c r="BF234" s="254">
        <f>IF(N234="snížená",J234,0)</f>
        <v>0</v>
      </c>
      <c r="BG234" s="254">
        <f>IF(N234="zákl. přenesená",J234,0)</f>
        <v>0</v>
      </c>
      <c r="BH234" s="254">
        <f>IF(N234="sníž. přenesená",J234,0)</f>
        <v>0</v>
      </c>
      <c r="BI234" s="254">
        <f>IF(N234="nulová",J234,0)</f>
        <v>0</v>
      </c>
      <c r="BJ234" s="162" t="s">
        <v>71</v>
      </c>
      <c r="BK234" s="254">
        <f>ROUND(I234*H234,2)</f>
        <v>0</v>
      </c>
      <c r="BL234" s="162" t="s">
        <v>197</v>
      </c>
      <c r="BM234" s="253" t="s">
        <v>413</v>
      </c>
    </row>
    <row r="235" spans="1:47" s="172" customFormat="1" ht="86.4">
      <c r="A235" s="168"/>
      <c r="B235" s="169"/>
      <c r="C235" s="168"/>
      <c r="D235" s="255" t="s">
        <v>125</v>
      </c>
      <c r="E235" s="168"/>
      <c r="F235" s="256" t="s">
        <v>414</v>
      </c>
      <c r="G235" s="168"/>
      <c r="H235" s="168"/>
      <c r="I235" s="173"/>
      <c r="J235" s="168"/>
      <c r="K235" s="168"/>
      <c r="L235" s="169"/>
      <c r="M235" s="257"/>
      <c r="N235" s="258"/>
      <c r="O235" s="250"/>
      <c r="P235" s="250"/>
      <c r="Q235" s="250"/>
      <c r="R235" s="250"/>
      <c r="S235" s="250"/>
      <c r="T235" s="259"/>
      <c r="U235" s="168"/>
      <c r="V235" s="168"/>
      <c r="W235" s="168"/>
      <c r="X235" s="168"/>
      <c r="Y235" s="168"/>
      <c r="Z235" s="168"/>
      <c r="AA235" s="168"/>
      <c r="AB235" s="168"/>
      <c r="AC235" s="168"/>
      <c r="AD235" s="168"/>
      <c r="AE235" s="168"/>
      <c r="AT235" s="162" t="s">
        <v>125</v>
      </c>
      <c r="AU235" s="162" t="s">
        <v>73</v>
      </c>
    </row>
    <row r="236" spans="2:63" s="229" customFormat="1" ht="22.65" customHeight="1">
      <c r="B236" s="230"/>
      <c r="D236" s="231" t="s">
        <v>65</v>
      </c>
      <c r="E236" s="240" t="s">
        <v>415</v>
      </c>
      <c r="F236" s="240" t="s">
        <v>416</v>
      </c>
      <c r="J236" s="241">
        <f>BK236</f>
        <v>0</v>
      </c>
      <c r="L236" s="230"/>
      <c r="M236" s="234"/>
      <c r="N236" s="235"/>
      <c r="O236" s="235"/>
      <c r="P236" s="236">
        <f>SUM(P237:P271)</f>
        <v>0</v>
      </c>
      <c r="Q236" s="235"/>
      <c r="R236" s="236">
        <f>SUM(R237:R271)</f>
        <v>1133.4056884</v>
      </c>
      <c r="S236" s="235"/>
      <c r="T236" s="237">
        <f>SUM(T237:T271)</f>
        <v>22.332672</v>
      </c>
      <c r="AR236" s="231" t="s">
        <v>73</v>
      </c>
      <c r="AT236" s="238" t="s">
        <v>65</v>
      </c>
      <c r="AU236" s="238" t="s">
        <v>71</v>
      </c>
      <c r="AY236" s="231" t="s">
        <v>115</v>
      </c>
      <c r="BK236" s="239">
        <f>SUM(BK237:BK271)</f>
        <v>0</v>
      </c>
    </row>
    <row r="237" spans="1:65" s="172" customFormat="1" ht="21.75" customHeight="1">
      <c r="A237" s="168"/>
      <c r="B237" s="169"/>
      <c r="C237" s="242" t="s">
        <v>417</v>
      </c>
      <c r="D237" s="242" t="s">
        <v>118</v>
      </c>
      <c r="E237" s="243" t="s">
        <v>418</v>
      </c>
      <c r="F237" s="244" t="s">
        <v>419</v>
      </c>
      <c r="G237" s="245" t="s">
        <v>121</v>
      </c>
      <c r="H237" s="246">
        <v>11.466</v>
      </c>
      <c r="I237" s="70"/>
      <c r="J237" s="247">
        <f>ROUND(I237*H237,2)</f>
        <v>0</v>
      </c>
      <c r="K237" s="244" t="s">
        <v>122</v>
      </c>
      <c r="L237" s="169"/>
      <c r="M237" s="248" t="s">
        <v>3</v>
      </c>
      <c r="N237" s="249" t="s">
        <v>37</v>
      </c>
      <c r="O237" s="250"/>
      <c r="P237" s="251">
        <f>O237*H237</f>
        <v>0</v>
      </c>
      <c r="Q237" s="251">
        <v>0.006</v>
      </c>
      <c r="R237" s="251">
        <f>Q237*H237</f>
        <v>0.068796</v>
      </c>
      <c r="S237" s="251">
        <v>0</v>
      </c>
      <c r="T237" s="252">
        <f>S237*H237</f>
        <v>0</v>
      </c>
      <c r="U237" s="168"/>
      <c r="V237" s="168"/>
      <c r="W237" s="168"/>
      <c r="X237" s="168"/>
      <c r="Y237" s="168"/>
      <c r="Z237" s="168"/>
      <c r="AA237" s="168"/>
      <c r="AB237" s="168"/>
      <c r="AC237" s="168"/>
      <c r="AD237" s="168"/>
      <c r="AE237" s="168"/>
      <c r="AR237" s="253" t="s">
        <v>197</v>
      </c>
      <c r="AT237" s="253" t="s">
        <v>118</v>
      </c>
      <c r="AU237" s="253" t="s">
        <v>73</v>
      </c>
      <c r="AY237" s="162" t="s">
        <v>115</v>
      </c>
      <c r="BE237" s="254">
        <f>IF(N237="základní",J237,0)</f>
        <v>0</v>
      </c>
      <c r="BF237" s="254">
        <f>IF(N237="snížená",J237,0)</f>
        <v>0</v>
      </c>
      <c r="BG237" s="254">
        <f>IF(N237="zákl. přenesená",J237,0)</f>
        <v>0</v>
      </c>
      <c r="BH237" s="254">
        <f>IF(N237="sníž. přenesená",J237,0)</f>
        <v>0</v>
      </c>
      <c r="BI237" s="254">
        <f>IF(N237="nulová",J237,0)</f>
        <v>0</v>
      </c>
      <c r="BJ237" s="162" t="s">
        <v>71</v>
      </c>
      <c r="BK237" s="254">
        <f>ROUND(I237*H237,2)</f>
        <v>0</v>
      </c>
      <c r="BL237" s="162" t="s">
        <v>197</v>
      </c>
      <c r="BM237" s="253" t="s">
        <v>420</v>
      </c>
    </row>
    <row r="238" spans="1:47" s="172" customFormat="1" ht="67.2">
      <c r="A238" s="168"/>
      <c r="B238" s="169"/>
      <c r="C238" s="168"/>
      <c r="D238" s="255" t="s">
        <v>125</v>
      </c>
      <c r="E238" s="168"/>
      <c r="F238" s="256" t="s">
        <v>421</v>
      </c>
      <c r="G238" s="168"/>
      <c r="H238" s="168"/>
      <c r="I238" s="173"/>
      <c r="J238" s="168"/>
      <c r="K238" s="168"/>
      <c r="L238" s="169"/>
      <c r="M238" s="257"/>
      <c r="N238" s="258"/>
      <c r="O238" s="250"/>
      <c r="P238" s="250"/>
      <c r="Q238" s="250"/>
      <c r="R238" s="250"/>
      <c r="S238" s="250"/>
      <c r="T238" s="259"/>
      <c r="U238" s="168"/>
      <c r="V238" s="168"/>
      <c r="W238" s="168"/>
      <c r="X238" s="168"/>
      <c r="Y238" s="168"/>
      <c r="Z238" s="168"/>
      <c r="AA238" s="168"/>
      <c r="AB238" s="168"/>
      <c r="AC238" s="168"/>
      <c r="AD238" s="168"/>
      <c r="AE238" s="168"/>
      <c r="AT238" s="162" t="s">
        <v>125</v>
      </c>
      <c r="AU238" s="162" t="s">
        <v>73</v>
      </c>
    </row>
    <row r="239" spans="2:51" s="267" customFormat="1" ht="12">
      <c r="B239" s="268"/>
      <c r="D239" s="255" t="s">
        <v>127</v>
      </c>
      <c r="E239" s="269" t="s">
        <v>3</v>
      </c>
      <c r="F239" s="270" t="s">
        <v>422</v>
      </c>
      <c r="H239" s="271">
        <v>11.466</v>
      </c>
      <c r="L239" s="268"/>
      <c r="M239" s="272"/>
      <c r="N239" s="273"/>
      <c r="O239" s="273"/>
      <c r="P239" s="273"/>
      <c r="Q239" s="273"/>
      <c r="R239" s="273"/>
      <c r="S239" s="273"/>
      <c r="T239" s="274"/>
      <c r="AT239" s="269" t="s">
        <v>127</v>
      </c>
      <c r="AU239" s="269" t="s">
        <v>73</v>
      </c>
      <c r="AV239" s="267" t="s">
        <v>73</v>
      </c>
      <c r="AW239" s="267" t="s">
        <v>29</v>
      </c>
      <c r="AX239" s="267" t="s">
        <v>71</v>
      </c>
      <c r="AY239" s="269" t="s">
        <v>115</v>
      </c>
    </row>
    <row r="240" spans="1:65" s="172" customFormat="1" ht="16.5" customHeight="1">
      <c r="A240" s="168"/>
      <c r="B240" s="169"/>
      <c r="C240" s="346" t="s">
        <v>423</v>
      </c>
      <c r="D240" s="346" t="s">
        <v>256</v>
      </c>
      <c r="E240" s="347" t="s">
        <v>424</v>
      </c>
      <c r="F240" s="348" t="s">
        <v>425</v>
      </c>
      <c r="G240" s="349" t="s">
        <v>121</v>
      </c>
      <c r="H240" s="350">
        <v>12.039</v>
      </c>
      <c r="I240" s="375"/>
      <c r="J240" s="351">
        <f>ROUND(I240*H240,2)</f>
        <v>0</v>
      </c>
      <c r="K240" s="348" t="s">
        <v>122</v>
      </c>
      <c r="L240" s="352"/>
      <c r="M240" s="353" t="s">
        <v>3</v>
      </c>
      <c r="N240" s="354" t="s">
        <v>37</v>
      </c>
      <c r="O240" s="250"/>
      <c r="P240" s="251">
        <f>O240*H240</f>
        <v>0</v>
      </c>
      <c r="Q240" s="251">
        <v>0.0018</v>
      </c>
      <c r="R240" s="251">
        <f>Q240*H240</f>
        <v>0.0216702</v>
      </c>
      <c r="S240" s="251">
        <v>0</v>
      </c>
      <c r="T240" s="252">
        <f>S240*H240</f>
        <v>0</v>
      </c>
      <c r="U240" s="168"/>
      <c r="V240" s="168"/>
      <c r="W240" s="168"/>
      <c r="X240" s="168"/>
      <c r="Y240" s="168"/>
      <c r="Z240" s="168"/>
      <c r="AA240" s="168"/>
      <c r="AB240" s="168"/>
      <c r="AC240" s="168"/>
      <c r="AD240" s="168"/>
      <c r="AE240" s="168"/>
      <c r="AR240" s="253" t="s">
        <v>274</v>
      </c>
      <c r="AT240" s="253" t="s">
        <v>256</v>
      </c>
      <c r="AU240" s="253" t="s">
        <v>73</v>
      </c>
      <c r="AY240" s="162" t="s">
        <v>115</v>
      </c>
      <c r="BE240" s="254">
        <f>IF(N240="základní",J240,0)</f>
        <v>0</v>
      </c>
      <c r="BF240" s="254">
        <f>IF(N240="snížená",J240,0)</f>
        <v>0</v>
      </c>
      <c r="BG240" s="254">
        <f>IF(N240="zákl. přenesená",J240,0)</f>
        <v>0</v>
      </c>
      <c r="BH240" s="254">
        <f>IF(N240="sníž. přenesená",J240,0)</f>
        <v>0</v>
      </c>
      <c r="BI240" s="254">
        <f>IF(N240="nulová",J240,0)</f>
        <v>0</v>
      </c>
      <c r="BJ240" s="162" t="s">
        <v>71</v>
      </c>
      <c r="BK240" s="254">
        <f>ROUND(I240*H240,2)</f>
        <v>0</v>
      </c>
      <c r="BL240" s="162" t="s">
        <v>197</v>
      </c>
      <c r="BM240" s="253" t="s">
        <v>426</v>
      </c>
    </row>
    <row r="241" spans="2:51" s="267" customFormat="1" ht="12">
      <c r="B241" s="268"/>
      <c r="D241" s="255" t="s">
        <v>127</v>
      </c>
      <c r="F241" s="270" t="s">
        <v>427</v>
      </c>
      <c r="H241" s="271">
        <v>12.039</v>
      </c>
      <c r="L241" s="268"/>
      <c r="M241" s="272"/>
      <c r="N241" s="273"/>
      <c r="O241" s="273"/>
      <c r="P241" s="273"/>
      <c r="Q241" s="273"/>
      <c r="R241" s="273"/>
      <c r="S241" s="273"/>
      <c r="T241" s="274"/>
      <c r="AT241" s="269" t="s">
        <v>127</v>
      </c>
      <c r="AU241" s="269" t="s">
        <v>73</v>
      </c>
      <c r="AV241" s="267" t="s">
        <v>73</v>
      </c>
      <c r="AW241" s="267" t="s">
        <v>4</v>
      </c>
      <c r="AX241" s="267" t="s">
        <v>71</v>
      </c>
      <c r="AY241" s="269" t="s">
        <v>115</v>
      </c>
    </row>
    <row r="242" spans="1:65" s="172" customFormat="1" ht="21.75" customHeight="1">
      <c r="A242" s="168"/>
      <c r="B242" s="169"/>
      <c r="C242" s="242" t="s">
        <v>428</v>
      </c>
      <c r="D242" s="242" t="s">
        <v>118</v>
      </c>
      <c r="E242" s="243" t="s">
        <v>429</v>
      </c>
      <c r="F242" s="244" t="s">
        <v>430</v>
      </c>
      <c r="G242" s="245" t="s">
        <v>121</v>
      </c>
      <c r="H242" s="246">
        <v>697.896</v>
      </c>
      <c r="I242" s="70"/>
      <c r="J242" s="247">
        <f>ROUND(I242*H242,2)</f>
        <v>0</v>
      </c>
      <c r="K242" s="244" t="s">
        <v>122</v>
      </c>
      <c r="L242" s="169"/>
      <c r="M242" s="248" t="s">
        <v>3</v>
      </c>
      <c r="N242" s="249" t="s">
        <v>37</v>
      </c>
      <c r="O242" s="250"/>
      <c r="P242" s="251">
        <f>O242*H242</f>
        <v>0</v>
      </c>
      <c r="Q242" s="251">
        <v>0</v>
      </c>
      <c r="R242" s="251">
        <f>Q242*H242</f>
        <v>0</v>
      </c>
      <c r="S242" s="251">
        <v>0.024</v>
      </c>
      <c r="T242" s="252">
        <f>S242*H242</f>
        <v>16.749503999999998</v>
      </c>
      <c r="U242" s="168"/>
      <c r="V242" s="168"/>
      <c r="W242" s="168"/>
      <c r="X242" s="168"/>
      <c r="Y242" s="168"/>
      <c r="Z242" s="168"/>
      <c r="AA242" s="168"/>
      <c r="AB242" s="168"/>
      <c r="AC242" s="168"/>
      <c r="AD242" s="168"/>
      <c r="AE242" s="168"/>
      <c r="AR242" s="253" t="s">
        <v>197</v>
      </c>
      <c r="AT242" s="253" t="s">
        <v>118</v>
      </c>
      <c r="AU242" s="253" t="s">
        <v>73</v>
      </c>
      <c r="AY242" s="162" t="s">
        <v>115</v>
      </c>
      <c r="BE242" s="254">
        <f>IF(N242="základní",J242,0)</f>
        <v>0</v>
      </c>
      <c r="BF242" s="254">
        <f>IF(N242="snížená",J242,0)</f>
        <v>0</v>
      </c>
      <c r="BG242" s="254">
        <f>IF(N242="zákl. přenesená",J242,0)</f>
        <v>0</v>
      </c>
      <c r="BH242" s="254">
        <f>IF(N242="sníž. přenesená",J242,0)</f>
        <v>0</v>
      </c>
      <c r="BI242" s="254">
        <f>IF(N242="nulová",J242,0)</f>
        <v>0</v>
      </c>
      <c r="BJ242" s="162" t="s">
        <v>71</v>
      </c>
      <c r="BK242" s="254">
        <f>ROUND(I242*H242,2)</f>
        <v>0</v>
      </c>
      <c r="BL242" s="162" t="s">
        <v>197</v>
      </c>
      <c r="BM242" s="253" t="s">
        <v>431</v>
      </c>
    </row>
    <row r="243" spans="1:47" s="172" customFormat="1" ht="57.6">
      <c r="A243" s="168"/>
      <c r="B243" s="169"/>
      <c r="C243" s="168"/>
      <c r="D243" s="255" t="s">
        <v>125</v>
      </c>
      <c r="E243" s="168"/>
      <c r="F243" s="256" t="s">
        <v>432</v>
      </c>
      <c r="G243" s="168"/>
      <c r="H243" s="168"/>
      <c r="I243" s="173"/>
      <c r="J243" s="168"/>
      <c r="K243" s="168"/>
      <c r="L243" s="169"/>
      <c r="M243" s="257"/>
      <c r="N243" s="258"/>
      <c r="O243" s="250"/>
      <c r="P243" s="250"/>
      <c r="Q243" s="250"/>
      <c r="R243" s="250"/>
      <c r="S243" s="250"/>
      <c r="T243" s="259"/>
      <c r="U243" s="168"/>
      <c r="V243" s="168"/>
      <c r="W243" s="168"/>
      <c r="X243" s="168"/>
      <c r="Y243" s="168"/>
      <c r="Z243" s="168"/>
      <c r="AA243" s="168"/>
      <c r="AB243" s="168"/>
      <c r="AC243" s="168"/>
      <c r="AD243" s="168"/>
      <c r="AE243" s="168"/>
      <c r="AT243" s="162" t="s">
        <v>125</v>
      </c>
      <c r="AU243" s="162" t="s">
        <v>73</v>
      </c>
    </row>
    <row r="244" spans="2:51" s="260" customFormat="1" ht="12">
      <c r="B244" s="261"/>
      <c r="D244" s="255" t="s">
        <v>127</v>
      </c>
      <c r="E244" s="262" t="s">
        <v>3</v>
      </c>
      <c r="F244" s="263" t="s">
        <v>433</v>
      </c>
      <c r="H244" s="262" t="s">
        <v>3</v>
      </c>
      <c r="L244" s="261"/>
      <c r="M244" s="264"/>
      <c r="N244" s="265"/>
      <c r="O244" s="265"/>
      <c r="P244" s="265"/>
      <c r="Q244" s="265"/>
      <c r="R244" s="265"/>
      <c r="S244" s="265"/>
      <c r="T244" s="266"/>
      <c r="AT244" s="262" t="s">
        <v>127</v>
      </c>
      <c r="AU244" s="262" t="s">
        <v>73</v>
      </c>
      <c r="AV244" s="260" t="s">
        <v>71</v>
      </c>
      <c r="AW244" s="260" t="s">
        <v>29</v>
      </c>
      <c r="AX244" s="260" t="s">
        <v>66</v>
      </c>
      <c r="AY244" s="262" t="s">
        <v>115</v>
      </c>
    </row>
    <row r="245" spans="2:51" s="267" customFormat="1" ht="12">
      <c r="B245" s="268"/>
      <c r="D245" s="255" t="s">
        <v>127</v>
      </c>
      <c r="E245" s="269" t="s">
        <v>3</v>
      </c>
      <c r="F245" s="270" t="s">
        <v>434</v>
      </c>
      <c r="H245" s="271">
        <v>697.896</v>
      </c>
      <c r="L245" s="268"/>
      <c r="M245" s="272"/>
      <c r="N245" s="273"/>
      <c r="O245" s="273"/>
      <c r="P245" s="273"/>
      <c r="Q245" s="273"/>
      <c r="R245" s="273"/>
      <c r="S245" s="273"/>
      <c r="T245" s="274"/>
      <c r="AT245" s="269" t="s">
        <v>127</v>
      </c>
      <c r="AU245" s="269" t="s">
        <v>73</v>
      </c>
      <c r="AV245" s="267" t="s">
        <v>73</v>
      </c>
      <c r="AW245" s="267" t="s">
        <v>29</v>
      </c>
      <c r="AX245" s="267" t="s">
        <v>71</v>
      </c>
      <c r="AY245" s="269" t="s">
        <v>115</v>
      </c>
    </row>
    <row r="246" spans="1:65" s="172" customFormat="1" ht="21.75" customHeight="1">
      <c r="A246" s="168"/>
      <c r="B246" s="169"/>
      <c r="C246" s="242" t="s">
        <v>435</v>
      </c>
      <c r="D246" s="242" t="s">
        <v>118</v>
      </c>
      <c r="E246" s="243" t="s">
        <v>436</v>
      </c>
      <c r="F246" s="244" t="s">
        <v>437</v>
      </c>
      <c r="G246" s="245" t="s">
        <v>121</v>
      </c>
      <c r="H246" s="246">
        <v>77.544</v>
      </c>
      <c r="I246" s="70"/>
      <c r="J246" s="247">
        <f>ROUND(I246*H246,2)</f>
        <v>0</v>
      </c>
      <c r="K246" s="244" t="s">
        <v>122</v>
      </c>
      <c r="L246" s="169"/>
      <c r="M246" s="248" t="s">
        <v>3</v>
      </c>
      <c r="N246" s="249" t="s">
        <v>37</v>
      </c>
      <c r="O246" s="250"/>
      <c r="P246" s="251">
        <f>O246*H246</f>
        <v>0</v>
      </c>
      <c r="Q246" s="251">
        <v>0</v>
      </c>
      <c r="R246" s="251">
        <f>Q246*H246</f>
        <v>0</v>
      </c>
      <c r="S246" s="251">
        <v>0.072</v>
      </c>
      <c r="T246" s="252">
        <f>S246*H246</f>
        <v>5.583168</v>
      </c>
      <c r="U246" s="168"/>
      <c r="V246" s="168"/>
      <c r="W246" s="168"/>
      <c r="X246" s="168"/>
      <c r="Y246" s="168"/>
      <c r="Z246" s="168"/>
      <c r="AA246" s="168"/>
      <c r="AB246" s="168"/>
      <c r="AC246" s="168"/>
      <c r="AD246" s="168"/>
      <c r="AE246" s="168"/>
      <c r="AR246" s="253" t="s">
        <v>197</v>
      </c>
      <c r="AT246" s="253" t="s">
        <v>118</v>
      </c>
      <c r="AU246" s="253" t="s">
        <v>73</v>
      </c>
      <c r="AY246" s="162" t="s">
        <v>115</v>
      </c>
      <c r="BE246" s="254">
        <f>IF(N246="základní",J246,0)</f>
        <v>0</v>
      </c>
      <c r="BF246" s="254">
        <f>IF(N246="snížená",J246,0)</f>
        <v>0</v>
      </c>
      <c r="BG246" s="254">
        <f>IF(N246="zákl. přenesená",J246,0)</f>
        <v>0</v>
      </c>
      <c r="BH246" s="254">
        <f>IF(N246="sníž. přenesená",J246,0)</f>
        <v>0</v>
      </c>
      <c r="BI246" s="254">
        <f>IF(N246="nulová",J246,0)</f>
        <v>0</v>
      </c>
      <c r="BJ246" s="162" t="s">
        <v>71</v>
      </c>
      <c r="BK246" s="254">
        <f>ROUND(I246*H246,2)</f>
        <v>0</v>
      </c>
      <c r="BL246" s="162" t="s">
        <v>197</v>
      </c>
      <c r="BM246" s="253" t="s">
        <v>438</v>
      </c>
    </row>
    <row r="247" spans="1:47" s="172" customFormat="1" ht="57.6">
      <c r="A247" s="168"/>
      <c r="B247" s="169"/>
      <c r="C247" s="168"/>
      <c r="D247" s="255" t="s">
        <v>125</v>
      </c>
      <c r="E247" s="168"/>
      <c r="F247" s="256" t="s">
        <v>432</v>
      </c>
      <c r="G247" s="168"/>
      <c r="H247" s="168"/>
      <c r="I247" s="173"/>
      <c r="J247" s="168"/>
      <c r="K247" s="168"/>
      <c r="L247" s="169"/>
      <c r="M247" s="257"/>
      <c r="N247" s="258"/>
      <c r="O247" s="250"/>
      <c r="P247" s="250"/>
      <c r="Q247" s="250"/>
      <c r="R247" s="250"/>
      <c r="S247" s="250"/>
      <c r="T247" s="259"/>
      <c r="U247" s="168"/>
      <c r="V247" s="168"/>
      <c r="W247" s="168"/>
      <c r="X247" s="168"/>
      <c r="Y247" s="168"/>
      <c r="Z247" s="168"/>
      <c r="AA247" s="168"/>
      <c r="AB247" s="168"/>
      <c r="AC247" s="168"/>
      <c r="AD247" s="168"/>
      <c r="AE247" s="168"/>
      <c r="AT247" s="162" t="s">
        <v>125</v>
      </c>
      <c r="AU247" s="162" t="s">
        <v>73</v>
      </c>
    </row>
    <row r="248" spans="2:51" s="260" customFormat="1" ht="12">
      <c r="B248" s="261"/>
      <c r="D248" s="255" t="s">
        <v>127</v>
      </c>
      <c r="E248" s="262" t="s">
        <v>3</v>
      </c>
      <c r="F248" s="263" t="s">
        <v>439</v>
      </c>
      <c r="H248" s="262" t="s">
        <v>3</v>
      </c>
      <c r="L248" s="261"/>
      <c r="M248" s="264"/>
      <c r="N248" s="265"/>
      <c r="O248" s="265"/>
      <c r="P248" s="265"/>
      <c r="Q248" s="265"/>
      <c r="R248" s="265"/>
      <c r="S248" s="265"/>
      <c r="T248" s="266"/>
      <c r="AT248" s="262" t="s">
        <v>127</v>
      </c>
      <c r="AU248" s="262" t="s">
        <v>73</v>
      </c>
      <c r="AV248" s="260" t="s">
        <v>71</v>
      </c>
      <c r="AW248" s="260" t="s">
        <v>29</v>
      </c>
      <c r="AX248" s="260" t="s">
        <v>66</v>
      </c>
      <c r="AY248" s="262" t="s">
        <v>115</v>
      </c>
    </row>
    <row r="249" spans="2:51" s="267" customFormat="1" ht="12">
      <c r="B249" s="268"/>
      <c r="D249" s="255" t="s">
        <v>127</v>
      </c>
      <c r="E249" s="269" t="s">
        <v>3</v>
      </c>
      <c r="F249" s="270" t="s">
        <v>440</v>
      </c>
      <c r="H249" s="271">
        <v>77.544</v>
      </c>
      <c r="L249" s="268"/>
      <c r="M249" s="272"/>
      <c r="N249" s="273"/>
      <c r="O249" s="273"/>
      <c r="P249" s="273"/>
      <c r="Q249" s="273"/>
      <c r="R249" s="273"/>
      <c r="S249" s="273"/>
      <c r="T249" s="274"/>
      <c r="AT249" s="269" t="s">
        <v>127</v>
      </c>
      <c r="AU249" s="269" t="s">
        <v>73</v>
      </c>
      <c r="AV249" s="267" t="s">
        <v>73</v>
      </c>
      <c r="AW249" s="267" t="s">
        <v>29</v>
      </c>
      <c r="AX249" s="267" t="s">
        <v>71</v>
      </c>
      <c r="AY249" s="269" t="s">
        <v>115</v>
      </c>
    </row>
    <row r="250" spans="1:65" s="172" customFormat="1" ht="21.75" customHeight="1">
      <c r="A250" s="168"/>
      <c r="B250" s="169"/>
      <c r="C250" s="242" t="s">
        <v>441</v>
      </c>
      <c r="D250" s="242" t="s">
        <v>118</v>
      </c>
      <c r="E250" s="243" t="s">
        <v>442</v>
      </c>
      <c r="F250" s="244" t="s">
        <v>443</v>
      </c>
      <c r="G250" s="245" t="s">
        <v>121</v>
      </c>
      <c r="H250" s="246">
        <v>775.44</v>
      </c>
      <c r="I250" s="70"/>
      <c r="J250" s="247">
        <f>ROUND(I250*H250,2)</f>
        <v>0</v>
      </c>
      <c r="K250" s="244" t="s">
        <v>122</v>
      </c>
      <c r="L250" s="169"/>
      <c r="M250" s="248" t="s">
        <v>3</v>
      </c>
      <c r="N250" s="249" t="s">
        <v>37</v>
      </c>
      <c r="O250" s="250"/>
      <c r="P250" s="251">
        <f>O250*H250</f>
        <v>0</v>
      </c>
      <c r="Q250" s="251">
        <v>0</v>
      </c>
      <c r="R250" s="251">
        <f>Q250*H250</f>
        <v>0</v>
      </c>
      <c r="S250" s="251">
        <v>0</v>
      </c>
      <c r="T250" s="252">
        <f>S250*H250</f>
        <v>0</v>
      </c>
      <c r="U250" s="168"/>
      <c r="V250" s="168"/>
      <c r="W250" s="168"/>
      <c r="X250" s="168"/>
      <c r="Y250" s="168"/>
      <c r="Z250" s="168"/>
      <c r="AA250" s="168"/>
      <c r="AB250" s="168"/>
      <c r="AC250" s="168"/>
      <c r="AD250" s="168"/>
      <c r="AE250" s="168"/>
      <c r="AR250" s="253" t="s">
        <v>197</v>
      </c>
      <c r="AT250" s="253" t="s">
        <v>118</v>
      </c>
      <c r="AU250" s="253" t="s">
        <v>73</v>
      </c>
      <c r="AY250" s="162" t="s">
        <v>115</v>
      </c>
      <c r="BE250" s="254">
        <f>IF(N250="základní",J250,0)</f>
        <v>0</v>
      </c>
      <c r="BF250" s="254">
        <f>IF(N250="snížená",J250,0)</f>
        <v>0</v>
      </c>
      <c r="BG250" s="254">
        <f>IF(N250="zákl. přenesená",J250,0)</f>
        <v>0</v>
      </c>
      <c r="BH250" s="254">
        <f>IF(N250="sníž. přenesená",J250,0)</f>
        <v>0</v>
      </c>
      <c r="BI250" s="254">
        <f>IF(N250="nulová",J250,0)</f>
        <v>0</v>
      </c>
      <c r="BJ250" s="162" t="s">
        <v>71</v>
      </c>
      <c r="BK250" s="254">
        <f>ROUND(I250*H250,2)</f>
        <v>0</v>
      </c>
      <c r="BL250" s="162" t="s">
        <v>197</v>
      </c>
      <c r="BM250" s="253" t="s">
        <v>444</v>
      </c>
    </row>
    <row r="251" spans="1:47" s="172" customFormat="1" ht="105.6">
      <c r="A251" s="168"/>
      <c r="B251" s="169"/>
      <c r="C251" s="168"/>
      <c r="D251" s="255" t="s">
        <v>125</v>
      </c>
      <c r="E251" s="168"/>
      <c r="F251" s="256" t="s">
        <v>445</v>
      </c>
      <c r="G251" s="168"/>
      <c r="H251" s="168"/>
      <c r="I251" s="173"/>
      <c r="J251" s="168"/>
      <c r="K251" s="168"/>
      <c r="L251" s="169"/>
      <c r="M251" s="257"/>
      <c r="N251" s="258"/>
      <c r="O251" s="250"/>
      <c r="P251" s="250"/>
      <c r="Q251" s="250"/>
      <c r="R251" s="250"/>
      <c r="S251" s="250"/>
      <c r="T251" s="259"/>
      <c r="U251" s="168"/>
      <c r="V251" s="168"/>
      <c r="W251" s="168"/>
      <c r="X251" s="168"/>
      <c r="Y251" s="168"/>
      <c r="Z251" s="168"/>
      <c r="AA251" s="168"/>
      <c r="AB251" s="168"/>
      <c r="AC251" s="168"/>
      <c r="AD251" s="168"/>
      <c r="AE251" s="168"/>
      <c r="AT251" s="162" t="s">
        <v>125</v>
      </c>
      <c r="AU251" s="162" t="s">
        <v>73</v>
      </c>
    </row>
    <row r="252" spans="2:51" s="267" customFormat="1" ht="12">
      <c r="B252" s="268"/>
      <c r="D252" s="255" t="s">
        <v>127</v>
      </c>
      <c r="E252" s="269" t="s">
        <v>3</v>
      </c>
      <c r="F252" s="270" t="s">
        <v>446</v>
      </c>
      <c r="H252" s="271">
        <v>775.44</v>
      </c>
      <c r="L252" s="268"/>
      <c r="M252" s="272"/>
      <c r="N252" s="273"/>
      <c r="O252" s="273"/>
      <c r="P252" s="273"/>
      <c r="Q252" s="273"/>
      <c r="R252" s="273"/>
      <c r="S252" s="273"/>
      <c r="T252" s="274"/>
      <c r="AT252" s="269" t="s">
        <v>127</v>
      </c>
      <c r="AU252" s="269" t="s">
        <v>73</v>
      </c>
      <c r="AV252" s="267" t="s">
        <v>73</v>
      </c>
      <c r="AW252" s="267" t="s">
        <v>29</v>
      </c>
      <c r="AX252" s="267" t="s">
        <v>71</v>
      </c>
      <c r="AY252" s="269" t="s">
        <v>115</v>
      </c>
    </row>
    <row r="253" spans="1:65" s="172" customFormat="1" ht="16.5" customHeight="1">
      <c r="A253" s="173"/>
      <c r="B253" s="169"/>
      <c r="C253" s="346" t="s">
        <v>447</v>
      </c>
      <c r="D253" s="346" t="s">
        <v>256</v>
      </c>
      <c r="E253" s="347" t="s">
        <v>448</v>
      </c>
      <c r="F253" s="348" t="s">
        <v>449</v>
      </c>
      <c r="G253" s="349" t="s">
        <v>121</v>
      </c>
      <c r="H253" s="350">
        <v>790.949</v>
      </c>
      <c r="I253" s="375"/>
      <c r="J253" s="351">
        <f>ROUND(I253*H253,2)</f>
        <v>0</v>
      </c>
      <c r="K253" s="348" t="s">
        <v>122</v>
      </c>
      <c r="L253" s="352"/>
      <c r="M253" s="353" t="s">
        <v>3</v>
      </c>
      <c r="N253" s="354" t="s">
        <v>37</v>
      </c>
      <c r="O253" s="250"/>
      <c r="P253" s="251">
        <f>O253*H253</f>
        <v>0</v>
      </c>
      <c r="Q253" s="251">
        <v>0.009</v>
      </c>
      <c r="R253" s="251">
        <f>Q253*H253</f>
        <v>7.118540999999999</v>
      </c>
      <c r="S253" s="251">
        <v>0</v>
      </c>
      <c r="T253" s="252">
        <f>S253*H253</f>
        <v>0</v>
      </c>
      <c r="U253" s="173"/>
      <c r="V253" s="173"/>
      <c r="W253" s="173"/>
      <c r="X253" s="173"/>
      <c r="Y253" s="173"/>
      <c r="Z253" s="173"/>
      <c r="AA253" s="173"/>
      <c r="AB253" s="173"/>
      <c r="AC253" s="173"/>
      <c r="AD253" s="173"/>
      <c r="AE253" s="173"/>
      <c r="AR253" s="253" t="s">
        <v>274</v>
      </c>
      <c r="AT253" s="253" t="s">
        <v>256</v>
      </c>
      <c r="AU253" s="253" t="s">
        <v>73</v>
      </c>
      <c r="AY253" s="162" t="s">
        <v>115</v>
      </c>
      <c r="BE253" s="254">
        <f>IF(N253="základní",J253,0)</f>
        <v>0</v>
      </c>
      <c r="BF253" s="254">
        <f>IF(N253="snížená",J253,0)</f>
        <v>0</v>
      </c>
      <c r="BG253" s="254">
        <f>IF(N253="zákl. přenesená",J253,0)</f>
        <v>0</v>
      </c>
      <c r="BH253" s="254">
        <f>IF(N253="sníž. přenesená",J253,0)</f>
        <v>0</v>
      </c>
      <c r="BI253" s="254">
        <f>IF(N253="nulová",J253,0)</f>
        <v>0</v>
      </c>
      <c r="BJ253" s="162" t="s">
        <v>71</v>
      </c>
      <c r="BK253" s="254">
        <f>ROUND(I253*H253,2)</f>
        <v>0</v>
      </c>
      <c r="BL253" s="162" t="s">
        <v>197</v>
      </c>
      <c r="BM253" s="253" t="s">
        <v>450</v>
      </c>
    </row>
    <row r="254" spans="2:51" s="267" customFormat="1" ht="12">
      <c r="B254" s="268"/>
      <c r="D254" s="255" t="s">
        <v>127</v>
      </c>
      <c r="F254" s="270" t="s">
        <v>451</v>
      </c>
      <c r="H254" s="271">
        <v>790.949</v>
      </c>
      <c r="L254" s="268"/>
      <c r="M254" s="272"/>
      <c r="N254" s="273"/>
      <c r="O254" s="273"/>
      <c r="P254" s="273"/>
      <c r="Q254" s="273"/>
      <c r="R254" s="273"/>
      <c r="S254" s="273"/>
      <c r="T254" s="274"/>
      <c r="AT254" s="269" t="s">
        <v>127</v>
      </c>
      <c r="AU254" s="269" t="s">
        <v>73</v>
      </c>
      <c r="AV254" s="267" t="s">
        <v>73</v>
      </c>
      <c r="AW254" s="267" t="s">
        <v>4</v>
      </c>
      <c r="AX254" s="267" t="s">
        <v>71</v>
      </c>
      <c r="AY254" s="269" t="s">
        <v>115</v>
      </c>
    </row>
    <row r="255" spans="1:65" s="172" customFormat="1" ht="21.75" customHeight="1">
      <c r="A255" s="168"/>
      <c r="B255" s="169"/>
      <c r="C255" s="430" t="s">
        <v>452</v>
      </c>
      <c r="D255" s="430" t="s">
        <v>118</v>
      </c>
      <c r="E255" s="431" t="s">
        <v>442</v>
      </c>
      <c r="F255" s="432" t="s">
        <v>443</v>
      </c>
      <c r="G255" s="433" t="s">
        <v>121</v>
      </c>
      <c r="H255" s="434">
        <v>775.44</v>
      </c>
      <c r="I255" s="70"/>
      <c r="J255" s="247">
        <f>ROUND(I255*H255,2)</f>
        <v>0</v>
      </c>
      <c r="K255" s="244" t="s">
        <v>122</v>
      </c>
      <c r="L255" s="169"/>
      <c r="M255" s="248" t="s">
        <v>3</v>
      </c>
      <c r="N255" s="249" t="s">
        <v>37</v>
      </c>
      <c r="O255" s="250"/>
      <c r="P255" s="251">
        <f>O255*H255</f>
        <v>0</v>
      </c>
      <c r="Q255" s="251">
        <v>0</v>
      </c>
      <c r="R255" s="251">
        <f>Q255*H255</f>
        <v>0</v>
      </c>
      <c r="S255" s="251">
        <v>0</v>
      </c>
      <c r="T255" s="252">
        <f>S255*H255</f>
        <v>0</v>
      </c>
      <c r="U255" s="168"/>
      <c r="V255" s="168"/>
      <c r="W255" s="168"/>
      <c r="X255" s="168"/>
      <c r="Y255" s="168"/>
      <c r="Z255" s="168"/>
      <c r="AA255" s="168"/>
      <c r="AB255" s="168"/>
      <c r="AC255" s="168"/>
      <c r="AD255" s="168"/>
      <c r="AE255" s="168"/>
      <c r="AR255" s="253" t="s">
        <v>197</v>
      </c>
      <c r="AT255" s="253" t="s">
        <v>118</v>
      </c>
      <c r="AU255" s="253" t="s">
        <v>73</v>
      </c>
      <c r="AY255" s="162" t="s">
        <v>115</v>
      </c>
      <c r="BE255" s="254">
        <f>IF(N255="základní",J255,0)</f>
        <v>0</v>
      </c>
      <c r="BF255" s="254">
        <f>IF(N255="snížená",J255,0)</f>
        <v>0</v>
      </c>
      <c r="BG255" s="254">
        <f>IF(N255="zákl. přenesená",J255,0)</f>
        <v>0</v>
      </c>
      <c r="BH255" s="254">
        <f>IF(N255="sníž. přenesená",J255,0)</f>
        <v>0</v>
      </c>
      <c r="BI255" s="254">
        <f>IF(N255="nulová",J255,0)</f>
        <v>0</v>
      </c>
      <c r="BJ255" s="162" t="s">
        <v>71</v>
      </c>
      <c r="BK255" s="254">
        <f>ROUND(I255*H255,2)</f>
        <v>0</v>
      </c>
      <c r="BL255" s="162" t="s">
        <v>197</v>
      </c>
      <c r="BM255" s="253" t="s">
        <v>453</v>
      </c>
    </row>
    <row r="256" spans="1:47" s="172" customFormat="1" ht="105.6">
      <c r="A256" s="168"/>
      <c r="B256" s="169"/>
      <c r="C256" s="168"/>
      <c r="D256" s="255" t="s">
        <v>125</v>
      </c>
      <c r="E256" s="168"/>
      <c r="F256" s="256" t="s">
        <v>445</v>
      </c>
      <c r="G256" s="168"/>
      <c r="H256" s="168"/>
      <c r="I256" s="173"/>
      <c r="J256" s="168"/>
      <c r="K256" s="168"/>
      <c r="L256" s="169"/>
      <c r="M256" s="257"/>
      <c r="N256" s="258"/>
      <c r="O256" s="250"/>
      <c r="P256" s="250"/>
      <c r="Q256" s="250"/>
      <c r="R256" s="250"/>
      <c r="S256" s="250"/>
      <c r="T256" s="259"/>
      <c r="U256" s="168"/>
      <c r="V256" s="168"/>
      <c r="W256" s="168"/>
      <c r="X256" s="168"/>
      <c r="Y256" s="168"/>
      <c r="Z256" s="168"/>
      <c r="AA256" s="168"/>
      <c r="AB256" s="168"/>
      <c r="AC256" s="168"/>
      <c r="AD256" s="168"/>
      <c r="AE256" s="168"/>
      <c r="AT256" s="162" t="s">
        <v>125</v>
      </c>
      <c r="AU256" s="162" t="s">
        <v>73</v>
      </c>
    </row>
    <row r="257" spans="2:51" s="267" customFormat="1" ht="12">
      <c r="B257" s="268"/>
      <c r="D257" s="255" t="s">
        <v>127</v>
      </c>
      <c r="E257" s="269" t="s">
        <v>3</v>
      </c>
      <c r="F257" s="270" t="s">
        <v>446</v>
      </c>
      <c r="H257" s="271">
        <v>775.44</v>
      </c>
      <c r="L257" s="268"/>
      <c r="M257" s="272"/>
      <c r="N257" s="273"/>
      <c r="O257" s="273"/>
      <c r="P257" s="273"/>
      <c r="Q257" s="273"/>
      <c r="R257" s="273"/>
      <c r="S257" s="273"/>
      <c r="T257" s="274"/>
      <c r="AT257" s="269" t="s">
        <v>127</v>
      </c>
      <c r="AU257" s="269" t="s">
        <v>73</v>
      </c>
      <c r="AV257" s="267" t="s">
        <v>73</v>
      </c>
      <c r="AW257" s="267" t="s">
        <v>29</v>
      </c>
      <c r="AX257" s="267" t="s">
        <v>71</v>
      </c>
      <c r="AY257" s="269" t="s">
        <v>115</v>
      </c>
    </row>
    <row r="258" spans="1:65" s="172" customFormat="1" ht="16.5" customHeight="1">
      <c r="A258" s="168"/>
      <c r="B258" s="169"/>
      <c r="C258" s="346" t="s">
        <v>454</v>
      </c>
      <c r="D258" s="346" t="s">
        <v>256</v>
      </c>
      <c r="E258" s="347" t="s">
        <v>455</v>
      </c>
      <c r="F258" s="348" t="s">
        <v>456</v>
      </c>
      <c r="G258" s="349" t="s">
        <v>121</v>
      </c>
      <c r="H258" s="350">
        <v>136.313</v>
      </c>
      <c r="I258" s="375"/>
      <c r="J258" s="351">
        <f>ROUND(I258*H258,2)</f>
        <v>0</v>
      </c>
      <c r="K258" s="348" t="s">
        <v>122</v>
      </c>
      <c r="L258" s="352"/>
      <c r="M258" s="353" t="s">
        <v>3</v>
      </c>
      <c r="N258" s="354" t="s">
        <v>37</v>
      </c>
      <c r="O258" s="250"/>
      <c r="P258" s="251">
        <f>O258*H258</f>
        <v>0</v>
      </c>
      <c r="Q258" s="251">
        <v>0.0032</v>
      </c>
      <c r="R258" s="251">
        <f>Q258*H258</f>
        <v>0.43620159999999997</v>
      </c>
      <c r="S258" s="251">
        <v>0</v>
      </c>
      <c r="T258" s="252">
        <f>S258*H258</f>
        <v>0</v>
      </c>
      <c r="U258" s="168"/>
      <c r="V258" s="168"/>
      <c r="W258" s="168"/>
      <c r="X258" s="168"/>
      <c r="Y258" s="168"/>
      <c r="Z258" s="168"/>
      <c r="AA258" s="168"/>
      <c r="AB258" s="168"/>
      <c r="AC258" s="168"/>
      <c r="AD258" s="168"/>
      <c r="AE258" s="168"/>
      <c r="AR258" s="253" t="s">
        <v>274</v>
      </c>
      <c r="AT258" s="253" t="s">
        <v>256</v>
      </c>
      <c r="AU258" s="253" t="s">
        <v>73</v>
      </c>
      <c r="AY258" s="162" t="s">
        <v>115</v>
      </c>
      <c r="BE258" s="254">
        <f>IF(N258="základní",J258,0)</f>
        <v>0</v>
      </c>
      <c r="BF258" s="254">
        <f>IF(N258="snížená",J258,0)</f>
        <v>0</v>
      </c>
      <c r="BG258" s="254">
        <f>IF(N258="zákl. přenesená",J258,0)</f>
        <v>0</v>
      </c>
      <c r="BH258" s="254">
        <f>IF(N258="sníž. přenesená",J258,0)</f>
        <v>0</v>
      </c>
      <c r="BI258" s="254">
        <f>IF(N258="nulová",J258,0)</f>
        <v>0</v>
      </c>
      <c r="BJ258" s="162" t="s">
        <v>71</v>
      </c>
      <c r="BK258" s="254">
        <f>ROUND(I258*H258,2)</f>
        <v>0</v>
      </c>
      <c r="BL258" s="162" t="s">
        <v>197</v>
      </c>
      <c r="BM258" s="253" t="s">
        <v>457</v>
      </c>
    </row>
    <row r="259" spans="2:51" s="267" customFormat="1" ht="12">
      <c r="B259" s="268"/>
      <c r="D259" s="255" t="s">
        <v>127</v>
      </c>
      <c r="F259" s="270" t="s">
        <v>458</v>
      </c>
      <c r="H259" s="271">
        <v>136.313</v>
      </c>
      <c r="L259" s="268"/>
      <c r="M259" s="272"/>
      <c r="N259" s="273"/>
      <c r="O259" s="273"/>
      <c r="P259" s="273"/>
      <c r="Q259" s="273"/>
      <c r="R259" s="273"/>
      <c r="S259" s="273"/>
      <c r="T259" s="274"/>
      <c r="AT259" s="269" t="s">
        <v>127</v>
      </c>
      <c r="AU259" s="269" t="s">
        <v>73</v>
      </c>
      <c r="AV259" s="267" t="s">
        <v>73</v>
      </c>
      <c r="AW259" s="267" t="s">
        <v>4</v>
      </c>
      <c r="AX259" s="267" t="s">
        <v>71</v>
      </c>
      <c r="AY259" s="269" t="s">
        <v>115</v>
      </c>
    </row>
    <row r="260" spans="1:65" s="172" customFormat="1" ht="16.5" customHeight="1">
      <c r="A260" s="168"/>
      <c r="B260" s="169"/>
      <c r="C260" s="346" t="s">
        <v>459</v>
      </c>
      <c r="D260" s="346" t="s">
        <v>256</v>
      </c>
      <c r="E260" s="347" t="s">
        <v>460</v>
      </c>
      <c r="F260" s="348" t="s">
        <v>461</v>
      </c>
      <c r="G260" s="349" t="s">
        <v>121</v>
      </c>
      <c r="H260" s="350">
        <v>654.636</v>
      </c>
      <c r="I260" s="375"/>
      <c r="J260" s="351">
        <f>ROUND(I260*H260,2)</f>
        <v>0</v>
      </c>
      <c r="K260" s="348" t="s">
        <v>122</v>
      </c>
      <c r="L260" s="352"/>
      <c r="M260" s="353" t="s">
        <v>3</v>
      </c>
      <c r="N260" s="354" t="s">
        <v>37</v>
      </c>
      <c r="O260" s="250"/>
      <c r="P260" s="251">
        <f>O260*H260</f>
        <v>0</v>
      </c>
      <c r="Q260" s="251">
        <v>0.0029</v>
      </c>
      <c r="R260" s="251">
        <f>Q260*H260</f>
        <v>1.8984443999999998</v>
      </c>
      <c r="S260" s="251">
        <v>0</v>
      </c>
      <c r="T260" s="252">
        <f>S260*H260</f>
        <v>0</v>
      </c>
      <c r="U260" s="168"/>
      <c r="V260" s="168"/>
      <c r="W260" s="168"/>
      <c r="X260" s="168"/>
      <c r="Y260" s="168"/>
      <c r="Z260" s="168"/>
      <c r="AA260" s="168"/>
      <c r="AB260" s="168"/>
      <c r="AC260" s="168"/>
      <c r="AD260" s="168"/>
      <c r="AE260" s="168"/>
      <c r="AR260" s="253" t="s">
        <v>274</v>
      </c>
      <c r="AT260" s="253" t="s">
        <v>256</v>
      </c>
      <c r="AU260" s="253" t="s">
        <v>73</v>
      </c>
      <c r="AY260" s="162" t="s">
        <v>115</v>
      </c>
      <c r="BE260" s="254">
        <f>IF(N260="základní",J260,0)</f>
        <v>0</v>
      </c>
      <c r="BF260" s="254">
        <f>IF(N260="snížená",J260,0)</f>
        <v>0</v>
      </c>
      <c r="BG260" s="254">
        <f>IF(N260="zákl. přenesená",J260,0)</f>
        <v>0</v>
      </c>
      <c r="BH260" s="254">
        <f>IF(N260="sníž. přenesená",J260,0)</f>
        <v>0</v>
      </c>
      <c r="BI260" s="254">
        <f>IF(N260="nulová",J260,0)</f>
        <v>0</v>
      </c>
      <c r="BJ260" s="162" t="s">
        <v>71</v>
      </c>
      <c r="BK260" s="254">
        <f>ROUND(I260*H260,2)</f>
        <v>0</v>
      </c>
      <c r="BL260" s="162" t="s">
        <v>197</v>
      </c>
      <c r="BM260" s="253" t="s">
        <v>462</v>
      </c>
    </row>
    <row r="261" spans="2:51" s="267" customFormat="1" ht="12">
      <c r="B261" s="268"/>
      <c r="D261" s="255" t="s">
        <v>127</v>
      </c>
      <c r="F261" s="270" t="s">
        <v>463</v>
      </c>
      <c r="H261" s="271">
        <v>654.636</v>
      </c>
      <c r="L261" s="268"/>
      <c r="M261" s="272"/>
      <c r="N261" s="273"/>
      <c r="O261" s="273"/>
      <c r="P261" s="273"/>
      <c r="Q261" s="273"/>
      <c r="R261" s="273"/>
      <c r="S261" s="273"/>
      <c r="T261" s="274"/>
      <c r="AT261" s="269" t="s">
        <v>127</v>
      </c>
      <c r="AU261" s="269" t="s">
        <v>73</v>
      </c>
      <c r="AV261" s="267" t="s">
        <v>73</v>
      </c>
      <c r="AW261" s="267" t="s">
        <v>4</v>
      </c>
      <c r="AX261" s="267" t="s">
        <v>71</v>
      </c>
      <c r="AY261" s="269" t="s">
        <v>115</v>
      </c>
    </row>
    <row r="262" spans="1:65" s="172" customFormat="1" ht="21.75" customHeight="1">
      <c r="A262" s="168"/>
      <c r="B262" s="169"/>
      <c r="C262" s="430" t="s">
        <v>464</v>
      </c>
      <c r="D262" s="430" t="s">
        <v>118</v>
      </c>
      <c r="E262" s="431" t="s">
        <v>465</v>
      </c>
      <c r="F262" s="432" t="s">
        <v>466</v>
      </c>
      <c r="G262" s="433" t="s">
        <v>121</v>
      </c>
      <c r="H262" s="434">
        <v>775.44</v>
      </c>
      <c r="I262" s="70"/>
      <c r="J262" s="247">
        <f>ROUND(I262*H262,2)</f>
        <v>0</v>
      </c>
      <c r="K262" s="244" t="s">
        <v>122</v>
      </c>
      <c r="L262" s="169"/>
      <c r="M262" s="248" t="s">
        <v>3</v>
      </c>
      <c r="N262" s="249" t="s">
        <v>37</v>
      </c>
      <c r="O262" s="250"/>
      <c r="P262" s="251">
        <f>O262*H262</f>
        <v>0</v>
      </c>
      <c r="Q262" s="251">
        <v>8E-05</v>
      </c>
      <c r="R262" s="251">
        <f>Q262*H262</f>
        <v>0.06203520000000001</v>
      </c>
      <c r="S262" s="251">
        <v>0</v>
      </c>
      <c r="T262" s="252">
        <f>S262*H262</f>
        <v>0</v>
      </c>
      <c r="U262" s="168"/>
      <c r="V262" s="168"/>
      <c r="W262" s="168"/>
      <c r="X262" s="168"/>
      <c r="Y262" s="168"/>
      <c r="Z262" s="168"/>
      <c r="AA262" s="168"/>
      <c r="AB262" s="168"/>
      <c r="AC262" s="168"/>
      <c r="AD262" s="168"/>
      <c r="AE262" s="168"/>
      <c r="AR262" s="253" t="s">
        <v>197</v>
      </c>
      <c r="AT262" s="253" t="s">
        <v>118</v>
      </c>
      <c r="AU262" s="253" t="s">
        <v>73</v>
      </c>
      <c r="AY262" s="162" t="s">
        <v>115</v>
      </c>
      <c r="BE262" s="254">
        <f>IF(N262="základní",J262,0)</f>
        <v>0</v>
      </c>
      <c r="BF262" s="254">
        <f>IF(N262="snížená",J262,0)</f>
        <v>0</v>
      </c>
      <c r="BG262" s="254">
        <f>IF(N262="zákl. přenesená",J262,0)</f>
        <v>0</v>
      </c>
      <c r="BH262" s="254">
        <f>IF(N262="sníž. přenesená",J262,0)</f>
        <v>0</v>
      </c>
      <c r="BI262" s="254">
        <f>IF(N262="nulová",J262,0)</f>
        <v>0</v>
      </c>
      <c r="BJ262" s="162" t="s">
        <v>71</v>
      </c>
      <c r="BK262" s="254">
        <f>ROUND(I262*H262,2)</f>
        <v>0</v>
      </c>
      <c r="BL262" s="162" t="s">
        <v>197</v>
      </c>
      <c r="BM262" s="253" t="s">
        <v>467</v>
      </c>
    </row>
    <row r="263" spans="1:47" s="172" customFormat="1" ht="105.6">
      <c r="A263" s="168"/>
      <c r="B263" s="169"/>
      <c r="C263" s="168"/>
      <c r="D263" s="255" t="s">
        <v>125</v>
      </c>
      <c r="E263" s="168"/>
      <c r="F263" s="256" t="s">
        <v>445</v>
      </c>
      <c r="G263" s="168"/>
      <c r="H263" s="168"/>
      <c r="I263" s="173"/>
      <c r="J263" s="168"/>
      <c r="K263" s="168"/>
      <c r="L263" s="169"/>
      <c r="M263" s="257"/>
      <c r="N263" s="258"/>
      <c r="O263" s="250"/>
      <c r="P263" s="250"/>
      <c r="Q263" s="250"/>
      <c r="R263" s="250"/>
      <c r="S263" s="250"/>
      <c r="T263" s="259"/>
      <c r="U263" s="168"/>
      <c r="V263" s="168"/>
      <c r="W263" s="168"/>
      <c r="X263" s="168"/>
      <c r="Y263" s="168"/>
      <c r="Z263" s="168"/>
      <c r="AA263" s="168"/>
      <c r="AB263" s="168"/>
      <c r="AC263" s="168"/>
      <c r="AD263" s="168"/>
      <c r="AE263" s="168"/>
      <c r="AT263" s="162" t="s">
        <v>125</v>
      </c>
      <c r="AU263" s="162" t="s">
        <v>73</v>
      </c>
    </row>
    <row r="264" spans="2:51" s="267" customFormat="1" ht="12">
      <c r="B264" s="268"/>
      <c r="D264" s="255" t="s">
        <v>127</v>
      </c>
      <c r="E264" s="269" t="s">
        <v>3</v>
      </c>
      <c r="F264" s="270" t="s">
        <v>446</v>
      </c>
      <c r="H264" s="271">
        <v>775.44</v>
      </c>
      <c r="L264" s="268"/>
      <c r="M264" s="272"/>
      <c r="N264" s="273"/>
      <c r="O264" s="273"/>
      <c r="P264" s="273"/>
      <c r="Q264" s="273"/>
      <c r="R264" s="273"/>
      <c r="S264" s="273"/>
      <c r="T264" s="274"/>
      <c r="AT264" s="269" t="s">
        <v>127</v>
      </c>
      <c r="AU264" s="269" t="s">
        <v>73</v>
      </c>
      <c r="AV264" s="267" t="s">
        <v>73</v>
      </c>
      <c r="AW264" s="267" t="s">
        <v>29</v>
      </c>
      <c r="AX264" s="267" t="s">
        <v>71</v>
      </c>
      <c r="AY264" s="269" t="s">
        <v>115</v>
      </c>
    </row>
    <row r="265" spans="1:65" s="172" customFormat="1" ht="16.5" customHeight="1">
      <c r="A265" s="168"/>
      <c r="B265" s="169"/>
      <c r="C265" s="242" t="s">
        <v>468</v>
      </c>
      <c r="D265" s="242" t="s">
        <v>118</v>
      </c>
      <c r="E265" s="243" t="s">
        <v>469</v>
      </c>
      <c r="F265" s="244" t="s">
        <v>470</v>
      </c>
      <c r="G265" s="245" t="s">
        <v>121</v>
      </c>
      <c r="H265" s="246">
        <v>641.8</v>
      </c>
      <c r="I265" s="70"/>
      <c r="J265" s="247">
        <f>ROUND(I265*H265,2)</f>
        <v>0</v>
      </c>
      <c r="K265" s="244" t="s">
        <v>122</v>
      </c>
      <c r="L265" s="169"/>
      <c r="M265" s="248" t="s">
        <v>3</v>
      </c>
      <c r="N265" s="249" t="s">
        <v>37</v>
      </c>
      <c r="O265" s="250"/>
      <c r="P265" s="251">
        <f>O265*H265</f>
        <v>0</v>
      </c>
      <c r="Q265" s="251">
        <v>0</v>
      </c>
      <c r="R265" s="251">
        <f>Q265*H265</f>
        <v>0</v>
      </c>
      <c r="S265" s="251">
        <v>0</v>
      </c>
      <c r="T265" s="252">
        <f>S265*H265</f>
        <v>0</v>
      </c>
      <c r="U265" s="168"/>
      <c r="V265" s="168"/>
      <c r="W265" s="168"/>
      <c r="X265" s="168"/>
      <c r="Y265" s="168"/>
      <c r="Z265" s="168"/>
      <c r="AA265" s="168"/>
      <c r="AB265" s="168"/>
      <c r="AC265" s="168"/>
      <c r="AD265" s="168"/>
      <c r="AE265" s="168"/>
      <c r="AR265" s="253" t="s">
        <v>197</v>
      </c>
      <c r="AT265" s="253" t="s">
        <v>118</v>
      </c>
      <c r="AU265" s="253" t="s">
        <v>73</v>
      </c>
      <c r="AY265" s="162" t="s">
        <v>115</v>
      </c>
      <c r="BE265" s="254">
        <f>IF(N265="základní",J265,0)</f>
        <v>0</v>
      </c>
      <c r="BF265" s="254">
        <f>IF(N265="snížená",J265,0)</f>
        <v>0</v>
      </c>
      <c r="BG265" s="254">
        <f>IF(N265="zákl. přenesená",J265,0)</f>
        <v>0</v>
      </c>
      <c r="BH265" s="254">
        <f>IF(N265="sníž. přenesená",J265,0)</f>
        <v>0</v>
      </c>
      <c r="BI265" s="254">
        <f>IF(N265="nulová",J265,0)</f>
        <v>0</v>
      </c>
      <c r="BJ265" s="162" t="s">
        <v>71</v>
      </c>
      <c r="BK265" s="254">
        <f>ROUND(I265*H265,2)</f>
        <v>0</v>
      </c>
      <c r="BL265" s="162" t="s">
        <v>197</v>
      </c>
      <c r="BM265" s="253" t="s">
        <v>471</v>
      </c>
    </row>
    <row r="266" spans="1:47" s="172" customFormat="1" ht="105.6">
      <c r="A266" s="168"/>
      <c r="B266" s="169"/>
      <c r="C266" s="168"/>
      <c r="D266" s="255" t="s">
        <v>125</v>
      </c>
      <c r="E266" s="168"/>
      <c r="F266" s="256" t="s">
        <v>445</v>
      </c>
      <c r="G266" s="168"/>
      <c r="H266" s="168"/>
      <c r="I266" s="173"/>
      <c r="J266" s="168"/>
      <c r="K266" s="168"/>
      <c r="L266" s="169"/>
      <c r="M266" s="257"/>
      <c r="N266" s="258"/>
      <c r="O266" s="250"/>
      <c r="P266" s="250"/>
      <c r="Q266" s="250"/>
      <c r="R266" s="250"/>
      <c r="S266" s="250"/>
      <c r="T266" s="259"/>
      <c r="U266" s="168"/>
      <c r="V266" s="168"/>
      <c r="W266" s="168"/>
      <c r="X266" s="168"/>
      <c r="Y266" s="168"/>
      <c r="Z266" s="168"/>
      <c r="AA266" s="168"/>
      <c r="AB266" s="168"/>
      <c r="AC266" s="168"/>
      <c r="AD266" s="168"/>
      <c r="AE266" s="168"/>
      <c r="AT266" s="162" t="s">
        <v>125</v>
      </c>
      <c r="AU266" s="162" t="s">
        <v>73</v>
      </c>
    </row>
    <row r="267" spans="2:51" s="267" customFormat="1" ht="12">
      <c r="B267" s="268"/>
      <c r="D267" s="255" t="s">
        <v>127</v>
      </c>
      <c r="E267" s="269" t="s">
        <v>3</v>
      </c>
      <c r="F267" s="270" t="s">
        <v>472</v>
      </c>
      <c r="H267" s="271">
        <v>641.8</v>
      </c>
      <c r="L267" s="268"/>
      <c r="M267" s="272"/>
      <c r="N267" s="273"/>
      <c r="O267" s="273"/>
      <c r="P267" s="273"/>
      <c r="Q267" s="273"/>
      <c r="R267" s="273"/>
      <c r="S267" s="273"/>
      <c r="T267" s="274"/>
      <c r="AT267" s="269" t="s">
        <v>127</v>
      </c>
      <c r="AU267" s="269" t="s">
        <v>73</v>
      </c>
      <c r="AV267" s="267" t="s">
        <v>73</v>
      </c>
      <c r="AW267" s="267" t="s">
        <v>29</v>
      </c>
      <c r="AX267" s="267" t="s">
        <v>71</v>
      </c>
      <c r="AY267" s="269" t="s">
        <v>115</v>
      </c>
    </row>
    <row r="268" spans="1:65" s="172" customFormat="1" ht="16.5" customHeight="1">
      <c r="A268" s="168"/>
      <c r="B268" s="169"/>
      <c r="C268" s="346" t="s">
        <v>473</v>
      </c>
      <c r="D268" s="346" t="s">
        <v>256</v>
      </c>
      <c r="E268" s="347" t="s">
        <v>474</v>
      </c>
      <c r="F268" s="348" t="s">
        <v>475</v>
      </c>
      <c r="G268" s="349" t="s">
        <v>476</v>
      </c>
      <c r="H268" s="350">
        <v>44952</v>
      </c>
      <c r="I268" s="375"/>
      <c r="J268" s="351">
        <f>ROUND(I268*H268,2)</f>
        <v>0</v>
      </c>
      <c r="K268" s="348" t="s">
        <v>122</v>
      </c>
      <c r="L268" s="352"/>
      <c r="M268" s="353" t="s">
        <v>3</v>
      </c>
      <c r="N268" s="354" t="s">
        <v>37</v>
      </c>
      <c r="O268" s="250"/>
      <c r="P268" s="251">
        <f>O268*H268</f>
        <v>0</v>
      </c>
      <c r="Q268" s="251">
        <v>0.025</v>
      </c>
      <c r="R268" s="251">
        <f>Q268*H268</f>
        <v>1123.8</v>
      </c>
      <c r="S268" s="251">
        <v>0</v>
      </c>
      <c r="T268" s="252">
        <f>S268*H268</f>
        <v>0</v>
      </c>
      <c r="U268" s="168"/>
      <c r="V268" s="168"/>
      <c r="W268" s="168"/>
      <c r="X268" s="168"/>
      <c r="Y268" s="168"/>
      <c r="Z268" s="168"/>
      <c r="AA268" s="168"/>
      <c r="AB268" s="168"/>
      <c r="AC268" s="168"/>
      <c r="AD268" s="168"/>
      <c r="AE268" s="168"/>
      <c r="AR268" s="253" t="s">
        <v>274</v>
      </c>
      <c r="AT268" s="253" t="s">
        <v>256</v>
      </c>
      <c r="AU268" s="253" t="s">
        <v>73</v>
      </c>
      <c r="AY268" s="162" t="s">
        <v>115</v>
      </c>
      <c r="BE268" s="254">
        <f>IF(N268="základní",J268,0)</f>
        <v>0</v>
      </c>
      <c r="BF268" s="254">
        <f>IF(N268="snížená",J268,0)</f>
        <v>0</v>
      </c>
      <c r="BG268" s="254">
        <f>IF(N268="zákl. přenesená",J268,0)</f>
        <v>0</v>
      </c>
      <c r="BH268" s="254">
        <f>IF(N268="sníž. přenesená",J268,0)</f>
        <v>0</v>
      </c>
      <c r="BI268" s="254">
        <f>IF(N268="nulová",J268,0)</f>
        <v>0</v>
      </c>
      <c r="BJ268" s="162" t="s">
        <v>71</v>
      </c>
      <c r="BK268" s="254">
        <f>ROUND(I268*H268,2)</f>
        <v>0</v>
      </c>
      <c r="BL268" s="162" t="s">
        <v>197</v>
      </c>
      <c r="BM268" s="253" t="s">
        <v>477</v>
      </c>
    </row>
    <row r="269" spans="2:51" s="267" customFormat="1" ht="12">
      <c r="B269" s="268"/>
      <c r="D269" s="255" t="s">
        <v>127</v>
      </c>
      <c r="E269" s="269" t="s">
        <v>3</v>
      </c>
      <c r="F269" s="270" t="s">
        <v>969</v>
      </c>
      <c r="H269" s="271">
        <f>641.8*(2/3*0.073+0.02)*1.02</f>
        <v>44.951671999999995</v>
      </c>
      <c r="L269" s="268"/>
      <c r="M269" s="272"/>
      <c r="N269" s="273"/>
      <c r="O269" s="273"/>
      <c r="P269" s="273"/>
      <c r="Q269" s="273"/>
      <c r="R269" s="273"/>
      <c r="S269" s="273"/>
      <c r="T269" s="274"/>
      <c r="AT269" s="269" t="s">
        <v>127</v>
      </c>
      <c r="AU269" s="269" t="s">
        <v>73</v>
      </c>
      <c r="AV269" s="267" t="s">
        <v>73</v>
      </c>
      <c r="AW269" s="267" t="s">
        <v>29</v>
      </c>
      <c r="AX269" s="267" t="s">
        <v>71</v>
      </c>
      <c r="AY269" s="269" t="s">
        <v>115</v>
      </c>
    </row>
    <row r="270" spans="1:65" s="172" customFormat="1" ht="21.75" customHeight="1">
      <c r="A270" s="168"/>
      <c r="B270" s="169"/>
      <c r="C270" s="242" t="s">
        <v>478</v>
      </c>
      <c r="D270" s="242" t="s">
        <v>118</v>
      </c>
      <c r="E270" s="243" t="s">
        <v>479</v>
      </c>
      <c r="F270" s="244" t="s">
        <v>480</v>
      </c>
      <c r="G270" s="245" t="s">
        <v>251</v>
      </c>
      <c r="H270" s="246">
        <v>13.858</v>
      </c>
      <c r="I270" s="70"/>
      <c r="J270" s="247">
        <f>ROUND(I270*H270,2)</f>
        <v>0</v>
      </c>
      <c r="K270" s="244" t="s">
        <v>122</v>
      </c>
      <c r="L270" s="169"/>
      <c r="M270" s="248" t="s">
        <v>3</v>
      </c>
      <c r="N270" s="249" t="s">
        <v>37</v>
      </c>
      <c r="O270" s="250"/>
      <c r="P270" s="251">
        <f>O270*H270</f>
        <v>0</v>
      </c>
      <c r="Q270" s="251">
        <v>0</v>
      </c>
      <c r="R270" s="251">
        <f>Q270*H270</f>
        <v>0</v>
      </c>
      <c r="S270" s="251">
        <v>0</v>
      </c>
      <c r="T270" s="252">
        <f>S270*H270</f>
        <v>0</v>
      </c>
      <c r="U270" s="168"/>
      <c r="V270" s="168"/>
      <c r="W270" s="168"/>
      <c r="X270" s="168"/>
      <c r="Y270" s="168"/>
      <c r="Z270" s="168"/>
      <c r="AA270" s="168"/>
      <c r="AB270" s="168"/>
      <c r="AC270" s="168"/>
      <c r="AD270" s="168"/>
      <c r="AE270" s="168"/>
      <c r="AR270" s="253" t="s">
        <v>197</v>
      </c>
      <c r="AT270" s="253" t="s">
        <v>118</v>
      </c>
      <c r="AU270" s="253" t="s">
        <v>73</v>
      </c>
      <c r="AY270" s="162" t="s">
        <v>115</v>
      </c>
      <c r="BE270" s="254">
        <f>IF(N270="základní",J270,0)</f>
        <v>0</v>
      </c>
      <c r="BF270" s="254">
        <f>IF(N270="snížená",J270,0)</f>
        <v>0</v>
      </c>
      <c r="BG270" s="254">
        <f>IF(N270="zákl. přenesená",J270,0)</f>
        <v>0</v>
      </c>
      <c r="BH270" s="254">
        <f>IF(N270="sníž. přenesená",J270,0)</f>
        <v>0</v>
      </c>
      <c r="BI270" s="254">
        <f>IF(N270="nulová",J270,0)</f>
        <v>0</v>
      </c>
      <c r="BJ270" s="162" t="s">
        <v>71</v>
      </c>
      <c r="BK270" s="254">
        <f>ROUND(I270*H270,2)</f>
        <v>0</v>
      </c>
      <c r="BL270" s="162" t="s">
        <v>197</v>
      </c>
      <c r="BM270" s="253" t="s">
        <v>481</v>
      </c>
    </row>
    <row r="271" spans="1:47" s="172" customFormat="1" ht="86.4">
      <c r="A271" s="168"/>
      <c r="B271" s="169"/>
      <c r="C271" s="168"/>
      <c r="D271" s="255" t="s">
        <v>125</v>
      </c>
      <c r="E271" s="168"/>
      <c r="F271" s="256" t="s">
        <v>482</v>
      </c>
      <c r="G271" s="168"/>
      <c r="H271" s="168"/>
      <c r="I271" s="173"/>
      <c r="J271" s="168"/>
      <c r="K271" s="168"/>
      <c r="L271" s="169"/>
      <c r="M271" s="257"/>
      <c r="N271" s="258"/>
      <c r="O271" s="250"/>
      <c r="P271" s="250"/>
      <c r="Q271" s="250"/>
      <c r="R271" s="250"/>
      <c r="S271" s="250"/>
      <c r="T271" s="259"/>
      <c r="U271" s="168"/>
      <c r="V271" s="168"/>
      <c r="W271" s="168"/>
      <c r="X271" s="168"/>
      <c r="Y271" s="168"/>
      <c r="Z271" s="168"/>
      <c r="AA271" s="168"/>
      <c r="AB271" s="168"/>
      <c r="AC271" s="168"/>
      <c r="AD271" s="168"/>
      <c r="AE271" s="168"/>
      <c r="AT271" s="162" t="s">
        <v>125</v>
      </c>
      <c r="AU271" s="162" t="s">
        <v>73</v>
      </c>
    </row>
    <row r="272" spans="2:63" s="229" customFormat="1" ht="22.65" customHeight="1">
      <c r="B272" s="230"/>
      <c r="D272" s="231" t="s">
        <v>65</v>
      </c>
      <c r="E272" s="240" t="s">
        <v>483</v>
      </c>
      <c r="F272" s="240" t="s">
        <v>484</v>
      </c>
      <c r="J272" s="241">
        <f>BK272</f>
        <v>0</v>
      </c>
      <c r="L272" s="230"/>
      <c r="M272" s="234"/>
      <c r="N272" s="235"/>
      <c r="O272" s="235"/>
      <c r="P272" s="236">
        <f>SUM(P273:P276)</f>
        <v>0</v>
      </c>
      <c r="Q272" s="235"/>
      <c r="R272" s="236">
        <f>SUM(R273:R276)</f>
        <v>0</v>
      </c>
      <c r="S272" s="235"/>
      <c r="T272" s="237">
        <f>SUM(T273:T276)</f>
        <v>0</v>
      </c>
      <c r="AR272" s="231" t="s">
        <v>73</v>
      </c>
      <c r="AT272" s="238" t="s">
        <v>65</v>
      </c>
      <c r="AU272" s="238" t="s">
        <v>71</v>
      </c>
      <c r="AY272" s="231" t="s">
        <v>115</v>
      </c>
      <c r="BK272" s="239">
        <f>SUM(BK273:BK276)</f>
        <v>0</v>
      </c>
    </row>
    <row r="273" spans="1:65" s="172" customFormat="1" ht="16.5" customHeight="1">
      <c r="A273" s="168"/>
      <c r="B273" s="169"/>
      <c r="C273" s="242" t="s">
        <v>485</v>
      </c>
      <c r="D273" s="242" t="s">
        <v>118</v>
      </c>
      <c r="E273" s="243" t="s">
        <v>486</v>
      </c>
      <c r="F273" s="244" t="s">
        <v>487</v>
      </c>
      <c r="G273" s="245" t="s">
        <v>230</v>
      </c>
      <c r="H273" s="246">
        <v>1</v>
      </c>
      <c r="I273" s="70"/>
      <c r="J273" s="247">
        <f>ROUND(I273*H273,2)</f>
        <v>0</v>
      </c>
      <c r="K273" s="244" t="s">
        <v>3</v>
      </c>
      <c r="L273" s="169"/>
      <c r="M273" s="248" t="s">
        <v>3</v>
      </c>
      <c r="N273" s="249" t="s">
        <v>37</v>
      </c>
      <c r="O273" s="250"/>
      <c r="P273" s="251">
        <f>O273*H273</f>
        <v>0</v>
      </c>
      <c r="Q273" s="251">
        <v>0</v>
      </c>
      <c r="R273" s="251">
        <f>Q273*H273</f>
        <v>0</v>
      </c>
      <c r="S273" s="251">
        <v>0</v>
      </c>
      <c r="T273" s="252">
        <f>S273*H273</f>
        <v>0</v>
      </c>
      <c r="U273" s="168"/>
      <c r="V273" s="168"/>
      <c r="W273" s="168"/>
      <c r="X273" s="168"/>
      <c r="Y273" s="168"/>
      <c r="Z273" s="168"/>
      <c r="AA273" s="168"/>
      <c r="AB273" s="168"/>
      <c r="AC273" s="168"/>
      <c r="AD273" s="168"/>
      <c r="AE273" s="168"/>
      <c r="AR273" s="253" t="s">
        <v>197</v>
      </c>
      <c r="AT273" s="253" t="s">
        <v>118</v>
      </c>
      <c r="AU273" s="253" t="s">
        <v>73</v>
      </c>
      <c r="AY273" s="162" t="s">
        <v>115</v>
      </c>
      <c r="BE273" s="254">
        <f>IF(N273="základní",J273,0)</f>
        <v>0</v>
      </c>
      <c r="BF273" s="254">
        <f>IF(N273="snížená",J273,0)</f>
        <v>0</v>
      </c>
      <c r="BG273" s="254">
        <f>IF(N273="zákl. přenesená",J273,0)</f>
        <v>0</v>
      </c>
      <c r="BH273" s="254">
        <f>IF(N273="sníž. přenesená",J273,0)</f>
        <v>0</v>
      </c>
      <c r="BI273" s="254">
        <f>IF(N273="nulová",J273,0)</f>
        <v>0</v>
      </c>
      <c r="BJ273" s="162" t="s">
        <v>71</v>
      </c>
      <c r="BK273" s="254">
        <f>ROUND(I273*H273,2)</f>
        <v>0</v>
      </c>
      <c r="BL273" s="162" t="s">
        <v>197</v>
      </c>
      <c r="BM273" s="253" t="s">
        <v>488</v>
      </c>
    </row>
    <row r="274" spans="1:65" s="172" customFormat="1" ht="16.5" customHeight="1">
      <c r="A274" s="168"/>
      <c r="B274" s="169"/>
      <c r="C274" s="242" t="s">
        <v>489</v>
      </c>
      <c r="D274" s="242" t="s">
        <v>118</v>
      </c>
      <c r="E274" s="243" t="s">
        <v>490</v>
      </c>
      <c r="F274" s="244" t="s">
        <v>491</v>
      </c>
      <c r="G274" s="245" t="s">
        <v>230</v>
      </c>
      <c r="H274" s="246">
        <v>1</v>
      </c>
      <c r="I274" s="70"/>
      <c r="J274" s="247">
        <f>ROUND(I274*H274,2)</f>
        <v>0</v>
      </c>
      <c r="K274" s="244" t="s">
        <v>3</v>
      </c>
      <c r="L274" s="169"/>
      <c r="M274" s="248" t="s">
        <v>3</v>
      </c>
      <c r="N274" s="249" t="s">
        <v>37</v>
      </c>
      <c r="O274" s="250"/>
      <c r="P274" s="251">
        <f>O274*H274</f>
        <v>0</v>
      </c>
      <c r="Q274" s="251">
        <v>0</v>
      </c>
      <c r="R274" s="251">
        <f>Q274*H274</f>
        <v>0</v>
      </c>
      <c r="S274" s="251">
        <v>0</v>
      </c>
      <c r="T274" s="252">
        <f>S274*H274</f>
        <v>0</v>
      </c>
      <c r="U274" s="168"/>
      <c r="V274" s="168"/>
      <c r="W274" s="168"/>
      <c r="X274" s="168"/>
      <c r="Y274" s="168"/>
      <c r="Z274" s="168"/>
      <c r="AA274" s="168"/>
      <c r="AB274" s="168"/>
      <c r="AC274" s="168"/>
      <c r="AD274" s="168"/>
      <c r="AE274" s="168"/>
      <c r="AR274" s="253" t="s">
        <v>197</v>
      </c>
      <c r="AT274" s="253" t="s">
        <v>118</v>
      </c>
      <c r="AU274" s="253" t="s">
        <v>73</v>
      </c>
      <c r="AY274" s="162" t="s">
        <v>115</v>
      </c>
      <c r="BE274" s="254">
        <f>IF(N274="základní",J274,0)</f>
        <v>0</v>
      </c>
      <c r="BF274" s="254">
        <f>IF(N274="snížená",J274,0)</f>
        <v>0</v>
      </c>
      <c r="BG274" s="254">
        <f>IF(N274="zákl. přenesená",J274,0)</f>
        <v>0</v>
      </c>
      <c r="BH274" s="254">
        <f>IF(N274="sníž. přenesená",J274,0)</f>
        <v>0</v>
      </c>
      <c r="BI274" s="254">
        <f>IF(N274="nulová",J274,0)</f>
        <v>0</v>
      </c>
      <c r="BJ274" s="162" t="s">
        <v>71</v>
      </c>
      <c r="BK274" s="254">
        <f>ROUND(I274*H274,2)</f>
        <v>0</v>
      </c>
      <c r="BL274" s="162" t="s">
        <v>197</v>
      </c>
      <c r="BM274" s="253" t="s">
        <v>492</v>
      </c>
    </row>
    <row r="275" spans="1:47" s="172" customFormat="1" ht="19.2">
      <c r="A275" s="168"/>
      <c r="B275" s="169"/>
      <c r="C275" s="168"/>
      <c r="D275" s="255" t="s">
        <v>133</v>
      </c>
      <c r="E275" s="168"/>
      <c r="F275" s="256" t="s">
        <v>493</v>
      </c>
      <c r="G275" s="168"/>
      <c r="H275" s="168"/>
      <c r="I275" s="173"/>
      <c r="J275" s="168"/>
      <c r="K275" s="168"/>
      <c r="L275" s="169"/>
      <c r="M275" s="257"/>
      <c r="N275" s="258"/>
      <c r="O275" s="250"/>
      <c r="P275" s="250"/>
      <c r="Q275" s="250"/>
      <c r="R275" s="250"/>
      <c r="S275" s="250"/>
      <c r="T275" s="259"/>
      <c r="U275" s="168"/>
      <c r="V275" s="168"/>
      <c r="W275" s="168"/>
      <c r="X275" s="168"/>
      <c r="Y275" s="168"/>
      <c r="Z275" s="168"/>
      <c r="AA275" s="168"/>
      <c r="AB275" s="168"/>
      <c r="AC275" s="168"/>
      <c r="AD275" s="168"/>
      <c r="AE275" s="168"/>
      <c r="AT275" s="162" t="s">
        <v>133</v>
      </c>
      <c r="AU275" s="162" t="s">
        <v>73</v>
      </c>
    </row>
    <row r="276" spans="1:65" s="172" customFormat="1" ht="16.5" customHeight="1">
      <c r="A276" s="168"/>
      <c r="B276" s="169"/>
      <c r="C276" s="242" t="s">
        <v>494</v>
      </c>
      <c r="D276" s="242" t="s">
        <v>118</v>
      </c>
      <c r="E276" s="243" t="s">
        <v>495</v>
      </c>
      <c r="F276" s="244" t="s">
        <v>496</v>
      </c>
      <c r="G276" s="245" t="s">
        <v>230</v>
      </c>
      <c r="H276" s="246">
        <v>1</v>
      </c>
      <c r="I276" s="70"/>
      <c r="J276" s="247">
        <f>ROUND(I276*H276,2)</f>
        <v>0</v>
      </c>
      <c r="K276" s="244" t="s">
        <v>3</v>
      </c>
      <c r="L276" s="169"/>
      <c r="M276" s="248" t="s">
        <v>3</v>
      </c>
      <c r="N276" s="249" t="s">
        <v>37</v>
      </c>
      <c r="O276" s="250"/>
      <c r="P276" s="251">
        <f>O276*H276</f>
        <v>0</v>
      </c>
      <c r="Q276" s="251">
        <v>0</v>
      </c>
      <c r="R276" s="251">
        <f>Q276*H276</f>
        <v>0</v>
      </c>
      <c r="S276" s="251">
        <v>0</v>
      </c>
      <c r="T276" s="252">
        <f>S276*H276</f>
        <v>0</v>
      </c>
      <c r="U276" s="168"/>
      <c r="V276" s="168"/>
      <c r="W276" s="168"/>
      <c r="X276" s="168"/>
      <c r="Y276" s="168"/>
      <c r="Z276" s="168"/>
      <c r="AA276" s="168"/>
      <c r="AB276" s="168"/>
      <c r="AC276" s="168"/>
      <c r="AD276" s="168"/>
      <c r="AE276" s="168"/>
      <c r="AR276" s="253" t="s">
        <v>197</v>
      </c>
      <c r="AT276" s="253" t="s">
        <v>118</v>
      </c>
      <c r="AU276" s="253" t="s">
        <v>73</v>
      </c>
      <c r="AY276" s="162" t="s">
        <v>115</v>
      </c>
      <c r="BE276" s="254">
        <f>IF(N276="základní",J276,0)</f>
        <v>0</v>
      </c>
      <c r="BF276" s="254">
        <f>IF(N276="snížená",J276,0)</f>
        <v>0</v>
      </c>
      <c r="BG276" s="254">
        <f>IF(N276="zákl. přenesená",J276,0)</f>
        <v>0</v>
      </c>
      <c r="BH276" s="254">
        <f>IF(N276="sníž. přenesená",J276,0)</f>
        <v>0</v>
      </c>
      <c r="BI276" s="254">
        <f>IF(N276="nulová",J276,0)</f>
        <v>0</v>
      </c>
      <c r="BJ276" s="162" t="s">
        <v>71</v>
      </c>
      <c r="BK276" s="254">
        <f>ROUND(I276*H276,2)</f>
        <v>0</v>
      </c>
      <c r="BL276" s="162" t="s">
        <v>197</v>
      </c>
      <c r="BM276" s="253" t="s">
        <v>497</v>
      </c>
    </row>
    <row r="277" spans="2:63" s="229" customFormat="1" ht="22.65" customHeight="1">
      <c r="B277" s="230"/>
      <c r="D277" s="231" t="s">
        <v>65</v>
      </c>
      <c r="E277" s="240" t="s">
        <v>498</v>
      </c>
      <c r="F277" s="240" t="s">
        <v>499</v>
      </c>
      <c r="J277" s="241">
        <f>BK277</f>
        <v>0</v>
      </c>
      <c r="L277" s="230"/>
      <c r="M277" s="234"/>
      <c r="N277" s="235"/>
      <c r="O277" s="235"/>
      <c r="P277" s="236">
        <f>SUM(P278:P285)</f>
        <v>0</v>
      </c>
      <c r="Q277" s="235"/>
      <c r="R277" s="236">
        <f>SUM(R278:R285)</f>
        <v>0</v>
      </c>
      <c r="S277" s="235"/>
      <c r="T277" s="237">
        <f>SUM(T278:T285)</f>
        <v>0</v>
      </c>
      <c r="AR277" s="231" t="s">
        <v>73</v>
      </c>
      <c r="AT277" s="238" t="s">
        <v>65</v>
      </c>
      <c r="AU277" s="238" t="s">
        <v>71</v>
      </c>
      <c r="AY277" s="231" t="s">
        <v>115</v>
      </c>
      <c r="BK277" s="239">
        <f>SUM(BK278:BK285)</f>
        <v>0</v>
      </c>
    </row>
    <row r="278" spans="2:65" s="275" customFormat="1" ht="16.5" customHeight="1">
      <c r="B278" s="276"/>
      <c r="C278" s="277" t="s">
        <v>500</v>
      </c>
      <c r="D278" s="277" t="s">
        <v>118</v>
      </c>
      <c r="E278" s="278" t="s">
        <v>501</v>
      </c>
      <c r="F278" s="279" t="s">
        <v>502</v>
      </c>
      <c r="G278" s="280" t="s">
        <v>160</v>
      </c>
      <c r="H278" s="281">
        <v>1</v>
      </c>
      <c r="I278" s="374"/>
      <c r="J278" s="282">
        <f>ROUND(I278*H278,2)</f>
        <v>0</v>
      </c>
      <c r="K278" s="279" t="s">
        <v>3</v>
      </c>
      <c r="L278" s="276"/>
      <c r="M278" s="283" t="s">
        <v>3</v>
      </c>
      <c r="N278" s="284" t="s">
        <v>37</v>
      </c>
      <c r="O278" s="285"/>
      <c r="P278" s="286">
        <f>O278*H278</f>
        <v>0</v>
      </c>
      <c r="Q278" s="286">
        <v>0</v>
      </c>
      <c r="R278" s="286">
        <f>Q278*H278</f>
        <v>0</v>
      </c>
      <c r="S278" s="286">
        <v>0</v>
      </c>
      <c r="T278" s="287">
        <f>S278*H278</f>
        <v>0</v>
      </c>
      <c r="AR278" s="288" t="s">
        <v>197</v>
      </c>
      <c r="AT278" s="288" t="s">
        <v>118</v>
      </c>
      <c r="AU278" s="288" t="s">
        <v>73</v>
      </c>
      <c r="AY278" s="289" t="s">
        <v>115</v>
      </c>
      <c r="BE278" s="290">
        <f>IF(N278="základní",J278,0)</f>
        <v>0</v>
      </c>
      <c r="BF278" s="290">
        <f>IF(N278="snížená",J278,0)</f>
        <v>0</v>
      </c>
      <c r="BG278" s="290">
        <f>IF(N278="zákl. přenesená",J278,0)</f>
        <v>0</v>
      </c>
      <c r="BH278" s="290">
        <f>IF(N278="sníž. přenesená",J278,0)</f>
        <v>0</v>
      </c>
      <c r="BI278" s="290">
        <f>IF(N278="nulová",J278,0)</f>
        <v>0</v>
      </c>
      <c r="BJ278" s="289" t="s">
        <v>71</v>
      </c>
      <c r="BK278" s="290">
        <f>ROUND(I278*H278,2)</f>
        <v>0</v>
      </c>
      <c r="BL278" s="289" t="s">
        <v>197</v>
      </c>
      <c r="BM278" s="288" t="s">
        <v>503</v>
      </c>
    </row>
    <row r="279" spans="2:47" s="275" customFormat="1" ht="28.8">
      <c r="B279" s="276"/>
      <c r="D279" s="291" t="s">
        <v>133</v>
      </c>
      <c r="F279" s="292" t="s">
        <v>504</v>
      </c>
      <c r="L279" s="276"/>
      <c r="M279" s="293"/>
      <c r="N279" s="285"/>
      <c r="O279" s="285"/>
      <c r="P279" s="285"/>
      <c r="Q279" s="285"/>
      <c r="R279" s="285"/>
      <c r="S279" s="285"/>
      <c r="T279" s="294"/>
      <c r="AT279" s="289" t="s">
        <v>133</v>
      </c>
      <c r="AU279" s="289" t="s">
        <v>73</v>
      </c>
    </row>
    <row r="280" spans="2:65" s="275" customFormat="1" ht="16.5" customHeight="1">
      <c r="B280" s="276"/>
      <c r="C280" s="277" t="s">
        <v>505</v>
      </c>
      <c r="D280" s="277" t="s">
        <v>118</v>
      </c>
      <c r="E280" s="278" t="s">
        <v>506</v>
      </c>
      <c r="F280" s="279" t="s">
        <v>507</v>
      </c>
      <c r="G280" s="280" t="s">
        <v>160</v>
      </c>
      <c r="H280" s="281">
        <v>1</v>
      </c>
      <c r="I280" s="374"/>
      <c r="J280" s="282">
        <f>ROUND(I280*H280,2)</f>
        <v>0</v>
      </c>
      <c r="K280" s="279" t="s">
        <v>3</v>
      </c>
      <c r="L280" s="276"/>
      <c r="M280" s="283" t="s">
        <v>3</v>
      </c>
      <c r="N280" s="284" t="s">
        <v>37</v>
      </c>
      <c r="O280" s="285"/>
      <c r="P280" s="286">
        <f>O280*H280</f>
        <v>0</v>
      </c>
      <c r="Q280" s="286">
        <v>0</v>
      </c>
      <c r="R280" s="286">
        <f>Q280*H280</f>
        <v>0</v>
      </c>
      <c r="S280" s="286">
        <v>0</v>
      </c>
      <c r="T280" s="287">
        <f>S280*H280</f>
        <v>0</v>
      </c>
      <c r="AR280" s="288" t="s">
        <v>197</v>
      </c>
      <c r="AT280" s="288" t="s">
        <v>118</v>
      </c>
      <c r="AU280" s="288" t="s">
        <v>73</v>
      </c>
      <c r="AY280" s="289" t="s">
        <v>115</v>
      </c>
      <c r="BE280" s="290">
        <f>IF(N280="základní",J280,0)</f>
        <v>0</v>
      </c>
      <c r="BF280" s="290">
        <f>IF(N280="snížená",J280,0)</f>
        <v>0</v>
      </c>
      <c r="BG280" s="290">
        <f>IF(N280="zákl. přenesená",J280,0)</f>
        <v>0</v>
      </c>
      <c r="BH280" s="290">
        <f>IF(N280="sníž. přenesená",J280,0)</f>
        <v>0</v>
      </c>
      <c r="BI280" s="290">
        <f>IF(N280="nulová",J280,0)</f>
        <v>0</v>
      </c>
      <c r="BJ280" s="289" t="s">
        <v>71</v>
      </c>
      <c r="BK280" s="290">
        <f>ROUND(I280*H280,2)</f>
        <v>0</v>
      </c>
      <c r="BL280" s="289" t="s">
        <v>197</v>
      </c>
      <c r="BM280" s="288" t="s">
        <v>508</v>
      </c>
    </row>
    <row r="281" spans="2:47" s="275" customFormat="1" ht="28.8">
      <c r="B281" s="276"/>
      <c r="D281" s="291" t="s">
        <v>133</v>
      </c>
      <c r="F281" s="292" t="s">
        <v>509</v>
      </c>
      <c r="L281" s="276"/>
      <c r="M281" s="293"/>
      <c r="N281" s="285"/>
      <c r="O281" s="285"/>
      <c r="P281" s="285"/>
      <c r="Q281" s="285"/>
      <c r="R281" s="285"/>
      <c r="S281" s="285"/>
      <c r="T281" s="294"/>
      <c r="AT281" s="289" t="s">
        <v>133</v>
      </c>
      <c r="AU281" s="289" t="s">
        <v>73</v>
      </c>
    </row>
    <row r="282" spans="2:65" s="275" customFormat="1" ht="16.5" customHeight="1">
      <c r="B282" s="276"/>
      <c r="C282" s="277" t="s">
        <v>510</v>
      </c>
      <c r="D282" s="277" t="s">
        <v>118</v>
      </c>
      <c r="E282" s="278" t="s">
        <v>511</v>
      </c>
      <c r="F282" s="279" t="s">
        <v>507</v>
      </c>
      <c r="G282" s="280" t="s">
        <v>160</v>
      </c>
      <c r="H282" s="281">
        <v>1</v>
      </c>
      <c r="I282" s="374"/>
      <c r="J282" s="282">
        <f>ROUND(I282*H282,2)</f>
        <v>0</v>
      </c>
      <c r="K282" s="279" t="s">
        <v>3</v>
      </c>
      <c r="L282" s="276"/>
      <c r="M282" s="283" t="s">
        <v>3</v>
      </c>
      <c r="N282" s="284" t="s">
        <v>37</v>
      </c>
      <c r="O282" s="285"/>
      <c r="P282" s="286">
        <f>O282*H282</f>
        <v>0</v>
      </c>
      <c r="Q282" s="286">
        <v>0</v>
      </c>
      <c r="R282" s="286">
        <f>Q282*H282</f>
        <v>0</v>
      </c>
      <c r="S282" s="286">
        <v>0</v>
      </c>
      <c r="T282" s="287">
        <f>S282*H282</f>
        <v>0</v>
      </c>
      <c r="AR282" s="288" t="s">
        <v>197</v>
      </c>
      <c r="AT282" s="288" t="s">
        <v>118</v>
      </c>
      <c r="AU282" s="288" t="s">
        <v>73</v>
      </c>
      <c r="AY282" s="289" t="s">
        <v>115</v>
      </c>
      <c r="BE282" s="290">
        <f>IF(N282="základní",J282,0)</f>
        <v>0</v>
      </c>
      <c r="BF282" s="290">
        <f>IF(N282="snížená",J282,0)</f>
        <v>0</v>
      </c>
      <c r="BG282" s="290">
        <f>IF(N282="zákl. přenesená",J282,0)</f>
        <v>0</v>
      </c>
      <c r="BH282" s="290">
        <f>IF(N282="sníž. přenesená",J282,0)</f>
        <v>0</v>
      </c>
      <c r="BI282" s="290">
        <f>IF(N282="nulová",J282,0)</f>
        <v>0</v>
      </c>
      <c r="BJ282" s="289" t="s">
        <v>71</v>
      </c>
      <c r="BK282" s="290">
        <f>ROUND(I282*H282,2)</f>
        <v>0</v>
      </c>
      <c r="BL282" s="289" t="s">
        <v>197</v>
      </c>
      <c r="BM282" s="288" t="s">
        <v>512</v>
      </c>
    </row>
    <row r="283" spans="2:47" s="275" customFormat="1" ht="38.4">
      <c r="B283" s="276"/>
      <c r="D283" s="291" t="s">
        <v>133</v>
      </c>
      <c r="F283" s="292" t="s">
        <v>513</v>
      </c>
      <c r="L283" s="276"/>
      <c r="M283" s="293"/>
      <c r="N283" s="285"/>
      <c r="O283" s="285"/>
      <c r="P283" s="285"/>
      <c r="Q283" s="285"/>
      <c r="R283" s="285"/>
      <c r="S283" s="285"/>
      <c r="T283" s="294"/>
      <c r="AT283" s="289" t="s">
        <v>133</v>
      </c>
      <c r="AU283" s="289" t="s">
        <v>73</v>
      </c>
    </row>
    <row r="284" spans="2:65" s="275" customFormat="1" ht="16.5" customHeight="1">
      <c r="B284" s="276"/>
      <c r="C284" s="277" t="s">
        <v>514</v>
      </c>
      <c r="D284" s="277" t="s">
        <v>118</v>
      </c>
      <c r="E284" s="278" t="s">
        <v>515</v>
      </c>
      <c r="F284" s="279" t="s">
        <v>516</v>
      </c>
      <c r="G284" s="280" t="s">
        <v>160</v>
      </c>
      <c r="H284" s="281">
        <v>1</v>
      </c>
      <c r="I284" s="374"/>
      <c r="J284" s="282">
        <f>ROUND(I284*H284,2)</f>
        <v>0</v>
      </c>
      <c r="K284" s="279" t="s">
        <v>3</v>
      </c>
      <c r="L284" s="276"/>
      <c r="M284" s="283" t="s">
        <v>3</v>
      </c>
      <c r="N284" s="284" t="s">
        <v>37</v>
      </c>
      <c r="O284" s="285"/>
      <c r="P284" s="286">
        <f>O284*H284</f>
        <v>0</v>
      </c>
      <c r="Q284" s="286">
        <v>0</v>
      </c>
      <c r="R284" s="286">
        <f>Q284*H284</f>
        <v>0</v>
      </c>
      <c r="S284" s="286">
        <v>0</v>
      </c>
      <c r="T284" s="287">
        <f>S284*H284</f>
        <v>0</v>
      </c>
      <c r="AR284" s="288" t="s">
        <v>197</v>
      </c>
      <c r="AT284" s="288" t="s">
        <v>118</v>
      </c>
      <c r="AU284" s="288" t="s">
        <v>73</v>
      </c>
      <c r="AY284" s="289" t="s">
        <v>115</v>
      </c>
      <c r="BE284" s="290">
        <f>IF(N284="základní",J284,0)</f>
        <v>0</v>
      </c>
      <c r="BF284" s="290">
        <f>IF(N284="snížená",J284,0)</f>
        <v>0</v>
      </c>
      <c r="BG284" s="290">
        <f>IF(N284="zákl. přenesená",J284,0)</f>
        <v>0</v>
      </c>
      <c r="BH284" s="290">
        <f>IF(N284="sníž. přenesená",J284,0)</f>
        <v>0</v>
      </c>
      <c r="BI284" s="290">
        <f>IF(N284="nulová",J284,0)</f>
        <v>0</v>
      </c>
      <c r="BJ284" s="289" t="s">
        <v>71</v>
      </c>
      <c r="BK284" s="290">
        <f>ROUND(I284*H284,2)</f>
        <v>0</v>
      </c>
      <c r="BL284" s="289" t="s">
        <v>197</v>
      </c>
      <c r="BM284" s="288" t="s">
        <v>517</v>
      </c>
    </row>
    <row r="285" spans="2:47" s="275" customFormat="1" ht="28.8">
      <c r="B285" s="276"/>
      <c r="D285" s="291" t="s">
        <v>133</v>
      </c>
      <c r="F285" s="292" t="s">
        <v>518</v>
      </c>
      <c r="L285" s="276"/>
      <c r="M285" s="293"/>
      <c r="N285" s="285"/>
      <c r="O285" s="285"/>
      <c r="P285" s="285"/>
      <c r="Q285" s="285"/>
      <c r="R285" s="285"/>
      <c r="S285" s="285"/>
      <c r="T285" s="294"/>
      <c r="AT285" s="289" t="s">
        <v>133</v>
      </c>
      <c r="AU285" s="289" t="s">
        <v>73</v>
      </c>
    </row>
    <row r="286" spans="2:63" s="229" customFormat="1" ht="22.65" customHeight="1">
      <c r="B286" s="230"/>
      <c r="D286" s="231" t="s">
        <v>65</v>
      </c>
      <c r="E286" s="240" t="s">
        <v>519</v>
      </c>
      <c r="F286" s="240" t="s">
        <v>520</v>
      </c>
      <c r="J286" s="241">
        <f>BK286</f>
        <v>0</v>
      </c>
      <c r="L286" s="230"/>
      <c r="M286" s="234"/>
      <c r="N286" s="235"/>
      <c r="O286" s="235"/>
      <c r="P286" s="236">
        <f>SUM(P287:P291)</f>
        <v>0</v>
      </c>
      <c r="Q286" s="235"/>
      <c r="R286" s="236">
        <f>SUM(R287:R291)</f>
        <v>0.525594</v>
      </c>
      <c r="S286" s="235"/>
      <c r="T286" s="237">
        <f>SUM(T287:T291)</f>
        <v>0</v>
      </c>
      <c r="AR286" s="231" t="s">
        <v>73</v>
      </c>
      <c r="AT286" s="238" t="s">
        <v>65</v>
      </c>
      <c r="AU286" s="238" t="s">
        <v>71</v>
      </c>
      <c r="AY286" s="231" t="s">
        <v>115</v>
      </c>
      <c r="BK286" s="239">
        <f>SUM(BK287:BK291)</f>
        <v>0</v>
      </c>
    </row>
    <row r="287" spans="1:65" s="172" customFormat="1" ht="21.75" customHeight="1">
      <c r="A287" s="168"/>
      <c r="B287" s="169"/>
      <c r="C287" s="242" t="s">
        <v>521</v>
      </c>
      <c r="D287" s="242" t="s">
        <v>118</v>
      </c>
      <c r="E287" s="243" t="s">
        <v>522</v>
      </c>
      <c r="F287" s="244" t="s">
        <v>523</v>
      </c>
      <c r="G287" s="245" t="s">
        <v>121</v>
      </c>
      <c r="H287" s="246">
        <v>37.65</v>
      </c>
      <c r="I287" s="70"/>
      <c r="J287" s="247">
        <f>ROUND(I287*H287,2)</f>
        <v>0</v>
      </c>
      <c r="K287" s="244" t="s">
        <v>122</v>
      </c>
      <c r="L287" s="169"/>
      <c r="M287" s="248" t="s">
        <v>3</v>
      </c>
      <c r="N287" s="249" t="s">
        <v>37</v>
      </c>
      <c r="O287" s="250"/>
      <c r="P287" s="251">
        <f>O287*H287</f>
        <v>0</v>
      </c>
      <c r="Q287" s="251">
        <v>0.01396</v>
      </c>
      <c r="R287" s="251">
        <f>Q287*H287</f>
        <v>0.525594</v>
      </c>
      <c r="S287" s="251">
        <v>0</v>
      </c>
      <c r="T287" s="252">
        <f>S287*H287</f>
        <v>0</v>
      </c>
      <c r="U287" s="168"/>
      <c r="V287" s="168"/>
      <c r="W287" s="168"/>
      <c r="X287" s="168"/>
      <c r="Y287" s="168"/>
      <c r="Z287" s="168"/>
      <c r="AA287" s="168"/>
      <c r="AB287" s="168"/>
      <c r="AC287" s="168"/>
      <c r="AD287" s="168"/>
      <c r="AE287" s="168"/>
      <c r="AR287" s="253" t="s">
        <v>197</v>
      </c>
      <c r="AT287" s="253" t="s">
        <v>118</v>
      </c>
      <c r="AU287" s="253" t="s">
        <v>73</v>
      </c>
      <c r="AY287" s="162" t="s">
        <v>115</v>
      </c>
      <c r="BE287" s="254">
        <f>IF(N287="základní",J287,0)</f>
        <v>0</v>
      </c>
      <c r="BF287" s="254">
        <f>IF(N287="snížená",J287,0)</f>
        <v>0</v>
      </c>
      <c r="BG287" s="254">
        <f>IF(N287="zákl. přenesená",J287,0)</f>
        <v>0</v>
      </c>
      <c r="BH287" s="254">
        <f>IF(N287="sníž. přenesená",J287,0)</f>
        <v>0</v>
      </c>
      <c r="BI287" s="254">
        <f>IF(N287="nulová",J287,0)</f>
        <v>0</v>
      </c>
      <c r="BJ287" s="162" t="s">
        <v>71</v>
      </c>
      <c r="BK287" s="254">
        <f>ROUND(I287*H287,2)</f>
        <v>0</v>
      </c>
      <c r="BL287" s="162" t="s">
        <v>197</v>
      </c>
      <c r="BM287" s="253" t="s">
        <v>524</v>
      </c>
    </row>
    <row r="288" spans="1:47" s="172" customFormat="1" ht="28.8">
      <c r="A288" s="168"/>
      <c r="B288" s="169"/>
      <c r="C288" s="168"/>
      <c r="D288" s="255" t="s">
        <v>125</v>
      </c>
      <c r="E288" s="168"/>
      <c r="F288" s="256" t="s">
        <v>525</v>
      </c>
      <c r="G288" s="168"/>
      <c r="H288" s="168"/>
      <c r="I288" s="173"/>
      <c r="J288" s="168"/>
      <c r="K288" s="168"/>
      <c r="L288" s="169"/>
      <c r="M288" s="257"/>
      <c r="N288" s="258"/>
      <c r="O288" s="250"/>
      <c r="P288" s="250"/>
      <c r="Q288" s="250"/>
      <c r="R288" s="250"/>
      <c r="S288" s="250"/>
      <c r="T288" s="259"/>
      <c r="U288" s="168"/>
      <c r="V288" s="168"/>
      <c r="W288" s="168"/>
      <c r="X288" s="168"/>
      <c r="Y288" s="168"/>
      <c r="Z288" s="168"/>
      <c r="AA288" s="168"/>
      <c r="AB288" s="168"/>
      <c r="AC288" s="168"/>
      <c r="AD288" s="168"/>
      <c r="AE288" s="168"/>
      <c r="AT288" s="162" t="s">
        <v>125</v>
      </c>
      <c r="AU288" s="162" t="s">
        <v>73</v>
      </c>
    </row>
    <row r="289" spans="2:51" s="267" customFormat="1" ht="12">
      <c r="B289" s="268"/>
      <c r="D289" s="255" t="s">
        <v>127</v>
      </c>
      <c r="E289" s="269" t="s">
        <v>3</v>
      </c>
      <c r="F289" s="270" t="s">
        <v>526</v>
      </c>
      <c r="H289" s="271">
        <v>37.65</v>
      </c>
      <c r="L289" s="268"/>
      <c r="M289" s="272"/>
      <c r="N289" s="273"/>
      <c r="O289" s="273"/>
      <c r="P289" s="273"/>
      <c r="Q289" s="273"/>
      <c r="R289" s="273"/>
      <c r="S289" s="273"/>
      <c r="T289" s="274"/>
      <c r="AT289" s="269" t="s">
        <v>127</v>
      </c>
      <c r="AU289" s="269" t="s">
        <v>73</v>
      </c>
      <c r="AV289" s="267" t="s">
        <v>73</v>
      </c>
      <c r="AW289" s="267" t="s">
        <v>29</v>
      </c>
      <c r="AX289" s="267" t="s">
        <v>71</v>
      </c>
      <c r="AY289" s="269" t="s">
        <v>115</v>
      </c>
    </row>
    <row r="290" spans="1:65" s="172" customFormat="1" ht="21.75" customHeight="1">
      <c r="A290" s="168"/>
      <c r="B290" s="169"/>
      <c r="C290" s="242" t="s">
        <v>527</v>
      </c>
      <c r="D290" s="242" t="s">
        <v>118</v>
      </c>
      <c r="E290" s="243" t="s">
        <v>528</v>
      </c>
      <c r="F290" s="244" t="s">
        <v>529</v>
      </c>
      <c r="G290" s="245" t="s">
        <v>251</v>
      </c>
      <c r="H290" s="246">
        <v>0.526</v>
      </c>
      <c r="I290" s="70"/>
      <c r="J290" s="247">
        <f>ROUND(I290*H290,2)</f>
        <v>0</v>
      </c>
      <c r="K290" s="244" t="s">
        <v>122</v>
      </c>
      <c r="L290" s="169"/>
      <c r="M290" s="248" t="s">
        <v>3</v>
      </c>
      <c r="N290" s="249" t="s">
        <v>37</v>
      </c>
      <c r="O290" s="250"/>
      <c r="P290" s="251">
        <f>O290*H290</f>
        <v>0</v>
      </c>
      <c r="Q290" s="251">
        <v>0</v>
      </c>
      <c r="R290" s="251">
        <f>Q290*H290</f>
        <v>0</v>
      </c>
      <c r="S290" s="251">
        <v>0</v>
      </c>
      <c r="T290" s="252">
        <f>S290*H290</f>
        <v>0</v>
      </c>
      <c r="U290" s="168"/>
      <c r="V290" s="168"/>
      <c r="W290" s="168"/>
      <c r="X290" s="168"/>
      <c r="Y290" s="168"/>
      <c r="Z290" s="168"/>
      <c r="AA290" s="168"/>
      <c r="AB290" s="168"/>
      <c r="AC290" s="168"/>
      <c r="AD290" s="168"/>
      <c r="AE290" s="168"/>
      <c r="AR290" s="253" t="s">
        <v>197</v>
      </c>
      <c r="AT290" s="253" t="s">
        <v>118</v>
      </c>
      <c r="AU290" s="253" t="s">
        <v>73</v>
      </c>
      <c r="AY290" s="162" t="s">
        <v>115</v>
      </c>
      <c r="BE290" s="254">
        <f>IF(N290="základní",J290,0)</f>
        <v>0</v>
      </c>
      <c r="BF290" s="254">
        <f>IF(N290="snížená",J290,0)</f>
        <v>0</v>
      </c>
      <c r="BG290" s="254">
        <f>IF(N290="zákl. přenesená",J290,0)</f>
        <v>0</v>
      </c>
      <c r="BH290" s="254">
        <f>IF(N290="sníž. přenesená",J290,0)</f>
        <v>0</v>
      </c>
      <c r="BI290" s="254">
        <f>IF(N290="nulová",J290,0)</f>
        <v>0</v>
      </c>
      <c r="BJ290" s="162" t="s">
        <v>71</v>
      </c>
      <c r="BK290" s="254">
        <f>ROUND(I290*H290,2)</f>
        <v>0</v>
      </c>
      <c r="BL290" s="162" t="s">
        <v>197</v>
      </c>
      <c r="BM290" s="253" t="s">
        <v>530</v>
      </c>
    </row>
    <row r="291" spans="1:47" s="172" customFormat="1" ht="86.4">
      <c r="A291" s="168"/>
      <c r="B291" s="169"/>
      <c r="C291" s="168"/>
      <c r="D291" s="255" t="s">
        <v>125</v>
      </c>
      <c r="E291" s="168"/>
      <c r="F291" s="256" t="s">
        <v>414</v>
      </c>
      <c r="G291" s="168"/>
      <c r="H291" s="168"/>
      <c r="I291" s="173"/>
      <c r="J291" s="168"/>
      <c r="K291" s="168"/>
      <c r="L291" s="169"/>
      <c r="M291" s="257"/>
      <c r="N291" s="258"/>
      <c r="O291" s="250"/>
      <c r="P291" s="250"/>
      <c r="Q291" s="250"/>
      <c r="R291" s="250"/>
      <c r="S291" s="250"/>
      <c r="T291" s="259"/>
      <c r="U291" s="168"/>
      <c r="V291" s="168"/>
      <c r="W291" s="168"/>
      <c r="X291" s="168"/>
      <c r="Y291" s="168"/>
      <c r="Z291" s="168"/>
      <c r="AA291" s="168"/>
      <c r="AB291" s="168"/>
      <c r="AC291" s="168"/>
      <c r="AD291" s="168"/>
      <c r="AE291" s="168"/>
      <c r="AT291" s="162" t="s">
        <v>125</v>
      </c>
      <c r="AU291" s="162" t="s">
        <v>73</v>
      </c>
    </row>
    <row r="292" spans="2:63" s="229" customFormat="1" ht="22.65" customHeight="1">
      <c r="B292" s="230"/>
      <c r="D292" s="231" t="s">
        <v>65</v>
      </c>
      <c r="E292" s="240" t="s">
        <v>531</v>
      </c>
      <c r="F292" s="240" t="s">
        <v>532</v>
      </c>
      <c r="J292" s="241">
        <f>BK292</f>
        <v>0</v>
      </c>
      <c r="L292" s="230"/>
      <c r="M292" s="234"/>
      <c r="N292" s="235"/>
      <c r="O292" s="235"/>
      <c r="P292" s="236">
        <f>SUM(P293:P344)</f>
        <v>0</v>
      </c>
      <c r="Q292" s="235"/>
      <c r="R292" s="236">
        <f>SUM(R293:R344)</f>
        <v>0.7046522999999999</v>
      </c>
      <c r="S292" s="235"/>
      <c r="T292" s="237">
        <f>SUM(T293:T344)</f>
        <v>0.9276173000000001</v>
      </c>
      <c r="AR292" s="231" t="s">
        <v>73</v>
      </c>
      <c r="AT292" s="238" t="s">
        <v>65</v>
      </c>
      <c r="AU292" s="238" t="s">
        <v>71</v>
      </c>
      <c r="AY292" s="231" t="s">
        <v>115</v>
      </c>
      <c r="BK292" s="239">
        <f>SUM(BK293:BK344)</f>
        <v>0</v>
      </c>
    </row>
    <row r="293" spans="1:65" s="172" customFormat="1" ht="16.5" customHeight="1">
      <c r="A293" s="168"/>
      <c r="B293" s="169"/>
      <c r="C293" s="242" t="s">
        <v>533</v>
      </c>
      <c r="D293" s="242" t="s">
        <v>118</v>
      </c>
      <c r="E293" s="243" t="s">
        <v>534</v>
      </c>
      <c r="F293" s="149" t="s">
        <v>936</v>
      </c>
      <c r="G293" s="245" t="s">
        <v>140</v>
      </c>
      <c r="H293" s="246">
        <v>65.59</v>
      </c>
      <c r="I293" s="70"/>
      <c r="J293" s="247">
        <f>ROUND(I293*H293,2)</f>
        <v>0</v>
      </c>
      <c r="K293" s="244" t="s">
        <v>3</v>
      </c>
      <c r="L293" s="169"/>
      <c r="M293" s="248" t="s">
        <v>3</v>
      </c>
      <c r="N293" s="249" t="s">
        <v>37</v>
      </c>
      <c r="O293" s="250"/>
      <c r="P293" s="251">
        <f>O293*H293</f>
        <v>0</v>
      </c>
      <c r="Q293" s="251">
        <v>0</v>
      </c>
      <c r="R293" s="251">
        <f>Q293*H293</f>
        <v>0</v>
      </c>
      <c r="S293" s="251">
        <v>0</v>
      </c>
      <c r="T293" s="252">
        <f>S293*H293</f>
        <v>0</v>
      </c>
      <c r="U293" s="168"/>
      <c r="V293" s="168"/>
      <c r="W293" s="168"/>
      <c r="X293" s="168"/>
      <c r="Y293" s="168"/>
      <c r="Z293" s="168"/>
      <c r="AA293" s="168"/>
      <c r="AB293" s="168"/>
      <c r="AC293" s="168"/>
      <c r="AD293" s="168"/>
      <c r="AE293" s="168"/>
      <c r="AR293" s="253" t="s">
        <v>197</v>
      </c>
      <c r="AT293" s="253" t="s">
        <v>118</v>
      </c>
      <c r="AU293" s="253" t="s">
        <v>73</v>
      </c>
      <c r="AY293" s="162" t="s">
        <v>115</v>
      </c>
      <c r="BE293" s="254">
        <f>IF(N293="základní",J293,0)</f>
        <v>0</v>
      </c>
      <c r="BF293" s="254">
        <f>IF(N293="snížená",J293,0)</f>
        <v>0</v>
      </c>
      <c r="BG293" s="254">
        <f>IF(N293="zákl. přenesená",J293,0)</f>
        <v>0</v>
      </c>
      <c r="BH293" s="254">
        <f>IF(N293="sníž. přenesená",J293,0)</f>
        <v>0</v>
      </c>
      <c r="BI293" s="254">
        <f>IF(N293="nulová",J293,0)</f>
        <v>0</v>
      </c>
      <c r="BJ293" s="162" t="s">
        <v>71</v>
      </c>
      <c r="BK293" s="254">
        <f>ROUND(I293*H293,2)</f>
        <v>0</v>
      </c>
      <c r="BL293" s="162" t="s">
        <v>197</v>
      </c>
      <c r="BM293" s="253" t="s">
        <v>535</v>
      </c>
    </row>
    <row r="294" spans="1:47" s="172" customFormat="1" ht="19.2">
      <c r="A294" s="168"/>
      <c r="B294" s="169"/>
      <c r="C294" s="168"/>
      <c r="D294" s="255" t="s">
        <v>133</v>
      </c>
      <c r="E294" s="168"/>
      <c r="F294" s="150" t="s">
        <v>536</v>
      </c>
      <c r="G294" s="168"/>
      <c r="H294" s="168"/>
      <c r="I294" s="173"/>
      <c r="J294" s="168"/>
      <c r="K294" s="168"/>
      <c r="L294" s="169"/>
      <c r="M294" s="257"/>
      <c r="N294" s="258"/>
      <c r="O294" s="250"/>
      <c r="P294" s="250"/>
      <c r="Q294" s="250"/>
      <c r="R294" s="250"/>
      <c r="S294" s="250"/>
      <c r="T294" s="259"/>
      <c r="U294" s="168"/>
      <c r="V294" s="168"/>
      <c r="W294" s="168"/>
      <c r="X294" s="168"/>
      <c r="Y294" s="168"/>
      <c r="Z294" s="168"/>
      <c r="AA294" s="168"/>
      <c r="AB294" s="168"/>
      <c r="AC294" s="168"/>
      <c r="AD294" s="168"/>
      <c r="AE294" s="168"/>
      <c r="AT294" s="162" t="s">
        <v>133</v>
      </c>
      <c r="AU294" s="162" t="s">
        <v>73</v>
      </c>
    </row>
    <row r="295" spans="1:65" s="172" customFormat="1" ht="16.5" customHeight="1">
      <c r="A295" s="168"/>
      <c r="B295" s="169"/>
      <c r="C295" s="242" t="s">
        <v>537</v>
      </c>
      <c r="D295" s="242" t="s">
        <v>118</v>
      </c>
      <c r="E295" s="243" t="s">
        <v>538</v>
      </c>
      <c r="F295" s="149" t="s">
        <v>937</v>
      </c>
      <c r="G295" s="245" t="s">
        <v>140</v>
      </c>
      <c r="H295" s="246">
        <v>144.93</v>
      </c>
      <c r="I295" s="70"/>
      <c r="J295" s="247">
        <f>ROUND(I295*H295,2)</f>
        <v>0</v>
      </c>
      <c r="K295" s="244" t="s">
        <v>3</v>
      </c>
      <c r="L295" s="169"/>
      <c r="M295" s="248" t="s">
        <v>3</v>
      </c>
      <c r="N295" s="249" t="s">
        <v>37</v>
      </c>
      <c r="O295" s="250"/>
      <c r="P295" s="251">
        <f>O295*H295</f>
        <v>0</v>
      </c>
      <c r="Q295" s="251">
        <v>0</v>
      </c>
      <c r="R295" s="251">
        <f>Q295*H295</f>
        <v>0</v>
      </c>
      <c r="S295" s="251">
        <v>0</v>
      </c>
      <c r="T295" s="252">
        <f>S295*H295</f>
        <v>0</v>
      </c>
      <c r="U295" s="168"/>
      <c r="V295" s="168"/>
      <c r="W295" s="168"/>
      <c r="X295" s="168"/>
      <c r="Y295" s="168"/>
      <c r="Z295" s="168"/>
      <c r="AA295" s="168"/>
      <c r="AB295" s="168"/>
      <c r="AC295" s="168"/>
      <c r="AD295" s="168"/>
      <c r="AE295" s="168"/>
      <c r="AR295" s="253" t="s">
        <v>197</v>
      </c>
      <c r="AT295" s="253" t="s">
        <v>118</v>
      </c>
      <c r="AU295" s="253" t="s">
        <v>73</v>
      </c>
      <c r="AY295" s="162" t="s">
        <v>115</v>
      </c>
      <c r="BE295" s="254">
        <f>IF(N295="základní",J295,0)</f>
        <v>0</v>
      </c>
      <c r="BF295" s="254">
        <f>IF(N295="snížená",J295,0)</f>
        <v>0</v>
      </c>
      <c r="BG295" s="254">
        <f>IF(N295="zákl. přenesená",J295,0)</f>
        <v>0</v>
      </c>
      <c r="BH295" s="254">
        <f>IF(N295="sníž. přenesená",J295,0)</f>
        <v>0</v>
      </c>
      <c r="BI295" s="254">
        <f>IF(N295="nulová",J295,0)</f>
        <v>0</v>
      </c>
      <c r="BJ295" s="162" t="s">
        <v>71</v>
      </c>
      <c r="BK295" s="254">
        <f>ROUND(I295*H295,2)</f>
        <v>0</v>
      </c>
      <c r="BL295" s="162" t="s">
        <v>197</v>
      </c>
      <c r="BM295" s="253" t="s">
        <v>539</v>
      </c>
    </row>
    <row r="296" spans="1:47" s="172" customFormat="1" ht="19.2">
      <c r="A296" s="168"/>
      <c r="B296" s="169"/>
      <c r="C296" s="168"/>
      <c r="D296" s="255" t="s">
        <v>133</v>
      </c>
      <c r="E296" s="168"/>
      <c r="F296" s="150" t="s">
        <v>540</v>
      </c>
      <c r="G296" s="168"/>
      <c r="H296" s="168"/>
      <c r="I296" s="173"/>
      <c r="J296" s="168"/>
      <c r="K296" s="168"/>
      <c r="L296" s="169"/>
      <c r="M296" s="257"/>
      <c r="N296" s="258"/>
      <c r="O296" s="250"/>
      <c r="P296" s="250"/>
      <c r="Q296" s="250"/>
      <c r="R296" s="250"/>
      <c r="S296" s="250"/>
      <c r="T296" s="259"/>
      <c r="U296" s="168"/>
      <c r="V296" s="168"/>
      <c r="W296" s="168"/>
      <c r="X296" s="168"/>
      <c r="Y296" s="168"/>
      <c r="Z296" s="168"/>
      <c r="AA296" s="168"/>
      <c r="AB296" s="168"/>
      <c r="AC296" s="168"/>
      <c r="AD296" s="168"/>
      <c r="AE296" s="168"/>
      <c r="AT296" s="162" t="s">
        <v>133</v>
      </c>
      <c r="AU296" s="162" t="s">
        <v>73</v>
      </c>
    </row>
    <row r="297" spans="1:65" s="172" customFormat="1" ht="16.5" customHeight="1">
      <c r="A297" s="168"/>
      <c r="B297" s="169"/>
      <c r="C297" s="242" t="s">
        <v>541</v>
      </c>
      <c r="D297" s="242" t="s">
        <v>118</v>
      </c>
      <c r="E297" s="243" t="s">
        <v>542</v>
      </c>
      <c r="F297" s="149" t="s">
        <v>938</v>
      </c>
      <c r="G297" s="245" t="s">
        <v>140</v>
      </c>
      <c r="H297" s="246">
        <v>9.3</v>
      </c>
      <c r="I297" s="70"/>
      <c r="J297" s="247">
        <f>ROUND(I297*H297,2)</f>
        <v>0</v>
      </c>
      <c r="K297" s="244" t="s">
        <v>3</v>
      </c>
      <c r="L297" s="169"/>
      <c r="M297" s="248" t="s">
        <v>3</v>
      </c>
      <c r="N297" s="249" t="s">
        <v>37</v>
      </c>
      <c r="O297" s="250"/>
      <c r="P297" s="251">
        <f>O297*H297</f>
        <v>0</v>
      </c>
      <c r="Q297" s="251">
        <v>0</v>
      </c>
      <c r="R297" s="251">
        <f>Q297*H297</f>
        <v>0</v>
      </c>
      <c r="S297" s="251">
        <v>0</v>
      </c>
      <c r="T297" s="252">
        <f>S297*H297</f>
        <v>0</v>
      </c>
      <c r="U297" s="168"/>
      <c r="V297" s="168"/>
      <c r="W297" s="168"/>
      <c r="X297" s="168"/>
      <c r="Y297" s="168"/>
      <c r="Z297" s="168"/>
      <c r="AA297" s="168"/>
      <c r="AB297" s="168"/>
      <c r="AC297" s="168"/>
      <c r="AD297" s="168"/>
      <c r="AE297" s="168"/>
      <c r="AR297" s="253" t="s">
        <v>197</v>
      </c>
      <c r="AT297" s="253" t="s">
        <v>118</v>
      </c>
      <c r="AU297" s="253" t="s">
        <v>73</v>
      </c>
      <c r="AY297" s="162" t="s">
        <v>115</v>
      </c>
      <c r="BE297" s="254">
        <f>IF(N297="základní",J297,0)</f>
        <v>0</v>
      </c>
      <c r="BF297" s="254">
        <f>IF(N297="snížená",J297,0)</f>
        <v>0</v>
      </c>
      <c r="BG297" s="254">
        <f>IF(N297="zákl. přenesená",J297,0)</f>
        <v>0</v>
      </c>
      <c r="BH297" s="254">
        <f>IF(N297="sníž. přenesená",J297,0)</f>
        <v>0</v>
      </c>
      <c r="BI297" s="254">
        <f>IF(N297="nulová",J297,0)</f>
        <v>0</v>
      </c>
      <c r="BJ297" s="162" t="s">
        <v>71</v>
      </c>
      <c r="BK297" s="254">
        <f>ROUND(I297*H297,2)</f>
        <v>0</v>
      </c>
      <c r="BL297" s="162" t="s">
        <v>197</v>
      </c>
      <c r="BM297" s="253" t="s">
        <v>543</v>
      </c>
    </row>
    <row r="298" spans="1:47" s="172" customFormat="1" ht="19.2">
      <c r="A298" s="168"/>
      <c r="B298" s="169"/>
      <c r="C298" s="168"/>
      <c r="D298" s="255" t="s">
        <v>133</v>
      </c>
      <c r="E298" s="168"/>
      <c r="F298" s="256" t="s">
        <v>544</v>
      </c>
      <c r="G298" s="168"/>
      <c r="H298" s="168"/>
      <c r="I298" s="173"/>
      <c r="J298" s="168"/>
      <c r="K298" s="168"/>
      <c r="L298" s="169"/>
      <c r="M298" s="257"/>
      <c r="N298" s="258"/>
      <c r="O298" s="250"/>
      <c r="P298" s="250"/>
      <c r="Q298" s="250"/>
      <c r="R298" s="250"/>
      <c r="S298" s="250"/>
      <c r="T298" s="259"/>
      <c r="U298" s="168"/>
      <c r="V298" s="168"/>
      <c r="W298" s="168"/>
      <c r="X298" s="168"/>
      <c r="Y298" s="168"/>
      <c r="Z298" s="168"/>
      <c r="AA298" s="168"/>
      <c r="AB298" s="168"/>
      <c r="AC298" s="168"/>
      <c r="AD298" s="168"/>
      <c r="AE298" s="168"/>
      <c r="AT298" s="162" t="s">
        <v>133</v>
      </c>
      <c r="AU298" s="162" t="s">
        <v>73</v>
      </c>
    </row>
    <row r="299" spans="1:65" s="172" customFormat="1" ht="16.5" customHeight="1">
      <c r="A299" s="168"/>
      <c r="B299" s="169"/>
      <c r="C299" s="242" t="s">
        <v>545</v>
      </c>
      <c r="D299" s="242" t="s">
        <v>118</v>
      </c>
      <c r="E299" s="243" t="s">
        <v>546</v>
      </c>
      <c r="F299" s="244" t="s">
        <v>547</v>
      </c>
      <c r="G299" s="245" t="s">
        <v>140</v>
      </c>
      <c r="H299" s="246">
        <v>13</v>
      </c>
      <c r="I299" s="70"/>
      <c r="J299" s="247">
        <f>ROUND(I299*H299,2)</f>
        <v>0</v>
      </c>
      <c r="K299" s="244" t="s">
        <v>3</v>
      </c>
      <c r="L299" s="169"/>
      <c r="M299" s="248" t="s">
        <v>3</v>
      </c>
      <c r="N299" s="249" t="s">
        <v>37</v>
      </c>
      <c r="O299" s="250"/>
      <c r="P299" s="251">
        <f>O299*H299</f>
        <v>0</v>
      </c>
      <c r="Q299" s="251">
        <v>0</v>
      </c>
      <c r="R299" s="251">
        <f>Q299*H299</f>
        <v>0</v>
      </c>
      <c r="S299" s="251">
        <v>0</v>
      </c>
      <c r="T299" s="252">
        <f>S299*H299</f>
        <v>0</v>
      </c>
      <c r="U299" s="168"/>
      <c r="V299" s="168"/>
      <c r="W299" s="168"/>
      <c r="X299" s="168"/>
      <c r="Y299" s="168"/>
      <c r="Z299" s="168"/>
      <c r="AA299" s="168"/>
      <c r="AB299" s="168"/>
      <c r="AC299" s="168"/>
      <c r="AD299" s="168"/>
      <c r="AE299" s="168"/>
      <c r="AR299" s="253" t="s">
        <v>197</v>
      </c>
      <c r="AT299" s="253" t="s">
        <v>118</v>
      </c>
      <c r="AU299" s="253" t="s">
        <v>73</v>
      </c>
      <c r="AY299" s="162" t="s">
        <v>115</v>
      </c>
      <c r="BE299" s="254">
        <f>IF(N299="základní",J299,0)</f>
        <v>0</v>
      </c>
      <c r="BF299" s="254">
        <f>IF(N299="snížená",J299,0)</f>
        <v>0</v>
      </c>
      <c r="BG299" s="254">
        <f>IF(N299="zákl. přenesená",J299,0)</f>
        <v>0</v>
      </c>
      <c r="BH299" s="254">
        <f>IF(N299="sníž. přenesená",J299,0)</f>
        <v>0</v>
      </c>
      <c r="BI299" s="254">
        <f>IF(N299="nulová",J299,0)</f>
        <v>0</v>
      </c>
      <c r="BJ299" s="162" t="s">
        <v>71</v>
      </c>
      <c r="BK299" s="254">
        <f>ROUND(I299*H299,2)</f>
        <v>0</v>
      </c>
      <c r="BL299" s="162" t="s">
        <v>197</v>
      </c>
      <c r="BM299" s="253" t="s">
        <v>548</v>
      </c>
    </row>
    <row r="300" spans="1:47" s="172" customFormat="1" ht="19.2">
      <c r="A300" s="168"/>
      <c r="B300" s="169"/>
      <c r="C300" s="168"/>
      <c r="D300" s="255" t="s">
        <v>133</v>
      </c>
      <c r="E300" s="168"/>
      <c r="F300" s="256" t="s">
        <v>549</v>
      </c>
      <c r="G300" s="168"/>
      <c r="H300" s="168"/>
      <c r="I300" s="173"/>
      <c r="J300" s="168"/>
      <c r="K300" s="168"/>
      <c r="L300" s="169"/>
      <c r="M300" s="257"/>
      <c r="N300" s="258"/>
      <c r="O300" s="250"/>
      <c r="P300" s="250"/>
      <c r="Q300" s="250"/>
      <c r="R300" s="250"/>
      <c r="S300" s="250"/>
      <c r="T300" s="259"/>
      <c r="U300" s="168"/>
      <c r="V300" s="168"/>
      <c r="W300" s="168"/>
      <c r="X300" s="168"/>
      <c r="Y300" s="168"/>
      <c r="Z300" s="168"/>
      <c r="AA300" s="168"/>
      <c r="AB300" s="168"/>
      <c r="AC300" s="168"/>
      <c r="AD300" s="168"/>
      <c r="AE300" s="168"/>
      <c r="AT300" s="162" t="s">
        <v>133</v>
      </c>
      <c r="AU300" s="162" t="s">
        <v>73</v>
      </c>
    </row>
    <row r="301" spans="1:65" s="172" customFormat="1" ht="16.5" customHeight="1">
      <c r="A301" s="168"/>
      <c r="B301" s="169"/>
      <c r="C301" s="242" t="s">
        <v>550</v>
      </c>
      <c r="D301" s="242" t="s">
        <v>118</v>
      </c>
      <c r="E301" s="243" t="s">
        <v>551</v>
      </c>
      <c r="F301" s="244" t="s">
        <v>552</v>
      </c>
      <c r="G301" s="245" t="s">
        <v>140</v>
      </c>
      <c r="H301" s="246">
        <v>57.55</v>
      </c>
      <c r="I301" s="70"/>
      <c r="J301" s="247">
        <f>ROUND(I301*H301,2)</f>
        <v>0</v>
      </c>
      <c r="K301" s="244" t="s">
        <v>3</v>
      </c>
      <c r="L301" s="169"/>
      <c r="M301" s="248" t="s">
        <v>3</v>
      </c>
      <c r="N301" s="249" t="s">
        <v>37</v>
      </c>
      <c r="O301" s="250"/>
      <c r="P301" s="251">
        <f>O301*H301</f>
        <v>0</v>
      </c>
      <c r="Q301" s="251">
        <v>0</v>
      </c>
      <c r="R301" s="251">
        <f>Q301*H301</f>
        <v>0</v>
      </c>
      <c r="S301" s="251">
        <v>0</v>
      </c>
      <c r="T301" s="252">
        <f>S301*H301</f>
        <v>0</v>
      </c>
      <c r="U301" s="168"/>
      <c r="V301" s="168"/>
      <c r="W301" s="168"/>
      <c r="X301" s="168"/>
      <c r="Y301" s="168"/>
      <c r="Z301" s="168"/>
      <c r="AA301" s="168"/>
      <c r="AB301" s="168"/>
      <c r="AC301" s="168"/>
      <c r="AD301" s="168"/>
      <c r="AE301" s="168"/>
      <c r="AR301" s="253" t="s">
        <v>197</v>
      </c>
      <c r="AT301" s="253" t="s">
        <v>118</v>
      </c>
      <c r="AU301" s="253" t="s">
        <v>73</v>
      </c>
      <c r="AY301" s="162" t="s">
        <v>115</v>
      </c>
      <c r="BE301" s="254">
        <f>IF(N301="základní",J301,0)</f>
        <v>0</v>
      </c>
      <c r="BF301" s="254">
        <f>IF(N301="snížená",J301,0)</f>
        <v>0</v>
      </c>
      <c r="BG301" s="254">
        <f>IF(N301="zákl. přenesená",J301,0)</f>
        <v>0</v>
      </c>
      <c r="BH301" s="254">
        <f>IF(N301="sníž. přenesená",J301,0)</f>
        <v>0</v>
      </c>
      <c r="BI301" s="254">
        <f>IF(N301="nulová",J301,0)</f>
        <v>0</v>
      </c>
      <c r="BJ301" s="162" t="s">
        <v>71</v>
      </c>
      <c r="BK301" s="254">
        <f>ROUND(I301*H301,2)</f>
        <v>0</v>
      </c>
      <c r="BL301" s="162" t="s">
        <v>197</v>
      </c>
      <c r="BM301" s="253" t="s">
        <v>553</v>
      </c>
    </row>
    <row r="302" spans="1:47" s="172" customFormat="1" ht="19.2">
      <c r="A302" s="168"/>
      <c r="B302" s="169"/>
      <c r="C302" s="168"/>
      <c r="D302" s="255" t="s">
        <v>133</v>
      </c>
      <c r="E302" s="168"/>
      <c r="F302" s="256" t="s">
        <v>554</v>
      </c>
      <c r="G302" s="168"/>
      <c r="H302" s="168"/>
      <c r="I302" s="173"/>
      <c r="J302" s="168"/>
      <c r="K302" s="168"/>
      <c r="L302" s="169"/>
      <c r="M302" s="257"/>
      <c r="N302" s="258"/>
      <c r="O302" s="250"/>
      <c r="P302" s="250"/>
      <c r="Q302" s="250"/>
      <c r="R302" s="250"/>
      <c r="S302" s="250"/>
      <c r="T302" s="259"/>
      <c r="U302" s="168"/>
      <c r="V302" s="168"/>
      <c r="W302" s="168"/>
      <c r="X302" s="168"/>
      <c r="Y302" s="168"/>
      <c r="Z302" s="168"/>
      <c r="AA302" s="168"/>
      <c r="AB302" s="168"/>
      <c r="AC302" s="168"/>
      <c r="AD302" s="168"/>
      <c r="AE302" s="168"/>
      <c r="AT302" s="162" t="s">
        <v>133</v>
      </c>
      <c r="AU302" s="162" t="s">
        <v>73</v>
      </c>
    </row>
    <row r="303" spans="1:65" s="172" customFormat="1" ht="16.5" customHeight="1">
      <c r="A303" s="168"/>
      <c r="B303" s="169"/>
      <c r="C303" s="242" t="s">
        <v>555</v>
      </c>
      <c r="D303" s="242" t="s">
        <v>118</v>
      </c>
      <c r="E303" s="243" t="s">
        <v>556</v>
      </c>
      <c r="F303" s="244" t="s">
        <v>557</v>
      </c>
      <c r="G303" s="245" t="s">
        <v>121</v>
      </c>
      <c r="H303" s="246">
        <v>3.25</v>
      </c>
      <c r="I303" s="70"/>
      <c r="J303" s="247">
        <f>ROUND(I303*H303,2)</f>
        <v>0</v>
      </c>
      <c r="K303" s="244" t="s">
        <v>122</v>
      </c>
      <c r="L303" s="169"/>
      <c r="M303" s="248" t="s">
        <v>3</v>
      </c>
      <c r="N303" s="249" t="s">
        <v>37</v>
      </c>
      <c r="O303" s="250"/>
      <c r="P303" s="251">
        <f>O303*H303</f>
        <v>0</v>
      </c>
      <c r="Q303" s="251">
        <v>0</v>
      </c>
      <c r="R303" s="251">
        <f>Q303*H303</f>
        <v>0</v>
      </c>
      <c r="S303" s="251">
        <v>0.00594</v>
      </c>
      <c r="T303" s="252">
        <f>S303*H303</f>
        <v>0.019305</v>
      </c>
      <c r="U303" s="168"/>
      <c r="V303" s="168"/>
      <c r="W303" s="168"/>
      <c r="X303" s="168"/>
      <c r="Y303" s="168"/>
      <c r="Z303" s="168"/>
      <c r="AA303" s="168"/>
      <c r="AB303" s="168"/>
      <c r="AC303" s="168"/>
      <c r="AD303" s="168"/>
      <c r="AE303" s="168"/>
      <c r="AR303" s="253" t="s">
        <v>197</v>
      </c>
      <c r="AT303" s="253" t="s">
        <v>118</v>
      </c>
      <c r="AU303" s="253" t="s">
        <v>73</v>
      </c>
      <c r="AY303" s="162" t="s">
        <v>115</v>
      </c>
      <c r="BE303" s="254">
        <f>IF(N303="základní",J303,0)</f>
        <v>0</v>
      </c>
      <c r="BF303" s="254">
        <f>IF(N303="snížená",J303,0)</f>
        <v>0</v>
      </c>
      <c r="BG303" s="254">
        <f>IF(N303="zákl. přenesená",J303,0)</f>
        <v>0</v>
      </c>
      <c r="BH303" s="254">
        <f>IF(N303="sníž. přenesená",J303,0)</f>
        <v>0</v>
      </c>
      <c r="BI303" s="254">
        <f>IF(N303="nulová",J303,0)</f>
        <v>0</v>
      </c>
      <c r="BJ303" s="162" t="s">
        <v>71</v>
      </c>
      <c r="BK303" s="254">
        <f>ROUND(I303*H303,2)</f>
        <v>0</v>
      </c>
      <c r="BL303" s="162" t="s">
        <v>197</v>
      </c>
      <c r="BM303" s="253" t="s">
        <v>558</v>
      </c>
    </row>
    <row r="304" spans="1:47" s="172" customFormat="1" ht="19.2">
      <c r="A304" s="168"/>
      <c r="B304" s="169"/>
      <c r="C304" s="168"/>
      <c r="D304" s="255" t="s">
        <v>133</v>
      </c>
      <c r="E304" s="168"/>
      <c r="F304" s="256" t="s">
        <v>559</v>
      </c>
      <c r="G304" s="168"/>
      <c r="H304" s="168"/>
      <c r="I304" s="173"/>
      <c r="J304" s="168"/>
      <c r="K304" s="168"/>
      <c r="L304" s="169"/>
      <c r="M304" s="257"/>
      <c r="N304" s="258"/>
      <c r="O304" s="250"/>
      <c r="P304" s="250"/>
      <c r="Q304" s="250"/>
      <c r="R304" s="250"/>
      <c r="S304" s="250"/>
      <c r="T304" s="259"/>
      <c r="U304" s="168"/>
      <c r="V304" s="168"/>
      <c r="W304" s="168"/>
      <c r="X304" s="168"/>
      <c r="Y304" s="168"/>
      <c r="Z304" s="168"/>
      <c r="AA304" s="168"/>
      <c r="AB304" s="168"/>
      <c r="AC304" s="168"/>
      <c r="AD304" s="168"/>
      <c r="AE304" s="168"/>
      <c r="AT304" s="162" t="s">
        <v>133</v>
      </c>
      <c r="AU304" s="162" t="s">
        <v>73</v>
      </c>
    </row>
    <row r="305" spans="2:51" s="267" customFormat="1" ht="12">
      <c r="B305" s="268"/>
      <c r="D305" s="255" t="s">
        <v>127</v>
      </c>
      <c r="E305" s="269" t="s">
        <v>3</v>
      </c>
      <c r="F305" s="270" t="s">
        <v>560</v>
      </c>
      <c r="H305" s="271">
        <v>3.25</v>
      </c>
      <c r="L305" s="268"/>
      <c r="M305" s="272"/>
      <c r="N305" s="273"/>
      <c r="O305" s="273"/>
      <c r="P305" s="273"/>
      <c r="Q305" s="273"/>
      <c r="R305" s="273"/>
      <c r="S305" s="273"/>
      <c r="T305" s="274"/>
      <c r="AT305" s="269" t="s">
        <v>127</v>
      </c>
      <c r="AU305" s="269" t="s">
        <v>73</v>
      </c>
      <c r="AV305" s="267" t="s">
        <v>73</v>
      </c>
      <c r="AW305" s="267" t="s">
        <v>29</v>
      </c>
      <c r="AX305" s="267" t="s">
        <v>71</v>
      </c>
      <c r="AY305" s="269" t="s">
        <v>115</v>
      </c>
    </row>
    <row r="306" spans="1:65" s="172" customFormat="1" ht="16.5" customHeight="1">
      <c r="A306" s="168"/>
      <c r="B306" s="169"/>
      <c r="C306" s="242" t="s">
        <v>561</v>
      </c>
      <c r="D306" s="242" t="s">
        <v>118</v>
      </c>
      <c r="E306" s="243" t="s">
        <v>562</v>
      </c>
      <c r="F306" s="244" t="s">
        <v>563</v>
      </c>
      <c r="G306" s="245" t="s">
        <v>140</v>
      </c>
      <c r="H306" s="246">
        <v>120.15</v>
      </c>
      <c r="I306" s="70"/>
      <c r="J306" s="247">
        <f>ROUND(I306*H306,2)</f>
        <v>0</v>
      </c>
      <c r="K306" s="244" t="s">
        <v>122</v>
      </c>
      <c r="L306" s="169"/>
      <c r="M306" s="248" t="s">
        <v>3</v>
      </c>
      <c r="N306" s="249" t="s">
        <v>37</v>
      </c>
      <c r="O306" s="250"/>
      <c r="P306" s="251">
        <f>O306*H306</f>
        <v>0</v>
      </c>
      <c r="Q306" s="251">
        <v>0</v>
      </c>
      <c r="R306" s="251">
        <f>Q306*H306</f>
        <v>0</v>
      </c>
      <c r="S306" s="251">
        <v>0.00177</v>
      </c>
      <c r="T306" s="252">
        <f>S306*H306</f>
        <v>0.2126655</v>
      </c>
      <c r="U306" s="168"/>
      <c r="V306" s="168"/>
      <c r="W306" s="168"/>
      <c r="X306" s="168"/>
      <c r="Y306" s="168"/>
      <c r="Z306" s="168"/>
      <c r="AA306" s="168"/>
      <c r="AB306" s="168"/>
      <c r="AC306" s="168"/>
      <c r="AD306" s="168"/>
      <c r="AE306" s="168"/>
      <c r="AR306" s="253" t="s">
        <v>197</v>
      </c>
      <c r="AT306" s="253" t="s">
        <v>118</v>
      </c>
      <c r="AU306" s="253" t="s">
        <v>73</v>
      </c>
      <c r="AY306" s="162" t="s">
        <v>115</v>
      </c>
      <c r="BE306" s="254">
        <f>IF(N306="základní",J306,0)</f>
        <v>0</v>
      </c>
      <c r="BF306" s="254">
        <f>IF(N306="snížená",J306,0)</f>
        <v>0</v>
      </c>
      <c r="BG306" s="254">
        <f>IF(N306="zákl. přenesená",J306,0)</f>
        <v>0</v>
      </c>
      <c r="BH306" s="254">
        <f>IF(N306="sníž. přenesená",J306,0)</f>
        <v>0</v>
      </c>
      <c r="BI306" s="254">
        <f>IF(N306="nulová",J306,0)</f>
        <v>0</v>
      </c>
      <c r="BJ306" s="162" t="s">
        <v>71</v>
      </c>
      <c r="BK306" s="254">
        <f>ROUND(I306*H306,2)</f>
        <v>0</v>
      </c>
      <c r="BL306" s="162" t="s">
        <v>197</v>
      </c>
      <c r="BM306" s="253" t="s">
        <v>564</v>
      </c>
    </row>
    <row r="307" spans="1:47" s="172" customFormat="1" ht="19.2">
      <c r="A307" s="168"/>
      <c r="B307" s="169"/>
      <c r="C307" s="168"/>
      <c r="D307" s="255" t="s">
        <v>133</v>
      </c>
      <c r="E307" s="168"/>
      <c r="F307" s="256" t="s">
        <v>559</v>
      </c>
      <c r="G307" s="168"/>
      <c r="H307" s="168"/>
      <c r="I307" s="173"/>
      <c r="J307" s="168"/>
      <c r="K307" s="168"/>
      <c r="L307" s="169"/>
      <c r="M307" s="257"/>
      <c r="N307" s="258"/>
      <c r="O307" s="250"/>
      <c r="P307" s="250"/>
      <c r="Q307" s="250"/>
      <c r="R307" s="250"/>
      <c r="S307" s="250"/>
      <c r="T307" s="259"/>
      <c r="U307" s="168"/>
      <c r="V307" s="168"/>
      <c r="W307" s="168"/>
      <c r="X307" s="168"/>
      <c r="Y307" s="168"/>
      <c r="Z307" s="168"/>
      <c r="AA307" s="168"/>
      <c r="AB307" s="168"/>
      <c r="AC307" s="168"/>
      <c r="AD307" s="168"/>
      <c r="AE307" s="168"/>
      <c r="AT307" s="162" t="s">
        <v>133</v>
      </c>
      <c r="AU307" s="162" t="s">
        <v>73</v>
      </c>
    </row>
    <row r="308" spans="2:51" s="267" customFormat="1" ht="12">
      <c r="B308" s="268"/>
      <c r="D308" s="255" t="s">
        <v>127</v>
      </c>
      <c r="E308" s="269" t="s">
        <v>3</v>
      </c>
      <c r="F308" s="270" t="s">
        <v>565</v>
      </c>
      <c r="H308" s="271">
        <v>120.15</v>
      </c>
      <c r="L308" s="268"/>
      <c r="M308" s="272"/>
      <c r="N308" s="273"/>
      <c r="O308" s="273"/>
      <c r="P308" s="273"/>
      <c r="Q308" s="273"/>
      <c r="R308" s="273"/>
      <c r="S308" s="273"/>
      <c r="T308" s="274"/>
      <c r="AT308" s="269" t="s">
        <v>127</v>
      </c>
      <c r="AU308" s="269" t="s">
        <v>73</v>
      </c>
      <c r="AV308" s="267" t="s">
        <v>73</v>
      </c>
      <c r="AW308" s="267" t="s">
        <v>29</v>
      </c>
      <c r="AX308" s="267" t="s">
        <v>71</v>
      </c>
      <c r="AY308" s="269" t="s">
        <v>115</v>
      </c>
    </row>
    <row r="309" spans="1:65" s="172" customFormat="1" ht="16.5" customHeight="1">
      <c r="A309" s="168"/>
      <c r="B309" s="169"/>
      <c r="C309" s="242" t="s">
        <v>566</v>
      </c>
      <c r="D309" s="242" t="s">
        <v>118</v>
      </c>
      <c r="E309" s="243" t="s">
        <v>567</v>
      </c>
      <c r="F309" s="244" t="s">
        <v>568</v>
      </c>
      <c r="G309" s="245" t="s">
        <v>140</v>
      </c>
      <c r="H309" s="246">
        <v>160.48</v>
      </c>
      <c r="I309" s="70"/>
      <c r="J309" s="247">
        <f>ROUND(I309*H309,2)</f>
        <v>0</v>
      </c>
      <c r="K309" s="244" t="s">
        <v>122</v>
      </c>
      <c r="L309" s="169"/>
      <c r="M309" s="248" t="s">
        <v>3</v>
      </c>
      <c r="N309" s="249" t="s">
        <v>37</v>
      </c>
      <c r="O309" s="250"/>
      <c r="P309" s="251">
        <f>O309*H309</f>
        <v>0</v>
      </c>
      <c r="Q309" s="251">
        <v>0</v>
      </c>
      <c r="R309" s="251">
        <f>Q309*H309</f>
        <v>0</v>
      </c>
      <c r="S309" s="251">
        <v>0.00191</v>
      </c>
      <c r="T309" s="252">
        <f>S309*H309</f>
        <v>0.3065168</v>
      </c>
      <c r="U309" s="168"/>
      <c r="V309" s="168"/>
      <c r="W309" s="168"/>
      <c r="X309" s="168"/>
      <c r="Y309" s="168"/>
      <c r="Z309" s="168"/>
      <c r="AA309" s="168"/>
      <c r="AB309" s="168"/>
      <c r="AC309" s="168"/>
      <c r="AD309" s="168"/>
      <c r="AE309" s="168"/>
      <c r="AR309" s="253" t="s">
        <v>197</v>
      </c>
      <c r="AT309" s="253" t="s">
        <v>118</v>
      </c>
      <c r="AU309" s="253" t="s">
        <v>73</v>
      </c>
      <c r="AY309" s="162" t="s">
        <v>115</v>
      </c>
      <c r="BE309" s="254">
        <f>IF(N309="základní",J309,0)</f>
        <v>0</v>
      </c>
      <c r="BF309" s="254">
        <f>IF(N309="snížená",J309,0)</f>
        <v>0</v>
      </c>
      <c r="BG309" s="254">
        <f>IF(N309="zákl. přenesená",J309,0)</f>
        <v>0</v>
      </c>
      <c r="BH309" s="254">
        <f>IF(N309="sníž. přenesená",J309,0)</f>
        <v>0</v>
      </c>
      <c r="BI309" s="254">
        <f>IF(N309="nulová",J309,0)</f>
        <v>0</v>
      </c>
      <c r="BJ309" s="162" t="s">
        <v>71</v>
      </c>
      <c r="BK309" s="254">
        <f>ROUND(I309*H309,2)</f>
        <v>0</v>
      </c>
      <c r="BL309" s="162" t="s">
        <v>197</v>
      </c>
      <c r="BM309" s="253" t="s">
        <v>569</v>
      </c>
    </row>
    <row r="310" spans="1:47" s="172" customFormat="1" ht="19.2">
      <c r="A310" s="168"/>
      <c r="B310" s="169"/>
      <c r="C310" s="168"/>
      <c r="D310" s="255" t="s">
        <v>133</v>
      </c>
      <c r="E310" s="168"/>
      <c r="F310" s="256" t="s">
        <v>559</v>
      </c>
      <c r="G310" s="168"/>
      <c r="H310" s="168"/>
      <c r="I310" s="173"/>
      <c r="J310" s="168"/>
      <c r="K310" s="168"/>
      <c r="L310" s="169"/>
      <c r="M310" s="257"/>
      <c r="N310" s="258"/>
      <c r="O310" s="250"/>
      <c r="P310" s="250"/>
      <c r="Q310" s="250"/>
      <c r="R310" s="250"/>
      <c r="S310" s="250"/>
      <c r="T310" s="259"/>
      <c r="U310" s="168"/>
      <c r="V310" s="168"/>
      <c r="W310" s="168"/>
      <c r="X310" s="168"/>
      <c r="Y310" s="168"/>
      <c r="Z310" s="168"/>
      <c r="AA310" s="168"/>
      <c r="AB310" s="168"/>
      <c r="AC310" s="168"/>
      <c r="AD310" s="168"/>
      <c r="AE310" s="168"/>
      <c r="AT310" s="162" t="s">
        <v>133</v>
      </c>
      <c r="AU310" s="162" t="s">
        <v>73</v>
      </c>
    </row>
    <row r="311" spans="2:51" s="267" customFormat="1" ht="12">
      <c r="B311" s="268"/>
      <c r="D311" s="255" t="s">
        <v>127</v>
      </c>
      <c r="E311" s="269" t="s">
        <v>3</v>
      </c>
      <c r="F311" s="270" t="s">
        <v>570</v>
      </c>
      <c r="H311" s="271">
        <v>160.48</v>
      </c>
      <c r="L311" s="268"/>
      <c r="M311" s="272"/>
      <c r="N311" s="273"/>
      <c r="O311" s="273"/>
      <c r="P311" s="273"/>
      <c r="Q311" s="273"/>
      <c r="R311" s="273"/>
      <c r="S311" s="273"/>
      <c r="T311" s="274"/>
      <c r="AT311" s="269" t="s">
        <v>127</v>
      </c>
      <c r="AU311" s="269" t="s">
        <v>73</v>
      </c>
      <c r="AV311" s="267" t="s">
        <v>73</v>
      </c>
      <c r="AW311" s="267" t="s">
        <v>29</v>
      </c>
      <c r="AX311" s="267" t="s">
        <v>71</v>
      </c>
      <c r="AY311" s="269" t="s">
        <v>115</v>
      </c>
    </row>
    <row r="312" spans="1:65" s="172" customFormat="1" ht="16.5" customHeight="1">
      <c r="A312" s="168"/>
      <c r="B312" s="169"/>
      <c r="C312" s="242" t="s">
        <v>571</v>
      </c>
      <c r="D312" s="242" t="s">
        <v>118</v>
      </c>
      <c r="E312" s="243" t="s">
        <v>572</v>
      </c>
      <c r="F312" s="244" t="s">
        <v>573</v>
      </c>
      <c r="G312" s="245" t="s">
        <v>140</v>
      </c>
      <c r="H312" s="246">
        <v>115</v>
      </c>
      <c r="I312" s="70"/>
      <c r="J312" s="247">
        <f>ROUND(I312*H312,2)</f>
        <v>0</v>
      </c>
      <c r="K312" s="244" t="s">
        <v>122</v>
      </c>
      <c r="L312" s="169"/>
      <c r="M312" s="248" t="s">
        <v>3</v>
      </c>
      <c r="N312" s="249" t="s">
        <v>37</v>
      </c>
      <c r="O312" s="250"/>
      <c r="P312" s="251">
        <f>O312*H312</f>
        <v>0</v>
      </c>
      <c r="Q312" s="251">
        <v>0</v>
      </c>
      <c r="R312" s="251">
        <f>Q312*H312</f>
        <v>0</v>
      </c>
      <c r="S312" s="251">
        <v>0.00175</v>
      </c>
      <c r="T312" s="252">
        <f>S312*H312</f>
        <v>0.20125</v>
      </c>
      <c r="U312" s="168"/>
      <c r="V312" s="168"/>
      <c r="W312" s="168"/>
      <c r="X312" s="168"/>
      <c r="Y312" s="168"/>
      <c r="Z312" s="168"/>
      <c r="AA312" s="168"/>
      <c r="AB312" s="168"/>
      <c r="AC312" s="168"/>
      <c r="AD312" s="168"/>
      <c r="AE312" s="168"/>
      <c r="AR312" s="253" t="s">
        <v>197</v>
      </c>
      <c r="AT312" s="253" t="s">
        <v>118</v>
      </c>
      <c r="AU312" s="253" t="s">
        <v>73</v>
      </c>
      <c r="AY312" s="162" t="s">
        <v>115</v>
      </c>
      <c r="BE312" s="254">
        <f>IF(N312="základní",J312,0)</f>
        <v>0</v>
      </c>
      <c r="BF312" s="254">
        <f>IF(N312="snížená",J312,0)</f>
        <v>0</v>
      </c>
      <c r="BG312" s="254">
        <f>IF(N312="zákl. přenesená",J312,0)</f>
        <v>0</v>
      </c>
      <c r="BH312" s="254">
        <f>IF(N312="sníž. přenesená",J312,0)</f>
        <v>0</v>
      </c>
      <c r="BI312" s="254">
        <f>IF(N312="nulová",J312,0)</f>
        <v>0</v>
      </c>
      <c r="BJ312" s="162" t="s">
        <v>71</v>
      </c>
      <c r="BK312" s="254">
        <f>ROUND(I312*H312,2)</f>
        <v>0</v>
      </c>
      <c r="BL312" s="162" t="s">
        <v>197</v>
      </c>
      <c r="BM312" s="253" t="s">
        <v>574</v>
      </c>
    </row>
    <row r="313" spans="1:47" s="172" customFormat="1" ht="19.2">
      <c r="A313" s="168"/>
      <c r="B313" s="169"/>
      <c r="C313" s="168"/>
      <c r="D313" s="255" t="s">
        <v>133</v>
      </c>
      <c r="E313" s="168"/>
      <c r="F313" s="256" t="s">
        <v>559</v>
      </c>
      <c r="G313" s="168"/>
      <c r="H313" s="168"/>
      <c r="I313" s="173"/>
      <c r="J313" s="168"/>
      <c r="K313" s="168"/>
      <c r="L313" s="169"/>
      <c r="M313" s="257"/>
      <c r="N313" s="258"/>
      <c r="O313" s="250"/>
      <c r="P313" s="250"/>
      <c r="Q313" s="250"/>
      <c r="R313" s="250"/>
      <c r="S313" s="250"/>
      <c r="T313" s="259"/>
      <c r="U313" s="168"/>
      <c r="V313" s="168"/>
      <c r="W313" s="168"/>
      <c r="X313" s="168"/>
      <c r="Y313" s="168"/>
      <c r="Z313" s="168"/>
      <c r="AA313" s="168"/>
      <c r="AB313" s="168"/>
      <c r="AC313" s="168"/>
      <c r="AD313" s="168"/>
      <c r="AE313" s="168"/>
      <c r="AT313" s="162" t="s">
        <v>133</v>
      </c>
      <c r="AU313" s="162" t="s">
        <v>73</v>
      </c>
    </row>
    <row r="314" spans="1:65" s="172" customFormat="1" ht="16.5" customHeight="1">
      <c r="A314" s="168"/>
      <c r="B314" s="169"/>
      <c r="C314" s="242" t="s">
        <v>575</v>
      </c>
      <c r="D314" s="242" t="s">
        <v>118</v>
      </c>
      <c r="E314" s="243" t="s">
        <v>576</v>
      </c>
      <c r="F314" s="244" t="s">
        <v>577</v>
      </c>
      <c r="G314" s="245" t="s">
        <v>140</v>
      </c>
      <c r="H314" s="246">
        <v>66.2</v>
      </c>
      <c r="I314" s="70"/>
      <c r="J314" s="247">
        <f>ROUND(I314*H314,2)</f>
        <v>0</v>
      </c>
      <c r="K314" s="244" t="s">
        <v>122</v>
      </c>
      <c r="L314" s="169"/>
      <c r="M314" s="248" t="s">
        <v>3</v>
      </c>
      <c r="N314" s="249" t="s">
        <v>37</v>
      </c>
      <c r="O314" s="250"/>
      <c r="P314" s="251">
        <f>O314*H314</f>
        <v>0</v>
      </c>
      <c r="Q314" s="251">
        <v>0</v>
      </c>
      <c r="R314" s="251">
        <f>Q314*H314</f>
        <v>0</v>
      </c>
      <c r="S314" s="251">
        <v>0.0026</v>
      </c>
      <c r="T314" s="252">
        <f>S314*H314</f>
        <v>0.17212</v>
      </c>
      <c r="U314" s="168"/>
      <c r="V314" s="168"/>
      <c r="W314" s="168"/>
      <c r="X314" s="168"/>
      <c r="Y314" s="168"/>
      <c r="Z314" s="168"/>
      <c r="AA314" s="168"/>
      <c r="AB314" s="168"/>
      <c r="AC314" s="168"/>
      <c r="AD314" s="168"/>
      <c r="AE314" s="168"/>
      <c r="AR314" s="253" t="s">
        <v>197</v>
      </c>
      <c r="AT314" s="253" t="s">
        <v>118</v>
      </c>
      <c r="AU314" s="253" t="s">
        <v>73</v>
      </c>
      <c r="AY314" s="162" t="s">
        <v>115</v>
      </c>
      <c r="BE314" s="254">
        <f>IF(N314="základní",J314,0)</f>
        <v>0</v>
      </c>
      <c r="BF314" s="254">
        <f>IF(N314="snížená",J314,0)</f>
        <v>0</v>
      </c>
      <c r="BG314" s="254">
        <f>IF(N314="zákl. přenesená",J314,0)</f>
        <v>0</v>
      </c>
      <c r="BH314" s="254">
        <f>IF(N314="sníž. přenesená",J314,0)</f>
        <v>0</v>
      </c>
      <c r="BI314" s="254">
        <f>IF(N314="nulová",J314,0)</f>
        <v>0</v>
      </c>
      <c r="BJ314" s="162" t="s">
        <v>71</v>
      </c>
      <c r="BK314" s="254">
        <f>ROUND(I314*H314,2)</f>
        <v>0</v>
      </c>
      <c r="BL314" s="162" t="s">
        <v>197</v>
      </c>
      <c r="BM314" s="253" t="s">
        <v>578</v>
      </c>
    </row>
    <row r="315" spans="2:51" s="267" customFormat="1" ht="12">
      <c r="B315" s="268"/>
      <c r="D315" s="255" t="s">
        <v>127</v>
      </c>
      <c r="E315" s="269" t="s">
        <v>3</v>
      </c>
      <c r="F315" s="270" t="s">
        <v>579</v>
      </c>
      <c r="H315" s="271">
        <v>42.86</v>
      </c>
      <c r="L315" s="268"/>
      <c r="M315" s="272"/>
      <c r="N315" s="273"/>
      <c r="O315" s="273"/>
      <c r="P315" s="273"/>
      <c r="Q315" s="273"/>
      <c r="R315" s="273"/>
      <c r="S315" s="273"/>
      <c r="T315" s="274"/>
      <c r="AT315" s="269" t="s">
        <v>127</v>
      </c>
      <c r="AU315" s="269" t="s">
        <v>73</v>
      </c>
      <c r="AV315" s="267" t="s">
        <v>73</v>
      </c>
      <c r="AW315" s="267" t="s">
        <v>29</v>
      </c>
      <c r="AX315" s="267" t="s">
        <v>66</v>
      </c>
      <c r="AY315" s="269" t="s">
        <v>115</v>
      </c>
    </row>
    <row r="316" spans="2:51" s="267" customFormat="1" ht="12">
      <c r="B316" s="268"/>
      <c r="D316" s="255" t="s">
        <v>127</v>
      </c>
      <c r="E316" s="269" t="s">
        <v>3</v>
      </c>
      <c r="F316" s="270" t="s">
        <v>580</v>
      </c>
      <c r="H316" s="271">
        <v>23.34</v>
      </c>
      <c r="L316" s="268"/>
      <c r="M316" s="272"/>
      <c r="N316" s="273"/>
      <c r="O316" s="273"/>
      <c r="P316" s="273"/>
      <c r="Q316" s="273"/>
      <c r="R316" s="273"/>
      <c r="S316" s="273"/>
      <c r="T316" s="274"/>
      <c r="AT316" s="269" t="s">
        <v>127</v>
      </c>
      <c r="AU316" s="269" t="s">
        <v>73</v>
      </c>
      <c r="AV316" s="267" t="s">
        <v>73</v>
      </c>
      <c r="AW316" s="267" t="s">
        <v>29</v>
      </c>
      <c r="AX316" s="267" t="s">
        <v>66</v>
      </c>
      <c r="AY316" s="269" t="s">
        <v>115</v>
      </c>
    </row>
    <row r="317" spans="2:51" s="338" customFormat="1" ht="12">
      <c r="B317" s="339"/>
      <c r="D317" s="255" t="s">
        <v>127</v>
      </c>
      <c r="E317" s="340" t="s">
        <v>3</v>
      </c>
      <c r="F317" s="341" t="s">
        <v>328</v>
      </c>
      <c r="H317" s="342">
        <v>66.2</v>
      </c>
      <c r="L317" s="339"/>
      <c r="M317" s="343"/>
      <c r="N317" s="344"/>
      <c r="O317" s="344"/>
      <c r="P317" s="344"/>
      <c r="Q317" s="344"/>
      <c r="R317" s="344"/>
      <c r="S317" s="344"/>
      <c r="T317" s="345"/>
      <c r="AT317" s="340" t="s">
        <v>127</v>
      </c>
      <c r="AU317" s="340" t="s">
        <v>73</v>
      </c>
      <c r="AV317" s="338" t="s">
        <v>123</v>
      </c>
      <c r="AW317" s="338" t="s">
        <v>29</v>
      </c>
      <c r="AX317" s="338" t="s">
        <v>71</v>
      </c>
      <c r="AY317" s="340" t="s">
        <v>115</v>
      </c>
    </row>
    <row r="318" spans="1:65" s="172" customFormat="1" ht="16.5" customHeight="1">
      <c r="A318" s="168"/>
      <c r="B318" s="169"/>
      <c r="C318" s="242" t="s">
        <v>581</v>
      </c>
      <c r="D318" s="242" t="s">
        <v>118</v>
      </c>
      <c r="E318" s="243" t="s">
        <v>582</v>
      </c>
      <c r="F318" s="244" t="s">
        <v>583</v>
      </c>
      <c r="G318" s="245" t="s">
        <v>140</v>
      </c>
      <c r="H318" s="246">
        <v>4</v>
      </c>
      <c r="I318" s="70"/>
      <c r="J318" s="247">
        <f>ROUND(I318*H318,2)</f>
        <v>0</v>
      </c>
      <c r="K318" s="244" t="s">
        <v>122</v>
      </c>
      <c r="L318" s="169"/>
      <c r="M318" s="248" t="s">
        <v>3</v>
      </c>
      <c r="N318" s="249" t="s">
        <v>37</v>
      </c>
      <c r="O318" s="250"/>
      <c r="P318" s="251">
        <f>O318*H318</f>
        <v>0</v>
      </c>
      <c r="Q318" s="251">
        <v>0</v>
      </c>
      <c r="R318" s="251">
        <f>Q318*H318</f>
        <v>0</v>
      </c>
      <c r="S318" s="251">
        <v>0.00394</v>
      </c>
      <c r="T318" s="252">
        <f>S318*H318</f>
        <v>0.01576</v>
      </c>
      <c r="U318" s="168"/>
      <c r="V318" s="168"/>
      <c r="W318" s="168"/>
      <c r="X318" s="168"/>
      <c r="Y318" s="168"/>
      <c r="Z318" s="168"/>
      <c r="AA318" s="168"/>
      <c r="AB318" s="168"/>
      <c r="AC318" s="168"/>
      <c r="AD318" s="168"/>
      <c r="AE318" s="168"/>
      <c r="AR318" s="253" t="s">
        <v>197</v>
      </c>
      <c r="AT318" s="253" t="s">
        <v>118</v>
      </c>
      <c r="AU318" s="253" t="s">
        <v>73</v>
      </c>
      <c r="AY318" s="162" t="s">
        <v>115</v>
      </c>
      <c r="BE318" s="254">
        <f>IF(N318="základní",J318,0)</f>
        <v>0</v>
      </c>
      <c r="BF318" s="254">
        <f>IF(N318="snížená",J318,0)</f>
        <v>0</v>
      </c>
      <c r="BG318" s="254">
        <f>IF(N318="zákl. přenesená",J318,0)</f>
        <v>0</v>
      </c>
      <c r="BH318" s="254">
        <f>IF(N318="sníž. přenesená",J318,0)</f>
        <v>0</v>
      </c>
      <c r="BI318" s="254">
        <f>IF(N318="nulová",J318,0)</f>
        <v>0</v>
      </c>
      <c r="BJ318" s="162" t="s">
        <v>71</v>
      </c>
      <c r="BK318" s="254">
        <f>ROUND(I318*H318,2)</f>
        <v>0</v>
      </c>
      <c r="BL318" s="162" t="s">
        <v>197</v>
      </c>
      <c r="BM318" s="253" t="s">
        <v>584</v>
      </c>
    </row>
    <row r="319" spans="1:65" s="172" customFormat="1" ht="21.75" customHeight="1">
      <c r="A319" s="168"/>
      <c r="B319" s="169"/>
      <c r="C319" s="242" t="s">
        <v>585</v>
      </c>
      <c r="D319" s="242" t="s">
        <v>118</v>
      </c>
      <c r="E319" s="151" t="s">
        <v>946</v>
      </c>
      <c r="F319" s="153" t="s">
        <v>939</v>
      </c>
      <c r="G319" s="245" t="s">
        <v>121</v>
      </c>
      <c r="H319" s="246">
        <v>2.4</v>
      </c>
      <c r="I319" s="70"/>
      <c r="J319" s="247">
        <f>ROUND(I319*H319,2)</f>
        <v>0</v>
      </c>
      <c r="K319" s="244" t="s">
        <v>122</v>
      </c>
      <c r="L319" s="169"/>
      <c r="M319" s="248" t="s">
        <v>3</v>
      </c>
      <c r="N319" s="249" t="s">
        <v>37</v>
      </c>
      <c r="O319" s="250"/>
      <c r="P319" s="251">
        <f>O319*H319</f>
        <v>0</v>
      </c>
      <c r="Q319" s="251">
        <v>0.00672</v>
      </c>
      <c r="R319" s="251">
        <f>Q319*H319</f>
        <v>0.016128</v>
      </c>
      <c r="S319" s="251">
        <v>0</v>
      </c>
      <c r="T319" s="252">
        <f>S319*H319</f>
        <v>0</v>
      </c>
      <c r="U319" s="168"/>
      <c r="V319" s="168"/>
      <c r="W319" s="168"/>
      <c r="X319" s="168"/>
      <c r="Y319" s="168"/>
      <c r="Z319" s="168"/>
      <c r="AA319" s="168"/>
      <c r="AB319" s="168"/>
      <c r="AC319" s="168"/>
      <c r="AD319" s="168"/>
      <c r="AE319" s="168"/>
      <c r="AR319" s="253" t="s">
        <v>197</v>
      </c>
      <c r="AT319" s="253" t="s">
        <v>118</v>
      </c>
      <c r="AU319" s="253" t="s">
        <v>73</v>
      </c>
      <c r="AY319" s="162" t="s">
        <v>115</v>
      </c>
      <c r="BE319" s="254">
        <f>IF(N319="základní",J319,0)</f>
        <v>0</v>
      </c>
      <c r="BF319" s="254">
        <f>IF(N319="snížená",J319,0)</f>
        <v>0</v>
      </c>
      <c r="BG319" s="254">
        <f>IF(N319="zákl. přenesená",J319,0)</f>
        <v>0</v>
      </c>
      <c r="BH319" s="254">
        <f>IF(N319="sníž. přenesená",J319,0)</f>
        <v>0</v>
      </c>
      <c r="BI319" s="254">
        <f>IF(N319="nulová",J319,0)</f>
        <v>0</v>
      </c>
      <c r="BJ319" s="162" t="s">
        <v>71</v>
      </c>
      <c r="BK319" s="254">
        <f>ROUND(I319*H319,2)</f>
        <v>0</v>
      </c>
      <c r="BL319" s="162" t="s">
        <v>197</v>
      </c>
      <c r="BM319" s="253" t="s">
        <v>586</v>
      </c>
    </row>
    <row r="320" spans="1:47" s="172" customFormat="1" ht="19.2">
      <c r="A320" s="168"/>
      <c r="B320" s="169"/>
      <c r="C320" s="168"/>
      <c r="D320" s="255" t="s">
        <v>133</v>
      </c>
      <c r="E320" s="154"/>
      <c r="F320" s="155" t="s">
        <v>587</v>
      </c>
      <c r="G320" s="168"/>
      <c r="H320" s="168"/>
      <c r="I320" s="173"/>
      <c r="J320" s="168"/>
      <c r="K320" s="168"/>
      <c r="L320" s="169"/>
      <c r="M320" s="257"/>
      <c r="N320" s="258"/>
      <c r="O320" s="250"/>
      <c r="P320" s="250"/>
      <c r="Q320" s="250"/>
      <c r="R320" s="250"/>
      <c r="S320" s="250"/>
      <c r="T320" s="259"/>
      <c r="U320" s="168"/>
      <c r="V320" s="168"/>
      <c r="W320" s="168"/>
      <c r="X320" s="168"/>
      <c r="Y320" s="168"/>
      <c r="Z320" s="168"/>
      <c r="AA320" s="168"/>
      <c r="AB320" s="168"/>
      <c r="AC320" s="168"/>
      <c r="AD320" s="168"/>
      <c r="AE320" s="168"/>
      <c r="AT320" s="162" t="s">
        <v>133</v>
      </c>
      <c r="AU320" s="162" t="s">
        <v>73</v>
      </c>
    </row>
    <row r="321" spans="2:51" s="267" customFormat="1" ht="12">
      <c r="B321" s="268"/>
      <c r="D321" s="255" t="s">
        <v>127</v>
      </c>
      <c r="E321" s="156" t="s">
        <v>3</v>
      </c>
      <c r="F321" s="157" t="s">
        <v>588</v>
      </c>
      <c r="H321" s="271">
        <v>2.4</v>
      </c>
      <c r="L321" s="268"/>
      <c r="M321" s="272"/>
      <c r="N321" s="273"/>
      <c r="O321" s="273"/>
      <c r="P321" s="273"/>
      <c r="Q321" s="273"/>
      <c r="R321" s="273"/>
      <c r="S321" s="273"/>
      <c r="T321" s="274"/>
      <c r="AT321" s="269" t="s">
        <v>127</v>
      </c>
      <c r="AU321" s="269" t="s">
        <v>73</v>
      </c>
      <c r="AV321" s="267" t="s">
        <v>73</v>
      </c>
      <c r="AW321" s="267" t="s">
        <v>29</v>
      </c>
      <c r="AX321" s="267" t="s">
        <v>71</v>
      </c>
      <c r="AY321" s="269" t="s">
        <v>115</v>
      </c>
    </row>
    <row r="322" spans="1:65" s="172" customFormat="1" ht="21.75" customHeight="1">
      <c r="A322" s="168"/>
      <c r="B322" s="169"/>
      <c r="C322" s="242" t="s">
        <v>589</v>
      </c>
      <c r="D322" s="242" t="s">
        <v>118</v>
      </c>
      <c r="E322" s="151" t="s">
        <v>947</v>
      </c>
      <c r="F322" s="153" t="s">
        <v>940</v>
      </c>
      <c r="G322" s="245" t="s">
        <v>121</v>
      </c>
      <c r="H322" s="246">
        <v>2.4</v>
      </c>
      <c r="I322" s="70"/>
      <c r="J322" s="247">
        <f>ROUND(I322*H322,2)</f>
        <v>0</v>
      </c>
      <c r="K322" s="244" t="s">
        <v>122</v>
      </c>
      <c r="L322" s="169"/>
      <c r="M322" s="248" t="s">
        <v>3</v>
      </c>
      <c r="N322" s="249" t="s">
        <v>37</v>
      </c>
      <c r="O322" s="250"/>
      <c r="P322" s="251">
        <f>O322*H322</f>
        <v>0</v>
      </c>
      <c r="Q322" s="251">
        <v>0.00034</v>
      </c>
      <c r="R322" s="251">
        <f>Q322*H322</f>
        <v>0.000816</v>
      </c>
      <c r="S322" s="251">
        <v>0</v>
      </c>
      <c r="T322" s="252">
        <f>S322*H322</f>
        <v>0</v>
      </c>
      <c r="U322" s="168"/>
      <c r="V322" s="168"/>
      <c r="W322" s="168"/>
      <c r="X322" s="168"/>
      <c r="Y322" s="168"/>
      <c r="Z322" s="168"/>
      <c r="AA322" s="168"/>
      <c r="AB322" s="168"/>
      <c r="AC322" s="168"/>
      <c r="AD322" s="168"/>
      <c r="AE322" s="168"/>
      <c r="AR322" s="253" t="s">
        <v>197</v>
      </c>
      <c r="AT322" s="253" t="s">
        <v>118</v>
      </c>
      <c r="AU322" s="253" t="s">
        <v>73</v>
      </c>
      <c r="AY322" s="162" t="s">
        <v>115</v>
      </c>
      <c r="BE322" s="254">
        <f>IF(N322="základní",J322,0)</f>
        <v>0</v>
      </c>
      <c r="BF322" s="254">
        <f>IF(N322="snížená",J322,0)</f>
        <v>0</v>
      </c>
      <c r="BG322" s="254">
        <f>IF(N322="zákl. přenesená",J322,0)</f>
        <v>0</v>
      </c>
      <c r="BH322" s="254">
        <f>IF(N322="sníž. přenesená",J322,0)</f>
        <v>0</v>
      </c>
      <c r="BI322" s="254">
        <f>IF(N322="nulová",J322,0)</f>
        <v>0</v>
      </c>
      <c r="BJ322" s="162" t="s">
        <v>71</v>
      </c>
      <c r="BK322" s="254">
        <f>ROUND(I322*H322,2)</f>
        <v>0</v>
      </c>
      <c r="BL322" s="162" t="s">
        <v>197</v>
      </c>
      <c r="BM322" s="253" t="s">
        <v>590</v>
      </c>
    </row>
    <row r="323" spans="2:51" s="267" customFormat="1" ht="12">
      <c r="B323" s="268"/>
      <c r="D323" s="255" t="s">
        <v>127</v>
      </c>
      <c r="E323" s="355" t="s">
        <v>3</v>
      </c>
      <c r="F323" s="356" t="s">
        <v>591</v>
      </c>
      <c r="H323" s="271">
        <v>2.4</v>
      </c>
      <c r="L323" s="268"/>
      <c r="M323" s="272"/>
      <c r="N323" s="273"/>
      <c r="O323" s="273"/>
      <c r="P323" s="273"/>
      <c r="Q323" s="273"/>
      <c r="R323" s="273"/>
      <c r="S323" s="273"/>
      <c r="T323" s="274"/>
      <c r="AT323" s="269" t="s">
        <v>127</v>
      </c>
      <c r="AU323" s="269" t="s">
        <v>73</v>
      </c>
      <c r="AV323" s="267" t="s">
        <v>73</v>
      </c>
      <c r="AW323" s="267" t="s">
        <v>29</v>
      </c>
      <c r="AX323" s="267" t="s">
        <v>71</v>
      </c>
      <c r="AY323" s="269" t="s">
        <v>115</v>
      </c>
    </row>
    <row r="324" spans="1:65" s="172" customFormat="1" ht="16.5" customHeight="1">
      <c r="A324" s="168"/>
      <c r="B324" s="169"/>
      <c r="C324" s="242" t="s">
        <v>592</v>
      </c>
      <c r="D324" s="242" t="s">
        <v>118</v>
      </c>
      <c r="E324" s="357" t="s">
        <v>593</v>
      </c>
      <c r="F324" s="358" t="s">
        <v>594</v>
      </c>
      <c r="G324" s="245" t="s">
        <v>140</v>
      </c>
      <c r="H324" s="246">
        <v>65.59</v>
      </c>
      <c r="I324" s="70"/>
      <c r="J324" s="247">
        <f>ROUND(I324*H324,2)</f>
        <v>0</v>
      </c>
      <c r="K324" s="244" t="s">
        <v>122</v>
      </c>
      <c r="L324" s="169"/>
      <c r="M324" s="248" t="s">
        <v>3</v>
      </c>
      <c r="N324" s="249" t="s">
        <v>37</v>
      </c>
      <c r="O324" s="250"/>
      <c r="P324" s="251">
        <f>O324*H324</f>
        <v>0</v>
      </c>
      <c r="Q324" s="251">
        <v>0</v>
      </c>
      <c r="R324" s="251">
        <f>Q324*H324</f>
        <v>0</v>
      </c>
      <c r="S324" s="251">
        <v>0</v>
      </c>
      <c r="T324" s="252">
        <f>S324*H324</f>
        <v>0</v>
      </c>
      <c r="U324" s="168"/>
      <c r="V324" s="168"/>
      <c r="W324" s="168"/>
      <c r="X324" s="168"/>
      <c r="Y324" s="168"/>
      <c r="Z324" s="168"/>
      <c r="AA324" s="168"/>
      <c r="AB324" s="168"/>
      <c r="AC324" s="168"/>
      <c r="AD324" s="168"/>
      <c r="AE324" s="168"/>
      <c r="AR324" s="253" t="s">
        <v>197</v>
      </c>
      <c r="AT324" s="253" t="s">
        <v>118</v>
      </c>
      <c r="AU324" s="253" t="s">
        <v>73</v>
      </c>
      <c r="AY324" s="162" t="s">
        <v>115</v>
      </c>
      <c r="BE324" s="254">
        <f>IF(N324="základní",J324,0)</f>
        <v>0</v>
      </c>
      <c r="BF324" s="254">
        <f>IF(N324="snížená",J324,0)</f>
        <v>0</v>
      </c>
      <c r="BG324" s="254">
        <f>IF(N324="zákl. přenesená",J324,0)</f>
        <v>0</v>
      </c>
      <c r="BH324" s="254">
        <f>IF(N324="sníž. přenesená",J324,0)</f>
        <v>0</v>
      </c>
      <c r="BI324" s="254">
        <f>IF(N324="nulová",J324,0)</f>
        <v>0</v>
      </c>
      <c r="BJ324" s="162" t="s">
        <v>71</v>
      </c>
      <c r="BK324" s="254">
        <f>ROUND(I324*H324,2)</f>
        <v>0</v>
      </c>
      <c r="BL324" s="162" t="s">
        <v>197</v>
      </c>
      <c r="BM324" s="253" t="s">
        <v>595</v>
      </c>
    </row>
    <row r="325" spans="1:47" s="172" customFormat="1" ht="19.2">
      <c r="A325" s="168"/>
      <c r="B325" s="169"/>
      <c r="C325" s="168"/>
      <c r="D325" s="255" t="s">
        <v>133</v>
      </c>
      <c r="E325" s="359"/>
      <c r="F325" s="360" t="s">
        <v>596</v>
      </c>
      <c r="G325" s="168"/>
      <c r="H325" s="168"/>
      <c r="I325" s="173"/>
      <c r="J325" s="168"/>
      <c r="K325" s="168"/>
      <c r="L325" s="169"/>
      <c r="M325" s="257"/>
      <c r="N325" s="258"/>
      <c r="O325" s="250"/>
      <c r="P325" s="250"/>
      <c r="Q325" s="250"/>
      <c r="R325" s="250"/>
      <c r="S325" s="250"/>
      <c r="T325" s="259"/>
      <c r="U325" s="168"/>
      <c r="V325" s="168"/>
      <c r="W325" s="168"/>
      <c r="X325" s="168"/>
      <c r="Y325" s="168"/>
      <c r="Z325" s="168"/>
      <c r="AA325" s="168"/>
      <c r="AB325" s="168"/>
      <c r="AC325" s="168"/>
      <c r="AD325" s="168"/>
      <c r="AE325" s="168"/>
      <c r="AT325" s="162" t="s">
        <v>133</v>
      </c>
      <c r="AU325" s="162" t="s">
        <v>73</v>
      </c>
    </row>
    <row r="326" spans="1:65" s="172" customFormat="1" ht="16.5" customHeight="1">
      <c r="A326" s="168"/>
      <c r="B326" s="169"/>
      <c r="C326" s="346" t="s">
        <v>597</v>
      </c>
      <c r="D326" s="346" t="s">
        <v>256</v>
      </c>
      <c r="E326" s="361" t="s">
        <v>598</v>
      </c>
      <c r="F326" s="362" t="s">
        <v>599</v>
      </c>
      <c r="G326" s="349" t="s">
        <v>140</v>
      </c>
      <c r="H326" s="350">
        <v>65.59</v>
      </c>
      <c r="I326" s="375"/>
      <c r="J326" s="351">
        <f>ROUND(I326*H326,2)</f>
        <v>0</v>
      </c>
      <c r="K326" s="348" t="s">
        <v>122</v>
      </c>
      <c r="L326" s="352"/>
      <c r="M326" s="353" t="s">
        <v>3</v>
      </c>
      <c r="N326" s="354" t="s">
        <v>37</v>
      </c>
      <c r="O326" s="250"/>
      <c r="P326" s="251">
        <f>O326*H326</f>
        <v>0</v>
      </c>
      <c r="Q326" s="251">
        <v>0.00111</v>
      </c>
      <c r="R326" s="251">
        <f>Q326*H326</f>
        <v>0.0728049</v>
      </c>
      <c r="S326" s="251">
        <v>0</v>
      </c>
      <c r="T326" s="252">
        <f>S326*H326</f>
        <v>0</v>
      </c>
      <c r="U326" s="168"/>
      <c r="V326" s="168"/>
      <c r="W326" s="168"/>
      <c r="X326" s="168"/>
      <c r="Y326" s="168"/>
      <c r="Z326" s="168"/>
      <c r="AA326" s="168"/>
      <c r="AB326" s="168"/>
      <c r="AC326" s="168"/>
      <c r="AD326" s="168"/>
      <c r="AE326" s="168"/>
      <c r="AR326" s="253" t="s">
        <v>274</v>
      </c>
      <c r="AT326" s="253" t="s">
        <v>256</v>
      </c>
      <c r="AU326" s="253" t="s">
        <v>73</v>
      </c>
      <c r="AY326" s="162" t="s">
        <v>115</v>
      </c>
      <c r="BE326" s="254">
        <f>IF(N326="základní",J326,0)</f>
        <v>0</v>
      </c>
      <c r="BF326" s="254">
        <f>IF(N326="snížená",J326,0)</f>
        <v>0</v>
      </c>
      <c r="BG326" s="254">
        <f>IF(N326="zákl. přenesená",J326,0)</f>
        <v>0</v>
      </c>
      <c r="BH326" s="254">
        <f>IF(N326="sníž. přenesená",J326,0)</f>
        <v>0</v>
      </c>
      <c r="BI326" s="254">
        <f>IF(N326="nulová",J326,0)</f>
        <v>0</v>
      </c>
      <c r="BJ326" s="162" t="s">
        <v>71</v>
      </c>
      <c r="BK326" s="254">
        <f>ROUND(I326*H326,2)</f>
        <v>0</v>
      </c>
      <c r="BL326" s="162" t="s">
        <v>197</v>
      </c>
      <c r="BM326" s="253" t="s">
        <v>600</v>
      </c>
    </row>
    <row r="327" spans="1:65" s="172" customFormat="1" ht="22.8">
      <c r="A327" s="168"/>
      <c r="B327" s="169"/>
      <c r="C327" s="242" t="s">
        <v>601</v>
      </c>
      <c r="D327" s="242" t="s">
        <v>118</v>
      </c>
      <c r="E327" s="151" t="s">
        <v>948</v>
      </c>
      <c r="F327" s="153" t="s">
        <v>941</v>
      </c>
      <c r="G327" s="245" t="s">
        <v>140</v>
      </c>
      <c r="H327" s="246">
        <v>6.27</v>
      </c>
      <c r="I327" s="70"/>
      <c r="J327" s="247">
        <f>ROUND(I327*H327,2)</f>
        <v>0</v>
      </c>
      <c r="K327" s="244" t="s">
        <v>122</v>
      </c>
      <c r="L327" s="169"/>
      <c r="M327" s="248" t="s">
        <v>3</v>
      </c>
      <c r="N327" s="249" t="s">
        <v>37</v>
      </c>
      <c r="O327" s="250"/>
      <c r="P327" s="251">
        <f>O327*H327</f>
        <v>0</v>
      </c>
      <c r="Q327" s="251">
        <v>0.0023</v>
      </c>
      <c r="R327" s="251">
        <f>Q327*H327</f>
        <v>0.014420999999999998</v>
      </c>
      <c r="S327" s="251">
        <v>0</v>
      </c>
      <c r="T327" s="252">
        <f>S327*H327</f>
        <v>0</v>
      </c>
      <c r="U327" s="168"/>
      <c r="V327" s="168"/>
      <c r="W327" s="168"/>
      <c r="X327" s="168"/>
      <c r="Y327" s="168"/>
      <c r="Z327" s="168"/>
      <c r="AA327" s="168"/>
      <c r="AB327" s="168"/>
      <c r="AC327" s="168"/>
      <c r="AD327" s="168"/>
      <c r="AE327" s="168"/>
      <c r="AR327" s="253" t="s">
        <v>197</v>
      </c>
      <c r="AT327" s="253" t="s">
        <v>118</v>
      </c>
      <c r="AU327" s="253" t="s">
        <v>73</v>
      </c>
      <c r="AY327" s="162" t="s">
        <v>115</v>
      </c>
      <c r="BE327" s="254">
        <f>IF(N327="základní",J327,0)</f>
        <v>0</v>
      </c>
      <c r="BF327" s="254">
        <f>IF(N327="snížená",J327,0)</f>
        <v>0</v>
      </c>
      <c r="BG327" s="254">
        <f>IF(N327="zákl. přenesená",J327,0)</f>
        <v>0</v>
      </c>
      <c r="BH327" s="254">
        <f>IF(N327="sníž. přenesená",J327,0)</f>
        <v>0</v>
      </c>
      <c r="BI327" s="254">
        <f>IF(N327="nulová",J327,0)</f>
        <v>0</v>
      </c>
      <c r="BJ327" s="162" t="s">
        <v>71</v>
      </c>
      <c r="BK327" s="254">
        <f>ROUND(I327*H327,2)</f>
        <v>0</v>
      </c>
      <c r="BL327" s="162" t="s">
        <v>197</v>
      </c>
      <c r="BM327" s="253" t="s">
        <v>602</v>
      </c>
    </row>
    <row r="328" spans="1:47" s="172" customFormat="1" ht="19.2">
      <c r="A328" s="168"/>
      <c r="B328" s="169"/>
      <c r="C328" s="168"/>
      <c r="D328" s="255" t="s">
        <v>133</v>
      </c>
      <c r="E328" s="154"/>
      <c r="F328" s="155" t="s">
        <v>603</v>
      </c>
      <c r="G328" s="168"/>
      <c r="H328" s="168"/>
      <c r="I328" s="173"/>
      <c r="J328" s="168"/>
      <c r="K328" s="168"/>
      <c r="L328" s="169"/>
      <c r="M328" s="257"/>
      <c r="N328" s="258"/>
      <c r="O328" s="250"/>
      <c r="P328" s="250"/>
      <c r="Q328" s="250"/>
      <c r="R328" s="250"/>
      <c r="S328" s="250"/>
      <c r="T328" s="259"/>
      <c r="U328" s="168"/>
      <c r="V328" s="168"/>
      <c r="W328" s="168"/>
      <c r="X328" s="168"/>
      <c r="Y328" s="168"/>
      <c r="Z328" s="168"/>
      <c r="AA328" s="168"/>
      <c r="AB328" s="168"/>
      <c r="AC328" s="168"/>
      <c r="AD328" s="168"/>
      <c r="AE328" s="168"/>
      <c r="AT328" s="162" t="s">
        <v>133</v>
      </c>
      <c r="AU328" s="162" t="s">
        <v>73</v>
      </c>
    </row>
    <row r="329" spans="1:65" s="172" customFormat="1" ht="22.8">
      <c r="A329" s="168"/>
      <c r="B329" s="169"/>
      <c r="C329" s="242" t="s">
        <v>604</v>
      </c>
      <c r="D329" s="242" t="s">
        <v>118</v>
      </c>
      <c r="E329" s="151" t="s">
        <v>949</v>
      </c>
      <c r="F329" s="153" t="s">
        <v>942</v>
      </c>
      <c r="G329" s="245" t="s">
        <v>140</v>
      </c>
      <c r="H329" s="246">
        <v>154.14</v>
      </c>
      <c r="I329" s="70"/>
      <c r="J329" s="247">
        <f>ROUND(I329*H329,2)</f>
        <v>0</v>
      </c>
      <c r="K329" s="244" t="s">
        <v>122</v>
      </c>
      <c r="L329" s="169"/>
      <c r="M329" s="248" t="s">
        <v>3</v>
      </c>
      <c r="N329" s="249" t="s">
        <v>37</v>
      </c>
      <c r="O329" s="250"/>
      <c r="P329" s="251">
        <f>O329*H329</f>
        <v>0</v>
      </c>
      <c r="Q329" s="251">
        <v>0.00376</v>
      </c>
      <c r="R329" s="251">
        <f>Q329*H329</f>
        <v>0.5795663999999999</v>
      </c>
      <c r="S329" s="251">
        <v>0</v>
      </c>
      <c r="T329" s="252">
        <f>S329*H329</f>
        <v>0</v>
      </c>
      <c r="U329" s="168"/>
      <c r="V329" s="168"/>
      <c r="W329" s="168"/>
      <c r="X329" s="168"/>
      <c r="Y329" s="168"/>
      <c r="Z329" s="168"/>
      <c r="AA329" s="168"/>
      <c r="AB329" s="168"/>
      <c r="AC329" s="168"/>
      <c r="AD329" s="168"/>
      <c r="AE329" s="168"/>
      <c r="AR329" s="253" t="s">
        <v>197</v>
      </c>
      <c r="AT329" s="253" t="s">
        <v>118</v>
      </c>
      <c r="AU329" s="253" t="s">
        <v>73</v>
      </c>
      <c r="AY329" s="162" t="s">
        <v>115</v>
      </c>
      <c r="BE329" s="254">
        <f>IF(N329="základní",J329,0)</f>
        <v>0</v>
      </c>
      <c r="BF329" s="254">
        <f>IF(N329="snížená",J329,0)</f>
        <v>0</v>
      </c>
      <c r="BG329" s="254">
        <f>IF(N329="zákl. přenesená",J329,0)</f>
        <v>0</v>
      </c>
      <c r="BH329" s="254">
        <f>IF(N329="sníž. přenesená",J329,0)</f>
        <v>0</v>
      </c>
      <c r="BI329" s="254">
        <f>IF(N329="nulová",J329,0)</f>
        <v>0</v>
      </c>
      <c r="BJ329" s="162" t="s">
        <v>71</v>
      </c>
      <c r="BK329" s="254">
        <f>ROUND(I329*H329,2)</f>
        <v>0</v>
      </c>
      <c r="BL329" s="162" t="s">
        <v>197</v>
      </c>
      <c r="BM329" s="253" t="s">
        <v>605</v>
      </c>
    </row>
    <row r="330" spans="1:47" s="172" customFormat="1" ht="19.2">
      <c r="A330" s="168"/>
      <c r="B330" s="169"/>
      <c r="C330" s="168"/>
      <c r="D330" s="255" t="s">
        <v>133</v>
      </c>
      <c r="E330" s="154"/>
      <c r="F330" s="155" t="s">
        <v>606</v>
      </c>
      <c r="G330" s="168"/>
      <c r="H330" s="168"/>
      <c r="I330" s="173"/>
      <c r="J330" s="168"/>
      <c r="K330" s="168"/>
      <c r="L330" s="169"/>
      <c r="M330" s="257"/>
      <c r="N330" s="258"/>
      <c r="O330" s="250"/>
      <c r="P330" s="250"/>
      <c r="Q330" s="250"/>
      <c r="R330" s="250"/>
      <c r="S330" s="250"/>
      <c r="T330" s="259"/>
      <c r="U330" s="168"/>
      <c r="V330" s="168"/>
      <c r="W330" s="168"/>
      <c r="X330" s="168"/>
      <c r="Y330" s="168"/>
      <c r="Z330" s="168"/>
      <c r="AA330" s="168"/>
      <c r="AB330" s="168"/>
      <c r="AC330" s="168"/>
      <c r="AD330" s="168"/>
      <c r="AE330" s="168"/>
      <c r="AT330" s="162" t="s">
        <v>133</v>
      </c>
      <c r="AU330" s="162" t="s">
        <v>73</v>
      </c>
    </row>
    <row r="331" spans="1:65" s="172" customFormat="1" ht="22.8">
      <c r="A331" s="168"/>
      <c r="B331" s="169"/>
      <c r="C331" s="242" t="s">
        <v>607</v>
      </c>
      <c r="D331" s="242" t="s">
        <v>118</v>
      </c>
      <c r="E331" s="151" t="s">
        <v>950</v>
      </c>
      <c r="F331" s="153" t="s">
        <v>943</v>
      </c>
      <c r="G331" s="245" t="s">
        <v>160</v>
      </c>
      <c r="H331" s="246">
        <v>1</v>
      </c>
      <c r="I331" s="70"/>
      <c r="J331" s="247">
        <f>ROUND(I331*H331,2)</f>
        <v>0</v>
      </c>
      <c r="K331" s="244" t="s">
        <v>122</v>
      </c>
      <c r="L331" s="169"/>
      <c r="M331" s="248" t="s">
        <v>3</v>
      </c>
      <c r="N331" s="249" t="s">
        <v>37</v>
      </c>
      <c r="O331" s="250"/>
      <c r="P331" s="251">
        <f>O331*H331</f>
        <v>0</v>
      </c>
      <c r="Q331" s="251">
        <v>0</v>
      </c>
      <c r="R331" s="251">
        <f>Q331*H331</f>
        <v>0</v>
      </c>
      <c r="S331" s="251">
        <v>0</v>
      </c>
      <c r="T331" s="252">
        <f>S331*H331</f>
        <v>0</v>
      </c>
      <c r="U331" s="168"/>
      <c r="V331" s="168"/>
      <c r="W331" s="168"/>
      <c r="X331" s="168"/>
      <c r="Y331" s="168"/>
      <c r="Z331" s="168"/>
      <c r="AA331" s="168"/>
      <c r="AB331" s="168"/>
      <c r="AC331" s="168"/>
      <c r="AD331" s="168"/>
      <c r="AE331" s="168"/>
      <c r="AR331" s="253" t="s">
        <v>197</v>
      </c>
      <c r="AT331" s="253" t="s">
        <v>118</v>
      </c>
      <c r="AU331" s="253" t="s">
        <v>73</v>
      </c>
      <c r="AY331" s="162" t="s">
        <v>115</v>
      </c>
      <c r="BE331" s="254">
        <f>IF(N331="základní",J331,0)</f>
        <v>0</v>
      </c>
      <c r="BF331" s="254">
        <f>IF(N331="snížená",J331,0)</f>
        <v>0</v>
      </c>
      <c r="BG331" s="254">
        <f>IF(N331="zákl. přenesená",J331,0)</f>
        <v>0</v>
      </c>
      <c r="BH331" s="254">
        <f>IF(N331="sníž. přenesená",J331,0)</f>
        <v>0</v>
      </c>
      <c r="BI331" s="254">
        <f>IF(N331="nulová",J331,0)</f>
        <v>0</v>
      </c>
      <c r="BJ331" s="162" t="s">
        <v>71</v>
      </c>
      <c r="BK331" s="254">
        <f>ROUND(I331*H331,2)</f>
        <v>0</v>
      </c>
      <c r="BL331" s="162" t="s">
        <v>197</v>
      </c>
      <c r="BM331" s="253" t="s">
        <v>608</v>
      </c>
    </row>
    <row r="332" spans="1:65" s="172" customFormat="1" ht="22.8">
      <c r="A332" s="168"/>
      <c r="B332" s="169"/>
      <c r="C332" s="242" t="s">
        <v>609</v>
      </c>
      <c r="D332" s="242" t="s">
        <v>118</v>
      </c>
      <c r="E332" s="151" t="s">
        <v>951</v>
      </c>
      <c r="F332" s="153" t="s">
        <v>944</v>
      </c>
      <c r="G332" s="245" t="s">
        <v>160</v>
      </c>
      <c r="H332" s="246">
        <v>6</v>
      </c>
      <c r="I332" s="70"/>
      <c r="J332" s="247">
        <f>ROUND(I332*H332,2)</f>
        <v>0</v>
      </c>
      <c r="K332" s="244" t="s">
        <v>122</v>
      </c>
      <c r="L332" s="169"/>
      <c r="M332" s="248" t="s">
        <v>3</v>
      </c>
      <c r="N332" s="249" t="s">
        <v>37</v>
      </c>
      <c r="O332" s="250"/>
      <c r="P332" s="251">
        <f>O332*H332</f>
        <v>0</v>
      </c>
      <c r="Q332" s="251">
        <v>0</v>
      </c>
      <c r="R332" s="251">
        <f>Q332*H332</f>
        <v>0</v>
      </c>
      <c r="S332" s="251">
        <v>0</v>
      </c>
      <c r="T332" s="252">
        <f>S332*H332</f>
        <v>0</v>
      </c>
      <c r="U332" s="168"/>
      <c r="V332" s="168"/>
      <c r="W332" s="168"/>
      <c r="X332" s="168"/>
      <c r="Y332" s="168"/>
      <c r="Z332" s="168"/>
      <c r="AA332" s="168"/>
      <c r="AB332" s="168"/>
      <c r="AC332" s="168"/>
      <c r="AD332" s="168"/>
      <c r="AE332" s="168"/>
      <c r="AR332" s="253" t="s">
        <v>197</v>
      </c>
      <c r="AT332" s="253" t="s">
        <v>118</v>
      </c>
      <c r="AU332" s="253" t="s">
        <v>73</v>
      </c>
      <c r="AY332" s="162" t="s">
        <v>115</v>
      </c>
      <c r="BE332" s="254">
        <f>IF(N332="základní",J332,0)</f>
        <v>0</v>
      </c>
      <c r="BF332" s="254">
        <f>IF(N332="snížená",J332,0)</f>
        <v>0</v>
      </c>
      <c r="BG332" s="254">
        <f>IF(N332="zákl. přenesená",J332,0)</f>
        <v>0</v>
      </c>
      <c r="BH332" s="254">
        <f>IF(N332="sníž. přenesená",J332,0)</f>
        <v>0</v>
      </c>
      <c r="BI332" s="254">
        <f>IF(N332="nulová",J332,0)</f>
        <v>0</v>
      </c>
      <c r="BJ332" s="162" t="s">
        <v>71</v>
      </c>
      <c r="BK332" s="254">
        <f>ROUND(I332*H332,2)</f>
        <v>0</v>
      </c>
      <c r="BL332" s="162" t="s">
        <v>197</v>
      </c>
      <c r="BM332" s="253" t="s">
        <v>610</v>
      </c>
    </row>
    <row r="333" spans="1:65" s="172" customFormat="1" ht="22.8">
      <c r="A333" s="168"/>
      <c r="B333" s="169"/>
      <c r="C333" s="242" t="s">
        <v>611</v>
      </c>
      <c r="D333" s="242" t="s">
        <v>118</v>
      </c>
      <c r="E333" s="151" t="s">
        <v>952</v>
      </c>
      <c r="F333" s="153" t="s">
        <v>945</v>
      </c>
      <c r="G333" s="245" t="s">
        <v>140</v>
      </c>
      <c r="H333" s="246">
        <v>2.6</v>
      </c>
      <c r="I333" s="70"/>
      <c r="J333" s="247">
        <f>ROUND(I333*H333,2)</f>
        <v>0</v>
      </c>
      <c r="K333" s="244" t="s">
        <v>122</v>
      </c>
      <c r="L333" s="169"/>
      <c r="M333" s="248" t="s">
        <v>3</v>
      </c>
      <c r="N333" s="249" t="s">
        <v>37</v>
      </c>
      <c r="O333" s="250"/>
      <c r="P333" s="251">
        <f>O333*H333</f>
        <v>0</v>
      </c>
      <c r="Q333" s="251">
        <v>0.00091</v>
      </c>
      <c r="R333" s="251">
        <f>Q333*H333</f>
        <v>0.002366</v>
      </c>
      <c r="S333" s="251">
        <v>0</v>
      </c>
      <c r="T333" s="252">
        <f>S333*H333</f>
        <v>0</v>
      </c>
      <c r="U333" s="168"/>
      <c r="V333" s="168"/>
      <c r="W333" s="168"/>
      <c r="X333" s="168"/>
      <c r="Y333" s="168"/>
      <c r="Z333" s="168"/>
      <c r="AA333" s="168"/>
      <c r="AB333" s="168"/>
      <c r="AC333" s="168"/>
      <c r="AD333" s="168"/>
      <c r="AE333" s="168"/>
      <c r="AR333" s="253" t="s">
        <v>197</v>
      </c>
      <c r="AT333" s="253" t="s">
        <v>118</v>
      </c>
      <c r="AU333" s="253" t="s">
        <v>73</v>
      </c>
      <c r="AY333" s="162" t="s">
        <v>115</v>
      </c>
      <c r="BE333" s="254">
        <f>IF(N333="základní",J333,0)</f>
        <v>0</v>
      </c>
      <c r="BF333" s="254">
        <f>IF(N333="snížená",J333,0)</f>
        <v>0</v>
      </c>
      <c r="BG333" s="254">
        <f>IF(N333="zákl. přenesená",J333,0)</f>
        <v>0</v>
      </c>
      <c r="BH333" s="254">
        <f>IF(N333="sníž. přenesená",J333,0)</f>
        <v>0</v>
      </c>
      <c r="BI333" s="254">
        <f>IF(N333="nulová",J333,0)</f>
        <v>0</v>
      </c>
      <c r="BJ333" s="162" t="s">
        <v>71</v>
      </c>
      <c r="BK333" s="254">
        <f>ROUND(I333*H333,2)</f>
        <v>0</v>
      </c>
      <c r="BL333" s="162" t="s">
        <v>197</v>
      </c>
      <c r="BM333" s="253" t="s">
        <v>612</v>
      </c>
    </row>
    <row r="334" spans="1:47" s="172" customFormat="1" ht="19.2">
      <c r="A334" s="168"/>
      <c r="B334" s="169"/>
      <c r="C334" s="168"/>
      <c r="D334" s="255" t="s">
        <v>133</v>
      </c>
      <c r="E334" s="168"/>
      <c r="F334" s="256" t="s">
        <v>613</v>
      </c>
      <c r="G334" s="168"/>
      <c r="H334" s="168"/>
      <c r="I334" s="173"/>
      <c r="J334" s="168"/>
      <c r="K334" s="168"/>
      <c r="L334" s="169"/>
      <c r="M334" s="257"/>
      <c r="N334" s="258"/>
      <c r="O334" s="250"/>
      <c r="P334" s="250"/>
      <c r="Q334" s="250"/>
      <c r="R334" s="250"/>
      <c r="S334" s="250"/>
      <c r="T334" s="259"/>
      <c r="U334" s="168"/>
      <c r="V334" s="168"/>
      <c r="W334" s="168"/>
      <c r="X334" s="168"/>
      <c r="Y334" s="168"/>
      <c r="Z334" s="168"/>
      <c r="AA334" s="168"/>
      <c r="AB334" s="168"/>
      <c r="AC334" s="168"/>
      <c r="AD334" s="168"/>
      <c r="AE334" s="168"/>
      <c r="AT334" s="162" t="s">
        <v>133</v>
      </c>
      <c r="AU334" s="162" t="s">
        <v>73</v>
      </c>
    </row>
    <row r="335" spans="1:65" s="172" customFormat="1" ht="16.5" customHeight="1">
      <c r="A335" s="168"/>
      <c r="B335" s="169"/>
      <c r="C335" s="242" t="s">
        <v>614</v>
      </c>
      <c r="D335" s="242" t="s">
        <v>118</v>
      </c>
      <c r="E335" s="243" t="s">
        <v>615</v>
      </c>
      <c r="F335" s="244" t="s">
        <v>616</v>
      </c>
      <c r="G335" s="245" t="s">
        <v>140</v>
      </c>
      <c r="H335" s="246">
        <v>65.59</v>
      </c>
      <c r="I335" s="70"/>
      <c r="J335" s="247">
        <f>ROUND(I335*H335,2)</f>
        <v>0</v>
      </c>
      <c r="K335" s="244" t="s">
        <v>122</v>
      </c>
      <c r="L335" s="169"/>
      <c r="M335" s="248" t="s">
        <v>3</v>
      </c>
      <c r="N335" s="249" t="s">
        <v>37</v>
      </c>
      <c r="O335" s="250"/>
      <c r="P335" s="251">
        <f>O335*H335</f>
        <v>0</v>
      </c>
      <c r="Q335" s="251">
        <v>0</v>
      </c>
      <c r="R335" s="251">
        <f>Q335*H335</f>
        <v>0</v>
      </c>
      <c r="S335" s="251">
        <v>0</v>
      </c>
      <c r="T335" s="252">
        <f>S335*H335</f>
        <v>0</v>
      </c>
      <c r="U335" s="168"/>
      <c r="V335" s="168"/>
      <c r="W335" s="168"/>
      <c r="X335" s="168"/>
      <c r="Y335" s="168"/>
      <c r="Z335" s="168"/>
      <c r="AA335" s="168"/>
      <c r="AB335" s="168"/>
      <c r="AC335" s="168"/>
      <c r="AD335" s="168"/>
      <c r="AE335" s="168"/>
      <c r="AR335" s="253" t="s">
        <v>197</v>
      </c>
      <c r="AT335" s="253" t="s">
        <v>118</v>
      </c>
      <c r="AU335" s="253" t="s">
        <v>73</v>
      </c>
      <c r="AY335" s="162" t="s">
        <v>115</v>
      </c>
      <c r="BE335" s="254">
        <f>IF(N335="základní",J335,0)</f>
        <v>0</v>
      </c>
      <c r="BF335" s="254">
        <f>IF(N335="snížená",J335,0)</f>
        <v>0</v>
      </c>
      <c r="BG335" s="254">
        <f>IF(N335="zákl. přenesená",J335,0)</f>
        <v>0</v>
      </c>
      <c r="BH335" s="254">
        <f>IF(N335="sníž. přenesená",J335,0)</f>
        <v>0</v>
      </c>
      <c r="BI335" s="254">
        <f>IF(N335="nulová",J335,0)</f>
        <v>0</v>
      </c>
      <c r="BJ335" s="162" t="s">
        <v>71</v>
      </c>
      <c r="BK335" s="254">
        <f>ROUND(I335*H335,2)</f>
        <v>0</v>
      </c>
      <c r="BL335" s="162" t="s">
        <v>197</v>
      </c>
      <c r="BM335" s="253" t="s">
        <v>617</v>
      </c>
    </row>
    <row r="336" spans="1:47" s="172" customFormat="1" ht="19.2">
      <c r="A336" s="168"/>
      <c r="B336" s="169"/>
      <c r="C336" s="168"/>
      <c r="D336" s="255" t="s">
        <v>133</v>
      </c>
      <c r="E336" s="168"/>
      <c r="F336" s="256" t="s">
        <v>618</v>
      </c>
      <c r="G336" s="168"/>
      <c r="H336" s="168"/>
      <c r="I336" s="173"/>
      <c r="J336" s="168"/>
      <c r="K336" s="168"/>
      <c r="L336" s="169"/>
      <c r="M336" s="257"/>
      <c r="N336" s="258"/>
      <c r="O336" s="250"/>
      <c r="P336" s="250"/>
      <c r="Q336" s="250"/>
      <c r="R336" s="250"/>
      <c r="S336" s="250"/>
      <c r="T336" s="259"/>
      <c r="U336" s="168"/>
      <c r="V336" s="168"/>
      <c r="W336" s="168"/>
      <c r="X336" s="168"/>
      <c r="Y336" s="168"/>
      <c r="Z336" s="168"/>
      <c r="AA336" s="168"/>
      <c r="AB336" s="168"/>
      <c r="AC336" s="168"/>
      <c r="AD336" s="168"/>
      <c r="AE336" s="168"/>
      <c r="AT336" s="162" t="s">
        <v>133</v>
      </c>
      <c r="AU336" s="162" t="s">
        <v>73</v>
      </c>
    </row>
    <row r="337" spans="2:51" s="267" customFormat="1" ht="12">
      <c r="B337" s="268"/>
      <c r="D337" s="255" t="s">
        <v>127</v>
      </c>
      <c r="E337" s="269" t="s">
        <v>3</v>
      </c>
      <c r="F337" s="270" t="s">
        <v>970</v>
      </c>
      <c r="H337" s="271">
        <f>42.08+23.51</f>
        <v>65.59</v>
      </c>
      <c r="L337" s="268"/>
      <c r="M337" s="272"/>
      <c r="N337" s="273"/>
      <c r="O337" s="273"/>
      <c r="P337" s="273"/>
      <c r="Q337" s="273"/>
      <c r="R337" s="273"/>
      <c r="S337" s="273"/>
      <c r="T337" s="274"/>
      <c r="AT337" s="269" t="s">
        <v>127</v>
      </c>
      <c r="AU337" s="269" t="s">
        <v>73</v>
      </c>
      <c r="AV337" s="267" t="s">
        <v>73</v>
      </c>
      <c r="AW337" s="267" t="s">
        <v>29</v>
      </c>
      <c r="AX337" s="267" t="s">
        <v>71</v>
      </c>
      <c r="AY337" s="269" t="s">
        <v>115</v>
      </c>
    </row>
    <row r="338" spans="1:65" s="172" customFormat="1" ht="16.5" customHeight="1">
      <c r="A338" s="168"/>
      <c r="B338" s="169"/>
      <c r="C338" s="242" t="s">
        <v>619</v>
      </c>
      <c r="D338" s="242" t="s">
        <v>118</v>
      </c>
      <c r="E338" s="243" t="s">
        <v>620</v>
      </c>
      <c r="F338" s="244" t="s">
        <v>621</v>
      </c>
      <c r="G338" s="245" t="s">
        <v>160</v>
      </c>
      <c r="H338" s="246">
        <v>5</v>
      </c>
      <c r="I338" s="70"/>
      <c r="J338" s="247">
        <f>ROUND(I338*H338,2)</f>
        <v>0</v>
      </c>
      <c r="K338" s="244" t="s">
        <v>122</v>
      </c>
      <c r="L338" s="169"/>
      <c r="M338" s="248" t="s">
        <v>3</v>
      </c>
      <c r="N338" s="249" t="s">
        <v>37</v>
      </c>
      <c r="O338" s="250"/>
      <c r="P338" s="251">
        <f>O338*H338</f>
        <v>0</v>
      </c>
      <c r="Q338" s="251">
        <v>0</v>
      </c>
      <c r="R338" s="251">
        <f>Q338*H338</f>
        <v>0</v>
      </c>
      <c r="S338" s="251">
        <v>0</v>
      </c>
      <c r="T338" s="252">
        <f>S338*H338</f>
        <v>0</v>
      </c>
      <c r="U338" s="168"/>
      <c r="V338" s="168"/>
      <c r="W338" s="168"/>
      <c r="X338" s="168"/>
      <c r="Y338" s="168"/>
      <c r="Z338" s="168"/>
      <c r="AA338" s="168"/>
      <c r="AB338" s="168"/>
      <c r="AC338" s="168"/>
      <c r="AD338" s="168"/>
      <c r="AE338" s="168"/>
      <c r="AR338" s="253" t="s">
        <v>197</v>
      </c>
      <c r="AT338" s="253" t="s">
        <v>118</v>
      </c>
      <c r="AU338" s="253" t="s">
        <v>73</v>
      </c>
      <c r="AY338" s="162" t="s">
        <v>115</v>
      </c>
      <c r="BE338" s="254">
        <f>IF(N338="základní",J338,0)</f>
        <v>0</v>
      </c>
      <c r="BF338" s="254">
        <f>IF(N338="snížená",J338,0)</f>
        <v>0</v>
      </c>
      <c r="BG338" s="254">
        <f>IF(N338="zákl. přenesená",J338,0)</f>
        <v>0</v>
      </c>
      <c r="BH338" s="254">
        <f>IF(N338="sníž. přenesená",J338,0)</f>
        <v>0</v>
      </c>
      <c r="BI338" s="254">
        <f>IF(N338="nulová",J338,0)</f>
        <v>0</v>
      </c>
      <c r="BJ338" s="162" t="s">
        <v>71</v>
      </c>
      <c r="BK338" s="254">
        <f>ROUND(I338*H338,2)</f>
        <v>0</v>
      </c>
      <c r="BL338" s="162" t="s">
        <v>197</v>
      </c>
      <c r="BM338" s="253" t="s">
        <v>622</v>
      </c>
    </row>
    <row r="339" spans="1:47" s="172" customFormat="1" ht="19.2">
      <c r="A339" s="168"/>
      <c r="B339" s="169"/>
      <c r="C339" s="168"/>
      <c r="D339" s="255" t="s">
        <v>133</v>
      </c>
      <c r="E339" s="168"/>
      <c r="F339" s="256" t="s">
        <v>623</v>
      </c>
      <c r="G339" s="168"/>
      <c r="H339" s="168"/>
      <c r="I339" s="173"/>
      <c r="J339" s="168"/>
      <c r="K339" s="168"/>
      <c r="L339" s="169"/>
      <c r="M339" s="257"/>
      <c r="N339" s="258"/>
      <c r="O339" s="250"/>
      <c r="P339" s="250"/>
      <c r="Q339" s="250"/>
      <c r="R339" s="250"/>
      <c r="S339" s="250"/>
      <c r="T339" s="259"/>
      <c r="U339" s="168"/>
      <c r="V339" s="168"/>
      <c r="W339" s="168"/>
      <c r="X339" s="168"/>
      <c r="Y339" s="168"/>
      <c r="Z339" s="168"/>
      <c r="AA339" s="168"/>
      <c r="AB339" s="168"/>
      <c r="AC339" s="168"/>
      <c r="AD339" s="168"/>
      <c r="AE339" s="168"/>
      <c r="AT339" s="162" t="s">
        <v>133</v>
      </c>
      <c r="AU339" s="162" t="s">
        <v>73</v>
      </c>
    </row>
    <row r="340" spans="1:65" s="172" customFormat="1" ht="16.5" customHeight="1">
      <c r="A340" s="168"/>
      <c r="B340" s="169"/>
      <c r="C340" s="242" t="s">
        <v>624</v>
      </c>
      <c r="D340" s="242" t="s">
        <v>118</v>
      </c>
      <c r="E340" s="243" t="s">
        <v>625</v>
      </c>
      <c r="F340" s="244" t="s">
        <v>626</v>
      </c>
      <c r="G340" s="245" t="s">
        <v>140</v>
      </c>
      <c r="H340" s="246">
        <v>4</v>
      </c>
      <c r="I340" s="70"/>
      <c r="J340" s="247">
        <f>ROUND(I340*H340,2)</f>
        <v>0</v>
      </c>
      <c r="K340" s="244" t="s">
        <v>122</v>
      </c>
      <c r="L340" s="169"/>
      <c r="M340" s="248" t="s">
        <v>3</v>
      </c>
      <c r="N340" s="249" t="s">
        <v>37</v>
      </c>
      <c r="O340" s="250"/>
      <c r="P340" s="251">
        <f>O340*H340</f>
        <v>0</v>
      </c>
      <c r="Q340" s="251">
        <v>0</v>
      </c>
      <c r="R340" s="251">
        <f>Q340*H340</f>
        <v>0</v>
      </c>
      <c r="S340" s="251">
        <v>0</v>
      </c>
      <c r="T340" s="252">
        <f>S340*H340</f>
        <v>0</v>
      </c>
      <c r="U340" s="168"/>
      <c r="V340" s="168"/>
      <c r="W340" s="168"/>
      <c r="X340" s="168"/>
      <c r="Y340" s="168"/>
      <c r="Z340" s="168"/>
      <c r="AA340" s="168"/>
      <c r="AB340" s="168"/>
      <c r="AC340" s="168"/>
      <c r="AD340" s="168"/>
      <c r="AE340" s="168"/>
      <c r="AR340" s="253" t="s">
        <v>197</v>
      </c>
      <c r="AT340" s="253" t="s">
        <v>118</v>
      </c>
      <c r="AU340" s="253" t="s">
        <v>73</v>
      </c>
      <c r="AY340" s="162" t="s">
        <v>115</v>
      </c>
      <c r="BE340" s="254">
        <f>IF(N340="základní",J340,0)</f>
        <v>0</v>
      </c>
      <c r="BF340" s="254">
        <f>IF(N340="snížená",J340,0)</f>
        <v>0</v>
      </c>
      <c r="BG340" s="254">
        <f>IF(N340="zákl. přenesená",J340,0)</f>
        <v>0</v>
      </c>
      <c r="BH340" s="254">
        <f>IF(N340="sníž. přenesená",J340,0)</f>
        <v>0</v>
      </c>
      <c r="BI340" s="254">
        <f>IF(N340="nulová",J340,0)</f>
        <v>0</v>
      </c>
      <c r="BJ340" s="162" t="s">
        <v>71</v>
      </c>
      <c r="BK340" s="254">
        <f>ROUND(I340*H340,2)</f>
        <v>0</v>
      </c>
      <c r="BL340" s="162" t="s">
        <v>197</v>
      </c>
      <c r="BM340" s="253" t="s">
        <v>627</v>
      </c>
    </row>
    <row r="341" spans="1:47" s="172" customFormat="1" ht="19.2">
      <c r="A341" s="168"/>
      <c r="B341" s="169"/>
      <c r="C341" s="168"/>
      <c r="D341" s="255" t="s">
        <v>133</v>
      </c>
      <c r="E341" s="168"/>
      <c r="F341" s="256" t="s">
        <v>628</v>
      </c>
      <c r="G341" s="168"/>
      <c r="H341" s="168"/>
      <c r="I341" s="173"/>
      <c r="J341" s="168"/>
      <c r="K341" s="168"/>
      <c r="L341" s="169"/>
      <c r="M341" s="257"/>
      <c r="N341" s="258"/>
      <c r="O341" s="250"/>
      <c r="P341" s="250"/>
      <c r="Q341" s="250"/>
      <c r="R341" s="250"/>
      <c r="S341" s="250"/>
      <c r="T341" s="259"/>
      <c r="U341" s="168"/>
      <c r="V341" s="168"/>
      <c r="W341" s="168"/>
      <c r="X341" s="168"/>
      <c r="Y341" s="168"/>
      <c r="Z341" s="168"/>
      <c r="AA341" s="168"/>
      <c r="AB341" s="168"/>
      <c r="AC341" s="168"/>
      <c r="AD341" s="168"/>
      <c r="AE341" s="168"/>
      <c r="AT341" s="162" t="s">
        <v>133</v>
      </c>
      <c r="AU341" s="162" t="s">
        <v>73</v>
      </c>
    </row>
    <row r="342" spans="1:65" s="172" customFormat="1" ht="22.8">
      <c r="A342" s="168"/>
      <c r="B342" s="169"/>
      <c r="C342" s="242" t="s">
        <v>629</v>
      </c>
      <c r="D342" s="242" t="s">
        <v>118</v>
      </c>
      <c r="E342" s="152" t="s">
        <v>953</v>
      </c>
      <c r="F342" s="149" t="s">
        <v>954</v>
      </c>
      <c r="G342" s="245" t="s">
        <v>140</v>
      </c>
      <c r="H342" s="246">
        <v>5</v>
      </c>
      <c r="I342" s="70"/>
      <c r="J342" s="247">
        <f>ROUND(I342*H342,2)</f>
        <v>0</v>
      </c>
      <c r="K342" s="244" t="s">
        <v>122</v>
      </c>
      <c r="L342" s="169"/>
      <c r="M342" s="248" t="s">
        <v>3</v>
      </c>
      <c r="N342" s="249" t="s">
        <v>37</v>
      </c>
      <c r="O342" s="250"/>
      <c r="P342" s="251">
        <f>O342*H342</f>
        <v>0</v>
      </c>
      <c r="Q342" s="251">
        <v>0.00371</v>
      </c>
      <c r="R342" s="251">
        <f>Q342*H342</f>
        <v>0.01855</v>
      </c>
      <c r="S342" s="251">
        <v>0</v>
      </c>
      <c r="T342" s="252">
        <f>S342*H342</f>
        <v>0</v>
      </c>
      <c r="U342" s="168"/>
      <c r="V342" s="168"/>
      <c r="W342" s="168"/>
      <c r="X342" s="168"/>
      <c r="Y342" s="168"/>
      <c r="Z342" s="168"/>
      <c r="AA342" s="168"/>
      <c r="AB342" s="168"/>
      <c r="AC342" s="168"/>
      <c r="AD342" s="168"/>
      <c r="AE342" s="168"/>
      <c r="AR342" s="253" t="s">
        <v>197</v>
      </c>
      <c r="AT342" s="253" t="s">
        <v>118</v>
      </c>
      <c r="AU342" s="253" t="s">
        <v>73</v>
      </c>
      <c r="AY342" s="162" t="s">
        <v>115</v>
      </c>
      <c r="BE342" s="254">
        <f>IF(N342="základní",J342,0)</f>
        <v>0</v>
      </c>
      <c r="BF342" s="254">
        <f>IF(N342="snížená",J342,0)</f>
        <v>0</v>
      </c>
      <c r="BG342" s="254">
        <f>IF(N342="zákl. přenesená",J342,0)</f>
        <v>0</v>
      </c>
      <c r="BH342" s="254">
        <f>IF(N342="sníž. přenesená",J342,0)</f>
        <v>0</v>
      </c>
      <c r="BI342" s="254">
        <f>IF(N342="nulová",J342,0)</f>
        <v>0</v>
      </c>
      <c r="BJ342" s="162" t="s">
        <v>71</v>
      </c>
      <c r="BK342" s="254">
        <f>ROUND(I342*H342,2)</f>
        <v>0</v>
      </c>
      <c r="BL342" s="162" t="s">
        <v>197</v>
      </c>
      <c r="BM342" s="253" t="s">
        <v>630</v>
      </c>
    </row>
    <row r="343" spans="1:65" s="172" customFormat="1" ht="21.75" customHeight="1">
      <c r="A343" s="168"/>
      <c r="B343" s="169"/>
      <c r="C343" s="242" t="s">
        <v>631</v>
      </c>
      <c r="D343" s="242" t="s">
        <v>118</v>
      </c>
      <c r="E343" s="243" t="s">
        <v>632</v>
      </c>
      <c r="F343" s="244" t="s">
        <v>633</v>
      </c>
      <c r="G343" s="245" t="s">
        <v>251</v>
      </c>
      <c r="H343" s="246">
        <v>0.705</v>
      </c>
      <c r="I343" s="70"/>
      <c r="J343" s="247">
        <f>ROUND(I343*H343,2)</f>
        <v>0</v>
      </c>
      <c r="K343" s="244" t="s">
        <v>122</v>
      </c>
      <c r="L343" s="169"/>
      <c r="M343" s="248" t="s">
        <v>3</v>
      </c>
      <c r="N343" s="249" t="s">
        <v>37</v>
      </c>
      <c r="O343" s="250"/>
      <c r="P343" s="251">
        <f>O343*H343</f>
        <v>0</v>
      </c>
      <c r="Q343" s="251">
        <v>0</v>
      </c>
      <c r="R343" s="251">
        <f>Q343*H343</f>
        <v>0</v>
      </c>
      <c r="S343" s="251">
        <v>0</v>
      </c>
      <c r="T343" s="252">
        <f>S343*H343</f>
        <v>0</v>
      </c>
      <c r="U343" s="168"/>
      <c r="V343" s="168"/>
      <c r="W343" s="168"/>
      <c r="X343" s="168"/>
      <c r="Y343" s="168"/>
      <c r="Z343" s="168"/>
      <c r="AA343" s="168"/>
      <c r="AB343" s="168"/>
      <c r="AC343" s="168"/>
      <c r="AD343" s="168"/>
      <c r="AE343" s="168"/>
      <c r="AR343" s="253" t="s">
        <v>197</v>
      </c>
      <c r="AT343" s="253" t="s">
        <v>118</v>
      </c>
      <c r="AU343" s="253" t="s">
        <v>73</v>
      </c>
      <c r="AY343" s="162" t="s">
        <v>115</v>
      </c>
      <c r="BE343" s="254">
        <f>IF(N343="základní",J343,0)</f>
        <v>0</v>
      </c>
      <c r="BF343" s="254">
        <f>IF(N343="snížená",J343,0)</f>
        <v>0</v>
      </c>
      <c r="BG343" s="254">
        <f>IF(N343="zákl. přenesená",J343,0)</f>
        <v>0</v>
      </c>
      <c r="BH343" s="254">
        <f>IF(N343="sníž. přenesená",J343,0)</f>
        <v>0</v>
      </c>
      <c r="BI343" s="254">
        <f>IF(N343="nulová",J343,0)</f>
        <v>0</v>
      </c>
      <c r="BJ343" s="162" t="s">
        <v>71</v>
      </c>
      <c r="BK343" s="254">
        <f>ROUND(I343*H343,2)</f>
        <v>0</v>
      </c>
      <c r="BL343" s="162" t="s">
        <v>197</v>
      </c>
      <c r="BM343" s="253" t="s">
        <v>634</v>
      </c>
    </row>
    <row r="344" spans="1:47" s="172" customFormat="1" ht="86.4">
      <c r="A344" s="168"/>
      <c r="B344" s="169"/>
      <c r="C344" s="168"/>
      <c r="D344" s="255" t="s">
        <v>125</v>
      </c>
      <c r="E344" s="168"/>
      <c r="F344" s="256" t="s">
        <v>635</v>
      </c>
      <c r="G344" s="168"/>
      <c r="H344" s="168"/>
      <c r="I344" s="173"/>
      <c r="J344" s="168"/>
      <c r="K344" s="168"/>
      <c r="L344" s="169"/>
      <c r="M344" s="257"/>
      <c r="N344" s="258"/>
      <c r="O344" s="250"/>
      <c r="P344" s="250"/>
      <c r="Q344" s="250"/>
      <c r="R344" s="250"/>
      <c r="S344" s="250"/>
      <c r="T344" s="259"/>
      <c r="U344" s="168"/>
      <c r="V344" s="168"/>
      <c r="W344" s="168"/>
      <c r="X344" s="168"/>
      <c r="Y344" s="168"/>
      <c r="Z344" s="168"/>
      <c r="AA344" s="168"/>
      <c r="AB344" s="168"/>
      <c r="AC344" s="168"/>
      <c r="AD344" s="168"/>
      <c r="AE344" s="168"/>
      <c r="AT344" s="162" t="s">
        <v>125</v>
      </c>
      <c r="AU344" s="162" t="s">
        <v>73</v>
      </c>
    </row>
    <row r="345" spans="2:63" s="229" customFormat="1" ht="22.65" customHeight="1">
      <c r="B345" s="230"/>
      <c r="D345" s="231" t="s">
        <v>65</v>
      </c>
      <c r="E345" s="240" t="s">
        <v>636</v>
      </c>
      <c r="F345" s="240" t="s">
        <v>637</v>
      </c>
      <c r="J345" s="241">
        <f>BK345</f>
        <v>0</v>
      </c>
      <c r="L345" s="230"/>
      <c r="M345" s="234"/>
      <c r="N345" s="235"/>
      <c r="O345" s="235"/>
      <c r="P345" s="236">
        <f>SUM(P346:P364)</f>
        <v>0</v>
      </c>
      <c r="Q345" s="235"/>
      <c r="R345" s="236">
        <f>SUM(R346:R364)</f>
        <v>0.93205778</v>
      </c>
      <c r="S345" s="235"/>
      <c r="T345" s="237">
        <f>SUM(T346:T364)</f>
        <v>0.542808</v>
      </c>
      <c r="AR345" s="231" t="s">
        <v>73</v>
      </c>
      <c r="AT345" s="238" t="s">
        <v>65</v>
      </c>
      <c r="AU345" s="238" t="s">
        <v>71</v>
      </c>
      <c r="AY345" s="231" t="s">
        <v>115</v>
      </c>
      <c r="BK345" s="239">
        <f>SUM(BK346:BK364)</f>
        <v>0</v>
      </c>
    </row>
    <row r="346" spans="1:65" s="172" customFormat="1" ht="16.5" customHeight="1">
      <c r="A346" s="168"/>
      <c r="B346" s="169"/>
      <c r="C346" s="242" t="s">
        <v>638</v>
      </c>
      <c r="D346" s="242" t="s">
        <v>118</v>
      </c>
      <c r="E346" s="243" t="s">
        <v>639</v>
      </c>
      <c r="F346" s="244" t="s">
        <v>640</v>
      </c>
      <c r="G346" s="245" t="s">
        <v>121</v>
      </c>
      <c r="H346" s="246">
        <v>77.544</v>
      </c>
      <c r="I346" s="70"/>
      <c r="J346" s="247">
        <f>ROUND(I346*H346,2)</f>
        <v>0</v>
      </c>
      <c r="K346" s="244" t="s">
        <v>122</v>
      </c>
      <c r="L346" s="169"/>
      <c r="M346" s="248" t="s">
        <v>3</v>
      </c>
      <c r="N346" s="249" t="s">
        <v>37</v>
      </c>
      <c r="O346" s="250"/>
      <c r="P346" s="251">
        <f>O346*H346</f>
        <v>0</v>
      </c>
      <c r="Q346" s="251">
        <v>0.0001</v>
      </c>
      <c r="R346" s="251">
        <f>Q346*H346</f>
        <v>0.0077544</v>
      </c>
      <c r="S346" s="251">
        <v>0</v>
      </c>
      <c r="T346" s="252">
        <f>S346*H346</f>
        <v>0</v>
      </c>
      <c r="U346" s="168"/>
      <c r="V346" s="168"/>
      <c r="W346" s="168"/>
      <c r="X346" s="168"/>
      <c r="Y346" s="168"/>
      <c r="Z346" s="168"/>
      <c r="AA346" s="168"/>
      <c r="AB346" s="168"/>
      <c r="AC346" s="168"/>
      <c r="AD346" s="168"/>
      <c r="AE346" s="168"/>
      <c r="AR346" s="253" t="s">
        <v>197</v>
      </c>
      <c r="AT346" s="253" t="s">
        <v>118</v>
      </c>
      <c r="AU346" s="253" t="s">
        <v>73</v>
      </c>
      <c r="AY346" s="162" t="s">
        <v>115</v>
      </c>
      <c r="BE346" s="254">
        <f>IF(N346="základní",J346,0)</f>
        <v>0</v>
      </c>
      <c r="BF346" s="254">
        <f>IF(N346="snížená",J346,0)</f>
        <v>0</v>
      </c>
      <c r="BG346" s="254">
        <f>IF(N346="zákl. přenesená",J346,0)</f>
        <v>0</v>
      </c>
      <c r="BH346" s="254">
        <f>IF(N346="sníž. přenesená",J346,0)</f>
        <v>0</v>
      </c>
      <c r="BI346" s="254">
        <f>IF(N346="nulová",J346,0)</f>
        <v>0</v>
      </c>
      <c r="BJ346" s="162" t="s">
        <v>71</v>
      </c>
      <c r="BK346" s="254">
        <f>ROUND(I346*H346,2)</f>
        <v>0</v>
      </c>
      <c r="BL346" s="162" t="s">
        <v>197</v>
      </c>
      <c r="BM346" s="253" t="s">
        <v>641</v>
      </c>
    </row>
    <row r="347" spans="1:47" s="172" customFormat="1" ht="57.6">
      <c r="A347" s="168"/>
      <c r="B347" s="169"/>
      <c r="C347" s="168"/>
      <c r="D347" s="255" t="s">
        <v>125</v>
      </c>
      <c r="E347" s="168"/>
      <c r="F347" s="256" t="s">
        <v>642</v>
      </c>
      <c r="G347" s="168"/>
      <c r="H347" s="168"/>
      <c r="I347" s="173"/>
      <c r="J347" s="168"/>
      <c r="K347" s="168"/>
      <c r="L347" s="169"/>
      <c r="M347" s="257"/>
      <c r="N347" s="258"/>
      <c r="O347" s="250"/>
      <c r="P347" s="250"/>
      <c r="Q347" s="250"/>
      <c r="R347" s="250"/>
      <c r="S347" s="250"/>
      <c r="T347" s="259"/>
      <c r="U347" s="168"/>
      <c r="V347" s="168"/>
      <c r="W347" s="168"/>
      <c r="X347" s="168"/>
      <c r="Y347" s="168"/>
      <c r="Z347" s="168"/>
      <c r="AA347" s="168"/>
      <c r="AB347" s="168"/>
      <c r="AC347" s="168"/>
      <c r="AD347" s="168"/>
      <c r="AE347" s="168"/>
      <c r="AT347" s="162" t="s">
        <v>125</v>
      </c>
      <c r="AU347" s="162" t="s">
        <v>73</v>
      </c>
    </row>
    <row r="348" spans="2:51" s="260" customFormat="1" ht="12">
      <c r="B348" s="261"/>
      <c r="D348" s="255" t="s">
        <v>127</v>
      </c>
      <c r="E348" s="262" t="s">
        <v>3</v>
      </c>
      <c r="F348" s="263" t="s">
        <v>643</v>
      </c>
      <c r="H348" s="262" t="s">
        <v>3</v>
      </c>
      <c r="L348" s="261"/>
      <c r="M348" s="264"/>
      <c r="N348" s="265"/>
      <c r="O348" s="265"/>
      <c r="P348" s="265"/>
      <c r="Q348" s="265"/>
      <c r="R348" s="265"/>
      <c r="S348" s="265"/>
      <c r="T348" s="266"/>
      <c r="AT348" s="262" t="s">
        <v>127</v>
      </c>
      <c r="AU348" s="262" t="s">
        <v>73</v>
      </c>
      <c r="AV348" s="260" t="s">
        <v>71</v>
      </c>
      <c r="AW348" s="260" t="s">
        <v>29</v>
      </c>
      <c r="AX348" s="260" t="s">
        <v>66</v>
      </c>
      <c r="AY348" s="262" t="s">
        <v>115</v>
      </c>
    </row>
    <row r="349" spans="2:51" s="267" customFormat="1" ht="12">
      <c r="B349" s="268"/>
      <c r="D349" s="255" t="s">
        <v>127</v>
      </c>
      <c r="E349" s="269" t="s">
        <v>3</v>
      </c>
      <c r="F349" s="270" t="s">
        <v>440</v>
      </c>
      <c r="H349" s="271">
        <v>77.544</v>
      </c>
      <c r="L349" s="268"/>
      <c r="M349" s="272"/>
      <c r="N349" s="273"/>
      <c r="O349" s="273"/>
      <c r="P349" s="273"/>
      <c r="Q349" s="273"/>
      <c r="R349" s="273"/>
      <c r="S349" s="273"/>
      <c r="T349" s="274"/>
      <c r="AT349" s="269" t="s">
        <v>127</v>
      </c>
      <c r="AU349" s="269" t="s">
        <v>73</v>
      </c>
      <c r="AV349" s="267" t="s">
        <v>73</v>
      </c>
      <c r="AW349" s="267" t="s">
        <v>29</v>
      </c>
      <c r="AX349" s="267" t="s">
        <v>71</v>
      </c>
      <c r="AY349" s="269" t="s">
        <v>115</v>
      </c>
    </row>
    <row r="350" spans="1:65" s="172" customFormat="1" ht="16.5" customHeight="1">
      <c r="A350" s="168"/>
      <c r="B350" s="169"/>
      <c r="C350" s="346" t="s">
        <v>644</v>
      </c>
      <c r="D350" s="346" t="s">
        <v>256</v>
      </c>
      <c r="E350" s="347" t="s">
        <v>645</v>
      </c>
      <c r="F350" s="348" t="s">
        <v>646</v>
      </c>
      <c r="G350" s="349" t="s">
        <v>121</v>
      </c>
      <c r="H350" s="350">
        <v>77.544</v>
      </c>
      <c r="I350" s="375"/>
      <c r="J350" s="351">
        <f>ROUND(I350*H350,2)</f>
        <v>0</v>
      </c>
      <c r="K350" s="348" t="s">
        <v>3</v>
      </c>
      <c r="L350" s="352"/>
      <c r="M350" s="353" t="s">
        <v>3</v>
      </c>
      <c r="N350" s="354" t="s">
        <v>37</v>
      </c>
      <c r="O350" s="250"/>
      <c r="P350" s="251">
        <f>O350*H350</f>
        <v>0</v>
      </c>
      <c r="Q350" s="251">
        <v>0</v>
      </c>
      <c r="R350" s="251">
        <f>Q350*H350</f>
        <v>0</v>
      </c>
      <c r="S350" s="251">
        <v>0</v>
      </c>
      <c r="T350" s="252">
        <f>S350*H350</f>
        <v>0</v>
      </c>
      <c r="U350" s="168"/>
      <c r="V350" s="168"/>
      <c r="W350" s="168"/>
      <c r="X350" s="168"/>
      <c r="Y350" s="168"/>
      <c r="Z350" s="168"/>
      <c r="AA350" s="168"/>
      <c r="AB350" s="168"/>
      <c r="AC350" s="168"/>
      <c r="AD350" s="168"/>
      <c r="AE350" s="168"/>
      <c r="AR350" s="253" t="s">
        <v>274</v>
      </c>
      <c r="AT350" s="253" t="s">
        <v>256</v>
      </c>
      <c r="AU350" s="253" t="s">
        <v>73</v>
      </c>
      <c r="AY350" s="162" t="s">
        <v>115</v>
      </c>
      <c r="BE350" s="254">
        <f>IF(N350="základní",J350,0)</f>
        <v>0</v>
      </c>
      <c r="BF350" s="254">
        <f>IF(N350="snížená",J350,0)</f>
        <v>0</v>
      </c>
      <c r="BG350" s="254">
        <f>IF(N350="zákl. přenesená",J350,0)</f>
        <v>0</v>
      </c>
      <c r="BH350" s="254">
        <f>IF(N350="sníž. přenesená",J350,0)</f>
        <v>0</v>
      </c>
      <c r="BI350" s="254">
        <f>IF(N350="nulová",J350,0)</f>
        <v>0</v>
      </c>
      <c r="BJ350" s="162" t="s">
        <v>71</v>
      </c>
      <c r="BK350" s="254">
        <f>ROUND(I350*H350,2)</f>
        <v>0</v>
      </c>
      <c r="BL350" s="162" t="s">
        <v>197</v>
      </c>
      <c r="BM350" s="253" t="s">
        <v>647</v>
      </c>
    </row>
    <row r="351" spans="1:65" s="172" customFormat="1" ht="22.8">
      <c r="A351" s="168"/>
      <c r="B351" s="169"/>
      <c r="C351" s="242" t="s">
        <v>648</v>
      </c>
      <c r="D351" s="242" t="s">
        <v>118</v>
      </c>
      <c r="E351" s="243" t="s">
        <v>649</v>
      </c>
      <c r="F351" s="244" t="s">
        <v>650</v>
      </c>
      <c r="G351" s="245" t="s">
        <v>230</v>
      </c>
      <c r="H351" s="246">
        <v>1</v>
      </c>
      <c r="I351" s="70"/>
      <c r="J351" s="247">
        <f>ROUND(I351*H351,2)</f>
        <v>0</v>
      </c>
      <c r="K351" s="244" t="s">
        <v>3</v>
      </c>
      <c r="L351" s="169"/>
      <c r="M351" s="248" t="s">
        <v>3</v>
      </c>
      <c r="N351" s="249" t="s">
        <v>37</v>
      </c>
      <c r="O351" s="250"/>
      <c r="P351" s="251">
        <f>O351*H351</f>
        <v>0</v>
      </c>
      <c r="Q351" s="251">
        <v>0</v>
      </c>
      <c r="R351" s="251">
        <f>Q351*H351</f>
        <v>0</v>
      </c>
      <c r="S351" s="251">
        <v>0</v>
      </c>
      <c r="T351" s="252">
        <f>S351*H351</f>
        <v>0</v>
      </c>
      <c r="U351" s="168"/>
      <c r="V351" s="168"/>
      <c r="W351" s="168"/>
      <c r="X351" s="168"/>
      <c r="Y351" s="168"/>
      <c r="Z351" s="168"/>
      <c r="AA351" s="168"/>
      <c r="AB351" s="168"/>
      <c r="AC351" s="168"/>
      <c r="AD351" s="168"/>
      <c r="AE351" s="168"/>
      <c r="AR351" s="253" t="s">
        <v>197</v>
      </c>
      <c r="AT351" s="253" t="s">
        <v>118</v>
      </c>
      <c r="AU351" s="253" t="s">
        <v>73</v>
      </c>
      <c r="AY351" s="162" t="s">
        <v>115</v>
      </c>
      <c r="BE351" s="254">
        <f>IF(N351="základní",J351,0)</f>
        <v>0</v>
      </c>
      <c r="BF351" s="254">
        <f>IF(N351="snížená",J351,0)</f>
        <v>0</v>
      </c>
      <c r="BG351" s="254">
        <f>IF(N351="zákl. přenesená",J351,0)</f>
        <v>0</v>
      </c>
      <c r="BH351" s="254">
        <f>IF(N351="sníž. přenesená",J351,0)</f>
        <v>0</v>
      </c>
      <c r="BI351" s="254">
        <f>IF(N351="nulová",J351,0)</f>
        <v>0</v>
      </c>
      <c r="BJ351" s="162" t="s">
        <v>71</v>
      </c>
      <c r="BK351" s="254">
        <f>ROUND(I351*H351,2)</f>
        <v>0</v>
      </c>
      <c r="BL351" s="162" t="s">
        <v>197</v>
      </c>
      <c r="BM351" s="253" t="s">
        <v>651</v>
      </c>
    </row>
    <row r="352" spans="1:65" s="172" customFormat="1" ht="16.5" customHeight="1">
      <c r="A352" s="168"/>
      <c r="B352" s="169"/>
      <c r="C352" s="242" t="s">
        <v>652</v>
      </c>
      <c r="D352" s="242" t="s">
        <v>118</v>
      </c>
      <c r="E352" s="243" t="s">
        <v>653</v>
      </c>
      <c r="F352" s="244" t="s">
        <v>654</v>
      </c>
      <c r="G352" s="245" t="s">
        <v>121</v>
      </c>
      <c r="H352" s="246">
        <v>77.544</v>
      </c>
      <c r="I352" s="70"/>
      <c r="J352" s="247">
        <f>ROUND(I352*H352,2)</f>
        <v>0</v>
      </c>
      <c r="K352" s="244" t="s">
        <v>122</v>
      </c>
      <c r="L352" s="169"/>
      <c r="M352" s="248" t="s">
        <v>3</v>
      </c>
      <c r="N352" s="249" t="s">
        <v>37</v>
      </c>
      <c r="O352" s="250"/>
      <c r="P352" s="251">
        <f>O352*H352</f>
        <v>0</v>
      </c>
      <c r="Q352" s="251">
        <v>0</v>
      </c>
      <c r="R352" s="251">
        <f>Q352*H352</f>
        <v>0</v>
      </c>
      <c r="S352" s="251">
        <v>0.007</v>
      </c>
      <c r="T352" s="252">
        <f>S352*H352</f>
        <v>0.542808</v>
      </c>
      <c r="U352" s="168"/>
      <c r="V352" s="168"/>
      <c r="W352" s="168"/>
      <c r="X352" s="168"/>
      <c r="Y352" s="168"/>
      <c r="Z352" s="168"/>
      <c r="AA352" s="168"/>
      <c r="AB352" s="168"/>
      <c r="AC352" s="168"/>
      <c r="AD352" s="168"/>
      <c r="AE352" s="168"/>
      <c r="AR352" s="253" t="s">
        <v>197</v>
      </c>
      <c r="AT352" s="253" t="s">
        <v>118</v>
      </c>
      <c r="AU352" s="253" t="s">
        <v>73</v>
      </c>
      <c r="AY352" s="162" t="s">
        <v>115</v>
      </c>
      <c r="BE352" s="254">
        <f>IF(N352="základní",J352,0)</f>
        <v>0</v>
      </c>
      <c r="BF352" s="254">
        <f>IF(N352="snížená",J352,0)</f>
        <v>0</v>
      </c>
      <c r="BG352" s="254">
        <f>IF(N352="zákl. přenesená",J352,0)</f>
        <v>0</v>
      </c>
      <c r="BH352" s="254">
        <f>IF(N352="sníž. přenesená",J352,0)</f>
        <v>0</v>
      </c>
      <c r="BI352" s="254">
        <f>IF(N352="nulová",J352,0)</f>
        <v>0</v>
      </c>
      <c r="BJ352" s="162" t="s">
        <v>71</v>
      </c>
      <c r="BK352" s="254">
        <f>ROUND(I352*H352,2)</f>
        <v>0</v>
      </c>
      <c r="BL352" s="162" t="s">
        <v>197</v>
      </c>
      <c r="BM352" s="253" t="s">
        <v>655</v>
      </c>
    </row>
    <row r="353" spans="2:51" s="260" customFormat="1" ht="12">
      <c r="B353" s="261"/>
      <c r="D353" s="255" t="s">
        <v>127</v>
      </c>
      <c r="E353" s="262" t="s">
        <v>3</v>
      </c>
      <c r="F353" s="263" t="s">
        <v>656</v>
      </c>
      <c r="H353" s="262" t="s">
        <v>3</v>
      </c>
      <c r="L353" s="261"/>
      <c r="M353" s="264"/>
      <c r="N353" s="265"/>
      <c r="O353" s="265"/>
      <c r="P353" s="265"/>
      <c r="Q353" s="265"/>
      <c r="R353" s="265"/>
      <c r="S353" s="265"/>
      <c r="T353" s="266"/>
      <c r="AT353" s="262" t="s">
        <v>127</v>
      </c>
      <c r="AU353" s="262" t="s">
        <v>73</v>
      </c>
      <c r="AV353" s="260" t="s">
        <v>71</v>
      </c>
      <c r="AW353" s="260" t="s">
        <v>29</v>
      </c>
      <c r="AX353" s="260" t="s">
        <v>66</v>
      </c>
      <c r="AY353" s="262" t="s">
        <v>115</v>
      </c>
    </row>
    <row r="354" spans="2:51" s="267" customFormat="1" ht="12">
      <c r="B354" s="268"/>
      <c r="D354" s="255" t="s">
        <v>127</v>
      </c>
      <c r="E354" s="269" t="s">
        <v>3</v>
      </c>
      <c r="F354" s="270" t="s">
        <v>440</v>
      </c>
      <c r="H354" s="271">
        <v>77.544</v>
      </c>
      <c r="L354" s="268"/>
      <c r="M354" s="272"/>
      <c r="N354" s="273"/>
      <c r="O354" s="273"/>
      <c r="P354" s="273"/>
      <c r="Q354" s="273"/>
      <c r="R354" s="273"/>
      <c r="S354" s="273"/>
      <c r="T354" s="274"/>
      <c r="AT354" s="269" t="s">
        <v>127</v>
      </c>
      <c r="AU354" s="269" t="s">
        <v>73</v>
      </c>
      <c r="AV354" s="267" t="s">
        <v>73</v>
      </c>
      <c r="AW354" s="267" t="s">
        <v>29</v>
      </c>
      <c r="AX354" s="267" t="s">
        <v>71</v>
      </c>
      <c r="AY354" s="269" t="s">
        <v>115</v>
      </c>
    </row>
    <row r="355" spans="1:65" s="172" customFormat="1" ht="16.5" customHeight="1">
      <c r="A355" s="168"/>
      <c r="B355" s="169"/>
      <c r="C355" s="242" t="s">
        <v>657</v>
      </c>
      <c r="D355" s="242" t="s">
        <v>118</v>
      </c>
      <c r="E355" s="243" t="s">
        <v>658</v>
      </c>
      <c r="F355" s="244" t="s">
        <v>659</v>
      </c>
      <c r="G355" s="245" t="s">
        <v>160</v>
      </c>
      <c r="H355" s="246">
        <v>2</v>
      </c>
      <c r="I355" s="70"/>
      <c r="J355" s="247">
        <f>ROUND(I355*H355,2)</f>
        <v>0</v>
      </c>
      <c r="K355" s="244" t="s">
        <v>3</v>
      </c>
      <c r="L355" s="169"/>
      <c r="M355" s="248" t="s">
        <v>3</v>
      </c>
      <c r="N355" s="249" t="s">
        <v>37</v>
      </c>
      <c r="O355" s="250"/>
      <c r="P355" s="251">
        <f>O355*H355</f>
        <v>0</v>
      </c>
      <c r="Q355" s="251">
        <v>0</v>
      </c>
      <c r="R355" s="251">
        <f>Q355*H355</f>
        <v>0</v>
      </c>
      <c r="S355" s="251">
        <v>0</v>
      </c>
      <c r="T355" s="252">
        <f>S355*H355</f>
        <v>0</v>
      </c>
      <c r="U355" s="168"/>
      <c r="V355" s="168"/>
      <c r="W355" s="168"/>
      <c r="X355" s="168"/>
      <c r="Y355" s="168"/>
      <c r="Z355" s="168"/>
      <c r="AA355" s="168"/>
      <c r="AB355" s="168"/>
      <c r="AC355" s="168"/>
      <c r="AD355" s="168"/>
      <c r="AE355" s="168"/>
      <c r="AR355" s="253" t="s">
        <v>197</v>
      </c>
      <c r="AT355" s="253" t="s">
        <v>118</v>
      </c>
      <c r="AU355" s="253" t="s">
        <v>73</v>
      </c>
      <c r="AY355" s="162" t="s">
        <v>115</v>
      </c>
      <c r="BE355" s="254">
        <f>IF(N355="základní",J355,0)</f>
        <v>0</v>
      </c>
      <c r="BF355" s="254">
        <f>IF(N355="snížená",J355,0)</f>
        <v>0</v>
      </c>
      <c r="BG355" s="254">
        <f>IF(N355="zákl. přenesená",J355,0)</f>
        <v>0</v>
      </c>
      <c r="BH355" s="254">
        <f>IF(N355="sníž. přenesená",J355,0)</f>
        <v>0</v>
      </c>
      <c r="BI355" s="254">
        <f>IF(N355="nulová",J355,0)</f>
        <v>0</v>
      </c>
      <c r="BJ355" s="162" t="s">
        <v>71</v>
      </c>
      <c r="BK355" s="254">
        <f>ROUND(I355*H355,2)</f>
        <v>0</v>
      </c>
      <c r="BL355" s="162" t="s">
        <v>197</v>
      </c>
      <c r="BM355" s="253" t="s">
        <v>660</v>
      </c>
    </row>
    <row r="356" spans="1:47" s="172" customFormat="1" ht="19.2">
      <c r="A356" s="168"/>
      <c r="B356" s="169"/>
      <c r="C356" s="168"/>
      <c r="D356" s="255" t="s">
        <v>133</v>
      </c>
      <c r="E356" s="168"/>
      <c r="F356" s="256" t="s">
        <v>661</v>
      </c>
      <c r="G356" s="168"/>
      <c r="H356" s="168"/>
      <c r="I356" s="173"/>
      <c r="J356" s="168"/>
      <c r="K356" s="168"/>
      <c r="L356" s="169"/>
      <c r="M356" s="257"/>
      <c r="N356" s="258"/>
      <c r="O356" s="250"/>
      <c r="P356" s="250"/>
      <c r="Q356" s="250"/>
      <c r="R356" s="250"/>
      <c r="S356" s="250"/>
      <c r="T356" s="259"/>
      <c r="U356" s="168"/>
      <c r="V356" s="168"/>
      <c r="W356" s="168"/>
      <c r="X356" s="168"/>
      <c r="Y356" s="168"/>
      <c r="Z356" s="168"/>
      <c r="AA356" s="168"/>
      <c r="AB356" s="168"/>
      <c r="AC356" s="168"/>
      <c r="AD356" s="168"/>
      <c r="AE356" s="168"/>
      <c r="AT356" s="162" t="s">
        <v>133</v>
      </c>
      <c r="AU356" s="162" t="s">
        <v>73</v>
      </c>
    </row>
    <row r="357" spans="1:65" s="172" customFormat="1" ht="16.5" customHeight="1">
      <c r="A357" s="168"/>
      <c r="B357" s="169"/>
      <c r="C357" s="242" t="s">
        <v>662</v>
      </c>
      <c r="D357" s="242" t="s">
        <v>118</v>
      </c>
      <c r="E357" s="243" t="s">
        <v>663</v>
      </c>
      <c r="F357" s="244" t="s">
        <v>664</v>
      </c>
      <c r="G357" s="245" t="s">
        <v>665</v>
      </c>
      <c r="H357" s="246">
        <v>871.723</v>
      </c>
      <c r="I357" s="70"/>
      <c r="J357" s="247">
        <f>ROUND(I357*H357,2)</f>
        <v>0</v>
      </c>
      <c r="K357" s="244" t="s">
        <v>122</v>
      </c>
      <c r="L357" s="169"/>
      <c r="M357" s="248" t="s">
        <v>3</v>
      </c>
      <c r="N357" s="249" t="s">
        <v>37</v>
      </c>
      <c r="O357" s="250"/>
      <c r="P357" s="251">
        <f>O357*H357</f>
        <v>0</v>
      </c>
      <c r="Q357" s="251">
        <v>6E-05</v>
      </c>
      <c r="R357" s="251">
        <f>Q357*H357</f>
        <v>0.05230338</v>
      </c>
      <c r="S357" s="251">
        <v>0</v>
      </c>
      <c r="T357" s="252">
        <f>S357*H357</f>
        <v>0</v>
      </c>
      <c r="U357" s="168"/>
      <c r="V357" s="168"/>
      <c r="W357" s="168"/>
      <c r="X357" s="168"/>
      <c r="Y357" s="168"/>
      <c r="Z357" s="168"/>
      <c r="AA357" s="168"/>
      <c r="AB357" s="168"/>
      <c r="AC357" s="168"/>
      <c r="AD357" s="168"/>
      <c r="AE357" s="168"/>
      <c r="AR357" s="253" t="s">
        <v>197</v>
      </c>
      <c r="AT357" s="253" t="s">
        <v>118</v>
      </c>
      <c r="AU357" s="253" t="s">
        <v>73</v>
      </c>
      <c r="AY357" s="162" t="s">
        <v>115</v>
      </c>
      <c r="BE357" s="254">
        <f>IF(N357="základní",J357,0)</f>
        <v>0</v>
      </c>
      <c r="BF357" s="254">
        <f>IF(N357="snížená",J357,0)</f>
        <v>0</v>
      </c>
      <c r="BG357" s="254">
        <f>IF(N357="zákl. přenesená",J357,0)</f>
        <v>0</v>
      </c>
      <c r="BH357" s="254">
        <f>IF(N357="sníž. přenesená",J357,0)</f>
        <v>0</v>
      </c>
      <c r="BI357" s="254">
        <f>IF(N357="nulová",J357,0)</f>
        <v>0</v>
      </c>
      <c r="BJ357" s="162" t="s">
        <v>71</v>
      </c>
      <c r="BK357" s="254">
        <f>ROUND(I357*H357,2)</f>
        <v>0</v>
      </c>
      <c r="BL357" s="162" t="s">
        <v>197</v>
      </c>
      <c r="BM357" s="253" t="s">
        <v>666</v>
      </c>
    </row>
    <row r="358" spans="1:47" s="172" customFormat="1" ht="28.8">
      <c r="A358" s="168"/>
      <c r="B358" s="169"/>
      <c r="C358" s="168"/>
      <c r="D358" s="255" t="s">
        <v>125</v>
      </c>
      <c r="E358" s="168"/>
      <c r="F358" s="256" t="s">
        <v>667</v>
      </c>
      <c r="G358" s="168"/>
      <c r="H358" s="168"/>
      <c r="I358" s="173"/>
      <c r="J358" s="168"/>
      <c r="K358" s="168"/>
      <c r="L358" s="169"/>
      <c r="M358" s="257"/>
      <c r="N358" s="258"/>
      <c r="O358" s="250"/>
      <c r="P358" s="250"/>
      <c r="Q358" s="250"/>
      <c r="R358" s="250"/>
      <c r="S358" s="250"/>
      <c r="T358" s="259"/>
      <c r="U358" s="168"/>
      <c r="V358" s="168"/>
      <c r="W358" s="168"/>
      <c r="X358" s="168"/>
      <c r="Y358" s="168"/>
      <c r="Z358" s="168"/>
      <c r="AA358" s="168"/>
      <c r="AB358" s="168"/>
      <c r="AC358" s="168"/>
      <c r="AD358" s="168"/>
      <c r="AE358" s="168"/>
      <c r="AT358" s="162" t="s">
        <v>125</v>
      </c>
      <c r="AU358" s="162" t="s">
        <v>73</v>
      </c>
    </row>
    <row r="359" spans="2:51" s="260" customFormat="1" ht="12">
      <c r="B359" s="261"/>
      <c r="D359" s="255" t="s">
        <v>127</v>
      </c>
      <c r="E359" s="262" t="s">
        <v>3</v>
      </c>
      <c r="F359" s="263" t="s">
        <v>668</v>
      </c>
      <c r="H359" s="262" t="s">
        <v>3</v>
      </c>
      <c r="L359" s="261"/>
      <c r="M359" s="264"/>
      <c r="N359" s="265"/>
      <c r="O359" s="265"/>
      <c r="P359" s="265"/>
      <c r="Q359" s="265"/>
      <c r="R359" s="265"/>
      <c r="S359" s="265"/>
      <c r="T359" s="266"/>
      <c r="AT359" s="262" t="s">
        <v>127</v>
      </c>
      <c r="AU359" s="262" t="s">
        <v>73</v>
      </c>
      <c r="AV359" s="260" t="s">
        <v>71</v>
      </c>
      <c r="AW359" s="260" t="s">
        <v>29</v>
      </c>
      <c r="AX359" s="260" t="s">
        <v>66</v>
      </c>
      <c r="AY359" s="262" t="s">
        <v>115</v>
      </c>
    </row>
    <row r="360" spans="2:51" s="267" customFormat="1" ht="12">
      <c r="B360" s="268"/>
      <c r="D360" s="255" t="s">
        <v>127</v>
      </c>
      <c r="E360" s="269" t="s">
        <v>3</v>
      </c>
      <c r="F360" s="270" t="s">
        <v>669</v>
      </c>
      <c r="H360" s="271">
        <v>871.723</v>
      </c>
      <c r="L360" s="268"/>
      <c r="M360" s="272"/>
      <c r="N360" s="273"/>
      <c r="O360" s="273"/>
      <c r="P360" s="273"/>
      <c r="Q360" s="273"/>
      <c r="R360" s="273"/>
      <c r="S360" s="273"/>
      <c r="T360" s="274"/>
      <c r="AT360" s="269" t="s">
        <v>127</v>
      </c>
      <c r="AU360" s="269" t="s">
        <v>73</v>
      </c>
      <c r="AV360" s="267" t="s">
        <v>73</v>
      </c>
      <c r="AW360" s="267" t="s">
        <v>29</v>
      </c>
      <c r="AX360" s="267" t="s">
        <v>71</v>
      </c>
      <c r="AY360" s="269" t="s">
        <v>115</v>
      </c>
    </row>
    <row r="361" spans="1:65" s="172" customFormat="1" ht="16.5" customHeight="1">
      <c r="A361" s="168"/>
      <c r="B361" s="169"/>
      <c r="C361" s="346" t="s">
        <v>670</v>
      </c>
      <c r="D361" s="346" t="s">
        <v>256</v>
      </c>
      <c r="E361" s="347" t="s">
        <v>671</v>
      </c>
      <c r="F361" s="348" t="s">
        <v>672</v>
      </c>
      <c r="G361" s="349" t="s">
        <v>251</v>
      </c>
      <c r="H361" s="350">
        <v>0.872</v>
      </c>
      <c r="I361" s="375"/>
      <c r="J361" s="351">
        <f>ROUND(I361*H361,2)</f>
        <v>0</v>
      </c>
      <c r="K361" s="348" t="s">
        <v>122</v>
      </c>
      <c r="L361" s="352"/>
      <c r="M361" s="353" t="s">
        <v>3</v>
      </c>
      <c r="N361" s="354" t="s">
        <v>37</v>
      </c>
      <c r="O361" s="250"/>
      <c r="P361" s="251">
        <f>O361*H361</f>
        <v>0</v>
      </c>
      <c r="Q361" s="251">
        <v>1</v>
      </c>
      <c r="R361" s="251">
        <f>Q361*H361</f>
        <v>0.872</v>
      </c>
      <c r="S361" s="251">
        <v>0</v>
      </c>
      <c r="T361" s="252">
        <f>S361*H361</f>
        <v>0</v>
      </c>
      <c r="U361" s="168"/>
      <c r="V361" s="168"/>
      <c r="W361" s="168"/>
      <c r="X361" s="168"/>
      <c r="Y361" s="168"/>
      <c r="Z361" s="168"/>
      <c r="AA361" s="168"/>
      <c r="AB361" s="168"/>
      <c r="AC361" s="168"/>
      <c r="AD361" s="168"/>
      <c r="AE361" s="168"/>
      <c r="AR361" s="253" t="s">
        <v>274</v>
      </c>
      <c r="AT361" s="253" t="s">
        <v>256</v>
      </c>
      <c r="AU361" s="253" t="s">
        <v>73</v>
      </c>
      <c r="AY361" s="162" t="s">
        <v>115</v>
      </c>
      <c r="BE361" s="254">
        <f>IF(N361="základní",J361,0)</f>
        <v>0</v>
      </c>
      <c r="BF361" s="254">
        <f>IF(N361="snížená",J361,0)</f>
        <v>0</v>
      </c>
      <c r="BG361" s="254">
        <f>IF(N361="zákl. přenesená",J361,0)</f>
        <v>0</v>
      </c>
      <c r="BH361" s="254">
        <f>IF(N361="sníž. přenesená",J361,0)</f>
        <v>0</v>
      </c>
      <c r="BI361" s="254">
        <f>IF(N361="nulová",J361,0)</f>
        <v>0</v>
      </c>
      <c r="BJ361" s="162" t="s">
        <v>71</v>
      </c>
      <c r="BK361" s="254">
        <f>ROUND(I361*H361,2)</f>
        <v>0</v>
      </c>
      <c r="BL361" s="162" t="s">
        <v>197</v>
      </c>
      <c r="BM361" s="253" t="s">
        <v>673</v>
      </c>
    </row>
    <row r="362" spans="2:51" s="267" customFormat="1" ht="12">
      <c r="B362" s="268"/>
      <c r="D362" s="255" t="s">
        <v>127</v>
      </c>
      <c r="E362" s="269" t="s">
        <v>3</v>
      </c>
      <c r="F362" s="270" t="s">
        <v>674</v>
      </c>
      <c r="H362" s="271">
        <v>0.872</v>
      </c>
      <c r="L362" s="268"/>
      <c r="M362" s="272"/>
      <c r="N362" s="273"/>
      <c r="O362" s="273"/>
      <c r="P362" s="273"/>
      <c r="Q362" s="273"/>
      <c r="R362" s="273"/>
      <c r="S362" s="273"/>
      <c r="T362" s="274"/>
      <c r="AT362" s="269" t="s">
        <v>127</v>
      </c>
      <c r="AU362" s="269" t="s">
        <v>73</v>
      </c>
      <c r="AV362" s="267" t="s">
        <v>73</v>
      </c>
      <c r="AW362" s="267" t="s">
        <v>29</v>
      </c>
      <c r="AX362" s="267" t="s">
        <v>71</v>
      </c>
      <c r="AY362" s="269" t="s">
        <v>115</v>
      </c>
    </row>
    <row r="363" spans="1:65" s="172" customFormat="1" ht="21.75" customHeight="1">
      <c r="A363" s="168"/>
      <c r="B363" s="169"/>
      <c r="C363" s="242" t="s">
        <v>675</v>
      </c>
      <c r="D363" s="242" t="s">
        <v>118</v>
      </c>
      <c r="E363" s="243" t="s">
        <v>676</v>
      </c>
      <c r="F363" s="244" t="s">
        <v>677</v>
      </c>
      <c r="G363" s="245" t="s">
        <v>251</v>
      </c>
      <c r="H363" s="246">
        <v>0.932</v>
      </c>
      <c r="I363" s="70"/>
      <c r="J363" s="247">
        <f>ROUND(I363*H363,2)</f>
        <v>0</v>
      </c>
      <c r="K363" s="244" t="s">
        <v>122</v>
      </c>
      <c r="L363" s="169"/>
      <c r="M363" s="248" t="s">
        <v>3</v>
      </c>
      <c r="N363" s="249" t="s">
        <v>37</v>
      </c>
      <c r="O363" s="250"/>
      <c r="P363" s="251">
        <f>O363*H363</f>
        <v>0</v>
      </c>
      <c r="Q363" s="251">
        <v>0</v>
      </c>
      <c r="R363" s="251">
        <f>Q363*H363</f>
        <v>0</v>
      </c>
      <c r="S363" s="251">
        <v>0</v>
      </c>
      <c r="T363" s="252">
        <f>S363*H363</f>
        <v>0</v>
      </c>
      <c r="U363" s="168"/>
      <c r="V363" s="168"/>
      <c r="W363" s="168"/>
      <c r="X363" s="168"/>
      <c r="Y363" s="168"/>
      <c r="Z363" s="168"/>
      <c r="AA363" s="168"/>
      <c r="AB363" s="168"/>
      <c r="AC363" s="168"/>
      <c r="AD363" s="168"/>
      <c r="AE363" s="168"/>
      <c r="AR363" s="253" t="s">
        <v>197</v>
      </c>
      <c r="AT363" s="253" t="s">
        <v>118</v>
      </c>
      <c r="AU363" s="253" t="s">
        <v>73</v>
      </c>
      <c r="AY363" s="162" t="s">
        <v>115</v>
      </c>
      <c r="BE363" s="254">
        <f>IF(N363="základní",J363,0)</f>
        <v>0</v>
      </c>
      <c r="BF363" s="254">
        <f>IF(N363="snížená",J363,0)</f>
        <v>0</v>
      </c>
      <c r="BG363" s="254">
        <f>IF(N363="zákl. přenesená",J363,0)</f>
        <v>0</v>
      </c>
      <c r="BH363" s="254">
        <f>IF(N363="sníž. přenesená",J363,0)</f>
        <v>0</v>
      </c>
      <c r="BI363" s="254">
        <f>IF(N363="nulová",J363,0)</f>
        <v>0</v>
      </c>
      <c r="BJ363" s="162" t="s">
        <v>71</v>
      </c>
      <c r="BK363" s="254">
        <f>ROUND(I363*H363,2)</f>
        <v>0</v>
      </c>
      <c r="BL363" s="162" t="s">
        <v>197</v>
      </c>
      <c r="BM363" s="253" t="s">
        <v>678</v>
      </c>
    </row>
    <row r="364" spans="1:47" s="172" customFormat="1" ht="86.4">
      <c r="A364" s="168"/>
      <c r="B364" s="169"/>
      <c r="C364" s="168"/>
      <c r="D364" s="255" t="s">
        <v>125</v>
      </c>
      <c r="E364" s="168"/>
      <c r="F364" s="256" t="s">
        <v>679</v>
      </c>
      <c r="G364" s="168"/>
      <c r="H364" s="168"/>
      <c r="I364" s="173"/>
      <c r="J364" s="168"/>
      <c r="K364" s="168"/>
      <c r="L364" s="169"/>
      <c r="M364" s="257"/>
      <c r="N364" s="258"/>
      <c r="O364" s="250"/>
      <c r="P364" s="250"/>
      <c r="Q364" s="250"/>
      <c r="R364" s="250"/>
      <c r="S364" s="250"/>
      <c r="T364" s="259"/>
      <c r="U364" s="168"/>
      <c r="V364" s="168"/>
      <c r="W364" s="168"/>
      <c r="X364" s="168"/>
      <c r="Y364" s="168"/>
      <c r="Z364" s="168"/>
      <c r="AA364" s="168"/>
      <c r="AB364" s="168"/>
      <c r="AC364" s="168"/>
      <c r="AD364" s="168"/>
      <c r="AE364" s="168"/>
      <c r="AT364" s="162" t="s">
        <v>125</v>
      </c>
      <c r="AU364" s="162" t="s">
        <v>73</v>
      </c>
    </row>
    <row r="365" spans="2:63" s="229" customFormat="1" ht="22.65" customHeight="1">
      <c r="B365" s="230"/>
      <c r="D365" s="231" t="s">
        <v>65</v>
      </c>
      <c r="E365" s="240" t="s">
        <v>680</v>
      </c>
      <c r="F365" s="240" t="s">
        <v>681</v>
      </c>
      <c r="J365" s="241">
        <f>BK365</f>
        <v>0</v>
      </c>
      <c r="L365" s="230"/>
      <c r="M365" s="234"/>
      <c r="N365" s="235"/>
      <c r="O365" s="235"/>
      <c r="P365" s="236">
        <f>SUM(P366:P375)</f>
        <v>0</v>
      </c>
      <c r="Q365" s="235"/>
      <c r="R365" s="236">
        <f>SUM(R366:R375)</f>
        <v>0</v>
      </c>
      <c r="S365" s="235"/>
      <c r="T365" s="237">
        <f>SUM(T366:T375)</f>
        <v>0</v>
      </c>
      <c r="AR365" s="231" t="s">
        <v>73</v>
      </c>
      <c r="AT365" s="238" t="s">
        <v>65</v>
      </c>
      <c r="AU365" s="238" t="s">
        <v>71</v>
      </c>
      <c r="AY365" s="231" t="s">
        <v>115</v>
      </c>
      <c r="BK365" s="239">
        <f>SUM(BK366:BK375)</f>
        <v>0</v>
      </c>
    </row>
    <row r="366" spans="2:65" s="275" customFormat="1" ht="16.5" customHeight="1">
      <c r="B366" s="276"/>
      <c r="C366" s="277" t="s">
        <v>682</v>
      </c>
      <c r="D366" s="277" t="s">
        <v>118</v>
      </c>
      <c r="E366" s="278" t="s">
        <v>683</v>
      </c>
      <c r="F366" s="279" t="s">
        <v>684</v>
      </c>
      <c r="G366" s="280" t="s">
        <v>121</v>
      </c>
      <c r="H366" s="281">
        <v>7.417</v>
      </c>
      <c r="I366" s="374"/>
      <c r="J366" s="282">
        <f>ROUND(I366*H366,2)</f>
        <v>0</v>
      </c>
      <c r="K366" s="279" t="s">
        <v>122</v>
      </c>
      <c r="L366" s="276"/>
      <c r="M366" s="283" t="s">
        <v>3</v>
      </c>
      <c r="N366" s="284" t="s">
        <v>37</v>
      </c>
      <c r="O366" s="285"/>
      <c r="P366" s="286">
        <f>O366*H366</f>
        <v>0</v>
      </c>
      <c r="Q366" s="286">
        <v>0</v>
      </c>
      <c r="R366" s="286">
        <f>Q366*H366</f>
        <v>0</v>
      </c>
      <c r="S366" s="286">
        <v>0</v>
      </c>
      <c r="T366" s="287">
        <f>S366*H366</f>
        <v>0</v>
      </c>
      <c r="AR366" s="288" t="s">
        <v>197</v>
      </c>
      <c r="AT366" s="288" t="s">
        <v>118</v>
      </c>
      <c r="AU366" s="288" t="s">
        <v>73</v>
      </c>
      <c r="AY366" s="289" t="s">
        <v>115</v>
      </c>
      <c r="BE366" s="290">
        <f>IF(N366="základní",J366,0)</f>
        <v>0</v>
      </c>
      <c r="BF366" s="290">
        <f>IF(N366="snížená",J366,0)</f>
        <v>0</v>
      </c>
      <c r="BG366" s="290">
        <f>IF(N366="zákl. přenesená",J366,0)</f>
        <v>0</v>
      </c>
      <c r="BH366" s="290">
        <f>IF(N366="sníž. přenesená",J366,0)</f>
        <v>0</v>
      </c>
      <c r="BI366" s="290">
        <f>IF(N366="nulová",J366,0)</f>
        <v>0</v>
      </c>
      <c r="BJ366" s="289" t="s">
        <v>71</v>
      </c>
      <c r="BK366" s="290">
        <f>ROUND(I366*H366,2)</f>
        <v>0</v>
      </c>
      <c r="BL366" s="289" t="s">
        <v>197</v>
      </c>
      <c r="BM366" s="288" t="s">
        <v>685</v>
      </c>
    </row>
    <row r="367" spans="2:51" s="363" customFormat="1" ht="12">
      <c r="B367" s="364"/>
      <c r="D367" s="291" t="s">
        <v>127</v>
      </c>
      <c r="E367" s="365" t="s">
        <v>3</v>
      </c>
      <c r="F367" s="366" t="s">
        <v>686</v>
      </c>
      <c r="H367" s="365" t="s">
        <v>3</v>
      </c>
      <c r="L367" s="364"/>
      <c r="M367" s="367"/>
      <c r="N367" s="368"/>
      <c r="O367" s="368"/>
      <c r="P367" s="368"/>
      <c r="Q367" s="368"/>
      <c r="R367" s="368"/>
      <c r="S367" s="368"/>
      <c r="T367" s="369"/>
      <c r="AT367" s="365" t="s">
        <v>127</v>
      </c>
      <c r="AU367" s="365" t="s">
        <v>73</v>
      </c>
      <c r="AV367" s="363" t="s">
        <v>71</v>
      </c>
      <c r="AW367" s="363" t="s">
        <v>29</v>
      </c>
      <c r="AX367" s="363" t="s">
        <v>66</v>
      </c>
      <c r="AY367" s="365" t="s">
        <v>115</v>
      </c>
    </row>
    <row r="368" spans="2:51" s="321" customFormat="1" ht="12">
      <c r="B368" s="322"/>
      <c r="D368" s="291" t="s">
        <v>127</v>
      </c>
      <c r="E368" s="323" t="s">
        <v>3</v>
      </c>
      <c r="F368" s="324" t="s">
        <v>687</v>
      </c>
      <c r="H368" s="325">
        <v>7.417</v>
      </c>
      <c r="L368" s="322"/>
      <c r="M368" s="326"/>
      <c r="N368" s="327"/>
      <c r="O368" s="327"/>
      <c r="P368" s="327"/>
      <c r="Q368" s="327"/>
      <c r="R368" s="327"/>
      <c r="S368" s="327"/>
      <c r="T368" s="328"/>
      <c r="AT368" s="323" t="s">
        <v>127</v>
      </c>
      <c r="AU368" s="323" t="s">
        <v>73</v>
      </c>
      <c r="AV368" s="321" t="s">
        <v>73</v>
      </c>
      <c r="AW368" s="321" t="s">
        <v>29</v>
      </c>
      <c r="AX368" s="321" t="s">
        <v>71</v>
      </c>
      <c r="AY368" s="323" t="s">
        <v>115</v>
      </c>
    </row>
    <row r="369" spans="2:65" s="275" customFormat="1" ht="16.5" customHeight="1">
      <c r="B369" s="276"/>
      <c r="C369" s="329" t="s">
        <v>688</v>
      </c>
      <c r="D369" s="329" t="s">
        <v>256</v>
      </c>
      <c r="E369" s="330" t="s">
        <v>689</v>
      </c>
      <c r="F369" s="331" t="s">
        <v>690</v>
      </c>
      <c r="G369" s="332" t="s">
        <v>665</v>
      </c>
      <c r="H369" s="333">
        <v>1.446</v>
      </c>
      <c r="I369" s="374"/>
      <c r="J369" s="334">
        <f>ROUND(I369*H369,2)</f>
        <v>0</v>
      </c>
      <c r="K369" s="331" t="s">
        <v>3</v>
      </c>
      <c r="L369" s="335"/>
      <c r="M369" s="336" t="s">
        <v>3</v>
      </c>
      <c r="N369" s="337" t="s">
        <v>37</v>
      </c>
      <c r="O369" s="285"/>
      <c r="P369" s="286">
        <f>O369*H369</f>
        <v>0</v>
      </c>
      <c r="Q369" s="286">
        <v>0</v>
      </c>
      <c r="R369" s="286">
        <f>Q369*H369</f>
        <v>0</v>
      </c>
      <c r="S369" s="286">
        <v>0</v>
      </c>
      <c r="T369" s="287">
        <f>S369*H369</f>
        <v>0</v>
      </c>
      <c r="AR369" s="288" t="s">
        <v>274</v>
      </c>
      <c r="AT369" s="288" t="s">
        <v>256</v>
      </c>
      <c r="AU369" s="288" t="s">
        <v>73</v>
      </c>
      <c r="AY369" s="289" t="s">
        <v>115</v>
      </c>
      <c r="BE369" s="290">
        <f>IF(N369="základní",J369,0)</f>
        <v>0</v>
      </c>
      <c r="BF369" s="290">
        <f>IF(N369="snížená",J369,0)</f>
        <v>0</v>
      </c>
      <c r="BG369" s="290">
        <f>IF(N369="zákl. přenesená",J369,0)</f>
        <v>0</v>
      </c>
      <c r="BH369" s="290">
        <f>IF(N369="sníž. přenesená",J369,0)</f>
        <v>0</v>
      </c>
      <c r="BI369" s="290">
        <f>IF(N369="nulová",J369,0)</f>
        <v>0</v>
      </c>
      <c r="BJ369" s="289" t="s">
        <v>71</v>
      </c>
      <c r="BK369" s="290">
        <f>ROUND(I369*H369,2)</f>
        <v>0</v>
      </c>
      <c r="BL369" s="289" t="s">
        <v>197</v>
      </c>
      <c r="BM369" s="288" t="s">
        <v>691</v>
      </c>
    </row>
    <row r="370" spans="2:51" s="321" customFormat="1" ht="12">
      <c r="B370" s="322"/>
      <c r="D370" s="291" t="s">
        <v>127</v>
      </c>
      <c r="E370" s="323" t="s">
        <v>3</v>
      </c>
      <c r="F370" s="324" t="s">
        <v>692</v>
      </c>
      <c r="H370" s="325">
        <v>1.446</v>
      </c>
      <c r="L370" s="322"/>
      <c r="M370" s="326"/>
      <c r="N370" s="327"/>
      <c r="O370" s="327"/>
      <c r="P370" s="327"/>
      <c r="Q370" s="327"/>
      <c r="R370" s="327"/>
      <c r="S370" s="327"/>
      <c r="T370" s="328"/>
      <c r="AT370" s="323" t="s">
        <v>127</v>
      </c>
      <c r="AU370" s="323" t="s">
        <v>73</v>
      </c>
      <c r="AV370" s="321" t="s">
        <v>73</v>
      </c>
      <c r="AW370" s="321" t="s">
        <v>29</v>
      </c>
      <c r="AX370" s="321" t="s">
        <v>71</v>
      </c>
      <c r="AY370" s="323" t="s">
        <v>115</v>
      </c>
    </row>
    <row r="371" spans="2:65" s="275" customFormat="1" ht="16.5" customHeight="1">
      <c r="B371" s="276"/>
      <c r="C371" s="277" t="s">
        <v>693</v>
      </c>
      <c r="D371" s="277" t="s">
        <v>118</v>
      </c>
      <c r="E371" s="278" t="s">
        <v>694</v>
      </c>
      <c r="F371" s="279" t="s">
        <v>695</v>
      </c>
      <c r="G371" s="280" t="s">
        <v>121</v>
      </c>
      <c r="H371" s="281">
        <v>7.417</v>
      </c>
      <c r="I371" s="374"/>
      <c r="J371" s="282">
        <f>ROUND(I371*H371,2)</f>
        <v>0</v>
      </c>
      <c r="K371" s="279" t="s">
        <v>122</v>
      </c>
      <c r="L371" s="276"/>
      <c r="M371" s="283" t="s">
        <v>3</v>
      </c>
      <c r="N371" s="284" t="s">
        <v>37</v>
      </c>
      <c r="O371" s="285"/>
      <c r="P371" s="286">
        <f>O371*H371</f>
        <v>0</v>
      </c>
      <c r="Q371" s="286">
        <v>0</v>
      </c>
      <c r="R371" s="286">
        <f>Q371*H371</f>
        <v>0</v>
      </c>
      <c r="S371" s="286">
        <v>0</v>
      </c>
      <c r="T371" s="287">
        <f>S371*H371</f>
        <v>0</v>
      </c>
      <c r="AR371" s="288" t="s">
        <v>197</v>
      </c>
      <c r="AT371" s="288" t="s">
        <v>118</v>
      </c>
      <c r="AU371" s="288" t="s">
        <v>73</v>
      </c>
      <c r="AY371" s="289" t="s">
        <v>115</v>
      </c>
      <c r="BE371" s="290">
        <f>IF(N371="základní",J371,0)</f>
        <v>0</v>
      </c>
      <c r="BF371" s="290">
        <f>IF(N371="snížená",J371,0)</f>
        <v>0</v>
      </c>
      <c r="BG371" s="290">
        <f>IF(N371="zákl. přenesená",J371,0)</f>
        <v>0</v>
      </c>
      <c r="BH371" s="290">
        <f>IF(N371="sníž. přenesená",J371,0)</f>
        <v>0</v>
      </c>
      <c r="BI371" s="290">
        <f>IF(N371="nulová",J371,0)</f>
        <v>0</v>
      </c>
      <c r="BJ371" s="289" t="s">
        <v>71</v>
      </c>
      <c r="BK371" s="290">
        <f>ROUND(I371*H371,2)</f>
        <v>0</v>
      </c>
      <c r="BL371" s="289" t="s">
        <v>197</v>
      </c>
      <c r="BM371" s="288" t="s">
        <v>696</v>
      </c>
    </row>
    <row r="372" spans="2:51" s="363" customFormat="1" ht="12">
      <c r="B372" s="364"/>
      <c r="D372" s="291" t="s">
        <v>127</v>
      </c>
      <c r="E372" s="365" t="s">
        <v>3</v>
      </c>
      <c r="F372" s="366" t="s">
        <v>686</v>
      </c>
      <c r="H372" s="365" t="s">
        <v>3</v>
      </c>
      <c r="L372" s="364"/>
      <c r="M372" s="367"/>
      <c r="N372" s="368"/>
      <c r="O372" s="368"/>
      <c r="P372" s="368"/>
      <c r="Q372" s="368"/>
      <c r="R372" s="368"/>
      <c r="S372" s="368"/>
      <c r="T372" s="369"/>
      <c r="AT372" s="365" t="s">
        <v>127</v>
      </c>
      <c r="AU372" s="365" t="s">
        <v>73</v>
      </c>
      <c r="AV372" s="363" t="s">
        <v>71</v>
      </c>
      <c r="AW372" s="363" t="s">
        <v>29</v>
      </c>
      <c r="AX372" s="363" t="s">
        <v>66</v>
      </c>
      <c r="AY372" s="365" t="s">
        <v>115</v>
      </c>
    </row>
    <row r="373" spans="2:51" s="321" customFormat="1" ht="12">
      <c r="B373" s="322"/>
      <c r="D373" s="291" t="s">
        <v>127</v>
      </c>
      <c r="E373" s="323" t="s">
        <v>3</v>
      </c>
      <c r="F373" s="324" t="s">
        <v>687</v>
      </c>
      <c r="H373" s="325">
        <v>7.417</v>
      </c>
      <c r="L373" s="322"/>
      <c r="M373" s="326"/>
      <c r="N373" s="327"/>
      <c r="O373" s="327"/>
      <c r="P373" s="327"/>
      <c r="Q373" s="327"/>
      <c r="R373" s="327"/>
      <c r="S373" s="327"/>
      <c r="T373" s="328"/>
      <c r="AT373" s="323" t="s">
        <v>127</v>
      </c>
      <c r="AU373" s="323" t="s">
        <v>73</v>
      </c>
      <c r="AV373" s="321" t="s">
        <v>73</v>
      </c>
      <c r="AW373" s="321" t="s">
        <v>29</v>
      </c>
      <c r="AX373" s="321" t="s">
        <v>71</v>
      </c>
      <c r="AY373" s="323" t="s">
        <v>115</v>
      </c>
    </row>
    <row r="374" spans="2:65" s="275" customFormat="1" ht="16.5" customHeight="1">
      <c r="B374" s="276"/>
      <c r="C374" s="329" t="s">
        <v>697</v>
      </c>
      <c r="D374" s="329" t="s">
        <v>256</v>
      </c>
      <c r="E374" s="330" t="s">
        <v>698</v>
      </c>
      <c r="F374" s="331" t="s">
        <v>699</v>
      </c>
      <c r="G374" s="332" t="s">
        <v>665</v>
      </c>
      <c r="H374" s="333">
        <v>1.483</v>
      </c>
      <c r="I374" s="374"/>
      <c r="J374" s="334">
        <f>ROUND(I374*H374,2)</f>
        <v>0</v>
      </c>
      <c r="K374" s="331" t="s">
        <v>3</v>
      </c>
      <c r="L374" s="335"/>
      <c r="M374" s="336" t="s">
        <v>3</v>
      </c>
      <c r="N374" s="337" t="s">
        <v>37</v>
      </c>
      <c r="O374" s="285"/>
      <c r="P374" s="286">
        <f>O374*H374</f>
        <v>0</v>
      </c>
      <c r="Q374" s="286">
        <v>0</v>
      </c>
      <c r="R374" s="286">
        <f>Q374*H374</f>
        <v>0</v>
      </c>
      <c r="S374" s="286">
        <v>0</v>
      </c>
      <c r="T374" s="287">
        <f>S374*H374</f>
        <v>0</v>
      </c>
      <c r="AR374" s="288" t="s">
        <v>274</v>
      </c>
      <c r="AT374" s="288" t="s">
        <v>256</v>
      </c>
      <c r="AU374" s="288" t="s">
        <v>73</v>
      </c>
      <c r="AY374" s="289" t="s">
        <v>115</v>
      </c>
      <c r="BE374" s="290">
        <f>IF(N374="základní",J374,0)</f>
        <v>0</v>
      </c>
      <c r="BF374" s="290">
        <f>IF(N374="snížená",J374,0)</f>
        <v>0</v>
      </c>
      <c r="BG374" s="290">
        <f>IF(N374="zákl. přenesená",J374,0)</f>
        <v>0</v>
      </c>
      <c r="BH374" s="290">
        <f>IF(N374="sníž. přenesená",J374,0)</f>
        <v>0</v>
      </c>
      <c r="BI374" s="290">
        <f>IF(N374="nulová",J374,0)</f>
        <v>0</v>
      </c>
      <c r="BJ374" s="289" t="s">
        <v>71</v>
      </c>
      <c r="BK374" s="290">
        <f>ROUND(I374*H374,2)</f>
        <v>0</v>
      </c>
      <c r="BL374" s="289" t="s">
        <v>197</v>
      </c>
      <c r="BM374" s="288" t="s">
        <v>700</v>
      </c>
    </row>
    <row r="375" spans="2:51" s="321" customFormat="1" ht="12">
      <c r="B375" s="322"/>
      <c r="D375" s="291" t="s">
        <v>127</v>
      </c>
      <c r="E375" s="323" t="s">
        <v>3</v>
      </c>
      <c r="F375" s="324" t="s">
        <v>701</v>
      </c>
      <c r="H375" s="325">
        <v>1.483</v>
      </c>
      <c r="L375" s="322"/>
      <c r="M375" s="326"/>
      <c r="N375" s="327"/>
      <c r="O375" s="327"/>
      <c r="P375" s="327"/>
      <c r="Q375" s="327"/>
      <c r="R375" s="327"/>
      <c r="S375" s="327"/>
      <c r="T375" s="328"/>
      <c r="AT375" s="323" t="s">
        <v>127</v>
      </c>
      <c r="AU375" s="323" t="s">
        <v>73</v>
      </c>
      <c r="AV375" s="321" t="s">
        <v>73</v>
      </c>
      <c r="AW375" s="321" t="s">
        <v>29</v>
      </c>
      <c r="AX375" s="321" t="s">
        <v>71</v>
      </c>
      <c r="AY375" s="323" t="s">
        <v>115</v>
      </c>
    </row>
    <row r="376" spans="2:63" s="229" customFormat="1" ht="25.95" customHeight="1">
      <c r="B376" s="230"/>
      <c r="D376" s="231" t="s">
        <v>65</v>
      </c>
      <c r="E376" s="232" t="s">
        <v>702</v>
      </c>
      <c r="F376" s="232" t="s">
        <v>703</v>
      </c>
      <c r="J376" s="233">
        <f>BK376</f>
        <v>0</v>
      </c>
      <c r="L376" s="230"/>
      <c r="M376" s="234"/>
      <c r="N376" s="235"/>
      <c r="O376" s="235"/>
      <c r="P376" s="236">
        <f>P377+P382+P386+P390</f>
        <v>0</v>
      </c>
      <c r="Q376" s="235"/>
      <c r="R376" s="236">
        <f>R377+R382+R386+R390</f>
        <v>0</v>
      </c>
      <c r="S376" s="235"/>
      <c r="T376" s="237">
        <f>T377+T382+T386+T390</f>
        <v>0</v>
      </c>
      <c r="AR376" s="231" t="s">
        <v>149</v>
      </c>
      <c r="AT376" s="238" t="s">
        <v>65</v>
      </c>
      <c r="AU376" s="238" t="s">
        <v>66</v>
      </c>
      <c r="AY376" s="231" t="s">
        <v>115</v>
      </c>
      <c r="BK376" s="239">
        <f>BK377+BK382+BK386+BK390</f>
        <v>0</v>
      </c>
    </row>
    <row r="377" spans="2:63" s="229" customFormat="1" ht="22.65" customHeight="1">
      <c r="B377" s="230"/>
      <c r="D377" s="231" t="s">
        <v>65</v>
      </c>
      <c r="E377" s="240" t="s">
        <v>704</v>
      </c>
      <c r="F377" s="240" t="s">
        <v>705</v>
      </c>
      <c r="J377" s="241">
        <f>BK377</f>
        <v>0</v>
      </c>
      <c r="L377" s="230"/>
      <c r="M377" s="234"/>
      <c r="N377" s="235"/>
      <c r="O377" s="235"/>
      <c r="P377" s="236">
        <f>SUM(P378:P381)</f>
        <v>0</v>
      </c>
      <c r="Q377" s="235"/>
      <c r="R377" s="236">
        <f>SUM(R378:R381)</f>
        <v>0</v>
      </c>
      <c r="S377" s="235"/>
      <c r="T377" s="237">
        <f>SUM(T378:T381)</f>
        <v>0</v>
      </c>
      <c r="AR377" s="231" t="s">
        <v>149</v>
      </c>
      <c r="AT377" s="238" t="s">
        <v>65</v>
      </c>
      <c r="AU377" s="238" t="s">
        <v>71</v>
      </c>
      <c r="AY377" s="231" t="s">
        <v>115</v>
      </c>
      <c r="BK377" s="239">
        <f>SUM(BK378:BK381)</f>
        <v>0</v>
      </c>
    </row>
    <row r="378" spans="1:65" s="172" customFormat="1" ht="16.5" customHeight="1">
      <c r="A378" s="168"/>
      <c r="B378" s="169"/>
      <c r="C378" s="242" t="s">
        <v>706</v>
      </c>
      <c r="D378" s="242" t="s">
        <v>118</v>
      </c>
      <c r="E378" s="243" t="s">
        <v>707</v>
      </c>
      <c r="F378" s="244" t="s">
        <v>708</v>
      </c>
      <c r="G378" s="245" t="s">
        <v>230</v>
      </c>
      <c r="H378" s="246">
        <v>1</v>
      </c>
      <c r="I378" s="70"/>
      <c r="J378" s="247">
        <f>ROUND(I378*H378,2)</f>
        <v>0</v>
      </c>
      <c r="K378" s="244" t="s">
        <v>3</v>
      </c>
      <c r="L378" s="169"/>
      <c r="M378" s="248" t="s">
        <v>3</v>
      </c>
      <c r="N378" s="249" t="s">
        <v>37</v>
      </c>
      <c r="O378" s="250"/>
      <c r="P378" s="251">
        <f>O378*H378</f>
        <v>0</v>
      </c>
      <c r="Q378" s="251">
        <v>0</v>
      </c>
      <c r="R378" s="251">
        <f>Q378*H378</f>
        <v>0</v>
      </c>
      <c r="S378" s="251">
        <v>0</v>
      </c>
      <c r="T378" s="252">
        <f>S378*H378</f>
        <v>0</v>
      </c>
      <c r="U378" s="168"/>
      <c r="V378" s="168"/>
      <c r="W378" s="168"/>
      <c r="X378" s="168"/>
      <c r="Y378" s="168"/>
      <c r="Z378" s="168"/>
      <c r="AA378" s="168"/>
      <c r="AB378" s="168"/>
      <c r="AC378" s="168"/>
      <c r="AD378" s="168"/>
      <c r="AE378" s="168"/>
      <c r="AR378" s="253" t="s">
        <v>709</v>
      </c>
      <c r="AT378" s="253" t="s">
        <v>118</v>
      </c>
      <c r="AU378" s="253" t="s">
        <v>73</v>
      </c>
      <c r="AY378" s="162" t="s">
        <v>115</v>
      </c>
      <c r="BE378" s="254">
        <f>IF(N378="základní",J378,0)</f>
        <v>0</v>
      </c>
      <c r="BF378" s="254">
        <f>IF(N378="snížená",J378,0)</f>
        <v>0</v>
      </c>
      <c r="BG378" s="254">
        <f>IF(N378="zákl. přenesená",J378,0)</f>
        <v>0</v>
      </c>
      <c r="BH378" s="254">
        <f>IF(N378="sníž. přenesená",J378,0)</f>
        <v>0</v>
      </c>
      <c r="BI378" s="254">
        <f>IF(N378="nulová",J378,0)</f>
        <v>0</v>
      </c>
      <c r="BJ378" s="162" t="s">
        <v>71</v>
      </c>
      <c r="BK378" s="254">
        <f>ROUND(I378*H378,2)</f>
        <v>0</v>
      </c>
      <c r="BL378" s="162" t="s">
        <v>709</v>
      </c>
      <c r="BM378" s="253" t="s">
        <v>710</v>
      </c>
    </row>
    <row r="379" spans="1:65" s="172" customFormat="1" ht="16.5" customHeight="1">
      <c r="A379" s="168"/>
      <c r="B379" s="169"/>
      <c r="C379" s="242" t="s">
        <v>711</v>
      </c>
      <c r="D379" s="242" t="s">
        <v>118</v>
      </c>
      <c r="E379" s="243" t="s">
        <v>712</v>
      </c>
      <c r="F379" s="244" t="s">
        <v>713</v>
      </c>
      <c r="G379" s="245" t="s">
        <v>230</v>
      </c>
      <c r="H379" s="246">
        <v>1</v>
      </c>
      <c r="I379" s="70"/>
      <c r="J379" s="247">
        <f>ROUND(I379*H379,2)</f>
        <v>0</v>
      </c>
      <c r="K379" s="244" t="s">
        <v>122</v>
      </c>
      <c r="L379" s="169"/>
      <c r="M379" s="248" t="s">
        <v>3</v>
      </c>
      <c r="N379" s="249" t="s">
        <v>37</v>
      </c>
      <c r="O379" s="250"/>
      <c r="P379" s="251">
        <f>O379*H379</f>
        <v>0</v>
      </c>
      <c r="Q379" s="251">
        <v>0</v>
      </c>
      <c r="R379" s="251">
        <f>Q379*H379</f>
        <v>0</v>
      </c>
      <c r="S379" s="251">
        <v>0</v>
      </c>
      <c r="T379" s="252">
        <f>S379*H379</f>
        <v>0</v>
      </c>
      <c r="U379" s="168"/>
      <c r="V379" s="168"/>
      <c r="W379" s="168"/>
      <c r="X379" s="168"/>
      <c r="Y379" s="168"/>
      <c r="Z379" s="168"/>
      <c r="AA379" s="168"/>
      <c r="AB379" s="168"/>
      <c r="AC379" s="168"/>
      <c r="AD379" s="168"/>
      <c r="AE379" s="168"/>
      <c r="AR379" s="253" t="s">
        <v>709</v>
      </c>
      <c r="AT379" s="253" t="s">
        <v>118</v>
      </c>
      <c r="AU379" s="253" t="s">
        <v>73</v>
      </c>
      <c r="AY379" s="162" t="s">
        <v>115</v>
      </c>
      <c r="BE379" s="254">
        <f>IF(N379="základní",J379,0)</f>
        <v>0</v>
      </c>
      <c r="BF379" s="254">
        <f>IF(N379="snížená",J379,0)</f>
        <v>0</v>
      </c>
      <c r="BG379" s="254">
        <f>IF(N379="zákl. přenesená",J379,0)</f>
        <v>0</v>
      </c>
      <c r="BH379" s="254">
        <f>IF(N379="sníž. přenesená",J379,0)</f>
        <v>0</v>
      </c>
      <c r="BI379" s="254">
        <f>IF(N379="nulová",J379,0)</f>
        <v>0</v>
      </c>
      <c r="BJ379" s="162" t="s">
        <v>71</v>
      </c>
      <c r="BK379" s="254">
        <f>ROUND(I379*H379,2)</f>
        <v>0</v>
      </c>
      <c r="BL379" s="162" t="s">
        <v>709</v>
      </c>
      <c r="BM379" s="253" t="s">
        <v>714</v>
      </c>
    </row>
    <row r="380" spans="1:65" s="172" customFormat="1" ht="16.5" customHeight="1">
      <c r="A380" s="168"/>
      <c r="B380" s="169"/>
      <c r="C380" s="242" t="s">
        <v>715</v>
      </c>
      <c r="D380" s="242" t="s">
        <v>118</v>
      </c>
      <c r="E380" s="243" t="s">
        <v>716</v>
      </c>
      <c r="F380" s="244" t="s">
        <v>717</v>
      </c>
      <c r="G380" s="245" t="s">
        <v>230</v>
      </c>
      <c r="H380" s="246">
        <v>1</v>
      </c>
      <c r="I380" s="70"/>
      <c r="J380" s="247">
        <f>ROUND(I380*H380,2)</f>
        <v>0</v>
      </c>
      <c r="K380" s="244" t="s">
        <v>122</v>
      </c>
      <c r="L380" s="169"/>
      <c r="M380" s="248" t="s">
        <v>3</v>
      </c>
      <c r="N380" s="249" t="s">
        <v>37</v>
      </c>
      <c r="O380" s="250"/>
      <c r="P380" s="251">
        <f>O380*H380</f>
        <v>0</v>
      </c>
      <c r="Q380" s="251">
        <v>0</v>
      </c>
      <c r="R380" s="251">
        <f>Q380*H380</f>
        <v>0</v>
      </c>
      <c r="S380" s="251">
        <v>0</v>
      </c>
      <c r="T380" s="252">
        <f>S380*H380</f>
        <v>0</v>
      </c>
      <c r="U380" s="168"/>
      <c r="V380" s="168"/>
      <c r="W380" s="168"/>
      <c r="X380" s="168"/>
      <c r="Y380" s="168"/>
      <c r="Z380" s="168"/>
      <c r="AA380" s="168"/>
      <c r="AB380" s="168"/>
      <c r="AC380" s="168"/>
      <c r="AD380" s="168"/>
      <c r="AE380" s="168"/>
      <c r="AR380" s="253" t="s">
        <v>709</v>
      </c>
      <c r="AT380" s="253" t="s">
        <v>118</v>
      </c>
      <c r="AU380" s="253" t="s">
        <v>73</v>
      </c>
      <c r="AY380" s="162" t="s">
        <v>115</v>
      </c>
      <c r="BE380" s="254">
        <f>IF(N380="základní",J380,0)</f>
        <v>0</v>
      </c>
      <c r="BF380" s="254">
        <f>IF(N380="snížená",J380,0)</f>
        <v>0</v>
      </c>
      <c r="BG380" s="254">
        <f>IF(N380="zákl. přenesená",J380,0)</f>
        <v>0</v>
      </c>
      <c r="BH380" s="254">
        <f>IF(N380="sníž. přenesená",J380,0)</f>
        <v>0</v>
      </c>
      <c r="BI380" s="254">
        <f>IF(N380="nulová",J380,0)</f>
        <v>0</v>
      </c>
      <c r="BJ380" s="162" t="s">
        <v>71</v>
      </c>
      <c r="BK380" s="254">
        <f>ROUND(I380*H380,2)</f>
        <v>0</v>
      </c>
      <c r="BL380" s="162" t="s">
        <v>709</v>
      </c>
      <c r="BM380" s="253" t="s">
        <v>718</v>
      </c>
    </row>
    <row r="381" spans="1:47" s="172" customFormat="1" ht="19.2">
      <c r="A381" s="168"/>
      <c r="B381" s="169"/>
      <c r="C381" s="168"/>
      <c r="D381" s="255" t="s">
        <v>133</v>
      </c>
      <c r="E381" s="168"/>
      <c r="F381" s="256" t="s">
        <v>719</v>
      </c>
      <c r="G381" s="168"/>
      <c r="H381" s="168"/>
      <c r="I381" s="173"/>
      <c r="J381" s="168"/>
      <c r="K381" s="168"/>
      <c r="L381" s="169"/>
      <c r="M381" s="257"/>
      <c r="N381" s="258"/>
      <c r="O381" s="250"/>
      <c r="P381" s="250"/>
      <c r="Q381" s="250"/>
      <c r="R381" s="250"/>
      <c r="S381" s="250"/>
      <c r="T381" s="259"/>
      <c r="U381" s="168"/>
      <c r="V381" s="168"/>
      <c r="W381" s="168"/>
      <c r="X381" s="168"/>
      <c r="Y381" s="168"/>
      <c r="Z381" s="168"/>
      <c r="AA381" s="168"/>
      <c r="AB381" s="168"/>
      <c r="AC381" s="168"/>
      <c r="AD381" s="168"/>
      <c r="AE381" s="168"/>
      <c r="AT381" s="162" t="s">
        <v>133</v>
      </c>
      <c r="AU381" s="162" t="s">
        <v>73</v>
      </c>
    </row>
    <row r="382" spans="2:63" s="229" customFormat="1" ht="22.65" customHeight="1">
      <c r="B382" s="230"/>
      <c r="D382" s="231" t="s">
        <v>65</v>
      </c>
      <c r="E382" s="240" t="s">
        <v>720</v>
      </c>
      <c r="F382" s="240" t="s">
        <v>721</v>
      </c>
      <c r="J382" s="241">
        <f>BK382</f>
        <v>0</v>
      </c>
      <c r="L382" s="230"/>
      <c r="M382" s="234"/>
      <c r="N382" s="235"/>
      <c r="O382" s="235"/>
      <c r="P382" s="236">
        <f>SUM(P383:P385)</f>
        <v>0</v>
      </c>
      <c r="Q382" s="235"/>
      <c r="R382" s="236">
        <f>SUM(R383:R385)</f>
        <v>0</v>
      </c>
      <c r="S382" s="235"/>
      <c r="T382" s="237">
        <f>SUM(T383:T385)</f>
        <v>0</v>
      </c>
      <c r="AR382" s="231" t="s">
        <v>149</v>
      </c>
      <c r="AT382" s="238" t="s">
        <v>65</v>
      </c>
      <c r="AU382" s="238" t="s">
        <v>71</v>
      </c>
      <c r="AY382" s="231" t="s">
        <v>115</v>
      </c>
      <c r="BK382" s="239">
        <f>SUM(BK383:BK385)</f>
        <v>0</v>
      </c>
    </row>
    <row r="383" spans="1:65" s="172" customFormat="1" ht="16.5" customHeight="1">
      <c r="A383" s="168"/>
      <c r="B383" s="169"/>
      <c r="C383" s="242" t="s">
        <v>722</v>
      </c>
      <c r="D383" s="242" t="s">
        <v>118</v>
      </c>
      <c r="E383" s="243" t="s">
        <v>723</v>
      </c>
      <c r="F383" s="244" t="s">
        <v>721</v>
      </c>
      <c r="G383" s="245" t="s">
        <v>230</v>
      </c>
      <c r="H383" s="246">
        <v>1</v>
      </c>
      <c r="I383" s="70"/>
      <c r="J383" s="247">
        <f>ROUND(I383*H383,2)</f>
        <v>0</v>
      </c>
      <c r="K383" s="244" t="s">
        <v>122</v>
      </c>
      <c r="L383" s="169"/>
      <c r="M383" s="248" t="s">
        <v>3</v>
      </c>
      <c r="N383" s="249" t="s">
        <v>37</v>
      </c>
      <c r="O383" s="250"/>
      <c r="P383" s="251">
        <f>O383*H383</f>
        <v>0</v>
      </c>
      <c r="Q383" s="251">
        <v>0</v>
      </c>
      <c r="R383" s="251">
        <f>Q383*H383</f>
        <v>0</v>
      </c>
      <c r="S383" s="251">
        <v>0</v>
      </c>
      <c r="T383" s="252">
        <f>S383*H383</f>
        <v>0</v>
      </c>
      <c r="U383" s="168"/>
      <c r="V383" s="168"/>
      <c r="W383" s="168"/>
      <c r="X383" s="168"/>
      <c r="Y383" s="168"/>
      <c r="Z383" s="168"/>
      <c r="AA383" s="168"/>
      <c r="AB383" s="168"/>
      <c r="AC383" s="168"/>
      <c r="AD383" s="168"/>
      <c r="AE383" s="168"/>
      <c r="AR383" s="253" t="s">
        <v>709</v>
      </c>
      <c r="AT383" s="253" t="s">
        <v>118</v>
      </c>
      <c r="AU383" s="253" t="s">
        <v>73</v>
      </c>
      <c r="AY383" s="162" t="s">
        <v>115</v>
      </c>
      <c r="BE383" s="254">
        <f>IF(N383="základní",J383,0)</f>
        <v>0</v>
      </c>
      <c r="BF383" s="254">
        <f>IF(N383="snížená",J383,0)</f>
        <v>0</v>
      </c>
      <c r="BG383" s="254">
        <f>IF(N383="zákl. přenesená",J383,0)</f>
        <v>0</v>
      </c>
      <c r="BH383" s="254">
        <f>IF(N383="sníž. přenesená",J383,0)</f>
        <v>0</v>
      </c>
      <c r="BI383" s="254">
        <f>IF(N383="nulová",J383,0)</f>
        <v>0</v>
      </c>
      <c r="BJ383" s="162" t="s">
        <v>71</v>
      </c>
      <c r="BK383" s="254">
        <f>ROUND(I383*H383,2)</f>
        <v>0</v>
      </c>
      <c r="BL383" s="162" t="s">
        <v>709</v>
      </c>
      <c r="BM383" s="253" t="s">
        <v>724</v>
      </c>
    </row>
    <row r="384" spans="1:47" s="172" customFormat="1" ht="19.2">
      <c r="A384" s="168"/>
      <c r="B384" s="169"/>
      <c r="C384" s="168"/>
      <c r="D384" s="255" t="s">
        <v>133</v>
      </c>
      <c r="E384" s="168"/>
      <c r="F384" s="256" t="s">
        <v>725</v>
      </c>
      <c r="G384" s="168"/>
      <c r="H384" s="168"/>
      <c r="I384" s="173"/>
      <c r="J384" s="168"/>
      <c r="K384" s="168"/>
      <c r="L384" s="169"/>
      <c r="M384" s="257"/>
      <c r="N384" s="258"/>
      <c r="O384" s="250"/>
      <c r="P384" s="250"/>
      <c r="Q384" s="250"/>
      <c r="R384" s="250"/>
      <c r="S384" s="250"/>
      <c r="T384" s="259"/>
      <c r="U384" s="168"/>
      <c r="V384" s="168"/>
      <c r="W384" s="168"/>
      <c r="X384" s="168"/>
      <c r="Y384" s="168"/>
      <c r="Z384" s="168"/>
      <c r="AA384" s="168"/>
      <c r="AB384" s="168"/>
      <c r="AC384" s="168"/>
      <c r="AD384" s="168"/>
      <c r="AE384" s="168"/>
      <c r="AT384" s="162" t="s">
        <v>133</v>
      </c>
      <c r="AU384" s="162" t="s">
        <v>73</v>
      </c>
    </row>
    <row r="385" spans="1:65" s="172" customFormat="1" ht="16.5" customHeight="1">
      <c r="A385" s="168"/>
      <c r="B385" s="169"/>
      <c r="C385" s="242" t="s">
        <v>726</v>
      </c>
      <c r="D385" s="242" t="s">
        <v>118</v>
      </c>
      <c r="E385" s="243" t="s">
        <v>727</v>
      </c>
      <c r="F385" s="244" t="s">
        <v>728</v>
      </c>
      <c r="G385" s="245" t="s">
        <v>230</v>
      </c>
      <c r="H385" s="246">
        <v>1</v>
      </c>
      <c r="I385" s="70"/>
      <c r="J385" s="247">
        <f>ROUND(I385*H385,2)</f>
        <v>0</v>
      </c>
      <c r="K385" s="244" t="s">
        <v>122</v>
      </c>
      <c r="L385" s="169"/>
      <c r="M385" s="248" t="s">
        <v>3</v>
      </c>
      <c r="N385" s="249" t="s">
        <v>37</v>
      </c>
      <c r="O385" s="250"/>
      <c r="P385" s="251">
        <f>O385*H385</f>
        <v>0</v>
      </c>
      <c r="Q385" s="251">
        <v>0</v>
      </c>
      <c r="R385" s="251">
        <f>Q385*H385</f>
        <v>0</v>
      </c>
      <c r="S385" s="251">
        <v>0</v>
      </c>
      <c r="T385" s="252">
        <f>S385*H385</f>
        <v>0</v>
      </c>
      <c r="U385" s="168"/>
      <c r="V385" s="168"/>
      <c r="W385" s="168"/>
      <c r="X385" s="168"/>
      <c r="Y385" s="168"/>
      <c r="Z385" s="168"/>
      <c r="AA385" s="168"/>
      <c r="AB385" s="168"/>
      <c r="AC385" s="168"/>
      <c r="AD385" s="168"/>
      <c r="AE385" s="168"/>
      <c r="AR385" s="253" t="s">
        <v>709</v>
      </c>
      <c r="AT385" s="253" t="s">
        <v>118</v>
      </c>
      <c r="AU385" s="253" t="s">
        <v>73</v>
      </c>
      <c r="AY385" s="162" t="s">
        <v>115</v>
      </c>
      <c r="BE385" s="254">
        <f>IF(N385="základní",J385,0)</f>
        <v>0</v>
      </c>
      <c r="BF385" s="254">
        <f>IF(N385="snížená",J385,0)</f>
        <v>0</v>
      </c>
      <c r="BG385" s="254">
        <f>IF(N385="zákl. přenesená",J385,0)</f>
        <v>0</v>
      </c>
      <c r="BH385" s="254">
        <f>IF(N385="sníž. přenesená",J385,0)</f>
        <v>0</v>
      </c>
      <c r="BI385" s="254">
        <f>IF(N385="nulová",J385,0)</f>
        <v>0</v>
      </c>
      <c r="BJ385" s="162" t="s">
        <v>71</v>
      </c>
      <c r="BK385" s="254">
        <f>ROUND(I385*H385,2)</f>
        <v>0</v>
      </c>
      <c r="BL385" s="162" t="s">
        <v>709</v>
      </c>
      <c r="BM385" s="253" t="s">
        <v>729</v>
      </c>
    </row>
    <row r="386" spans="2:63" s="229" customFormat="1" ht="22.65" customHeight="1">
      <c r="B386" s="230"/>
      <c r="D386" s="231" t="s">
        <v>65</v>
      </c>
      <c r="E386" s="240" t="s">
        <v>730</v>
      </c>
      <c r="F386" s="240" t="s">
        <v>731</v>
      </c>
      <c r="J386" s="241">
        <f>BK386</f>
        <v>0</v>
      </c>
      <c r="L386" s="230"/>
      <c r="M386" s="234"/>
      <c r="N386" s="235"/>
      <c r="O386" s="235"/>
      <c r="P386" s="236">
        <f>SUM(P387:P389)</f>
        <v>0</v>
      </c>
      <c r="Q386" s="235"/>
      <c r="R386" s="236">
        <f>SUM(R387:R389)</f>
        <v>0</v>
      </c>
      <c r="S386" s="235"/>
      <c r="T386" s="237">
        <f>SUM(T387:T389)</f>
        <v>0</v>
      </c>
      <c r="AR386" s="231" t="s">
        <v>149</v>
      </c>
      <c r="AT386" s="238" t="s">
        <v>65</v>
      </c>
      <c r="AU386" s="238" t="s">
        <v>71</v>
      </c>
      <c r="AY386" s="231" t="s">
        <v>115</v>
      </c>
      <c r="BK386" s="239">
        <f>SUM(BK387:BK389)</f>
        <v>0</v>
      </c>
    </row>
    <row r="387" spans="1:65" s="172" customFormat="1" ht="16.5" customHeight="1">
      <c r="A387" s="168"/>
      <c r="B387" s="169"/>
      <c r="C387" s="242" t="s">
        <v>732</v>
      </c>
      <c r="D387" s="242" t="s">
        <v>118</v>
      </c>
      <c r="E387" s="243" t="s">
        <v>733</v>
      </c>
      <c r="F387" s="244" t="s">
        <v>734</v>
      </c>
      <c r="G387" s="245" t="s">
        <v>230</v>
      </c>
      <c r="H387" s="246">
        <v>1</v>
      </c>
      <c r="I387" s="70"/>
      <c r="J387" s="247">
        <f>ROUND(I387*H387,2)</f>
        <v>0</v>
      </c>
      <c r="K387" s="244" t="s">
        <v>122</v>
      </c>
      <c r="L387" s="169"/>
      <c r="M387" s="248" t="s">
        <v>3</v>
      </c>
      <c r="N387" s="249" t="s">
        <v>37</v>
      </c>
      <c r="O387" s="250"/>
      <c r="P387" s="251">
        <f>O387*H387</f>
        <v>0</v>
      </c>
      <c r="Q387" s="251">
        <v>0</v>
      </c>
      <c r="R387" s="251">
        <f>Q387*H387</f>
        <v>0</v>
      </c>
      <c r="S387" s="251">
        <v>0</v>
      </c>
      <c r="T387" s="252">
        <f>S387*H387</f>
        <v>0</v>
      </c>
      <c r="U387" s="168"/>
      <c r="V387" s="168"/>
      <c r="W387" s="168"/>
      <c r="X387" s="168"/>
      <c r="Y387" s="168"/>
      <c r="Z387" s="168"/>
      <c r="AA387" s="168"/>
      <c r="AB387" s="168"/>
      <c r="AC387" s="168"/>
      <c r="AD387" s="168"/>
      <c r="AE387" s="168"/>
      <c r="AR387" s="253" t="s">
        <v>709</v>
      </c>
      <c r="AT387" s="253" t="s">
        <v>118</v>
      </c>
      <c r="AU387" s="253" t="s">
        <v>73</v>
      </c>
      <c r="AY387" s="162" t="s">
        <v>115</v>
      </c>
      <c r="BE387" s="254">
        <f>IF(N387="základní",J387,0)</f>
        <v>0</v>
      </c>
      <c r="BF387" s="254">
        <f>IF(N387="snížená",J387,0)</f>
        <v>0</v>
      </c>
      <c r="BG387" s="254">
        <f>IF(N387="zákl. přenesená",J387,0)</f>
        <v>0</v>
      </c>
      <c r="BH387" s="254">
        <f>IF(N387="sníž. přenesená",J387,0)</f>
        <v>0</v>
      </c>
      <c r="BI387" s="254">
        <f>IF(N387="nulová",J387,0)</f>
        <v>0</v>
      </c>
      <c r="BJ387" s="162" t="s">
        <v>71</v>
      </c>
      <c r="BK387" s="254">
        <f>ROUND(I387*H387,2)</f>
        <v>0</v>
      </c>
      <c r="BL387" s="162" t="s">
        <v>709</v>
      </c>
      <c r="BM387" s="253" t="s">
        <v>735</v>
      </c>
    </row>
    <row r="388" spans="1:65" s="172" customFormat="1" ht="16.5" customHeight="1">
      <c r="A388" s="168"/>
      <c r="B388" s="169"/>
      <c r="C388" s="242" t="s">
        <v>736</v>
      </c>
      <c r="D388" s="242" t="s">
        <v>118</v>
      </c>
      <c r="E388" s="243" t="s">
        <v>737</v>
      </c>
      <c r="F388" s="244" t="s">
        <v>738</v>
      </c>
      <c r="G388" s="245" t="s">
        <v>230</v>
      </c>
      <c r="H388" s="246">
        <v>1</v>
      </c>
      <c r="I388" s="70"/>
      <c r="J388" s="247">
        <f>ROUND(I388*H388,2)</f>
        <v>0</v>
      </c>
      <c r="K388" s="244" t="s">
        <v>122</v>
      </c>
      <c r="L388" s="169"/>
      <c r="M388" s="248" t="s">
        <v>3</v>
      </c>
      <c r="N388" s="249" t="s">
        <v>37</v>
      </c>
      <c r="O388" s="250"/>
      <c r="P388" s="251">
        <f>O388*H388</f>
        <v>0</v>
      </c>
      <c r="Q388" s="251">
        <v>0</v>
      </c>
      <c r="R388" s="251">
        <f>Q388*H388</f>
        <v>0</v>
      </c>
      <c r="S388" s="251">
        <v>0</v>
      </c>
      <c r="T388" s="252">
        <f>S388*H388</f>
        <v>0</v>
      </c>
      <c r="U388" s="168"/>
      <c r="V388" s="168"/>
      <c r="W388" s="168"/>
      <c r="X388" s="168"/>
      <c r="Y388" s="168"/>
      <c r="Z388" s="168"/>
      <c r="AA388" s="168"/>
      <c r="AB388" s="168"/>
      <c r="AC388" s="168"/>
      <c r="AD388" s="168"/>
      <c r="AE388" s="168"/>
      <c r="AR388" s="253" t="s">
        <v>709</v>
      </c>
      <c r="AT388" s="253" t="s">
        <v>118</v>
      </c>
      <c r="AU388" s="253" t="s">
        <v>73</v>
      </c>
      <c r="AY388" s="162" t="s">
        <v>115</v>
      </c>
      <c r="BE388" s="254">
        <f>IF(N388="základní",J388,0)</f>
        <v>0</v>
      </c>
      <c r="BF388" s="254">
        <f>IF(N388="snížená",J388,0)</f>
        <v>0</v>
      </c>
      <c r="BG388" s="254">
        <f>IF(N388="zákl. přenesená",J388,0)</f>
        <v>0</v>
      </c>
      <c r="BH388" s="254">
        <f>IF(N388="sníž. přenesená",J388,0)</f>
        <v>0</v>
      </c>
      <c r="BI388" s="254">
        <f>IF(N388="nulová",J388,0)</f>
        <v>0</v>
      </c>
      <c r="BJ388" s="162" t="s">
        <v>71</v>
      </c>
      <c r="BK388" s="254">
        <f>ROUND(I388*H388,2)</f>
        <v>0</v>
      </c>
      <c r="BL388" s="162" t="s">
        <v>709</v>
      </c>
      <c r="BM388" s="253" t="s">
        <v>739</v>
      </c>
    </row>
    <row r="389" spans="1:65" s="172" customFormat="1" ht="16.5" customHeight="1">
      <c r="A389" s="168"/>
      <c r="B389" s="169"/>
      <c r="C389" s="242" t="s">
        <v>740</v>
      </c>
      <c r="D389" s="242" t="s">
        <v>118</v>
      </c>
      <c r="E389" s="243" t="s">
        <v>741</v>
      </c>
      <c r="F389" s="244" t="s">
        <v>742</v>
      </c>
      <c r="G389" s="245" t="s">
        <v>230</v>
      </c>
      <c r="H389" s="246">
        <v>1</v>
      </c>
      <c r="I389" s="70"/>
      <c r="J389" s="247">
        <f>ROUND(I389*H389,2)</f>
        <v>0</v>
      </c>
      <c r="K389" s="244" t="s">
        <v>122</v>
      </c>
      <c r="L389" s="169"/>
      <c r="M389" s="248" t="s">
        <v>3</v>
      </c>
      <c r="N389" s="249" t="s">
        <v>37</v>
      </c>
      <c r="O389" s="250"/>
      <c r="P389" s="251">
        <f>O389*H389</f>
        <v>0</v>
      </c>
      <c r="Q389" s="251">
        <v>0</v>
      </c>
      <c r="R389" s="251">
        <f>Q389*H389</f>
        <v>0</v>
      </c>
      <c r="S389" s="251">
        <v>0</v>
      </c>
      <c r="T389" s="252">
        <f>S389*H389</f>
        <v>0</v>
      </c>
      <c r="U389" s="168"/>
      <c r="V389" s="168"/>
      <c r="W389" s="168"/>
      <c r="X389" s="168"/>
      <c r="Y389" s="168"/>
      <c r="Z389" s="168"/>
      <c r="AA389" s="168"/>
      <c r="AB389" s="168"/>
      <c r="AC389" s="168"/>
      <c r="AD389" s="168"/>
      <c r="AE389" s="168"/>
      <c r="AR389" s="253" t="s">
        <v>709</v>
      </c>
      <c r="AT389" s="253" t="s">
        <v>118</v>
      </c>
      <c r="AU389" s="253" t="s">
        <v>73</v>
      </c>
      <c r="AY389" s="162" t="s">
        <v>115</v>
      </c>
      <c r="BE389" s="254">
        <f>IF(N389="základní",J389,0)</f>
        <v>0</v>
      </c>
      <c r="BF389" s="254">
        <f>IF(N389="snížená",J389,0)</f>
        <v>0</v>
      </c>
      <c r="BG389" s="254">
        <f>IF(N389="zákl. přenesená",J389,0)</f>
        <v>0</v>
      </c>
      <c r="BH389" s="254">
        <f>IF(N389="sníž. přenesená",J389,0)</f>
        <v>0</v>
      </c>
      <c r="BI389" s="254">
        <f>IF(N389="nulová",J389,0)</f>
        <v>0</v>
      </c>
      <c r="BJ389" s="162" t="s">
        <v>71</v>
      </c>
      <c r="BK389" s="254">
        <f>ROUND(I389*H389,2)</f>
        <v>0</v>
      </c>
      <c r="BL389" s="162" t="s">
        <v>709</v>
      </c>
      <c r="BM389" s="253" t="s">
        <v>743</v>
      </c>
    </row>
    <row r="390" spans="2:63" s="229" customFormat="1" ht="22.65" customHeight="1">
      <c r="B390" s="230"/>
      <c r="D390" s="231" t="s">
        <v>65</v>
      </c>
      <c r="E390" s="240" t="s">
        <v>744</v>
      </c>
      <c r="F390" s="240" t="s">
        <v>745</v>
      </c>
      <c r="J390" s="241">
        <f>BK390</f>
        <v>0</v>
      </c>
      <c r="L390" s="230"/>
      <c r="M390" s="234"/>
      <c r="N390" s="235"/>
      <c r="O390" s="235"/>
      <c r="P390" s="236">
        <f>SUM(P391:P395)</f>
        <v>0</v>
      </c>
      <c r="Q390" s="235"/>
      <c r="R390" s="236">
        <f>SUM(R391:R395)</f>
        <v>0</v>
      </c>
      <c r="S390" s="235"/>
      <c r="T390" s="237">
        <f>SUM(T391:T395)</f>
        <v>0</v>
      </c>
      <c r="AR390" s="231" t="s">
        <v>149</v>
      </c>
      <c r="AT390" s="238" t="s">
        <v>65</v>
      </c>
      <c r="AU390" s="238" t="s">
        <v>71</v>
      </c>
      <c r="AY390" s="231" t="s">
        <v>115</v>
      </c>
      <c r="BK390" s="239">
        <f>SUM(BK391:BK395)</f>
        <v>0</v>
      </c>
    </row>
    <row r="391" spans="1:65" s="172" customFormat="1" ht="16.5" customHeight="1">
      <c r="A391" s="168"/>
      <c r="B391" s="169"/>
      <c r="C391" s="242" t="s">
        <v>746</v>
      </c>
      <c r="D391" s="242" t="s">
        <v>118</v>
      </c>
      <c r="E391" s="243" t="s">
        <v>747</v>
      </c>
      <c r="F391" s="244" t="s">
        <v>748</v>
      </c>
      <c r="G391" s="245" t="s">
        <v>230</v>
      </c>
      <c r="H391" s="246">
        <v>1</v>
      </c>
      <c r="I391" s="70"/>
      <c r="J391" s="247">
        <f>ROUND(I391*H391,2)</f>
        <v>0</v>
      </c>
      <c r="K391" s="244" t="s">
        <v>3</v>
      </c>
      <c r="L391" s="169"/>
      <c r="M391" s="248" t="s">
        <v>3</v>
      </c>
      <c r="N391" s="249" t="s">
        <v>37</v>
      </c>
      <c r="O391" s="250"/>
      <c r="P391" s="251">
        <f>O391*H391</f>
        <v>0</v>
      </c>
      <c r="Q391" s="251">
        <v>0</v>
      </c>
      <c r="R391" s="251">
        <f>Q391*H391</f>
        <v>0</v>
      </c>
      <c r="S391" s="251">
        <v>0</v>
      </c>
      <c r="T391" s="252">
        <f>S391*H391</f>
        <v>0</v>
      </c>
      <c r="U391" s="168"/>
      <c r="V391" s="168"/>
      <c r="W391" s="168"/>
      <c r="X391" s="168"/>
      <c r="Y391" s="168"/>
      <c r="Z391" s="168"/>
      <c r="AA391" s="168"/>
      <c r="AB391" s="168"/>
      <c r="AC391" s="168"/>
      <c r="AD391" s="168"/>
      <c r="AE391" s="168"/>
      <c r="AR391" s="253" t="s">
        <v>709</v>
      </c>
      <c r="AT391" s="253" t="s">
        <v>118</v>
      </c>
      <c r="AU391" s="253" t="s">
        <v>73</v>
      </c>
      <c r="AY391" s="162" t="s">
        <v>115</v>
      </c>
      <c r="BE391" s="254">
        <f>IF(N391="základní",J391,0)</f>
        <v>0</v>
      </c>
      <c r="BF391" s="254">
        <f>IF(N391="snížená",J391,0)</f>
        <v>0</v>
      </c>
      <c r="BG391" s="254">
        <f>IF(N391="zákl. přenesená",J391,0)</f>
        <v>0</v>
      </c>
      <c r="BH391" s="254">
        <f>IF(N391="sníž. přenesená",J391,0)</f>
        <v>0</v>
      </c>
      <c r="BI391" s="254">
        <f>IF(N391="nulová",J391,0)</f>
        <v>0</v>
      </c>
      <c r="BJ391" s="162" t="s">
        <v>71</v>
      </c>
      <c r="BK391" s="254">
        <f>ROUND(I391*H391,2)</f>
        <v>0</v>
      </c>
      <c r="BL391" s="162" t="s">
        <v>709</v>
      </c>
      <c r="BM391" s="253" t="s">
        <v>749</v>
      </c>
    </row>
    <row r="392" spans="1:47" s="172" customFormat="1" ht="19.2">
      <c r="A392" s="168"/>
      <c r="B392" s="169"/>
      <c r="C392" s="168"/>
      <c r="D392" s="255" t="s">
        <v>133</v>
      </c>
      <c r="E392" s="168"/>
      <c r="F392" s="256" t="s">
        <v>750</v>
      </c>
      <c r="G392" s="168"/>
      <c r="H392" s="168"/>
      <c r="I392" s="173"/>
      <c r="J392" s="168"/>
      <c r="K392" s="168"/>
      <c r="L392" s="169"/>
      <c r="M392" s="257"/>
      <c r="N392" s="258"/>
      <c r="O392" s="250"/>
      <c r="P392" s="250"/>
      <c r="Q392" s="250"/>
      <c r="R392" s="250"/>
      <c r="S392" s="250"/>
      <c r="T392" s="259"/>
      <c r="U392" s="168"/>
      <c r="V392" s="168"/>
      <c r="W392" s="168"/>
      <c r="X392" s="168"/>
      <c r="Y392" s="168"/>
      <c r="Z392" s="168"/>
      <c r="AA392" s="168"/>
      <c r="AB392" s="168"/>
      <c r="AC392" s="168"/>
      <c r="AD392" s="168"/>
      <c r="AE392" s="168"/>
      <c r="AT392" s="162" t="s">
        <v>133</v>
      </c>
      <c r="AU392" s="162" t="s">
        <v>73</v>
      </c>
    </row>
    <row r="393" spans="1:65" s="172" customFormat="1" ht="16.5" customHeight="1">
      <c r="A393" s="168"/>
      <c r="B393" s="169"/>
      <c r="C393" s="242" t="s">
        <v>751</v>
      </c>
      <c r="D393" s="242" t="s">
        <v>118</v>
      </c>
      <c r="E393" s="243" t="s">
        <v>752</v>
      </c>
      <c r="F393" s="244" t="s">
        <v>753</v>
      </c>
      <c r="G393" s="245" t="s">
        <v>230</v>
      </c>
      <c r="H393" s="246">
        <v>1</v>
      </c>
      <c r="I393" s="70"/>
      <c r="J393" s="247">
        <f>ROUND(I393*H393,2)</f>
        <v>0</v>
      </c>
      <c r="K393" s="244" t="s">
        <v>122</v>
      </c>
      <c r="L393" s="169"/>
      <c r="M393" s="248" t="s">
        <v>3</v>
      </c>
      <c r="N393" s="249" t="s">
        <v>37</v>
      </c>
      <c r="O393" s="250"/>
      <c r="P393" s="251">
        <f>O393*H393</f>
        <v>0</v>
      </c>
      <c r="Q393" s="251">
        <v>0</v>
      </c>
      <c r="R393" s="251">
        <f>Q393*H393</f>
        <v>0</v>
      </c>
      <c r="S393" s="251">
        <v>0</v>
      </c>
      <c r="T393" s="252">
        <f>S393*H393</f>
        <v>0</v>
      </c>
      <c r="U393" s="168"/>
      <c r="V393" s="168"/>
      <c r="W393" s="168"/>
      <c r="X393" s="168"/>
      <c r="Y393" s="168"/>
      <c r="Z393" s="168"/>
      <c r="AA393" s="168"/>
      <c r="AB393" s="168"/>
      <c r="AC393" s="168"/>
      <c r="AD393" s="168"/>
      <c r="AE393" s="168"/>
      <c r="AR393" s="253" t="s">
        <v>709</v>
      </c>
      <c r="AT393" s="253" t="s">
        <v>118</v>
      </c>
      <c r="AU393" s="253" t="s">
        <v>73</v>
      </c>
      <c r="AY393" s="162" t="s">
        <v>115</v>
      </c>
      <c r="BE393" s="254">
        <f>IF(N393="základní",J393,0)</f>
        <v>0</v>
      </c>
      <c r="BF393" s="254">
        <f>IF(N393="snížená",J393,0)</f>
        <v>0</v>
      </c>
      <c r="BG393" s="254">
        <f>IF(N393="zákl. přenesená",J393,0)</f>
        <v>0</v>
      </c>
      <c r="BH393" s="254">
        <f>IF(N393="sníž. přenesená",J393,0)</f>
        <v>0</v>
      </c>
      <c r="BI393" s="254">
        <f>IF(N393="nulová",J393,0)</f>
        <v>0</v>
      </c>
      <c r="BJ393" s="162" t="s">
        <v>71</v>
      </c>
      <c r="BK393" s="254">
        <f>ROUND(I393*H393,2)</f>
        <v>0</v>
      </c>
      <c r="BL393" s="162" t="s">
        <v>709</v>
      </c>
      <c r="BM393" s="253" t="s">
        <v>754</v>
      </c>
    </row>
    <row r="394" spans="1:65" s="172" customFormat="1" ht="16.5" customHeight="1">
      <c r="A394" s="168"/>
      <c r="B394" s="169"/>
      <c r="C394" s="242" t="s">
        <v>755</v>
      </c>
      <c r="D394" s="242" t="s">
        <v>118</v>
      </c>
      <c r="E394" s="243" t="s">
        <v>756</v>
      </c>
      <c r="F394" s="244" t="s">
        <v>757</v>
      </c>
      <c r="G394" s="245" t="s">
        <v>230</v>
      </c>
      <c r="H394" s="246">
        <v>1</v>
      </c>
      <c r="I394" s="70"/>
      <c r="J394" s="247">
        <f>ROUND(I394*H394,2)</f>
        <v>0</v>
      </c>
      <c r="K394" s="244" t="s">
        <v>122</v>
      </c>
      <c r="L394" s="169"/>
      <c r="M394" s="248" t="s">
        <v>3</v>
      </c>
      <c r="N394" s="249" t="s">
        <v>37</v>
      </c>
      <c r="O394" s="250"/>
      <c r="P394" s="251">
        <f>O394*H394</f>
        <v>0</v>
      </c>
      <c r="Q394" s="251">
        <v>0</v>
      </c>
      <c r="R394" s="251">
        <f>Q394*H394</f>
        <v>0</v>
      </c>
      <c r="S394" s="251">
        <v>0</v>
      </c>
      <c r="T394" s="252">
        <f>S394*H394</f>
        <v>0</v>
      </c>
      <c r="U394" s="168"/>
      <c r="V394" s="168"/>
      <c r="W394" s="168"/>
      <c r="X394" s="168"/>
      <c r="Y394" s="168"/>
      <c r="Z394" s="168"/>
      <c r="AA394" s="168"/>
      <c r="AB394" s="168"/>
      <c r="AC394" s="168"/>
      <c r="AD394" s="168"/>
      <c r="AE394" s="168"/>
      <c r="AR394" s="253" t="s">
        <v>709</v>
      </c>
      <c r="AT394" s="253" t="s">
        <v>118</v>
      </c>
      <c r="AU394" s="253" t="s">
        <v>73</v>
      </c>
      <c r="AY394" s="162" t="s">
        <v>115</v>
      </c>
      <c r="BE394" s="254">
        <f>IF(N394="základní",J394,0)</f>
        <v>0</v>
      </c>
      <c r="BF394" s="254">
        <f>IF(N394="snížená",J394,0)</f>
        <v>0</v>
      </c>
      <c r="BG394" s="254">
        <f>IF(N394="zákl. přenesená",J394,0)</f>
        <v>0</v>
      </c>
      <c r="BH394" s="254">
        <f>IF(N394="sníž. přenesená",J394,0)</f>
        <v>0</v>
      </c>
      <c r="BI394" s="254">
        <f>IF(N394="nulová",J394,0)</f>
        <v>0</v>
      </c>
      <c r="BJ394" s="162" t="s">
        <v>71</v>
      </c>
      <c r="BK394" s="254">
        <f>ROUND(I394*H394,2)</f>
        <v>0</v>
      </c>
      <c r="BL394" s="162" t="s">
        <v>709</v>
      </c>
      <c r="BM394" s="253" t="s">
        <v>758</v>
      </c>
    </row>
    <row r="395" spans="1:47" s="172" customFormat="1" ht="19.2">
      <c r="A395" s="168"/>
      <c r="B395" s="169"/>
      <c r="C395" s="168"/>
      <c r="D395" s="255" t="s">
        <v>133</v>
      </c>
      <c r="E395" s="168"/>
      <c r="F395" s="256" t="s">
        <v>759</v>
      </c>
      <c r="G395" s="168"/>
      <c r="H395" s="168"/>
      <c r="I395" s="173"/>
      <c r="J395" s="168"/>
      <c r="K395" s="168"/>
      <c r="L395" s="169"/>
      <c r="M395" s="370"/>
      <c r="N395" s="371"/>
      <c r="O395" s="372"/>
      <c r="P395" s="372"/>
      <c r="Q395" s="372"/>
      <c r="R395" s="372"/>
      <c r="S395" s="372"/>
      <c r="T395" s="373"/>
      <c r="U395" s="168"/>
      <c r="V395" s="168"/>
      <c r="W395" s="168"/>
      <c r="X395" s="168"/>
      <c r="Y395" s="168"/>
      <c r="Z395" s="168"/>
      <c r="AA395" s="168"/>
      <c r="AB395" s="168"/>
      <c r="AC395" s="168"/>
      <c r="AD395" s="168"/>
      <c r="AE395" s="168"/>
      <c r="AT395" s="162" t="s">
        <v>133</v>
      </c>
      <c r="AU395" s="162" t="s">
        <v>73</v>
      </c>
    </row>
    <row r="396" spans="1:31" s="172" customFormat="1" ht="6.9" customHeight="1">
      <c r="A396" s="168"/>
      <c r="B396" s="194"/>
      <c r="C396" s="195"/>
      <c r="D396" s="195"/>
      <c r="E396" s="195"/>
      <c r="F396" s="195"/>
      <c r="G396" s="195"/>
      <c r="H396" s="195"/>
      <c r="I396" s="195"/>
      <c r="J396" s="195"/>
      <c r="K396" s="195"/>
      <c r="L396" s="169"/>
      <c r="M396" s="168"/>
      <c r="O396" s="168"/>
      <c r="P396" s="168"/>
      <c r="Q396" s="168"/>
      <c r="R396" s="168"/>
      <c r="S396" s="168"/>
      <c r="T396" s="168"/>
      <c r="U396" s="168"/>
      <c r="V396" s="168"/>
      <c r="W396" s="168"/>
      <c r="X396" s="168"/>
      <c r="Y396" s="168"/>
      <c r="Z396" s="168"/>
      <c r="AA396" s="168"/>
      <c r="AB396" s="168"/>
      <c r="AC396" s="168"/>
      <c r="AD396" s="168"/>
      <c r="AE396" s="168"/>
    </row>
  </sheetData>
  <sheetProtection password="CC66" sheet="1" objects="1" scenarios="1" selectLockedCells="1"/>
  <autoFilter ref="C93:K395"/>
  <mergeCells count="6">
    <mergeCell ref="E86:H86"/>
    <mergeCell ref="L2:V2"/>
    <mergeCell ref="E7:H7"/>
    <mergeCell ref="E16:H16"/>
    <mergeCell ref="E25:H25"/>
    <mergeCell ref="E46:H46"/>
  </mergeCells>
  <printOptions/>
  <pageMargins left="0.39375" right="0.39375" top="0.39375" bottom="0.39375" header="0" footer="0"/>
  <pageSetup blackAndWhite="1" fitToHeight="100" fitToWidth="1" horizontalDpi="600" verticalDpi="600" orientation="landscape" paperSize="9" scale="84"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election activeCell="L11" sqref="L11"/>
    </sheetView>
  </sheetViews>
  <sheetFormatPr defaultColWidth="9.140625" defaultRowHeight="12"/>
  <cols>
    <col min="1" max="1" width="8.28125" style="71" customWidth="1"/>
    <col min="2" max="2" width="1.7109375" style="71" customWidth="1"/>
    <col min="3" max="4" width="5.00390625" style="71" customWidth="1"/>
    <col min="5" max="5" width="11.7109375" style="71" customWidth="1"/>
    <col min="6" max="6" width="9.140625" style="71" customWidth="1"/>
    <col min="7" max="7" width="5.00390625" style="71" customWidth="1"/>
    <col min="8" max="8" width="77.8515625" style="71" customWidth="1"/>
    <col min="9" max="10" width="20.00390625" style="71" customWidth="1"/>
    <col min="11" max="11" width="1.7109375" style="71" customWidth="1"/>
  </cols>
  <sheetData>
    <row r="1" s="1" customFormat="1" ht="37.5" customHeight="1"/>
    <row r="2" spans="2:11" s="1" customFormat="1" ht="7.5" customHeight="1">
      <c r="B2" s="72"/>
      <c r="C2" s="73"/>
      <c r="D2" s="73"/>
      <c r="E2" s="73"/>
      <c r="F2" s="73"/>
      <c r="G2" s="73"/>
      <c r="H2" s="73"/>
      <c r="I2" s="73"/>
      <c r="J2" s="73"/>
      <c r="K2" s="74"/>
    </row>
    <row r="3" spans="2:11" s="8" customFormat="1" ht="45" customHeight="1">
      <c r="B3" s="75"/>
      <c r="C3" s="423" t="s">
        <v>760</v>
      </c>
      <c r="D3" s="423"/>
      <c r="E3" s="423"/>
      <c r="F3" s="423"/>
      <c r="G3" s="423"/>
      <c r="H3" s="423"/>
      <c r="I3" s="423"/>
      <c r="J3" s="423"/>
      <c r="K3" s="76"/>
    </row>
    <row r="4" spans="2:11" s="1" customFormat="1" ht="25.5" customHeight="1">
      <c r="B4" s="77"/>
      <c r="C4" s="424" t="s">
        <v>761</v>
      </c>
      <c r="D4" s="424"/>
      <c r="E4" s="424"/>
      <c r="F4" s="424"/>
      <c r="G4" s="424"/>
      <c r="H4" s="424"/>
      <c r="I4" s="424"/>
      <c r="J4" s="424"/>
      <c r="K4" s="78"/>
    </row>
    <row r="5" spans="2:11" s="1" customFormat="1" ht="5.25" customHeight="1">
      <c r="B5" s="77"/>
      <c r="C5" s="79"/>
      <c r="D5" s="79"/>
      <c r="E5" s="79"/>
      <c r="F5" s="79"/>
      <c r="G5" s="79"/>
      <c r="H5" s="79"/>
      <c r="I5" s="79"/>
      <c r="J5" s="79"/>
      <c r="K5" s="78"/>
    </row>
    <row r="6" spans="2:11" s="1" customFormat="1" ht="15" customHeight="1">
      <c r="B6" s="77"/>
      <c r="C6" s="422" t="s">
        <v>762</v>
      </c>
      <c r="D6" s="422"/>
      <c r="E6" s="422"/>
      <c r="F6" s="422"/>
      <c r="G6" s="422"/>
      <c r="H6" s="422"/>
      <c r="I6" s="422"/>
      <c r="J6" s="422"/>
      <c r="K6" s="78"/>
    </row>
    <row r="7" spans="2:11" s="1" customFormat="1" ht="15" customHeight="1">
      <c r="B7" s="81"/>
      <c r="C7" s="422" t="s">
        <v>763</v>
      </c>
      <c r="D7" s="422"/>
      <c r="E7" s="422"/>
      <c r="F7" s="422"/>
      <c r="G7" s="422"/>
      <c r="H7" s="422"/>
      <c r="I7" s="422"/>
      <c r="J7" s="422"/>
      <c r="K7" s="78"/>
    </row>
    <row r="8" spans="2:11" s="1" customFormat="1" ht="12.75" customHeight="1">
      <c r="B8" s="81"/>
      <c r="C8" s="80"/>
      <c r="D8" s="80"/>
      <c r="E8" s="80"/>
      <c r="F8" s="80"/>
      <c r="G8" s="80"/>
      <c r="H8" s="80"/>
      <c r="I8" s="80"/>
      <c r="J8" s="80"/>
      <c r="K8" s="78"/>
    </row>
    <row r="9" spans="2:11" s="1" customFormat="1" ht="15" customHeight="1">
      <c r="B9" s="81"/>
      <c r="C9" s="422" t="s">
        <v>764</v>
      </c>
      <c r="D9" s="422"/>
      <c r="E9" s="422"/>
      <c r="F9" s="422"/>
      <c r="G9" s="422"/>
      <c r="H9" s="422"/>
      <c r="I9" s="422"/>
      <c r="J9" s="422"/>
      <c r="K9" s="78"/>
    </row>
    <row r="10" spans="2:11" s="1" customFormat="1" ht="15" customHeight="1">
      <c r="B10" s="81"/>
      <c r="C10" s="80"/>
      <c r="D10" s="422" t="s">
        <v>765</v>
      </c>
      <c r="E10" s="422"/>
      <c r="F10" s="422"/>
      <c r="G10" s="422"/>
      <c r="H10" s="422"/>
      <c r="I10" s="422"/>
      <c r="J10" s="422"/>
      <c r="K10" s="78"/>
    </row>
    <row r="11" spans="2:11" s="1" customFormat="1" ht="15" customHeight="1">
      <c r="B11" s="81"/>
      <c r="C11" s="82"/>
      <c r="D11" s="422" t="s">
        <v>956</v>
      </c>
      <c r="E11" s="422"/>
      <c r="F11" s="422"/>
      <c r="G11" s="422"/>
      <c r="H11" s="422"/>
      <c r="I11" s="422"/>
      <c r="J11" s="422"/>
      <c r="K11" s="78"/>
    </row>
    <row r="12" spans="2:11" s="1" customFormat="1" ht="15" customHeight="1">
      <c r="B12" s="81"/>
      <c r="C12" s="82"/>
      <c r="D12" s="80"/>
      <c r="E12" s="80"/>
      <c r="F12" s="80"/>
      <c r="G12" s="80"/>
      <c r="H12" s="80"/>
      <c r="I12" s="80"/>
      <c r="J12" s="80"/>
      <c r="K12" s="78"/>
    </row>
    <row r="13" spans="2:11" s="1" customFormat="1" ht="15" customHeight="1">
      <c r="B13" s="81"/>
      <c r="C13" s="82"/>
      <c r="D13" s="83" t="s">
        <v>957</v>
      </c>
      <c r="E13" s="80"/>
      <c r="F13" s="80"/>
      <c r="G13" s="80"/>
      <c r="H13" s="80"/>
      <c r="I13" s="80"/>
      <c r="J13" s="80"/>
      <c r="K13" s="78"/>
    </row>
    <row r="14" spans="2:11" s="1" customFormat="1" ht="12.75" customHeight="1">
      <c r="B14" s="81"/>
      <c r="C14" s="82"/>
      <c r="D14" s="82"/>
      <c r="E14" s="82"/>
      <c r="F14" s="82"/>
      <c r="G14" s="82"/>
      <c r="H14" s="82"/>
      <c r="I14" s="82"/>
      <c r="J14" s="82"/>
      <c r="K14" s="78"/>
    </row>
    <row r="15" spans="2:11" s="1" customFormat="1" ht="15" customHeight="1">
      <c r="B15" s="81"/>
      <c r="C15" s="82"/>
      <c r="D15" s="422" t="s">
        <v>766</v>
      </c>
      <c r="E15" s="422"/>
      <c r="F15" s="422"/>
      <c r="G15" s="422"/>
      <c r="H15" s="422"/>
      <c r="I15" s="422"/>
      <c r="J15" s="422"/>
      <c r="K15" s="78"/>
    </row>
    <row r="16" spans="2:11" s="1" customFormat="1" ht="15" customHeight="1">
      <c r="B16" s="81"/>
      <c r="C16" s="82"/>
      <c r="D16" s="422" t="s">
        <v>767</v>
      </c>
      <c r="E16" s="422"/>
      <c r="F16" s="422"/>
      <c r="G16" s="422"/>
      <c r="H16" s="422"/>
      <c r="I16" s="422"/>
      <c r="J16" s="422"/>
      <c r="K16" s="78"/>
    </row>
    <row r="17" spans="2:11" s="1" customFormat="1" ht="15" customHeight="1">
      <c r="B17" s="81"/>
      <c r="C17" s="82"/>
      <c r="D17" s="422" t="s">
        <v>768</v>
      </c>
      <c r="E17" s="422"/>
      <c r="F17" s="422"/>
      <c r="G17" s="422"/>
      <c r="H17" s="422"/>
      <c r="I17" s="422"/>
      <c r="J17" s="422"/>
      <c r="K17" s="78"/>
    </row>
    <row r="18" spans="2:11" s="1" customFormat="1" ht="15" customHeight="1">
      <c r="B18" s="81"/>
      <c r="C18" s="82"/>
      <c r="D18" s="82"/>
      <c r="E18" s="84" t="s">
        <v>70</v>
      </c>
      <c r="F18" s="422" t="s">
        <v>769</v>
      </c>
      <c r="G18" s="422"/>
      <c r="H18" s="422"/>
      <c r="I18" s="422"/>
      <c r="J18" s="422"/>
      <c r="K18" s="78"/>
    </row>
    <row r="19" spans="2:11" s="1" customFormat="1" ht="15" customHeight="1">
      <c r="B19" s="81"/>
      <c r="C19" s="82"/>
      <c r="D19" s="82"/>
      <c r="E19" s="84" t="s">
        <v>770</v>
      </c>
      <c r="F19" s="422" t="s">
        <v>771</v>
      </c>
      <c r="G19" s="422"/>
      <c r="H19" s="422"/>
      <c r="I19" s="422"/>
      <c r="J19" s="422"/>
      <c r="K19" s="78"/>
    </row>
    <row r="20" spans="2:11" s="1" customFormat="1" ht="15" customHeight="1">
      <c r="B20" s="81"/>
      <c r="C20" s="82"/>
      <c r="D20" s="82"/>
      <c r="E20" s="84" t="s">
        <v>772</v>
      </c>
      <c r="F20" s="422" t="s">
        <v>773</v>
      </c>
      <c r="G20" s="422"/>
      <c r="H20" s="422"/>
      <c r="I20" s="422"/>
      <c r="J20" s="422"/>
      <c r="K20" s="78"/>
    </row>
    <row r="21" spans="2:11" s="1" customFormat="1" ht="15" customHeight="1">
      <c r="B21" s="81"/>
      <c r="C21" s="82"/>
      <c r="D21" s="82"/>
      <c r="E21" s="84" t="s">
        <v>774</v>
      </c>
      <c r="F21" s="422" t="s">
        <v>775</v>
      </c>
      <c r="G21" s="422"/>
      <c r="H21" s="422"/>
      <c r="I21" s="422"/>
      <c r="J21" s="422"/>
      <c r="K21" s="78"/>
    </row>
    <row r="22" spans="2:11" s="1" customFormat="1" ht="15" customHeight="1">
      <c r="B22" s="81"/>
      <c r="C22" s="82"/>
      <c r="D22" s="82"/>
      <c r="E22" s="84" t="s">
        <v>776</v>
      </c>
      <c r="F22" s="422" t="s">
        <v>777</v>
      </c>
      <c r="G22" s="422"/>
      <c r="H22" s="422"/>
      <c r="I22" s="422"/>
      <c r="J22" s="422"/>
      <c r="K22" s="78"/>
    </row>
    <row r="23" spans="2:11" s="1" customFormat="1" ht="15" customHeight="1">
      <c r="B23" s="81"/>
      <c r="C23" s="82"/>
      <c r="D23" s="82"/>
      <c r="E23" s="84" t="s">
        <v>778</v>
      </c>
      <c r="F23" s="422" t="s">
        <v>779</v>
      </c>
      <c r="G23" s="422"/>
      <c r="H23" s="422"/>
      <c r="I23" s="422"/>
      <c r="J23" s="422"/>
      <c r="K23" s="78"/>
    </row>
    <row r="24" spans="2:11" s="1" customFormat="1" ht="12.75" customHeight="1">
      <c r="B24" s="81"/>
      <c r="C24" s="82"/>
      <c r="D24" s="82"/>
      <c r="E24" s="82"/>
      <c r="F24" s="82"/>
      <c r="G24" s="82"/>
      <c r="H24" s="82"/>
      <c r="I24" s="82"/>
      <c r="J24" s="82"/>
      <c r="K24" s="78"/>
    </row>
    <row r="25" spans="2:11" s="1" customFormat="1" ht="15" customHeight="1">
      <c r="B25" s="81"/>
      <c r="C25" s="422" t="s">
        <v>780</v>
      </c>
      <c r="D25" s="422"/>
      <c r="E25" s="422"/>
      <c r="F25" s="422"/>
      <c r="G25" s="422"/>
      <c r="H25" s="422"/>
      <c r="I25" s="422"/>
      <c r="J25" s="422"/>
      <c r="K25" s="78"/>
    </row>
    <row r="26" spans="2:11" s="1" customFormat="1" ht="15" customHeight="1">
      <c r="B26" s="81"/>
      <c r="C26" s="422" t="s">
        <v>781</v>
      </c>
      <c r="D26" s="422"/>
      <c r="E26" s="422"/>
      <c r="F26" s="422"/>
      <c r="G26" s="422"/>
      <c r="H26" s="422"/>
      <c r="I26" s="422"/>
      <c r="J26" s="422"/>
      <c r="K26" s="78"/>
    </row>
    <row r="27" spans="2:11" s="1" customFormat="1" ht="15" customHeight="1">
      <c r="B27" s="81"/>
      <c r="C27" s="80"/>
      <c r="D27" s="422" t="s">
        <v>782</v>
      </c>
      <c r="E27" s="422"/>
      <c r="F27" s="422"/>
      <c r="G27" s="422"/>
      <c r="H27" s="422"/>
      <c r="I27" s="422"/>
      <c r="J27" s="422"/>
      <c r="K27" s="78"/>
    </row>
    <row r="28" spans="2:11" s="1" customFormat="1" ht="15" customHeight="1">
      <c r="B28" s="81"/>
      <c r="C28" s="82"/>
      <c r="D28" s="422" t="s">
        <v>958</v>
      </c>
      <c r="E28" s="422"/>
      <c r="F28" s="422"/>
      <c r="G28" s="422"/>
      <c r="H28" s="422"/>
      <c r="I28" s="422"/>
      <c r="J28" s="422"/>
      <c r="K28" s="78"/>
    </row>
    <row r="29" spans="2:11" s="1" customFormat="1" ht="12.75" customHeight="1">
      <c r="B29" s="81"/>
      <c r="C29" s="82"/>
      <c r="D29" s="82"/>
      <c r="E29" s="82"/>
      <c r="F29" s="82"/>
      <c r="G29" s="82"/>
      <c r="H29" s="82"/>
      <c r="I29" s="82"/>
      <c r="J29" s="82"/>
      <c r="K29" s="78"/>
    </row>
    <row r="30" spans="2:11" s="1" customFormat="1" ht="15" customHeight="1">
      <c r="B30" s="81"/>
      <c r="C30" s="82"/>
      <c r="D30" s="422" t="s">
        <v>783</v>
      </c>
      <c r="E30" s="422"/>
      <c r="F30" s="422"/>
      <c r="G30" s="422"/>
      <c r="H30" s="422"/>
      <c r="I30" s="422"/>
      <c r="J30" s="422"/>
      <c r="K30" s="78"/>
    </row>
    <row r="31" spans="2:11" s="1" customFormat="1" ht="15" customHeight="1">
      <c r="B31" s="81"/>
      <c r="C31" s="82"/>
      <c r="D31" s="422" t="s">
        <v>784</v>
      </c>
      <c r="E31" s="422"/>
      <c r="F31" s="422"/>
      <c r="G31" s="422"/>
      <c r="H31" s="422"/>
      <c r="I31" s="422"/>
      <c r="J31" s="422"/>
      <c r="K31" s="78"/>
    </row>
    <row r="32" spans="2:11" s="1" customFormat="1" ht="12.75" customHeight="1">
      <c r="B32" s="81"/>
      <c r="C32" s="82"/>
      <c r="D32" s="82"/>
      <c r="E32" s="82"/>
      <c r="F32" s="82"/>
      <c r="G32" s="82"/>
      <c r="H32" s="82"/>
      <c r="I32" s="82"/>
      <c r="J32" s="82"/>
      <c r="K32" s="78"/>
    </row>
    <row r="33" spans="2:11" s="1" customFormat="1" ht="15" customHeight="1">
      <c r="B33" s="81"/>
      <c r="C33" s="82"/>
      <c r="D33" s="422" t="s">
        <v>785</v>
      </c>
      <c r="E33" s="422"/>
      <c r="F33" s="422"/>
      <c r="G33" s="422"/>
      <c r="H33" s="422"/>
      <c r="I33" s="422"/>
      <c r="J33" s="422"/>
      <c r="K33" s="78"/>
    </row>
    <row r="34" spans="2:11" s="1" customFormat="1" ht="15" customHeight="1">
      <c r="B34" s="81"/>
      <c r="C34" s="82"/>
      <c r="D34" s="422" t="s">
        <v>786</v>
      </c>
      <c r="E34" s="422"/>
      <c r="F34" s="422"/>
      <c r="G34" s="422"/>
      <c r="H34" s="422"/>
      <c r="I34" s="422"/>
      <c r="J34" s="422"/>
      <c r="K34" s="78"/>
    </row>
    <row r="35" spans="2:11" s="1" customFormat="1" ht="15" customHeight="1">
      <c r="B35" s="81"/>
      <c r="C35" s="82"/>
      <c r="D35" s="422" t="s">
        <v>787</v>
      </c>
      <c r="E35" s="422"/>
      <c r="F35" s="422"/>
      <c r="G35" s="422"/>
      <c r="H35" s="422"/>
      <c r="I35" s="422"/>
      <c r="J35" s="422"/>
      <c r="K35" s="78"/>
    </row>
    <row r="36" spans="2:11" s="1" customFormat="1" ht="15" customHeight="1">
      <c r="B36" s="81"/>
      <c r="C36" s="82"/>
      <c r="D36" s="80"/>
      <c r="E36" s="83" t="s">
        <v>101</v>
      </c>
      <c r="F36" s="80"/>
      <c r="G36" s="422" t="s">
        <v>788</v>
      </c>
      <c r="H36" s="422"/>
      <c r="I36" s="422"/>
      <c r="J36" s="422"/>
      <c r="K36" s="78"/>
    </row>
    <row r="37" spans="2:11" s="1" customFormat="1" ht="30.75" customHeight="1">
      <c r="B37" s="81"/>
      <c r="C37" s="82"/>
      <c r="D37" s="80"/>
      <c r="E37" s="83" t="s">
        <v>789</v>
      </c>
      <c r="F37" s="80"/>
      <c r="G37" s="422" t="s">
        <v>790</v>
      </c>
      <c r="H37" s="422"/>
      <c r="I37" s="422"/>
      <c r="J37" s="422"/>
      <c r="K37" s="78"/>
    </row>
    <row r="38" spans="2:11" s="1" customFormat="1" ht="15" customHeight="1">
      <c r="B38" s="81"/>
      <c r="C38" s="82"/>
      <c r="D38" s="80"/>
      <c r="E38" s="83" t="s">
        <v>47</v>
      </c>
      <c r="F38" s="80"/>
      <c r="G38" s="422" t="s">
        <v>791</v>
      </c>
      <c r="H38" s="422"/>
      <c r="I38" s="422"/>
      <c r="J38" s="422"/>
      <c r="K38" s="78"/>
    </row>
    <row r="39" spans="2:11" s="1" customFormat="1" ht="15" customHeight="1">
      <c r="B39" s="81"/>
      <c r="C39" s="82"/>
      <c r="D39" s="80"/>
      <c r="E39" s="83" t="s">
        <v>48</v>
      </c>
      <c r="F39" s="80"/>
      <c r="G39" s="422" t="s">
        <v>792</v>
      </c>
      <c r="H39" s="422"/>
      <c r="I39" s="422"/>
      <c r="J39" s="422"/>
      <c r="K39" s="78"/>
    </row>
    <row r="40" spans="2:11" s="1" customFormat="1" ht="15" customHeight="1">
      <c r="B40" s="81"/>
      <c r="C40" s="82"/>
      <c r="D40" s="80"/>
      <c r="E40" s="83" t="s">
        <v>102</v>
      </c>
      <c r="F40" s="80"/>
      <c r="G40" s="422" t="s">
        <v>793</v>
      </c>
      <c r="H40" s="422"/>
      <c r="I40" s="422"/>
      <c r="J40" s="422"/>
      <c r="K40" s="78"/>
    </row>
    <row r="41" spans="2:11" s="1" customFormat="1" ht="15" customHeight="1">
      <c r="B41" s="81"/>
      <c r="C41" s="82"/>
      <c r="D41" s="80"/>
      <c r="E41" s="83" t="s">
        <v>103</v>
      </c>
      <c r="F41" s="80"/>
      <c r="G41" s="422" t="s">
        <v>794</v>
      </c>
      <c r="H41" s="422"/>
      <c r="I41" s="422"/>
      <c r="J41" s="422"/>
      <c r="K41" s="78"/>
    </row>
    <row r="42" spans="2:11" s="1" customFormat="1" ht="15" customHeight="1">
      <c r="B42" s="81"/>
      <c r="C42" s="82"/>
      <c r="D42" s="80"/>
      <c r="E42" s="83" t="s">
        <v>795</v>
      </c>
      <c r="F42" s="80"/>
      <c r="G42" s="422" t="s">
        <v>796</v>
      </c>
      <c r="H42" s="422"/>
      <c r="I42" s="422"/>
      <c r="J42" s="422"/>
      <c r="K42" s="78"/>
    </row>
    <row r="43" spans="2:11" s="1" customFormat="1" ht="15" customHeight="1">
      <c r="B43" s="81"/>
      <c r="C43" s="82"/>
      <c r="D43" s="80"/>
      <c r="E43" s="83"/>
      <c r="F43" s="80"/>
      <c r="G43" s="422" t="s">
        <v>797</v>
      </c>
      <c r="H43" s="422"/>
      <c r="I43" s="422"/>
      <c r="J43" s="422"/>
      <c r="K43" s="78"/>
    </row>
    <row r="44" spans="2:11" s="1" customFormat="1" ht="15" customHeight="1">
      <c r="B44" s="81"/>
      <c r="C44" s="82"/>
      <c r="D44" s="80"/>
      <c r="E44" s="83" t="s">
        <v>798</v>
      </c>
      <c r="F44" s="80"/>
      <c r="G44" s="422" t="s">
        <v>799</v>
      </c>
      <c r="H44" s="422"/>
      <c r="I44" s="422"/>
      <c r="J44" s="422"/>
      <c r="K44" s="78"/>
    </row>
    <row r="45" spans="2:11" s="1" customFormat="1" ht="15" customHeight="1">
      <c r="B45" s="81"/>
      <c r="C45" s="82"/>
      <c r="D45" s="80"/>
      <c r="E45" s="83" t="s">
        <v>105</v>
      </c>
      <c r="F45" s="80"/>
      <c r="G45" s="422" t="s">
        <v>800</v>
      </c>
      <c r="H45" s="422"/>
      <c r="I45" s="422"/>
      <c r="J45" s="422"/>
      <c r="K45" s="78"/>
    </row>
    <row r="46" spans="2:11" s="1" customFormat="1" ht="12.75" customHeight="1">
      <c r="B46" s="81"/>
      <c r="C46" s="82"/>
      <c r="D46" s="80"/>
      <c r="E46" s="80"/>
      <c r="F46" s="80"/>
      <c r="G46" s="80"/>
      <c r="H46" s="80"/>
      <c r="I46" s="80"/>
      <c r="J46" s="80"/>
      <c r="K46" s="78"/>
    </row>
    <row r="47" spans="2:11" s="1" customFormat="1" ht="15" customHeight="1">
      <c r="B47" s="81"/>
      <c r="C47" s="82"/>
      <c r="D47" s="422" t="s">
        <v>801</v>
      </c>
      <c r="E47" s="422"/>
      <c r="F47" s="422"/>
      <c r="G47" s="422"/>
      <c r="H47" s="422"/>
      <c r="I47" s="422"/>
      <c r="J47" s="422"/>
      <c r="K47" s="78"/>
    </row>
    <row r="48" spans="2:11" s="1" customFormat="1" ht="15" customHeight="1">
      <c r="B48" s="81"/>
      <c r="C48" s="82"/>
      <c r="D48" s="82"/>
      <c r="E48" s="422" t="s">
        <v>802</v>
      </c>
      <c r="F48" s="422"/>
      <c r="G48" s="422"/>
      <c r="H48" s="422"/>
      <c r="I48" s="422"/>
      <c r="J48" s="422"/>
      <c r="K48" s="78"/>
    </row>
    <row r="49" spans="2:11" s="1" customFormat="1" ht="15" customHeight="1">
      <c r="B49" s="81"/>
      <c r="C49" s="82"/>
      <c r="D49" s="82"/>
      <c r="E49" s="422" t="s">
        <v>803</v>
      </c>
      <c r="F49" s="422"/>
      <c r="G49" s="422"/>
      <c r="H49" s="422"/>
      <c r="I49" s="422"/>
      <c r="J49" s="422"/>
      <c r="K49" s="78"/>
    </row>
    <row r="50" spans="2:11" s="1" customFormat="1" ht="15" customHeight="1">
      <c r="B50" s="81"/>
      <c r="C50" s="82"/>
      <c r="D50" s="82"/>
      <c r="E50" s="422" t="s">
        <v>804</v>
      </c>
      <c r="F50" s="422"/>
      <c r="G50" s="422"/>
      <c r="H50" s="422"/>
      <c r="I50" s="422"/>
      <c r="J50" s="422"/>
      <c r="K50" s="78"/>
    </row>
    <row r="51" spans="2:11" s="1" customFormat="1" ht="15" customHeight="1">
      <c r="B51" s="81"/>
      <c r="C51" s="82"/>
      <c r="D51" s="422" t="s">
        <v>805</v>
      </c>
      <c r="E51" s="422"/>
      <c r="F51" s="422"/>
      <c r="G51" s="422"/>
      <c r="H51" s="422"/>
      <c r="I51" s="422"/>
      <c r="J51" s="422"/>
      <c r="K51" s="78"/>
    </row>
    <row r="52" spans="2:11" s="1" customFormat="1" ht="25.5" customHeight="1">
      <c r="B52" s="77"/>
      <c r="C52" s="424" t="s">
        <v>806</v>
      </c>
      <c r="D52" s="424"/>
      <c r="E52" s="424"/>
      <c r="F52" s="424"/>
      <c r="G52" s="424"/>
      <c r="H52" s="424"/>
      <c r="I52" s="424"/>
      <c r="J52" s="424"/>
      <c r="K52" s="78"/>
    </row>
    <row r="53" spans="2:11" s="1" customFormat="1" ht="5.25" customHeight="1">
      <c r="B53" s="77"/>
      <c r="C53" s="79"/>
      <c r="D53" s="79"/>
      <c r="E53" s="79"/>
      <c r="F53" s="79"/>
      <c r="G53" s="79"/>
      <c r="H53" s="79"/>
      <c r="I53" s="79"/>
      <c r="J53" s="79"/>
      <c r="K53" s="78"/>
    </row>
    <row r="54" spans="2:11" s="1" customFormat="1" ht="15" customHeight="1">
      <c r="B54" s="77"/>
      <c r="C54" s="422" t="s">
        <v>807</v>
      </c>
      <c r="D54" s="422"/>
      <c r="E54" s="422"/>
      <c r="F54" s="422"/>
      <c r="G54" s="422"/>
      <c r="H54" s="422"/>
      <c r="I54" s="422"/>
      <c r="J54" s="422"/>
      <c r="K54" s="78"/>
    </row>
    <row r="55" spans="2:11" s="1" customFormat="1" ht="15" customHeight="1">
      <c r="B55" s="77"/>
      <c r="C55" s="422" t="s">
        <v>808</v>
      </c>
      <c r="D55" s="422"/>
      <c r="E55" s="422"/>
      <c r="F55" s="422"/>
      <c r="G55" s="422"/>
      <c r="H55" s="422"/>
      <c r="I55" s="422"/>
      <c r="J55" s="422"/>
      <c r="K55" s="78"/>
    </row>
    <row r="56" spans="2:11" s="1" customFormat="1" ht="12.75" customHeight="1">
      <c r="B56" s="77"/>
      <c r="C56" s="80"/>
      <c r="D56" s="80"/>
      <c r="E56" s="80"/>
      <c r="F56" s="80"/>
      <c r="G56" s="80"/>
      <c r="H56" s="80"/>
      <c r="I56" s="80"/>
      <c r="J56" s="80"/>
      <c r="K56" s="78"/>
    </row>
    <row r="57" spans="2:11" s="1" customFormat="1" ht="15" customHeight="1">
      <c r="B57" s="77"/>
      <c r="C57" s="422" t="s">
        <v>960</v>
      </c>
      <c r="D57" s="422"/>
      <c r="E57" s="422"/>
      <c r="F57" s="422"/>
      <c r="G57" s="422"/>
      <c r="H57" s="422"/>
      <c r="I57" s="422"/>
      <c r="J57" s="422"/>
      <c r="K57" s="78"/>
    </row>
    <row r="58" spans="2:11" s="1" customFormat="1" ht="15" customHeight="1">
      <c r="B58" s="77"/>
      <c r="C58" s="82"/>
      <c r="D58" s="422" t="s">
        <v>961</v>
      </c>
      <c r="E58" s="422"/>
      <c r="F58" s="422"/>
      <c r="G58" s="422"/>
      <c r="H58" s="422"/>
      <c r="I58" s="422"/>
      <c r="J58" s="422"/>
      <c r="K58" s="78"/>
    </row>
    <row r="59" spans="2:11" s="1" customFormat="1" ht="15" customHeight="1">
      <c r="B59" s="77"/>
      <c r="C59" s="82"/>
      <c r="D59" s="422" t="s">
        <v>962</v>
      </c>
      <c r="E59" s="422"/>
      <c r="F59" s="422"/>
      <c r="G59" s="422"/>
      <c r="H59" s="422"/>
      <c r="I59" s="422"/>
      <c r="J59" s="422"/>
      <c r="K59" s="78"/>
    </row>
    <row r="60" spans="2:11" s="1" customFormat="1" ht="15" customHeight="1">
      <c r="B60" s="77"/>
      <c r="C60" s="82"/>
      <c r="D60" s="422" t="s">
        <v>959</v>
      </c>
      <c r="E60" s="422"/>
      <c r="F60" s="422"/>
      <c r="G60" s="422"/>
      <c r="H60" s="422"/>
      <c r="I60" s="422"/>
      <c r="J60" s="422"/>
      <c r="K60" s="78"/>
    </row>
    <row r="61" spans="2:11" s="1" customFormat="1" ht="15" customHeight="1">
      <c r="B61" s="77"/>
      <c r="C61" s="82"/>
      <c r="D61" s="422" t="s">
        <v>809</v>
      </c>
      <c r="E61" s="422"/>
      <c r="F61" s="422"/>
      <c r="G61" s="422"/>
      <c r="H61" s="422"/>
      <c r="I61" s="422"/>
      <c r="J61" s="422"/>
      <c r="K61" s="78"/>
    </row>
    <row r="62" spans="2:11" s="1" customFormat="1" ht="15" customHeight="1">
      <c r="B62" s="77"/>
      <c r="C62" s="82"/>
      <c r="D62" s="426" t="s">
        <v>810</v>
      </c>
      <c r="E62" s="426"/>
      <c r="F62" s="426"/>
      <c r="G62" s="426"/>
      <c r="H62" s="426"/>
      <c r="I62" s="426"/>
      <c r="J62" s="426"/>
      <c r="K62" s="78"/>
    </row>
    <row r="63" spans="2:11" s="1" customFormat="1" ht="15" customHeight="1">
      <c r="B63" s="77"/>
      <c r="C63" s="82"/>
      <c r="D63" s="422" t="s">
        <v>811</v>
      </c>
      <c r="E63" s="422"/>
      <c r="F63" s="422"/>
      <c r="G63" s="422"/>
      <c r="H63" s="422"/>
      <c r="I63" s="422"/>
      <c r="J63" s="422"/>
      <c r="K63" s="78"/>
    </row>
    <row r="64" spans="2:11" s="1" customFormat="1" ht="12.75" customHeight="1">
      <c r="B64" s="77"/>
      <c r="C64" s="82"/>
      <c r="D64" s="82"/>
      <c r="E64" s="85"/>
      <c r="F64" s="82"/>
      <c r="G64" s="82"/>
      <c r="H64" s="82"/>
      <c r="I64" s="82"/>
      <c r="J64" s="82"/>
      <c r="K64" s="78"/>
    </row>
    <row r="65" spans="2:11" s="1" customFormat="1" ht="15" customHeight="1">
      <c r="B65" s="77"/>
      <c r="C65" s="82"/>
      <c r="D65" s="422" t="s">
        <v>812</v>
      </c>
      <c r="E65" s="422"/>
      <c r="F65" s="422"/>
      <c r="G65" s="422"/>
      <c r="H65" s="422"/>
      <c r="I65" s="422"/>
      <c r="J65" s="422"/>
      <c r="K65" s="78"/>
    </row>
    <row r="66" spans="2:11" s="1" customFormat="1" ht="15" customHeight="1">
      <c r="B66" s="77"/>
      <c r="C66" s="82"/>
      <c r="D66" s="426" t="s">
        <v>813</v>
      </c>
      <c r="E66" s="426"/>
      <c r="F66" s="426"/>
      <c r="G66" s="426"/>
      <c r="H66" s="426"/>
      <c r="I66" s="426"/>
      <c r="J66" s="426"/>
      <c r="K66" s="78"/>
    </row>
    <row r="67" spans="2:11" s="1" customFormat="1" ht="15" customHeight="1">
      <c r="B67" s="77"/>
      <c r="C67" s="82"/>
      <c r="D67" s="422" t="s">
        <v>814</v>
      </c>
      <c r="E67" s="422"/>
      <c r="F67" s="422"/>
      <c r="G67" s="422"/>
      <c r="H67" s="422"/>
      <c r="I67" s="422"/>
      <c r="J67" s="422"/>
      <c r="K67" s="78"/>
    </row>
    <row r="68" spans="2:11" s="1" customFormat="1" ht="15" customHeight="1">
      <c r="B68" s="77"/>
      <c r="C68" s="82"/>
      <c r="D68" s="422" t="s">
        <v>963</v>
      </c>
      <c r="E68" s="422"/>
      <c r="F68" s="422"/>
      <c r="G68" s="422"/>
      <c r="H68" s="422"/>
      <c r="I68" s="422"/>
      <c r="J68" s="422"/>
      <c r="K68" s="78"/>
    </row>
    <row r="69" spans="2:11" s="1" customFormat="1" ht="15" customHeight="1">
      <c r="B69" s="77"/>
      <c r="C69" s="82"/>
      <c r="D69" s="422" t="s">
        <v>815</v>
      </c>
      <c r="E69" s="422"/>
      <c r="F69" s="422"/>
      <c r="G69" s="422"/>
      <c r="H69" s="422"/>
      <c r="I69" s="422"/>
      <c r="J69" s="422"/>
      <c r="K69" s="78"/>
    </row>
    <row r="70" spans="2:11" s="1" customFormat="1" ht="15" customHeight="1">
      <c r="B70" s="77"/>
      <c r="C70" s="82"/>
      <c r="D70" s="422" t="s">
        <v>816</v>
      </c>
      <c r="E70" s="422"/>
      <c r="F70" s="422"/>
      <c r="G70" s="422"/>
      <c r="H70" s="422"/>
      <c r="I70" s="422"/>
      <c r="J70" s="422"/>
      <c r="K70" s="78"/>
    </row>
    <row r="71" spans="2:11" s="1" customFormat="1" ht="12.75" customHeight="1">
      <c r="B71" s="86"/>
      <c r="C71" s="87"/>
      <c r="D71" s="87"/>
      <c r="E71" s="87"/>
      <c r="F71" s="87"/>
      <c r="G71" s="87"/>
      <c r="H71" s="87"/>
      <c r="I71" s="87"/>
      <c r="J71" s="87"/>
      <c r="K71" s="88"/>
    </row>
    <row r="72" spans="2:11" s="1" customFormat="1" ht="18.75" customHeight="1">
      <c r="B72" s="89"/>
      <c r="C72" s="89"/>
      <c r="D72" s="89"/>
      <c r="E72" s="89"/>
      <c r="F72" s="89"/>
      <c r="G72" s="89"/>
      <c r="H72" s="89"/>
      <c r="I72" s="89"/>
      <c r="J72" s="89"/>
      <c r="K72" s="90"/>
    </row>
    <row r="73" spans="2:11" s="1" customFormat="1" ht="18.75" customHeight="1">
      <c r="B73" s="90"/>
      <c r="C73" s="90"/>
      <c r="D73" s="90"/>
      <c r="E73" s="90"/>
      <c r="F73" s="90"/>
      <c r="G73" s="90"/>
      <c r="H73" s="90"/>
      <c r="I73" s="90"/>
      <c r="J73" s="90"/>
      <c r="K73" s="90"/>
    </row>
    <row r="74" spans="2:11" s="1" customFormat="1" ht="7.5" customHeight="1">
      <c r="B74" s="91"/>
      <c r="C74" s="92"/>
      <c r="D74" s="92"/>
      <c r="E74" s="92"/>
      <c r="F74" s="92"/>
      <c r="G74" s="92"/>
      <c r="H74" s="92"/>
      <c r="I74" s="92"/>
      <c r="J74" s="92"/>
      <c r="K74" s="93"/>
    </row>
    <row r="75" spans="2:11" s="1" customFormat="1" ht="45" customHeight="1">
      <c r="B75" s="94"/>
      <c r="C75" s="425" t="s">
        <v>817</v>
      </c>
      <c r="D75" s="425"/>
      <c r="E75" s="425"/>
      <c r="F75" s="425"/>
      <c r="G75" s="425"/>
      <c r="H75" s="425"/>
      <c r="I75" s="425"/>
      <c r="J75" s="425"/>
      <c r="K75" s="95"/>
    </row>
    <row r="76" spans="2:11" s="1" customFormat="1" ht="17.25" customHeight="1">
      <c r="B76" s="94"/>
      <c r="C76" s="96" t="s">
        <v>818</v>
      </c>
      <c r="D76" s="96"/>
      <c r="E76" s="96"/>
      <c r="F76" s="96" t="s">
        <v>819</v>
      </c>
      <c r="G76" s="97"/>
      <c r="H76" s="96" t="s">
        <v>48</v>
      </c>
      <c r="I76" s="96" t="s">
        <v>51</v>
      </c>
      <c r="J76" s="96" t="s">
        <v>820</v>
      </c>
      <c r="K76" s="95"/>
    </row>
    <row r="77" spans="2:11" s="1" customFormat="1" ht="17.25" customHeight="1">
      <c r="B77" s="94"/>
      <c r="C77" s="98" t="s">
        <v>821</v>
      </c>
      <c r="D77" s="98"/>
      <c r="E77" s="98"/>
      <c r="F77" s="99" t="s">
        <v>822</v>
      </c>
      <c r="G77" s="100"/>
      <c r="H77" s="98"/>
      <c r="I77" s="98"/>
      <c r="J77" s="98" t="s">
        <v>823</v>
      </c>
      <c r="K77" s="95"/>
    </row>
    <row r="78" spans="2:11" s="1" customFormat="1" ht="5.25" customHeight="1">
      <c r="B78" s="94"/>
      <c r="C78" s="101"/>
      <c r="D78" s="101"/>
      <c r="E78" s="101"/>
      <c r="F78" s="101"/>
      <c r="G78" s="102"/>
      <c r="H78" s="101"/>
      <c r="I78" s="101"/>
      <c r="J78" s="101"/>
      <c r="K78" s="95"/>
    </row>
    <row r="79" spans="2:11" s="1" customFormat="1" ht="15" customHeight="1">
      <c r="B79" s="94"/>
      <c r="C79" s="83" t="s">
        <v>47</v>
      </c>
      <c r="D79" s="101"/>
      <c r="E79" s="101"/>
      <c r="F79" s="103" t="s">
        <v>824</v>
      </c>
      <c r="G79" s="102"/>
      <c r="H79" s="83" t="s">
        <v>825</v>
      </c>
      <c r="I79" s="83" t="s">
        <v>826</v>
      </c>
      <c r="J79" s="83">
        <v>20</v>
      </c>
      <c r="K79" s="95"/>
    </row>
    <row r="80" spans="2:11" s="1" customFormat="1" ht="15" customHeight="1">
      <c r="B80" s="94"/>
      <c r="C80" s="83" t="s">
        <v>827</v>
      </c>
      <c r="D80" s="83"/>
      <c r="E80" s="83"/>
      <c r="F80" s="103" t="s">
        <v>824</v>
      </c>
      <c r="G80" s="102"/>
      <c r="H80" s="83" t="s">
        <v>828</v>
      </c>
      <c r="I80" s="83" t="s">
        <v>826</v>
      </c>
      <c r="J80" s="83">
        <v>120</v>
      </c>
      <c r="K80" s="95"/>
    </row>
    <row r="81" spans="2:11" s="1" customFormat="1" ht="15" customHeight="1">
      <c r="B81" s="104"/>
      <c r="C81" s="83" t="s">
        <v>829</v>
      </c>
      <c r="D81" s="83"/>
      <c r="E81" s="83"/>
      <c r="F81" s="103" t="s">
        <v>830</v>
      </c>
      <c r="G81" s="102"/>
      <c r="H81" s="83" t="s">
        <v>831</v>
      </c>
      <c r="I81" s="83" t="s">
        <v>826</v>
      </c>
      <c r="J81" s="83">
        <v>50</v>
      </c>
      <c r="K81" s="95"/>
    </row>
    <row r="82" spans="2:11" s="1" customFormat="1" ht="15" customHeight="1">
      <c r="B82" s="104"/>
      <c r="C82" s="83" t="s">
        <v>832</v>
      </c>
      <c r="D82" s="83"/>
      <c r="E82" s="83"/>
      <c r="F82" s="103" t="s">
        <v>824</v>
      </c>
      <c r="G82" s="102"/>
      <c r="H82" s="83" t="s">
        <v>833</v>
      </c>
      <c r="I82" s="83" t="s">
        <v>834</v>
      </c>
      <c r="J82" s="83"/>
      <c r="K82" s="95"/>
    </row>
    <row r="83" spans="2:11" s="1" customFormat="1" ht="15" customHeight="1">
      <c r="B83" s="104"/>
      <c r="C83" s="105" t="s">
        <v>835</v>
      </c>
      <c r="D83" s="105"/>
      <c r="E83" s="105"/>
      <c r="F83" s="106" t="s">
        <v>830</v>
      </c>
      <c r="G83" s="105"/>
      <c r="H83" s="105" t="s">
        <v>836</v>
      </c>
      <c r="I83" s="105" t="s">
        <v>826</v>
      </c>
      <c r="J83" s="105">
        <v>15</v>
      </c>
      <c r="K83" s="95"/>
    </row>
    <row r="84" spans="2:11" s="1" customFormat="1" ht="15" customHeight="1">
      <c r="B84" s="104"/>
      <c r="C84" s="105" t="s">
        <v>837</v>
      </c>
      <c r="D84" s="105"/>
      <c r="E84" s="105"/>
      <c r="F84" s="106" t="s">
        <v>830</v>
      </c>
      <c r="G84" s="105"/>
      <c r="H84" s="105" t="s">
        <v>838</v>
      </c>
      <c r="I84" s="105" t="s">
        <v>826</v>
      </c>
      <c r="J84" s="105">
        <v>15</v>
      </c>
      <c r="K84" s="95"/>
    </row>
    <row r="85" spans="2:11" s="1" customFormat="1" ht="15" customHeight="1">
      <c r="B85" s="104"/>
      <c r="C85" s="105" t="s">
        <v>839</v>
      </c>
      <c r="D85" s="105"/>
      <c r="E85" s="105"/>
      <c r="F85" s="106" t="s">
        <v>830</v>
      </c>
      <c r="G85" s="105"/>
      <c r="H85" s="105" t="s">
        <v>840</v>
      </c>
      <c r="I85" s="105" t="s">
        <v>826</v>
      </c>
      <c r="J85" s="105">
        <v>20</v>
      </c>
      <c r="K85" s="95"/>
    </row>
    <row r="86" spans="2:11" s="1" customFormat="1" ht="15" customHeight="1">
      <c r="B86" s="104"/>
      <c r="C86" s="105" t="s">
        <v>841</v>
      </c>
      <c r="D86" s="105"/>
      <c r="E86" s="105"/>
      <c r="F86" s="106" t="s">
        <v>830</v>
      </c>
      <c r="G86" s="105"/>
      <c r="H86" s="105" t="s">
        <v>842</v>
      </c>
      <c r="I86" s="105" t="s">
        <v>826</v>
      </c>
      <c r="J86" s="105">
        <v>20</v>
      </c>
      <c r="K86" s="95"/>
    </row>
    <row r="87" spans="2:11" s="1" customFormat="1" ht="15" customHeight="1">
      <c r="B87" s="104"/>
      <c r="C87" s="83" t="s">
        <v>843</v>
      </c>
      <c r="D87" s="83"/>
      <c r="E87" s="83"/>
      <c r="F87" s="103" t="s">
        <v>830</v>
      </c>
      <c r="G87" s="102"/>
      <c r="H87" s="83" t="s">
        <v>844</v>
      </c>
      <c r="I87" s="83" t="s">
        <v>826</v>
      </c>
      <c r="J87" s="83">
        <v>50</v>
      </c>
      <c r="K87" s="95"/>
    </row>
    <row r="88" spans="2:11" s="1" customFormat="1" ht="15" customHeight="1">
      <c r="B88" s="104"/>
      <c r="C88" s="83" t="s">
        <v>845</v>
      </c>
      <c r="D88" s="83"/>
      <c r="E88" s="83"/>
      <c r="F88" s="103" t="s">
        <v>830</v>
      </c>
      <c r="G88" s="102"/>
      <c r="H88" s="83" t="s">
        <v>846</v>
      </c>
      <c r="I88" s="83" t="s">
        <v>826</v>
      </c>
      <c r="J88" s="83">
        <v>20</v>
      </c>
      <c r="K88" s="95"/>
    </row>
    <row r="89" spans="2:11" s="1" customFormat="1" ht="15" customHeight="1">
      <c r="B89" s="104"/>
      <c r="C89" s="83" t="s">
        <v>847</v>
      </c>
      <c r="D89" s="83"/>
      <c r="E89" s="83"/>
      <c r="F89" s="103" t="s">
        <v>830</v>
      </c>
      <c r="G89" s="102"/>
      <c r="H89" s="83" t="s">
        <v>848</v>
      </c>
      <c r="I89" s="83" t="s">
        <v>826</v>
      </c>
      <c r="J89" s="83">
        <v>20</v>
      </c>
      <c r="K89" s="95"/>
    </row>
    <row r="90" spans="2:11" s="1" customFormat="1" ht="15" customHeight="1">
      <c r="B90" s="104"/>
      <c r="C90" s="83" t="s">
        <v>964</v>
      </c>
      <c r="D90" s="83"/>
      <c r="E90" s="83"/>
      <c r="F90" s="103" t="s">
        <v>830</v>
      </c>
      <c r="G90" s="102"/>
      <c r="H90" s="83" t="s">
        <v>965</v>
      </c>
      <c r="I90" s="83" t="s">
        <v>826</v>
      </c>
      <c r="J90" s="83">
        <v>50</v>
      </c>
      <c r="K90" s="95"/>
    </row>
    <row r="91" spans="2:11" s="1" customFormat="1" ht="15" customHeight="1">
      <c r="B91" s="104"/>
      <c r="C91" s="83" t="s">
        <v>849</v>
      </c>
      <c r="D91" s="83"/>
      <c r="E91" s="83"/>
      <c r="F91" s="103" t="s">
        <v>830</v>
      </c>
      <c r="G91" s="102"/>
      <c r="H91" s="83" t="s">
        <v>849</v>
      </c>
      <c r="I91" s="83" t="s">
        <v>826</v>
      </c>
      <c r="J91" s="83">
        <v>50</v>
      </c>
      <c r="K91" s="95"/>
    </row>
    <row r="92" spans="2:11" s="1" customFormat="1" ht="15" customHeight="1">
      <c r="B92" s="104"/>
      <c r="C92" s="83" t="s">
        <v>850</v>
      </c>
      <c r="D92" s="83"/>
      <c r="E92" s="83"/>
      <c r="F92" s="103" t="s">
        <v>830</v>
      </c>
      <c r="G92" s="102"/>
      <c r="H92" s="83" t="s">
        <v>851</v>
      </c>
      <c r="I92" s="83" t="s">
        <v>826</v>
      </c>
      <c r="J92" s="83">
        <v>255</v>
      </c>
      <c r="K92" s="95"/>
    </row>
    <row r="93" spans="2:11" s="1" customFormat="1" ht="15" customHeight="1">
      <c r="B93" s="104"/>
      <c r="C93" s="83" t="s">
        <v>852</v>
      </c>
      <c r="D93" s="83"/>
      <c r="E93" s="83"/>
      <c r="F93" s="103" t="s">
        <v>824</v>
      </c>
      <c r="G93" s="102"/>
      <c r="H93" s="83" t="s">
        <v>853</v>
      </c>
      <c r="I93" s="83" t="s">
        <v>854</v>
      </c>
      <c r="J93" s="83"/>
      <c r="K93" s="95"/>
    </row>
    <row r="94" spans="2:11" s="1" customFormat="1" ht="15" customHeight="1">
      <c r="B94" s="104"/>
      <c r="C94" s="83" t="s">
        <v>855</v>
      </c>
      <c r="D94" s="83"/>
      <c r="E94" s="83"/>
      <c r="F94" s="103" t="s">
        <v>824</v>
      </c>
      <c r="G94" s="102"/>
      <c r="H94" s="83" t="s">
        <v>856</v>
      </c>
      <c r="I94" s="83" t="s">
        <v>857</v>
      </c>
      <c r="J94" s="83"/>
      <c r="K94" s="95"/>
    </row>
    <row r="95" spans="2:11" s="1" customFormat="1" ht="15" customHeight="1">
      <c r="B95" s="104"/>
      <c r="C95" s="83" t="s">
        <v>858</v>
      </c>
      <c r="D95" s="83"/>
      <c r="E95" s="83"/>
      <c r="F95" s="103" t="s">
        <v>824</v>
      </c>
      <c r="G95" s="102"/>
      <c r="H95" s="83" t="s">
        <v>858</v>
      </c>
      <c r="I95" s="83" t="s">
        <v>857</v>
      </c>
      <c r="J95" s="83"/>
      <c r="K95" s="95"/>
    </row>
    <row r="96" spans="2:11" s="1" customFormat="1" ht="15" customHeight="1">
      <c r="B96" s="104"/>
      <c r="C96" s="83" t="s">
        <v>32</v>
      </c>
      <c r="D96" s="83"/>
      <c r="E96" s="83"/>
      <c r="F96" s="103" t="s">
        <v>824</v>
      </c>
      <c r="G96" s="102"/>
      <c r="H96" s="83" t="s">
        <v>859</v>
      </c>
      <c r="I96" s="83" t="s">
        <v>857</v>
      </c>
      <c r="J96" s="83"/>
      <c r="K96" s="95"/>
    </row>
    <row r="97" spans="2:11" s="1" customFormat="1" ht="15" customHeight="1">
      <c r="B97" s="104"/>
      <c r="C97" s="83" t="s">
        <v>42</v>
      </c>
      <c r="D97" s="83"/>
      <c r="E97" s="83"/>
      <c r="F97" s="103" t="s">
        <v>824</v>
      </c>
      <c r="G97" s="102"/>
      <c r="H97" s="83" t="s">
        <v>860</v>
      </c>
      <c r="I97" s="83" t="s">
        <v>857</v>
      </c>
      <c r="J97" s="83"/>
      <c r="K97" s="95"/>
    </row>
    <row r="98" spans="2:11" s="1" customFormat="1" ht="15" customHeight="1">
      <c r="B98" s="107"/>
      <c r="C98" s="108"/>
      <c r="D98" s="108"/>
      <c r="E98" s="108"/>
      <c r="F98" s="108"/>
      <c r="G98" s="108"/>
      <c r="H98" s="108"/>
      <c r="I98" s="108"/>
      <c r="J98" s="108"/>
      <c r="K98" s="109"/>
    </row>
    <row r="99" spans="2:11" s="1" customFormat="1" ht="18.75" customHeight="1">
      <c r="B99" s="110"/>
      <c r="C99" s="111"/>
      <c r="D99" s="111"/>
      <c r="E99" s="111"/>
      <c r="F99" s="111"/>
      <c r="G99" s="111"/>
      <c r="H99" s="111"/>
      <c r="I99" s="111"/>
      <c r="J99" s="111"/>
      <c r="K99" s="110"/>
    </row>
    <row r="100" spans="2:11" s="1" customFormat="1" ht="18.75" customHeight="1">
      <c r="B100" s="90"/>
      <c r="C100" s="90"/>
      <c r="D100" s="90"/>
      <c r="E100" s="90"/>
      <c r="F100" s="90"/>
      <c r="G100" s="90"/>
      <c r="H100" s="90"/>
      <c r="I100" s="90"/>
      <c r="J100" s="90"/>
      <c r="K100" s="90"/>
    </row>
    <row r="101" spans="2:11" s="1" customFormat="1" ht="7.5" customHeight="1">
      <c r="B101" s="91"/>
      <c r="C101" s="92"/>
      <c r="D101" s="92"/>
      <c r="E101" s="92"/>
      <c r="F101" s="92"/>
      <c r="G101" s="92"/>
      <c r="H101" s="92"/>
      <c r="I101" s="92"/>
      <c r="J101" s="92"/>
      <c r="K101" s="93"/>
    </row>
    <row r="102" spans="2:11" s="1" customFormat="1" ht="45" customHeight="1">
      <c r="B102" s="94"/>
      <c r="C102" s="425" t="s">
        <v>861</v>
      </c>
      <c r="D102" s="425"/>
      <c r="E102" s="425"/>
      <c r="F102" s="425"/>
      <c r="G102" s="425"/>
      <c r="H102" s="425"/>
      <c r="I102" s="425"/>
      <c r="J102" s="425"/>
      <c r="K102" s="95"/>
    </row>
    <row r="103" spans="2:11" s="1" customFormat="1" ht="17.25" customHeight="1">
      <c r="B103" s="94"/>
      <c r="C103" s="96" t="s">
        <v>818</v>
      </c>
      <c r="D103" s="96"/>
      <c r="E103" s="96"/>
      <c r="F103" s="96" t="s">
        <v>819</v>
      </c>
      <c r="G103" s="97"/>
      <c r="H103" s="96" t="s">
        <v>48</v>
      </c>
      <c r="I103" s="96" t="s">
        <v>51</v>
      </c>
      <c r="J103" s="96" t="s">
        <v>820</v>
      </c>
      <c r="K103" s="95"/>
    </row>
    <row r="104" spans="2:11" s="1" customFormat="1" ht="17.25" customHeight="1">
      <c r="B104" s="94"/>
      <c r="C104" s="98" t="s">
        <v>821</v>
      </c>
      <c r="D104" s="98"/>
      <c r="E104" s="98"/>
      <c r="F104" s="99" t="s">
        <v>822</v>
      </c>
      <c r="G104" s="100"/>
      <c r="H104" s="98"/>
      <c r="I104" s="98"/>
      <c r="J104" s="98" t="s">
        <v>823</v>
      </c>
      <c r="K104" s="95"/>
    </row>
    <row r="105" spans="2:11" s="1" customFormat="1" ht="5.25" customHeight="1">
      <c r="B105" s="94"/>
      <c r="C105" s="96"/>
      <c r="D105" s="96"/>
      <c r="E105" s="96"/>
      <c r="F105" s="96"/>
      <c r="G105" s="112"/>
      <c r="H105" s="96"/>
      <c r="I105" s="96"/>
      <c r="J105" s="96"/>
      <c r="K105" s="95"/>
    </row>
    <row r="106" spans="2:11" s="1" customFormat="1" ht="15" customHeight="1">
      <c r="B106" s="94"/>
      <c r="C106" s="83" t="s">
        <v>47</v>
      </c>
      <c r="D106" s="101"/>
      <c r="E106" s="101"/>
      <c r="F106" s="103" t="s">
        <v>824</v>
      </c>
      <c r="G106" s="112"/>
      <c r="H106" s="83" t="s">
        <v>862</v>
      </c>
      <c r="I106" s="83" t="s">
        <v>826</v>
      </c>
      <c r="J106" s="83">
        <v>20</v>
      </c>
      <c r="K106" s="95"/>
    </row>
    <row r="107" spans="2:11" s="1" customFormat="1" ht="15" customHeight="1">
      <c r="B107" s="94"/>
      <c r="C107" s="83" t="s">
        <v>827</v>
      </c>
      <c r="D107" s="83"/>
      <c r="E107" s="83"/>
      <c r="F107" s="103" t="s">
        <v>824</v>
      </c>
      <c r="G107" s="83"/>
      <c r="H107" s="83" t="s">
        <v>862</v>
      </c>
      <c r="I107" s="83" t="s">
        <v>826</v>
      </c>
      <c r="J107" s="83">
        <v>120</v>
      </c>
      <c r="K107" s="95"/>
    </row>
    <row r="108" spans="2:11" s="1" customFormat="1" ht="15" customHeight="1">
      <c r="B108" s="104"/>
      <c r="C108" s="83" t="s">
        <v>829</v>
      </c>
      <c r="D108" s="83"/>
      <c r="E108" s="83"/>
      <c r="F108" s="103" t="s">
        <v>830</v>
      </c>
      <c r="G108" s="83"/>
      <c r="H108" s="83" t="s">
        <v>862</v>
      </c>
      <c r="I108" s="83" t="s">
        <v>826</v>
      </c>
      <c r="J108" s="83">
        <v>50</v>
      </c>
      <c r="K108" s="95"/>
    </row>
    <row r="109" spans="2:11" s="1" customFormat="1" ht="15" customHeight="1">
      <c r="B109" s="104"/>
      <c r="C109" s="83" t="s">
        <v>832</v>
      </c>
      <c r="D109" s="83"/>
      <c r="E109" s="83"/>
      <c r="F109" s="103" t="s">
        <v>824</v>
      </c>
      <c r="G109" s="83"/>
      <c r="H109" s="83" t="s">
        <v>862</v>
      </c>
      <c r="I109" s="83" t="s">
        <v>834</v>
      </c>
      <c r="J109" s="83"/>
      <c r="K109" s="95"/>
    </row>
    <row r="110" spans="2:11" s="1" customFormat="1" ht="15" customHeight="1">
      <c r="B110" s="104"/>
      <c r="C110" s="83" t="s">
        <v>843</v>
      </c>
      <c r="D110" s="83"/>
      <c r="E110" s="83"/>
      <c r="F110" s="103" t="s">
        <v>830</v>
      </c>
      <c r="G110" s="83"/>
      <c r="H110" s="83" t="s">
        <v>862</v>
      </c>
      <c r="I110" s="83" t="s">
        <v>826</v>
      </c>
      <c r="J110" s="83">
        <v>50</v>
      </c>
      <c r="K110" s="95"/>
    </row>
    <row r="111" spans="2:11" s="1" customFormat="1" ht="15" customHeight="1">
      <c r="B111" s="104"/>
      <c r="C111" s="83" t="s">
        <v>849</v>
      </c>
      <c r="D111" s="83"/>
      <c r="E111" s="83"/>
      <c r="F111" s="103" t="s">
        <v>830</v>
      </c>
      <c r="G111" s="83"/>
      <c r="H111" s="83" t="s">
        <v>862</v>
      </c>
      <c r="I111" s="83" t="s">
        <v>826</v>
      </c>
      <c r="J111" s="83">
        <v>50</v>
      </c>
      <c r="K111" s="95"/>
    </row>
    <row r="112" spans="2:11" s="1" customFormat="1" ht="15" customHeight="1">
      <c r="B112" s="104"/>
      <c r="C112" s="376" t="s">
        <v>964</v>
      </c>
      <c r="D112" s="83"/>
      <c r="E112" s="83"/>
      <c r="F112" s="103" t="s">
        <v>830</v>
      </c>
      <c r="G112" s="83"/>
      <c r="H112" s="83" t="s">
        <v>862</v>
      </c>
      <c r="I112" s="83" t="s">
        <v>826</v>
      </c>
      <c r="J112" s="83">
        <v>50</v>
      </c>
      <c r="K112" s="95"/>
    </row>
    <row r="113" spans="2:11" s="1" customFormat="1" ht="15" customHeight="1">
      <c r="B113" s="104"/>
      <c r="C113" s="83" t="s">
        <v>47</v>
      </c>
      <c r="D113" s="83"/>
      <c r="E113" s="83"/>
      <c r="F113" s="103" t="s">
        <v>824</v>
      </c>
      <c r="G113" s="83"/>
      <c r="H113" s="83" t="s">
        <v>863</v>
      </c>
      <c r="I113" s="83" t="s">
        <v>826</v>
      </c>
      <c r="J113" s="83">
        <v>20</v>
      </c>
      <c r="K113" s="95"/>
    </row>
    <row r="114" spans="2:11" s="1" customFormat="1" ht="15" customHeight="1">
      <c r="B114" s="104"/>
      <c r="C114" s="83" t="s">
        <v>864</v>
      </c>
      <c r="D114" s="83"/>
      <c r="E114" s="83"/>
      <c r="F114" s="103" t="s">
        <v>824</v>
      </c>
      <c r="G114" s="83"/>
      <c r="H114" s="83" t="s">
        <v>865</v>
      </c>
      <c r="I114" s="83" t="s">
        <v>826</v>
      </c>
      <c r="J114" s="83">
        <v>120</v>
      </c>
      <c r="K114" s="95"/>
    </row>
    <row r="115" spans="2:11" s="1" customFormat="1" ht="15" customHeight="1">
      <c r="B115" s="104"/>
      <c r="C115" s="83" t="s">
        <v>32</v>
      </c>
      <c r="D115" s="83"/>
      <c r="E115" s="83"/>
      <c r="F115" s="103" t="s">
        <v>824</v>
      </c>
      <c r="G115" s="83"/>
      <c r="H115" s="83" t="s">
        <v>866</v>
      </c>
      <c r="I115" s="83" t="s">
        <v>857</v>
      </c>
      <c r="J115" s="83"/>
      <c r="K115" s="95"/>
    </row>
    <row r="116" spans="2:11" s="1" customFormat="1" ht="15" customHeight="1">
      <c r="B116" s="104"/>
      <c r="C116" s="83" t="s">
        <v>42</v>
      </c>
      <c r="D116" s="83"/>
      <c r="E116" s="83"/>
      <c r="F116" s="103" t="s">
        <v>824</v>
      </c>
      <c r="G116" s="83"/>
      <c r="H116" s="83" t="s">
        <v>867</v>
      </c>
      <c r="I116" s="83" t="s">
        <v>857</v>
      </c>
      <c r="J116" s="83"/>
      <c r="K116" s="95"/>
    </row>
    <row r="117" spans="2:11" s="1" customFormat="1" ht="15" customHeight="1">
      <c r="B117" s="104"/>
      <c r="C117" s="83" t="s">
        <v>51</v>
      </c>
      <c r="D117" s="83"/>
      <c r="E117" s="83"/>
      <c r="F117" s="103" t="s">
        <v>824</v>
      </c>
      <c r="G117" s="83"/>
      <c r="H117" s="83" t="s">
        <v>868</v>
      </c>
      <c r="I117" s="83" t="s">
        <v>869</v>
      </c>
      <c r="J117" s="83"/>
      <c r="K117" s="95"/>
    </row>
    <row r="118" spans="2:11" s="1" customFormat="1" ht="15" customHeight="1">
      <c r="B118" s="107"/>
      <c r="C118" s="113"/>
      <c r="D118" s="113"/>
      <c r="E118" s="113"/>
      <c r="F118" s="113"/>
      <c r="G118" s="113"/>
      <c r="H118" s="113"/>
      <c r="I118" s="113"/>
      <c r="J118" s="113"/>
      <c r="K118" s="109"/>
    </row>
    <row r="119" spans="2:11" s="1" customFormat="1" ht="18.75" customHeight="1">
      <c r="B119" s="114"/>
      <c r="C119" s="80"/>
      <c r="D119" s="80"/>
      <c r="E119" s="80"/>
      <c r="F119" s="115"/>
      <c r="G119" s="80"/>
      <c r="H119" s="80"/>
      <c r="I119" s="80"/>
      <c r="J119" s="80"/>
      <c r="K119" s="114"/>
    </row>
    <row r="120" spans="2:11" s="1" customFormat="1" ht="18.75" customHeight="1">
      <c r="B120" s="90"/>
      <c r="C120" s="90"/>
      <c r="D120" s="90"/>
      <c r="E120" s="90"/>
      <c r="F120" s="90"/>
      <c r="G120" s="90"/>
      <c r="H120" s="90"/>
      <c r="I120" s="90"/>
      <c r="J120" s="90"/>
      <c r="K120" s="90"/>
    </row>
    <row r="121" spans="2:11" s="1" customFormat="1" ht="7.5" customHeight="1">
      <c r="B121" s="116"/>
      <c r="C121" s="117"/>
      <c r="D121" s="117"/>
      <c r="E121" s="117"/>
      <c r="F121" s="117"/>
      <c r="G121" s="117"/>
      <c r="H121" s="117"/>
      <c r="I121" s="117"/>
      <c r="J121" s="117"/>
      <c r="K121" s="118"/>
    </row>
    <row r="122" spans="2:11" s="1" customFormat="1" ht="45" customHeight="1">
      <c r="B122" s="119"/>
      <c r="C122" s="423" t="s">
        <v>870</v>
      </c>
      <c r="D122" s="423"/>
      <c r="E122" s="423"/>
      <c r="F122" s="423"/>
      <c r="G122" s="423"/>
      <c r="H122" s="423"/>
      <c r="I122" s="423"/>
      <c r="J122" s="423"/>
      <c r="K122" s="120"/>
    </row>
    <row r="123" spans="2:11" s="1" customFormat="1" ht="17.25" customHeight="1">
      <c r="B123" s="121"/>
      <c r="C123" s="96" t="s">
        <v>818</v>
      </c>
      <c r="D123" s="96"/>
      <c r="E123" s="96"/>
      <c r="F123" s="96" t="s">
        <v>819</v>
      </c>
      <c r="G123" s="97"/>
      <c r="H123" s="96" t="s">
        <v>48</v>
      </c>
      <c r="I123" s="96" t="s">
        <v>51</v>
      </c>
      <c r="J123" s="96" t="s">
        <v>820</v>
      </c>
      <c r="K123" s="122"/>
    </row>
    <row r="124" spans="2:11" s="1" customFormat="1" ht="17.25" customHeight="1">
      <c r="B124" s="121"/>
      <c r="C124" s="98" t="s">
        <v>821</v>
      </c>
      <c r="D124" s="98"/>
      <c r="E124" s="98"/>
      <c r="F124" s="99" t="s">
        <v>822</v>
      </c>
      <c r="G124" s="100"/>
      <c r="H124" s="98"/>
      <c r="I124" s="98"/>
      <c r="J124" s="98" t="s">
        <v>823</v>
      </c>
      <c r="K124" s="122"/>
    </row>
    <row r="125" spans="2:11" s="1" customFormat="1" ht="5.25" customHeight="1">
      <c r="B125" s="123"/>
      <c r="C125" s="101"/>
      <c r="D125" s="101"/>
      <c r="E125" s="101"/>
      <c r="F125" s="101"/>
      <c r="G125" s="83"/>
      <c r="H125" s="101"/>
      <c r="I125" s="101"/>
      <c r="J125" s="101"/>
      <c r="K125" s="124"/>
    </row>
    <row r="126" spans="2:11" s="1" customFormat="1" ht="15" customHeight="1">
      <c r="B126" s="123"/>
      <c r="C126" s="83" t="s">
        <v>827</v>
      </c>
      <c r="D126" s="101"/>
      <c r="E126" s="101"/>
      <c r="F126" s="103" t="s">
        <v>824</v>
      </c>
      <c r="G126" s="83"/>
      <c r="H126" s="83" t="s">
        <v>862</v>
      </c>
      <c r="I126" s="83" t="s">
        <v>826</v>
      </c>
      <c r="J126" s="83">
        <v>120</v>
      </c>
      <c r="K126" s="125"/>
    </row>
    <row r="127" spans="2:11" s="1" customFormat="1" ht="15" customHeight="1">
      <c r="B127" s="123"/>
      <c r="C127" s="83" t="s">
        <v>871</v>
      </c>
      <c r="D127" s="83"/>
      <c r="E127" s="83"/>
      <c r="F127" s="103" t="s">
        <v>824</v>
      </c>
      <c r="G127" s="83"/>
      <c r="H127" s="83" t="s">
        <v>872</v>
      </c>
      <c r="I127" s="83" t="s">
        <v>826</v>
      </c>
      <c r="J127" s="83" t="s">
        <v>873</v>
      </c>
      <c r="K127" s="125"/>
    </row>
    <row r="128" spans="2:11" s="1" customFormat="1" ht="15" customHeight="1">
      <c r="B128" s="123"/>
      <c r="C128" s="83" t="s">
        <v>778</v>
      </c>
      <c r="D128" s="83"/>
      <c r="E128" s="83"/>
      <c r="F128" s="103" t="s">
        <v>824</v>
      </c>
      <c r="G128" s="83"/>
      <c r="H128" s="83" t="s">
        <v>874</v>
      </c>
      <c r="I128" s="83" t="s">
        <v>826</v>
      </c>
      <c r="J128" s="83" t="s">
        <v>873</v>
      </c>
      <c r="K128" s="125"/>
    </row>
    <row r="129" spans="2:11" s="1" customFormat="1" ht="15" customHeight="1">
      <c r="B129" s="123"/>
      <c r="C129" s="83" t="s">
        <v>835</v>
      </c>
      <c r="D129" s="83"/>
      <c r="E129" s="83"/>
      <c r="F129" s="103" t="s">
        <v>830</v>
      </c>
      <c r="G129" s="83"/>
      <c r="H129" s="83" t="s">
        <v>836</v>
      </c>
      <c r="I129" s="83" t="s">
        <v>826</v>
      </c>
      <c r="J129" s="83">
        <v>15</v>
      </c>
      <c r="K129" s="125"/>
    </row>
    <row r="130" spans="2:11" s="1" customFormat="1" ht="15" customHeight="1">
      <c r="B130" s="123"/>
      <c r="C130" s="105" t="s">
        <v>837</v>
      </c>
      <c r="D130" s="105"/>
      <c r="E130" s="105"/>
      <c r="F130" s="106" t="s">
        <v>830</v>
      </c>
      <c r="G130" s="105"/>
      <c r="H130" s="105" t="s">
        <v>838</v>
      </c>
      <c r="I130" s="105" t="s">
        <v>826</v>
      </c>
      <c r="J130" s="105">
        <v>15</v>
      </c>
      <c r="K130" s="125"/>
    </row>
    <row r="131" spans="2:11" s="1" customFormat="1" ht="15" customHeight="1">
      <c r="B131" s="123"/>
      <c r="C131" s="105" t="s">
        <v>839</v>
      </c>
      <c r="D131" s="105"/>
      <c r="E131" s="105"/>
      <c r="F131" s="106" t="s">
        <v>830</v>
      </c>
      <c r="G131" s="105"/>
      <c r="H131" s="105" t="s">
        <v>840</v>
      </c>
      <c r="I131" s="105" t="s">
        <v>826</v>
      </c>
      <c r="J131" s="105">
        <v>20</v>
      </c>
      <c r="K131" s="125"/>
    </row>
    <row r="132" spans="2:11" s="1" customFormat="1" ht="15" customHeight="1">
      <c r="B132" s="123"/>
      <c r="C132" s="105" t="s">
        <v>841</v>
      </c>
      <c r="D132" s="105"/>
      <c r="E132" s="105"/>
      <c r="F132" s="106" t="s">
        <v>830</v>
      </c>
      <c r="G132" s="105"/>
      <c r="H132" s="105" t="s">
        <v>842</v>
      </c>
      <c r="I132" s="105" t="s">
        <v>826</v>
      </c>
      <c r="J132" s="105">
        <v>20</v>
      </c>
      <c r="K132" s="125"/>
    </row>
    <row r="133" spans="2:11" s="1" customFormat="1" ht="15" customHeight="1">
      <c r="B133" s="123"/>
      <c r="C133" s="83" t="s">
        <v>829</v>
      </c>
      <c r="D133" s="83"/>
      <c r="E133" s="83"/>
      <c r="F133" s="103" t="s">
        <v>830</v>
      </c>
      <c r="G133" s="83"/>
      <c r="H133" s="83" t="s">
        <v>862</v>
      </c>
      <c r="I133" s="83" t="s">
        <v>826</v>
      </c>
      <c r="J133" s="83">
        <v>50</v>
      </c>
      <c r="K133" s="125"/>
    </row>
    <row r="134" spans="2:11" s="1" customFormat="1" ht="15" customHeight="1">
      <c r="B134" s="123"/>
      <c r="C134" s="83" t="s">
        <v>843</v>
      </c>
      <c r="D134" s="83"/>
      <c r="E134" s="83"/>
      <c r="F134" s="103" t="s">
        <v>830</v>
      </c>
      <c r="G134" s="83"/>
      <c r="H134" s="83" t="s">
        <v>862</v>
      </c>
      <c r="I134" s="83" t="s">
        <v>826</v>
      </c>
      <c r="J134" s="83">
        <v>50</v>
      </c>
      <c r="K134" s="125"/>
    </row>
    <row r="135" spans="2:11" s="1" customFormat="1" ht="15" customHeight="1">
      <c r="B135" s="123"/>
      <c r="C135" s="376" t="s">
        <v>964</v>
      </c>
      <c r="D135" s="83"/>
      <c r="E135" s="83"/>
      <c r="F135" s="103" t="s">
        <v>830</v>
      </c>
      <c r="G135" s="83"/>
      <c r="H135" s="83" t="s">
        <v>862</v>
      </c>
      <c r="I135" s="83" t="s">
        <v>826</v>
      </c>
      <c r="J135" s="83">
        <v>50</v>
      </c>
      <c r="K135" s="125"/>
    </row>
    <row r="136" spans="2:11" s="1" customFormat="1" ht="15" customHeight="1">
      <c r="B136" s="123"/>
      <c r="C136" s="83" t="s">
        <v>849</v>
      </c>
      <c r="D136" s="83"/>
      <c r="E136" s="83"/>
      <c r="F136" s="103" t="s">
        <v>830</v>
      </c>
      <c r="G136" s="83"/>
      <c r="H136" s="83" t="s">
        <v>862</v>
      </c>
      <c r="I136" s="83" t="s">
        <v>826</v>
      </c>
      <c r="J136" s="83">
        <v>50</v>
      </c>
      <c r="K136" s="125"/>
    </row>
    <row r="137" spans="2:11" s="1" customFormat="1" ht="15" customHeight="1">
      <c r="B137" s="123"/>
      <c r="C137" s="83" t="s">
        <v>850</v>
      </c>
      <c r="D137" s="83"/>
      <c r="E137" s="83"/>
      <c r="F137" s="103" t="s">
        <v>830</v>
      </c>
      <c r="G137" s="83"/>
      <c r="H137" s="83" t="s">
        <v>875</v>
      </c>
      <c r="I137" s="83" t="s">
        <v>826</v>
      </c>
      <c r="J137" s="83">
        <v>255</v>
      </c>
      <c r="K137" s="125"/>
    </row>
    <row r="138" spans="2:11" s="1" customFormat="1" ht="15" customHeight="1">
      <c r="B138" s="123"/>
      <c r="C138" s="83" t="s">
        <v>852</v>
      </c>
      <c r="D138" s="83"/>
      <c r="E138" s="83"/>
      <c r="F138" s="103" t="s">
        <v>824</v>
      </c>
      <c r="G138" s="83"/>
      <c r="H138" s="83" t="s">
        <v>876</v>
      </c>
      <c r="I138" s="83" t="s">
        <v>854</v>
      </c>
      <c r="J138" s="83"/>
      <c r="K138" s="125"/>
    </row>
    <row r="139" spans="2:11" s="1" customFormat="1" ht="15" customHeight="1">
      <c r="B139" s="123"/>
      <c r="C139" s="83" t="s">
        <v>855</v>
      </c>
      <c r="D139" s="83"/>
      <c r="E139" s="83"/>
      <c r="F139" s="103" t="s">
        <v>824</v>
      </c>
      <c r="G139" s="83"/>
      <c r="H139" s="83" t="s">
        <v>877</v>
      </c>
      <c r="I139" s="83" t="s">
        <v>857</v>
      </c>
      <c r="J139" s="83"/>
      <c r="K139" s="125"/>
    </row>
    <row r="140" spans="2:11" s="1" customFormat="1" ht="15" customHeight="1">
      <c r="B140" s="123"/>
      <c r="C140" s="83" t="s">
        <v>858</v>
      </c>
      <c r="D140" s="83"/>
      <c r="E140" s="83"/>
      <c r="F140" s="103" t="s">
        <v>824</v>
      </c>
      <c r="G140" s="83"/>
      <c r="H140" s="83" t="s">
        <v>858</v>
      </c>
      <c r="I140" s="83" t="s">
        <v>857</v>
      </c>
      <c r="J140" s="83"/>
      <c r="K140" s="125"/>
    </row>
    <row r="141" spans="2:11" s="1" customFormat="1" ht="15" customHeight="1">
      <c r="B141" s="123"/>
      <c r="C141" s="83" t="s">
        <v>32</v>
      </c>
      <c r="D141" s="83"/>
      <c r="E141" s="83"/>
      <c r="F141" s="103" t="s">
        <v>824</v>
      </c>
      <c r="G141" s="83"/>
      <c r="H141" s="83" t="s">
        <v>878</v>
      </c>
      <c r="I141" s="83" t="s">
        <v>857</v>
      </c>
      <c r="J141" s="83"/>
      <c r="K141" s="125"/>
    </row>
    <row r="142" spans="2:11" s="1" customFormat="1" ht="15" customHeight="1">
      <c r="B142" s="123"/>
      <c r="C142" s="83" t="s">
        <v>879</v>
      </c>
      <c r="D142" s="83"/>
      <c r="E142" s="83"/>
      <c r="F142" s="103" t="s">
        <v>824</v>
      </c>
      <c r="G142" s="83"/>
      <c r="H142" s="83" t="s">
        <v>880</v>
      </c>
      <c r="I142" s="83" t="s">
        <v>857</v>
      </c>
      <c r="J142" s="83"/>
      <c r="K142" s="125"/>
    </row>
    <row r="143" spans="2:11" s="1" customFormat="1" ht="15" customHeight="1">
      <c r="B143" s="126"/>
      <c r="C143" s="127"/>
      <c r="D143" s="127"/>
      <c r="E143" s="127"/>
      <c r="F143" s="127"/>
      <c r="G143" s="127"/>
      <c r="H143" s="127"/>
      <c r="I143" s="127"/>
      <c r="J143" s="127"/>
      <c r="K143" s="128"/>
    </row>
    <row r="144" spans="2:11" s="1" customFormat="1" ht="18.75" customHeight="1">
      <c r="B144" s="80"/>
      <c r="C144" s="80"/>
      <c r="D144" s="80"/>
      <c r="E144" s="80"/>
      <c r="F144" s="115"/>
      <c r="G144" s="80"/>
      <c r="H144" s="80"/>
      <c r="I144" s="80"/>
      <c r="J144" s="80"/>
      <c r="K144" s="80"/>
    </row>
    <row r="145" spans="2:11" s="1" customFormat="1" ht="18.75" customHeight="1">
      <c r="B145" s="90"/>
      <c r="C145" s="90"/>
      <c r="D145" s="90"/>
      <c r="E145" s="90"/>
      <c r="F145" s="90"/>
      <c r="G145" s="90"/>
      <c r="H145" s="90"/>
      <c r="I145" s="90"/>
      <c r="J145" s="90"/>
      <c r="K145" s="90"/>
    </row>
    <row r="146" spans="2:11" s="1" customFormat="1" ht="7.5" customHeight="1">
      <c r="B146" s="91"/>
      <c r="C146" s="92"/>
      <c r="D146" s="92"/>
      <c r="E146" s="92"/>
      <c r="F146" s="92"/>
      <c r="G146" s="92"/>
      <c r="H146" s="92"/>
      <c r="I146" s="92"/>
      <c r="J146" s="92"/>
      <c r="K146" s="93"/>
    </row>
    <row r="147" spans="2:11" s="1" customFormat="1" ht="45" customHeight="1">
      <c r="B147" s="94"/>
      <c r="C147" s="425" t="s">
        <v>881</v>
      </c>
      <c r="D147" s="425"/>
      <c r="E147" s="425"/>
      <c r="F147" s="425"/>
      <c r="G147" s="425"/>
      <c r="H147" s="425"/>
      <c r="I147" s="425"/>
      <c r="J147" s="425"/>
      <c r="K147" s="95"/>
    </row>
    <row r="148" spans="2:11" s="1" customFormat="1" ht="17.25" customHeight="1">
      <c r="B148" s="94"/>
      <c r="C148" s="96" t="s">
        <v>818</v>
      </c>
      <c r="D148" s="96"/>
      <c r="E148" s="96"/>
      <c r="F148" s="96" t="s">
        <v>819</v>
      </c>
      <c r="G148" s="97"/>
      <c r="H148" s="96" t="s">
        <v>48</v>
      </c>
      <c r="I148" s="96" t="s">
        <v>51</v>
      </c>
      <c r="J148" s="96" t="s">
        <v>820</v>
      </c>
      <c r="K148" s="95"/>
    </row>
    <row r="149" spans="2:11" s="1" customFormat="1" ht="17.25" customHeight="1">
      <c r="B149" s="94"/>
      <c r="C149" s="98" t="s">
        <v>821</v>
      </c>
      <c r="D149" s="98"/>
      <c r="E149" s="98"/>
      <c r="F149" s="99" t="s">
        <v>822</v>
      </c>
      <c r="G149" s="100"/>
      <c r="H149" s="98"/>
      <c r="I149" s="98"/>
      <c r="J149" s="98" t="s">
        <v>823</v>
      </c>
      <c r="K149" s="95"/>
    </row>
    <row r="150" spans="2:11" s="1" customFormat="1" ht="5.25" customHeight="1">
      <c r="B150" s="104"/>
      <c r="C150" s="101"/>
      <c r="D150" s="101"/>
      <c r="E150" s="101"/>
      <c r="F150" s="101"/>
      <c r="G150" s="102"/>
      <c r="H150" s="101"/>
      <c r="I150" s="101"/>
      <c r="J150" s="101"/>
      <c r="K150" s="125"/>
    </row>
    <row r="151" spans="2:11" s="1" customFormat="1" ht="15" customHeight="1">
      <c r="B151" s="104"/>
      <c r="C151" s="129" t="s">
        <v>827</v>
      </c>
      <c r="D151" s="83"/>
      <c r="E151" s="83"/>
      <c r="F151" s="130" t="s">
        <v>824</v>
      </c>
      <c r="G151" s="83"/>
      <c r="H151" s="129" t="s">
        <v>862</v>
      </c>
      <c r="I151" s="129" t="s">
        <v>826</v>
      </c>
      <c r="J151" s="129">
        <v>120</v>
      </c>
      <c r="K151" s="125"/>
    </row>
    <row r="152" spans="2:11" s="1" customFormat="1" ht="15" customHeight="1">
      <c r="B152" s="104"/>
      <c r="C152" s="129" t="s">
        <v>871</v>
      </c>
      <c r="D152" s="83"/>
      <c r="E152" s="83"/>
      <c r="F152" s="130" t="s">
        <v>824</v>
      </c>
      <c r="G152" s="83"/>
      <c r="H152" s="129" t="s">
        <v>882</v>
      </c>
      <c r="I152" s="129" t="s">
        <v>826</v>
      </c>
      <c r="J152" s="129" t="s">
        <v>873</v>
      </c>
      <c r="K152" s="125"/>
    </row>
    <row r="153" spans="2:11" s="1" customFormat="1" ht="15" customHeight="1">
      <c r="B153" s="104"/>
      <c r="C153" s="129" t="s">
        <v>778</v>
      </c>
      <c r="D153" s="83"/>
      <c r="E153" s="83"/>
      <c r="F153" s="130" t="s">
        <v>824</v>
      </c>
      <c r="G153" s="83"/>
      <c r="H153" s="129" t="s">
        <v>883</v>
      </c>
      <c r="I153" s="129" t="s">
        <v>826</v>
      </c>
      <c r="J153" s="129" t="s">
        <v>873</v>
      </c>
      <c r="K153" s="125"/>
    </row>
    <row r="154" spans="2:11" s="1" customFormat="1" ht="15" customHeight="1">
      <c r="B154" s="104"/>
      <c r="C154" s="129" t="s">
        <v>829</v>
      </c>
      <c r="D154" s="83"/>
      <c r="E154" s="83"/>
      <c r="F154" s="130" t="s">
        <v>830</v>
      </c>
      <c r="G154" s="83"/>
      <c r="H154" s="129" t="s">
        <v>862</v>
      </c>
      <c r="I154" s="129" t="s">
        <v>826</v>
      </c>
      <c r="J154" s="129">
        <v>50</v>
      </c>
      <c r="K154" s="125"/>
    </row>
    <row r="155" spans="2:11" s="1" customFormat="1" ht="15" customHeight="1">
      <c r="B155" s="104"/>
      <c r="C155" s="129" t="s">
        <v>832</v>
      </c>
      <c r="D155" s="83"/>
      <c r="E155" s="83"/>
      <c r="F155" s="130" t="s">
        <v>824</v>
      </c>
      <c r="G155" s="83"/>
      <c r="H155" s="129" t="s">
        <v>862</v>
      </c>
      <c r="I155" s="129" t="s">
        <v>834</v>
      </c>
      <c r="J155" s="129"/>
      <c r="K155" s="125"/>
    </row>
    <row r="156" spans="2:11" s="1" customFormat="1" ht="15" customHeight="1">
      <c r="B156" s="104"/>
      <c r="C156" s="129" t="s">
        <v>843</v>
      </c>
      <c r="D156" s="83"/>
      <c r="E156" s="83"/>
      <c r="F156" s="130" t="s">
        <v>830</v>
      </c>
      <c r="G156" s="83"/>
      <c r="H156" s="129" t="s">
        <v>862</v>
      </c>
      <c r="I156" s="129" t="s">
        <v>826</v>
      </c>
      <c r="J156" s="129">
        <v>50</v>
      </c>
      <c r="K156" s="125"/>
    </row>
    <row r="157" spans="2:11" s="1" customFormat="1" ht="15" customHeight="1">
      <c r="B157" s="104"/>
      <c r="C157" s="129" t="s">
        <v>849</v>
      </c>
      <c r="D157" s="83"/>
      <c r="E157" s="83"/>
      <c r="F157" s="130" t="s">
        <v>830</v>
      </c>
      <c r="G157" s="83"/>
      <c r="H157" s="129" t="s">
        <v>862</v>
      </c>
      <c r="I157" s="129" t="s">
        <v>826</v>
      </c>
      <c r="J157" s="129">
        <v>50</v>
      </c>
      <c r="K157" s="125"/>
    </row>
    <row r="158" spans="2:11" s="1" customFormat="1" ht="15" customHeight="1">
      <c r="B158" s="104"/>
      <c r="C158" s="376" t="s">
        <v>964</v>
      </c>
      <c r="D158" s="83"/>
      <c r="E158" s="83"/>
      <c r="F158" s="130" t="s">
        <v>830</v>
      </c>
      <c r="G158" s="83"/>
      <c r="H158" s="129" t="s">
        <v>862</v>
      </c>
      <c r="I158" s="129" t="s">
        <v>826</v>
      </c>
      <c r="J158" s="129">
        <v>50</v>
      </c>
      <c r="K158" s="125"/>
    </row>
    <row r="159" spans="2:11" s="1" customFormat="1" ht="15" customHeight="1">
      <c r="B159" s="104"/>
      <c r="C159" s="129" t="s">
        <v>76</v>
      </c>
      <c r="D159" s="83"/>
      <c r="E159" s="83"/>
      <c r="F159" s="130" t="s">
        <v>824</v>
      </c>
      <c r="G159" s="83"/>
      <c r="H159" s="129" t="s">
        <v>884</v>
      </c>
      <c r="I159" s="129" t="s">
        <v>826</v>
      </c>
      <c r="J159" s="129" t="s">
        <v>885</v>
      </c>
      <c r="K159" s="125"/>
    </row>
    <row r="160" spans="2:11" s="1" customFormat="1" ht="15" customHeight="1">
      <c r="B160" s="104"/>
      <c r="C160" s="129" t="s">
        <v>886</v>
      </c>
      <c r="D160" s="83"/>
      <c r="E160" s="83"/>
      <c r="F160" s="130" t="s">
        <v>824</v>
      </c>
      <c r="G160" s="83"/>
      <c r="H160" s="129" t="s">
        <v>887</v>
      </c>
      <c r="I160" s="129" t="s">
        <v>857</v>
      </c>
      <c r="J160" s="129"/>
      <c r="K160" s="125"/>
    </row>
    <row r="161" spans="2:11" s="1" customFormat="1" ht="15" customHeight="1">
      <c r="B161" s="131"/>
      <c r="C161" s="113"/>
      <c r="D161" s="113"/>
      <c r="E161" s="113"/>
      <c r="F161" s="113"/>
      <c r="G161" s="113"/>
      <c r="H161" s="113"/>
      <c r="I161" s="113"/>
      <c r="J161" s="113"/>
      <c r="K161" s="132"/>
    </row>
    <row r="162" spans="2:11" s="1" customFormat="1" ht="18.75" customHeight="1">
      <c r="B162" s="80"/>
      <c r="C162" s="83"/>
      <c r="D162" s="83"/>
      <c r="E162" s="83"/>
      <c r="F162" s="103"/>
      <c r="G162" s="83"/>
      <c r="H162" s="83"/>
      <c r="I162" s="83"/>
      <c r="J162" s="83"/>
      <c r="K162" s="80"/>
    </row>
    <row r="163" spans="2:11" s="1" customFormat="1" ht="18.75" customHeight="1">
      <c r="B163" s="90"/>
      <c r="C163" s="90"/>
      <c r="D163" s="90"/>
      <c r="E163" s="90"/>
      <c r="F163" s="90"/>
      <c r="G163" s="90"/>
      <c r="H163" s="90"/>
      <c r="I163" s="90"/>
      <c r="J163" s="90"/>
      <c r="K163" s="90"/>
    </row>
    <row r="164" spans="2:11" s="1" customFormat="1" ht="7.5" customHeight="1">
      <c r="B164" s="72"/>
      <c r="C164" s="73"/>
      <c r="D164" s="73"/>
      <c r="E164" s="73"/>
      <c r="F164" s="73"/>
      <c r="G164" s="73"/>
      <c r="H164" s="73"/>
      <c r="I164" s="73"/>
      <c r="J164" s="73"/>
      <c r="K164" s="74"/>
    </row>
    <row r="165" spans="2:11" s="1" customFormat="1" ht="45" customHeight="1">
      <c r="B165" s="75"/>
      <c r="C165" s="423" t="s">
        <v>888</v>
      </c>
      <c r="D165" s="423"/>
      <c r="E165" s="423"/>
      <c r="F165" s="423"/>
      <c r="G165" s="423"/>
      <c r="H165" s="423"/>
      <c r="I165" s="423"/>
      <c r="J165" s="423"/>
      <c r="K165" s="76"/>
    </row>
    <row r="166" spans="2:11" s="1" customFormat="1" ht="17.25" customHeight="1">
      <c r="B166" s="75"/>
      <c r="C166" s="96" t="s">
        <v>818</v>
      </c>
      <c r="D166" s="96"/>
      <c r="E166" s="96"/>
      <c r="F166" s="96" t="s">
        <v>819</v>
      </c>
      <c r="G166" s="133"/>
      <c r="H166" s="134" t="s">
        <v>48</v>
      </c>
      <c r="I166" s="134" t="s">
        <v>51</v>
      </c>
      <c r="J166" s="96" t="s">
        <v>820</v>
      </c>
      <c r="K166" s="76"/>
    </row>
    <row r="167" spans="2:11" s="1" customFormat="1" ht="17.25" customHeight="1">
      <c r="B167" s="77"/>
      <c r="C167" s="98" t="s">
        <v>821</v>
      </c>
      <c r="D167" s="98"/>
      <c r="E167" s="98"/>
      <c r="F167" s="99" t="s">
        <v>822</v>
      </c>
      <c r="G167" s="135"/>
      <c r="H167" s="136"/>
      <c r="I167" s="136"/>
      <c r="J167" s="98" t="s">
        <v>823</v>
      </c>
      <c r="K167" s="78"/>
    </row>
    <row r="168" spans="2:11" s="1" customFormat="1" ht="5.25" customHeight="1">
      <c r="B168" s="104"/>
      <c r="C168" s="101"/>
      <c r="D168" s="101"/>
      <c r="E168" s="101"/>
      <c r="F168" s="101"/>
      <c r="G168" s="102"/>
      <c r="H168" s="101"/>
      <c r="I168" s="101"/>
      <c r="J168" s="101"/>
      <c r="K168" s="125"/>
    </row>
    <row r="169" spans="2:11" s="1" customFormat="1" ht="15" customHeight="1">
      <c r="B169" s="104"/>
      <c r="C169" s="83" t="s">
        <v>827</v>
      </c>
      <c r="D169" s="83"/>
      <c r="E169" s="83"/>
      <c r="F169" s="103" t="s">
        <v>824</v>
      </c>
      <c r="G169" s="83"/>
      <c r="H169" s="83" t="s">
        <v>862</v>
      </c>
      <c r="I169" s="83" t="s">
        <v>826</v>
      </c>
      <c r="J169" s="83">
        <v>120</v>
      </c>
      <c r="K169" s="125"/>
    </row>
    <row r="170" spans="2:11" s="1" customFormat="1" ht="15" customHeight="1">
      <c r="B170" s="104"/>
      <c r="C170" s="83" t="s">
        <v>871</v>
      </c>
      <c r="D170" s="83"/>
      <c r="E170" s="83"/>
      <c r="F170" s="103" t="s">
        <v>824</v>
      </c>
      <c r="G170" s="83"/>
      <c r="H170" s="83" t="s">
        <v>872</v>
      </c>
      <c r="I170" s="83" t="s">
        <v>826</v>
      </c>
      <c r="J170" s="83" t="s">
        <v>873</v>
      </c>
      <c r="K170" s="125"/>
    </row>
    <row r="171" spans="2:11" s="1" customFormat="1" ht="15" customHeight="1">
      <c r="B171" s="104"/>
      <c r="C171" s="83" t="s">
        <v>778</v>
      </c>
      <c r="D171" s="83"/>
      <c r="E171" s="83"/>
      <c r="F171" s="103" t="s">
        <v>824</v>
      </c>
      <c r="G171" s="83"/>
      <c r="H171" s="83" t="s">
        <v>889</v>
      </c>
      <c r="I171" s="83" t="s">
        <v>826</v>
      </c>
      <c r="J171" s="83" t="s">
        <v>873</v>
      </c>
      <c r="K171" s="125"/>
    </row>
    <row r="172" spans="2:11" s="1" customFormat="1" ht="15" customHeight="1">
      <c r="B172" s="104"/>
      <c r="C172" s="83" t="s">
        <v>829</v>
      </c>
      <c r="D172" s="83"/>
      <c r="E172" s="83"/>
      <c r="F172" s="103" t="s">
        <v>830</v>
      </c>
      <c r="G172" s="83"/>
      <c r="H172" s="83" t="s">
        <v>889</v>
      </c>
      <c r="I172" s="83" t="s">
        <v>826</v>
      </c>
      <c r="J172" s="83">
        <v>50</v>
      </c>
      <c r="K172" s="125"/>
    </row>
    <row r="173" spans="2:11" s="1" customFormat="1" ht="15" customHeight="1">
      <c r="B173" s="104"/>
      <c r="C173" s="83" t="s">
        <v>832</v>
      </c>
      <c r="D173" s="83"/>
      <c r="E173" s="83"/>
      <c r="F173" s="103" t="s">
        <v>824</v>
      </c>
      <c r="G173" s="83"/>
      <c r="H173" s="83" t="s">
        <v>889</v>
      </c>
      <c r="I173" s="83" t="s">
        <v>834</v>
      </c>
      <c r="J173" s="83"/>
      <c r="K173" s="125"/>
    </row>
    <row r="174" spans="2:11" s="1" customFormat="1" ht="15" customHeight="1">
      <c r="B174" s="104"/>
      <c r="C174" s="83" t="s">
        <v>843</v>
      </c>
      <c r="D174" s="83"/>
      <c r="E174" s="83"/>
      <c r="F174" s="103" t="s">
        <v>830</v>
      </c>
      <c r="G174" s="83"/>
      <c r="H174" s="83" t="s">
        <v>889</v>
      </c>
      <c r="I174" s="83" t="s">
        <v>826</v>
      </c>
      <c r="J174" s="83">
        <v>50</v>
      </c>
      <c r="K174" s="125"/>
    </row>
    <row r="175" spans="2:11" s="1" customFormat="1" ht="15" customHeight="1">
      <c r="B175" s="104"/>
      <c r="C175" s="83" t="s">
        <v>849</v>
      </c>
      <c r="D175" s="83"/>
      <c r="E175" s="83"/>
      <c r="F175" s="103" t="s">
        <v>830</v>
      </c>
      <c r="G175" s="83"/>
      <c r="H175" s="83" t="s">
        <v>889</v>
      </c>
      <c r="I175" s="83" t="s">
        <v>826</v>
      </c>
      <c r="J175" s="83">
        <v>50</v>
      </c>
      <c r="K175" s="125"/>
    </row>
    <row r="176" spans="2:11" s="1" customFormat="1" ht="15" customHeight="1">
      <c r="B176" s="104"/>
      <c r="C176" s="376" t="s">
        <v>964</v>
      </c>
      <c r="D176" s="83"/>
      <c r="E176" s="83"/>
      <c r="F176" s="103" t="s">
        <v>830</v>
      </c>
      <c r="G176" s="83"/>
      <c r="H176" s="83" t="s">
        <v>889</v>
      </c>
      <c r="I176" s="83" t="s">
        <v>826</v>
      </c>
      <c r="J176" s="83">
        <v>50</v>
      </c>
      <c r="K176" s="125"/>
    </row>
    <row r="177" spans="2:11" s="1" customFormat="1" ht="15" customHeight="1">
      <c r="B177" s="104"/>
      <c r="C177" s="83" t="s">
        <v>101</v>
      </c>
      <c r="D177" s="83"/>
      <c r="E177" s="83"/>
      <c r="F177" s="103" t="s">
        <v>824</v>
      </c>
      <c r="G177" s="83"/>
      <c r="H177" s="83" t="s">
        <v>890</v>
      </c>
      <c r="I177" s="83" t="s">
        <v>891</v>
      </c>
      <c r="J177" s="83"/>
      <c r="K177" s="125"/>
    </row>
    <row r="178" spans="2:11" s="1" customFormat="1" ht="15" customHeight="1">
      <c r="B178" s="104"/>
      <c r="C178" s="83" t="s">
        <v>51</v>
      </c>
      <c r="D178" s="83"/>
      <c r="E178" s="83"/>
      <c r="F178" s="103" t="s">
        <v>824</v>
      </c>
      <c r="G178" s="83"/>
      <c r="H178" s="83" t="s">
        <v>892</v>
      </c>
      <c r="I178" s="83" t="s">
        <v>893</v>
      </c>
      <c r="J178" s="83">
        <v>1</v>
      </c>
      <c r="K178" s="125"/>
    </row>
    <row r="179" spans="2:11" s="1" customFormat="1" ht="15" customHeight="1">
      <c r="B179" s="104"/>
      <c r="C179" s="83" t="s">
        <v>47</v>
      </c>
      <c r="D179" s="83"/>
      <c r="E179" s="83"/>
      <c r="F179" s="103" t="s">
        <v>824</v>
      </c>
      <c r="G179" s="83"/>
      <c r="H179" s="83" t="s">
        <v>894</v>
      </c>
      <c r="I179" s="83" t="s">
        <v>826</v>
      </c>
      <c r="J179" s="83">
        <v>20</v>
      </c>
      <c r="K179" s="125"/>
    </row>
    <row r="180" spans="2:11" s="1" customFormat="1" ht="15" customHeight="1">
      <c r="B180" s="104"/>
      <c r="C180" s="83" t="s">
        <v>48</v>
      </c>
      <c r="D180" s="83"/>
      <c r="E180" s="83"/>
      <c r="F180" s="103" t="s">
        <v>824</v>
      </c>
      <c r="G180" s="83"/>
      <c r="H180" s="83" t="s">
        <v>895</v>
      </c>
      <c r="I180" s="83" t="s">
        <v>826</v>
      </c>
      <c r="J180" s="83">
        <v>255</v>
      </c>
      <c r="K180" s="125"/>
    </row>
    <row r="181" spans="2:11" s="1" customFormat="1" ht="15" customHeight="1">
      <c r="B181" s="104"/>
      <c r="C181" s="83" t="s">
        <v>102</v>
      </c>
      <c r="D181" s="83"/>
      <c r="E181" s="83"/>
      <c r="F181" s="103" t="s">
        <v>824</v>
      </c>
      <c r="G181" s="83"/>
      <c r="H181" s="83" t="s">
        <v>793</v>
      </c>
      <c r="I181" s="83" t="s">
        <v>826</v>
      </c>
      <c r="J181" s="83">
        <v>10</v>
      </c>
      <c r="K181" s="125"/>
    </row>
    <row r="182" spans="2:11" s="1" customFormat="1" ht="15" customHeight="1">
      <c r="B182" s="104"/>
      <c r="C182" s="83" t="s">
        <v>103</v>
      </c>
      <c r="D182" s="83"/>
      <c r="E182" s="83"/>
      <c r="F182" s="103" t="s">
        <v>824</v>
      </c>
      <c r="G182" s="83"/>
      <c r="H182" s="83" t="s">
        <v>896</v>
      </c>
      <c r="I182" s="83" t="s">
        <v>857</v>
      </c>
      <c r="J182" s="83"/>
      <c r="K182" s="125"/>
    </row>
    <row r="183" spans="2:11" s="1" customFormat="1" ht="15" customHeight="1">
      <c r="B183" s="104"/>
      <c r="C183" s="83" t="s">
        <v>897</v>
      </c>
      <c r="D183" s="83"/>
      <c r="E183" s="83"/>
      <c r="F183" s="103" t="s">
        <v>824</v>
      </c>
      <c r="G183" s="83"/>
      <c r="H183" s="83" t="s">
        <v>898</v>
      </c>
      <c r="I183" s="83" t="s">
        <v>857</v>
      </c>
      <c r="J183" s="83"/>
      <c r="K183" s="125"/>
    </row>
    <row r="184" spans="2:11" s="1" customFormat="1" ht="15" customHeight="1">
      <c r="B184" s="104"/>
      <c r="C184" s="83" t="s">
        <v>886</v>
      </c>
      <c r="D184" s="83"/>
      <c r="E184" s="83"/>
      <c r="F184" s="103" t="s">
        <v>824</v>
      </c>
      <c r="G184" s="83"/>
      <c r="H184" s="83" t="s">
        <v>899</v>
      </c>
      <c r="I184" s="83" t="s">
        <v>857</v>
      </c>
      <c r="J184" s="83"/>
      <c r="K184" s="125"/>
    </row>
    <row r="185" spans="2:11" s="1" customFormat="1" ht="15" customHeight="1">
      <c r="B185" s="104"/>
      <c r="C185" s="83" t="s">
        <v>105</v>
      </c>
      <c r="D185" s="83"/>
      <c r="E185" s="83"/>
      <c r="F185" s="103" t="s">
        <v>830</v>
      </c>
      <c r="G185" s="83"/>
      <c r="H185" s="83" t="s">
        <v>900</v>
      </c>
      <c r="I185" s="83" t="s">
        <v>826</v>
      </c>
      <c r="J185" s="83">
        <v>50</v>
      </c>
      <c r="K185" s="125"/>
    </row>
    <row r="186" spans="2:11" s="1" customFormat="1" ht="15" customHeight="1">
      <c r="B186" s="104"/>
      <c r="C186" s="83" t="s">
        <v>901</v>
      </c>
      <c r="D186" s="83"/>
      <c r="E186" s="83"/>
      <c r="F186" s="103" t="s">
        <v>830</v>
      </c>
      <c r="G186" s="83"/>
      <c r="H186" s="83" t="s">
        <v>902</v>
      </c>
      <c r="I186" s="83" t="s">
        <v>903</v>
      </c>
      <c r="J186" s="83"/>
      <c r="K186" s="125"/>
    </row>
    <row r="187" spans="2:11" s="1" customFormat="1" ht="15" customHeight="1">
      <c r="B187" s="104"/>
      <c r="C187" s="83" t="s">
        <v>904</v>
      </c>
      <c r="D187" s="83"/>
      <c r="E187" s="83"/>
      <c r="F187" s="103" t="s">
        <v>830</v>
      </c>
      <c r="G187" s="83"/>
      <c r="H187" s="83" t="s">
        <v>905</v>
      </c>
      <c r="I187" s="83" t="s">
        <v>903</v>
      </c>
      <c r="J187" s="83"/>
      <c r="K187" s="125"/>
    </row>
    <row r="188" spans="2:11" s="1" customFormat="1" ht="15" customHeight="1">
      <c r="B188" s="104"/>
      <c r="C188" s="83" t="s">
        <v>906</v>
      </c>
      <c r="D188" s="83"/>
      <c r="E188" s="83"/>
      <c r="F188" s="103" t="s">
        <v>830</v>
      </c>
      <c r="G188" s="83"/>
      <c r="H188" s="83" t="s">
        <v>907</v>
      </c>
      <c r="I188" s="83" t="s">
        <v>903</v>
      </c>
      <c r="J188" s="83"/>
      <c r="K188" s="125"/>
    </row>
    <row r="189" spans="2:11" s="1" customFormat="1" ht="15" customHeight="1">
      <c r="B189" s="104"/>
      <c r="C189" s="137" t="s">
        <v>908</v>
      </c>
      <c r="D189" s="83"/>
      <c r="E189" s="83"/>
      <c r="F189" s="103" t="s">
        <v>830</v>
      </c>
      <c r="G189" s="83"/>
      <c r="H189" s="83" t="s">
        <v>909</v>
      </c>
      <c r="I189" s="83" t="s">
        <v>910</v>
      </c>
      <c r="J189" s="138" t="s">
        <v>911</v>
      </c>
      <c r="K189" s="125"/>
    </row>
    <row r="190" spans="2:11" s="1" customFormat="1" ht="15" customHeight="1">
      <c r="B190" s="104"/>
      <c r="C190" s="89" t="s">
        <v>36</v>
      </c>
      <c r="D190" s="83"/>
      <c r="E190" s="83"/>
      <c r="F190" s="103" t="s">
        <v>824</v>
      </c>
      <c r="G190" s="83"/>
      <c r="H190" s="80" t="s">
        <v>912</v>
      </c>
      <c r="I190" s="83" t="s">
        <v>913</v>
      </c>
      <c r="J190" s="83"/>
      <c r="K190" s="125"/>
    </row>
    <row r="191" spans="2:11" s="1" customFormat="1" ht="15" customHeight="1">
      <c r="B191" s="104"/>
      <c r="C191" s="89" t="s">
        <v>914</v>
      </c>
      <c r="D191" s="83"/>
      <c r="E191" s="83"/>
      <c r="F191" s="103" t="s">
        <v>824</v>
      </c>
      <c r="G191" s="83"/>
      <c r="H191" s="83" t="s">
        <v>915</v>
      </c>
      <c r="I191" s="83" t="s">
        <v>857</v>
      </c>
      <c r="J191" s="83"/>
      <c r="K191" s="125"/>
    </row>
    <row r="192" spans="2:11" s="1" customFormat="1" ht="15" customHeight="1">
      <c r="B192" s="104"/>
      <c r="C192" s="89" t="s">
        <v>916</v>
      </c>
      <c r="D192" s="83"/>
      <c r="E192" s="83"/>
      <c r="F192" s="103" t="s">
        <v>824</v>
      </c>
      <c r="G192" s="83"/>
      <c r="H192" s="83" t="s">
        <v>917</v>
      </c>
      <c r="I192" s="83" t="s">
        <v>857</v>
      </c>
      <c r="J192" s="83"/>
      <c r="K192" s="125"/>
    </row>
    <row r="193" spans="2:11" s="1" customFormat="1" ht="15" customHeight="1">
      <c r="B193" s="104"/>
      <c r="C193" s="89" t="s">
        <v>918</v>
      </c>
      <c r="D193" s="83"/>
      <c r="E193" s="83"/>
      <c r="F193" s="103" t="s">
        <v>830</v>
      </c>
      <c r="G193" s="83"/>
      <c r="H193" s="83" t="s">
        <v>919</v>
      </c>
      <c r="I193" s="83" t="s">
        <v>857</v>
      </c>
      <c r="J193" s="83"/>
      <c r="K193" s="125"/>
    </row>
    <row r="194" spans="2:11" s="1" customFormat="1" ht="15" customHeight="1">
      <c r="B194" s="131"/>
      <c r="C194" s="139"/>
      <c r="D194" s="113"/>
      <c r="E194" s="113"/>
      <c r="F194" s="113"/>
      <c r="G194" s="113"/>
      <c r="H194" s="113"/>
      <c r="I194" s="113"/>
      <c r="J194" s="113"/>
      <c r="K194" s="132"/>
    </row>
    <row r="195" spans="2:11" s="1" customFormat="1" ht="18.75" customHeight="1">
      <c r="B195" s="80"/>
      <c r="C195" s="83"/>
      <c r="D195" s="83"/>
      <c r="E195" s="83"/>
      <c r="F195" s="103"/>
      <c r="G195" s="83"/>
      <c r="H195" s="83"/>
      <c r="I195" s="83"/>
      <c r="J195" s="83"/>
      <c r="K195" s="80"/>
    </row>
    <row r="196" spans="2:11" s="1" customFormat="1" ht="18.75" customHeight="1">
      <c r="B196" s="80"/>
      <c r="C196" s="83"/>
      <c r="D196" s="83"/>
      <c r="E196" s="83"/>
      <c r="F196" s="103"/>
      <c r="G196" s="83"/>
      <c r="H196" s="83"/>
      <c r="I196" s="83"/>
      <c r="J196" s="83"/>
      <c r="K196" s="80"/>
    </row>
    <row r="197" spans="2:11" s="1" customFormat="1" ht="18.75" customHeight="1">
      <c r="B197" s="90"/>
      <c r="C197" s="90"/>
      <c r="D197" s="90"/>
      <c r="E197" s="90"/>
      <c r="F197" s="90"/>
      <c r="G197" s="90"/>
      <c r="H197" s="90"/>
      <c r="I197" s="90"/>
      <c r="J197" s="90"/>
      <c r="K197" s="90"/>
    </row>
    <row r="198" spans="2:11" s="1" customFormat="1" ht="12">
      <c r="B198" s="72"/>
      <c r="C198" s="73"/>
      <c r="D198" s="73"/>
      <c r="E198" s="73"/>
      <c r="F198" s="73"/>
      <c r="G198" s="73"/>
      <c r="H198" s="73"/>
      <c r="I198" s="73"/>
      <c r="J198" s="73"/>
      <c r="K198" s="74"/>
    </row>
    <row r="199" spans="2:11" s="1" customFormat="1" ht="22.2">
      <c r="B199" s="75"/>
      <c r="C199" s="423" t="s">
        <v>920</v>
      </c>
      <c r="D199" s="423"/>
      <c r="E199" s="423"/>
      <c r="F199" s="423"/>
      <c r="G199" s="423"/>
      <c r="H199" s="423"/>
      <c r="I199" s="423"/>
      <c r="J199" s="423"/>
      <c r="K199" s="76"/>
    </row>
    <row r="200" spans="2:11" s="1" customFormat="1" ht="25.5" customHeight="1">
      <c r="B200" s="75"/>
      <c r="C200" s="140" t="s">
        <v>921</v>
      </c>
      <c r="D200" s="140"/>
      <c r="E200" s="140"/>
      <c r="F200" s="140" t="s">
        <v>922</v>
      </c>
      <c r="G200" s="141"/>
      <c r="H200" s="429" t="s">
        <v>923</v>
      </c>
      <c r="I200" s="429"/>
      <c r="J200" s="429"/>
      <c r="K200" s="76"/>
    </row>
    <row r="201" spans="2:11" s="1" customFormat="1" ht="5.25" customHeight="1">
      <c r="B201" s="104"/>
      <c r="C201" s="101"/>
      <c r="D201" s="101"/>
      <c r="E201" s="101"/>
      <c r="F201" s="101"/>
      <c r="G201" s="83"/>
      <c r="H201" s="101"/>
      <c r="I201" s="101"/>
      <c r="J201" s="101"/>
      <c r="K201" s="125"/>
    </row>
    <row r="202" spans="2:11" s="1" customFormat="1" ht="15" customHeight="1">
      <c r="B202" s="104"/>
      <c r="C202" s="83" t="s">
        <v>913</v>
      </c>
      <c r="D202" s="83"/>
      <c r="E202" s="83"/>
      <c r="F202" s="103" t="s">
        <v>37</v>
      </c>
      <c r="G202" s="83"/>
      <c r="H202" s="428" t="s">
        <v>924</v>
      </c>
      <c r="I202" s="428"/>
      <c r="J202" s="428"/>
      <c r="K202" s="125"/>
    </row>
    <row r="203" spans="2:11" s="1" customFormat="1" ht="15" customHeight="1">
      <c r="B203" s="104"/>
      <c r="C203" s="110"/>
      <c r="D203" s="83"/>
      <c r="E203" s="83"/>
      <c r="F203" s="103" t="s">
        <v>38</v>
      </c>
      <c r="G203" s="83"/>
      <c r="H203" s="428" t="s">
        <v>925</v>
      </c>
      <c r="I203" s="428"/>
      <c r="J203" s="428"/>
      <c r="K203" s="125"/>
    </row>
    <row r="204" spans="2:11" s="1" customFormat="1" ht="15" customHeight="1">
      <c r="B204" s="104"/>
      <c r="C204" s="110"/>
      <c r="D204" s="83"/>
      <c r="E204" s="83"/>
      <c r="F204" s="103" t="s">
        <v>41</v>
      </c>
      <c r="G204" s="83"/>
      <c r="H204" s="428" t="s">
        <v>926</v>
      </c>
      <c r="I204" s="428"/>
      <c r="J204" s="428"/>
      <c r="K204" s="125"/>
    </row>
    <row r="205" spans="2:11" s="1" customFormat="1" ht="15" customHeight="1">
      <c r="B205" s="104"/>
      <c r="C205" s="83"/>
      <c r="D205" s="83"/>
      <c r="E205" s="83"/>
      <c r="F205" s="103" t="s">
        <v>39</v>
      </c>
      <c r="G205" s="83"/>
      <c r="H205" s="428" t="s">
        <v>927</v>
      </c>
      <c r="I205" s="428"/>
      <c r="J205" s="428"/>
      <c r="K205" s="125"/>
    </row>
    <row r="206" spans="2:11" s="1" customFormat="1" ht="15" customHeight="1">
      <c r="B206" s="104"/>
      <c r="C206" s="83"/>
      <c r="D206" s="83"/>
      <c r="E206" s="83"/>
      <c r="F206" s="103" t="s">
        <v>40</v>
      </c>
      <c r="G206" s="83"/>
      <c r="H206" s="428" t="s">
        <v>928</v>
      </c>
      <c r="I206" s="428"/>
      <c r="J206" s="428"/>
      <c r="K206" s="125"/>
    </row>
    <row r="207" spans="2:11" s="1" customFormat="1" ht="15" customHeight="1">
      <c r="B207" s="104"/>
      <c r="C207" s="83"/>
      <c r="D207" s="83"/>
      <c r="E207" s="83"/>
      <c r="F207" s="103"/>
      <c r="G207" s="83"/>
      <c r="H207" s="83"/>
      <c r="I207" s="83"/>
      <c r="J207" s="83"/>
      <c r="K207" s="125"/>
    </row>
    <row r="208" spans="2:11" s="1" customFormat="1" ht="15" customHeight="1">
      <c r="B208" s="104"/>
      <c r="C208" s="83" t="s">
        <v>869</v>
      </c>
      <c r="D208" s="83"/>
      <c r="E208" s="83"/>
      <c r="F208" s="103" t="s">
        <v>70</v>
      </c>
      <c r="G208" s="83"/>
      <c r="H208" s="428" t="s">
        <v>929</v>
      </c>
      <c r="I208" s="428"/>
      <c r="J208" s="428"/>
      <c r="K208" s="125"/>
    </row>
    <row r="209" spans="2:11" s="1" customFormat="1" ht="15" customHeight="1">
      <c r="B209" s="104"/>
      <c r="C209" s="110"/>
      <c r="D209" s="83"/>
      <c r="E209" s="83"/>
      <c r="F209" s="103" t="s">
        <v>772</v>
      </c>
      <c r="G209" s="83"/>
      <c r="H209" s="428" t="s">
        <v>773</v>
      </c>
      <c r="I209" s="428"/>
      <c r="J209" s="428"/>
      <c r="K209" s="125"/>
    </row>
    <row r="210" spans="2:11" s="1" customFormat="1" ht="15" customHeight="1">
      <c r="B210" s="104"/>
      <c r="C210" s="83"/>
      <c r="D210" s="83"/>
      <c r="E210" s="83"/>
      <c r="F210" s="103" t="s">
        <v>770</v>
      </c>
      <c r="G210" s="83"/>
      <c r="H210" s="428" t="s">
        <v>930</v>
      </c>
      <c r="I210" s="428"/>
      <c r="J210" s="428"/>
      <c r="K210" s="125"/>
    </row>
    <row r="211" spans="2:11" s="1" customFormat="1" ht="15" customHeight="1">
      <c r="B211" s="142"/>
      <c r="C211" s="110"/>
      <c r="D211" s="110"/>
      <c r="E211" s="110"/>
      <c r="F211" s="103" t="s">
        <v>774</v>
      </c>
      <c r="G211" s="89"/>
      <c r="H211" s="427" t="s">
        <v>775</v>
      </c>
      <c r="I211" s="427"/>
      <c r="J211" s="427"/>
      <c r="K211" s="143"/>
    </row>
    <row r="212" spans="2:11" s="1" customFormat="1" ht="15" customHeight="1">
      <c r="B212" s="142"/>
      <c r="C212" s="110"/>
      <c r="D212" s="110"/>
      <c r="E212" s="110"/>
      <c r="F212" s="103" t="s">
        <v>776</v>
      </c>
      <c r="G212" s="89"/>
      <c r="H212" s="427" t="s">
        <v>931</v>
      </c>
      <c r="I212" s="427"/>
      <c r="J212" s="427"/>
      <c r="K212" s="143"/>
    </row>
    <row r="213" spans="2:11" s="1" customFormat="1" ht="15" customHeight="1">
      <c r="B213" s="142"/>
      <c r="C213" s="110"/>
      <c r="D213" s="110"/>
      <c r="E213" s="110"/>
      <c r="F213" s="144"/>
      <c r="G213" s="89"/>
      <c r="H213" s="145"/>
      <c r="I213" s="145"/>
      <c r="J213" s="145"/>
      <c r="K213" s="143"/>
    </row>
    <row r="214" spans="2:11" s="1" customFormat="1" ht="15" customHeight="1">
      <c r="B214" s="142"/>
      <c r="C214" s="83" t="s">
        <v>893</v>
      </c>
      <c r="D214" s="110"/>
      <c r="E214" s="110"/>
      <c r="F214" s="103">
        <v>1</v>
      </c>
      <c r="G214" s="89"/>
      <c r="H214" s="427" t="s">
        <v>932</v>
      </c>
      <c r="I214" s="427"/>
      <c r="J214" s="427"/>
      <c r="K214" s="143"/>
    </row>
    <row r="215" spans="2:11" s="1" customFormat="1" ht="15" customHeight="1">
      <c r="B215" s="142"/>
      <c r="C215" s="110"/>
      <c r="D215" s="110"/>
      <c r="E215" s="110"/>
      <c r="F215" s="103">
        <v>2</v>
      </c>
      <c r="G215" s="89"/>
      <c r="H215" s="427" t="s">
        <v>933</v>
      </c>
      <c r="I215" s="427"/>
      <c r="J215" s="427"/>
      <c r="K215" s="143"/>
    </row>
    <row r="216" spans="2:11" s="1" customFormat="1" ht="15" customHeight="1">
      <c r="B216" s="142"/>
      <c r="C216" s="110"/>
      <c r="D216" s="110"/>
      <c r="E216" s="110"/>
      <c r="F216" s="103">
        <v>3</v>
      </c>
      <c r="G216" s="89"/>
      <c r="H216" s="427" t="s">
        <v>934</v>
      </c>
      <c r="I216" s="427"/>
      <c r="J216" s="427"/>
      <c r="K216" s="143"/>
    </row>
    <row r="217" spans="2:11" s="1" customFormat="1" ht="15" customHeight="1">
      <c r="B217" s="142"/>
      <c r="C217" s="110"/>
      <c r="D217" s="110"/>
      <c r="E217" s="110"/>
      <c r="F217" s="103">
        <v>4</v>
      </c>
      <c r="G217" s="89"/>
      <c r="H217" s="427" t="s">
        <v>935</v>
      </c>
      <c r="I217" s="427"/>
      <c r="J217" s="427"/>
      <c r="K217" s="143"/>
    </row>
    <row r="218" spans="2:11" s="1" customFormat="1" ht="12.75" customHeight="1">
      <c r="B218" s="146"/>
      <c r="C218" s="147"/>
      <c r="D218" s="147"/>
      <c r="E218" s="147"/>
      <c r="F218" s="147"/>
      <c r="G218" s="147"/>
      <c r="H218" s="147"/>
      <c r="I218" s="147"/>
      <c r="J218" s="147"/>
      <c r="K218" s="148"/>
    </row>
  </sheetData>
  <sheetProtection password="CC66" sheet="1" objects="1" scenarios="1"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s>
  <printOptions/>
  <pageMargins left="0.5902778" right="0.5902778" top="0.5902778" bottom="0.5902778" header="0" footer="0"/>
  <pageSetup fitToHeight="1" fitToWidth="1"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Soňa Koubová</dc:creator>
  <cp:keywords/>
  <dc:description/>
  <cp:lastModifiedBy>Vorálková Jana</cp:lastModifiedBy>
  <cp:lastPrinted>2021-03-02T15:56:22Z</cp:lastPrinted>
  <dcterms:created xsi:type="dcterms:W3CDTF">2021-01-07T12:59:56Z</dcterms:created>
  <dcterms:modified xsi:type="dcterms:W3CDTF">2021-03-02T15:57:15Z</dcterms:modified>
  <cp:category/>
  <cp:version/>
  <cp:contentType/>
  <cp:contentStatus/>
</cp:coreProperties>
</file>