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20" documentId="13_ncr:1_{5F486FEB-F35B-46BB-A2A6-8F7792E0E302}" xr6:coauthVersionLast="47" xr6:coauthVersionMax="47" xr10:uidLastSave="{57DA3FF0-E1E2-4A13-86B8-53B10528D297}"/>
  <bookViews>
    <workbookView xWindow="-28920" yWindow="-120" windowWidth="29040" windowHeight="15720"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Print_Area" localSheetId="0">'1A Technická specifikace'!$A$1:$E$181</definedName>
    <definedName name="Print_Area" localSheetId="2">'1C Akceptační kritéria'!$A$1:$I$52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<sst xmlns="http://schemas.openxmlformats.org/spreadsheetml/2006/main" count="549" uniqueCount="417">
  <si>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</si>
  <si>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</si>
  <si>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</si>
  <si>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</si>
  <si>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</si>
  <si>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</si>
  <si>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</si>
  <si>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</si>
  <si>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</si>
  <si>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</si>
  <si>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</si>
  <si>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</si>
  <si>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</si>
  <si>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</si>
  <si>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</si>
  <si>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</si>
  <si>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</si>
  <si>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</si>
  <si>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</si>
  <si>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</si>
  <si>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</si>
  <si>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</si>
  <si>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</si>
  <si>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</si>
  <si>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</si>
  <si>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</si>
  <si>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</si>
  <si>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</si>
  <si>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</si>
  <si>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</si>
  <si>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</si>
  <si>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</si>
  <si>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</si>
  <si>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</si>
  <si>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</si>
  <si>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</si>
  <si>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</si>
  <si>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</si>
  <si>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</si>
  <si>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</si>
  <si>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</si>
  <si>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</si>
  <si>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</si>
  <si>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</si>
  <si>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</si>
  <si>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</si>
  <si>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</si>
  <si>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</si>
  <si>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</si>
  <si>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</si>
  <si>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</si>
  <si>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</si>
  <si>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</si>
  <si>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</si>
  <si>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</si>
  <si>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</si>
  <si>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</si>
  <si>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</si>
  <si>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</si>
  <si>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</si>
  <si>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</si>
  <si>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</si>
  <si>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</si>
  <si>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</si>
  <si>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</si>
  <si>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</si>
  <si>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</si>
  <si>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</si>
  <si>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</si>
  <si>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</si>
  <si>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</si>
  <si>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</si>
  <si>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</si>
  <si>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</si>
  <si>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</si>
  <si>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</si>
  <si>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</si>
  <si>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</si>
  <si>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</si>
  <si>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</si>
  <si>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</si>
  <si>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</si>
  <si>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</si>
  <si>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</si>
  <si>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</si>
  <si>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</si>
  <si>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Pro veškerá disková media typu SAS, SAS SSD a NL-SAS.</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</si>
  <si>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</si>
  <si>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</si>
  <si>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</si>
  <si>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</si>
  <si>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</si>
  <si>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</si>
  <si>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</si>
  <si>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</si>
  <si>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</si>
  <si>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</si>
  <si>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</si>
  <si>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</si>
  <si>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</si>
  <si>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</si>
  <si>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</si>
  <si>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</si>
  <si>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</si>
  <si>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</si>
  <si>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</si>
  <si>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Je z něj tvořena "Kapacita typu NVMe". Medium musí být vybaveno účinnou funkcí správy rovnoměrného přepisu jednotlivých paměťových buněk bez vlivu na výkonnost tohoto media, zajišťující vyrovnanou výkonnost po celou dobu životnosti.</t>
  </si>
  <si>
    <t>Využití high-density boxů je nepřípustné.</t>
  </si>
  <si>
    <t>Porucha diskového media, a v případě SSD medií SAS i NVMe včetně stavu opotřebování paměťových buněk tzv. "vybydlení", je považováno za Vadu a Zadavatel požaduje bezplatnou výměnu v rámci záruky nebo/a podpory.</t>
  </si>
  <si>
    <t>Za poruchu paměťového media typu SSD je považován již stav, kdy opotřebení paměťových buněk dosáhne hranice 80 %.
Zadavatel požaduje preventivní výměnu SSD medií také v případě, kdy stav opotřebení přesáhne hodnotu 70 % u většiny medií libovolné raid skupiny. Požadavek na preventivní výměnu se v takovém případě vztahuje na všechna media s opotřebením přesahujícím 70 %.</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</si>
  <si>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</si>
  <si>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</si>
  <si>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</si>
  <si>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Minimální počet SPARE disků pro jednotlivé typy diskových medií jsou uvedeny v této Technické specifikaci v listu "1D Výpočet spare disků".</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</si>
  <si>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</si>
  <si>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</si>
  <si>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Diskové pole musí být odolné proti defektu, odpojení napájení a veškeré ostatní kabeláže a fyzickému vyndání jednoho libovolného boxu s diskovými medii.</t>
  </si>
  <si>
    <t>Disková media v jednotlivých RAID-6 skupinách musí být v jednotlivých boxech distribuována tak, aby defekt nebo/a úplné odpojení napájení a veškeré kabeláže od jednoho libovolného boxu s disky nemělo za následek nedostupnost dat pro připojené hostitelské systémy.</t>
  </si>
  <si>
    <t>Zadavatel požaduje dále uvedené konfigurace diskových polí před objednáním dle svých potřeb modifikovat, tj. přidávat a odebírat typy a objemy kapacit a další komponenty dle specifikace v jednotlivých rozšířeních.</t>
  </si>
  <si>
    <t>Pro lepší pochopení Zadavatel uvádí příklad:
Konfigurace 1 - SSD pole obsahuje 400 TiB Kapacity typu SSD.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kapacit.</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</si>
  <si>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</si>
  <si>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</si>
  <si>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</si>
  <si>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</si>
  <si>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Latence pro Kapacitu typu SSD smí být maximálně 0,2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</si>
  <si>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</si>
  <si>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Latence pro Kapacitu typu NVMe smí být maximálně 0,15 ms (read) a 0,5 ms (write).</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</si>
  <si>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</si>
  <si>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</si>
  <si>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</si>
  <si>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</si>
  <si>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</si>
  <si>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</si>
  <si>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</si>
  <si>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</si>
  <si>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FC porty musí být součástí hardwaru diskového pole. Uveďte celkový počet FC portů a komunikační schéma mezi kontrolery a porty FC.
Pokud jsou odlišné adaptéry pro FCP a NVMe over FC, bude počet NVMe FC portů specifikován v objednávce.</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</si>
  <si>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</si>
  <si>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</si>
  <si>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</si>
  <si>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</si>
  <si>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</si>
  <si>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</si>
  <si>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</si>
  <si>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</si>
  <si>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</si>
  <si>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</si>
  <si>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</si>
  <si>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</si>
  <si>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</si>
  <si>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</si>
  <si>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</si>
  <si>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</si>
  <si>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</si>
  <si>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</si>
  <si>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</si>
  <si>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</si>
  <si>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</si>
  <si>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</si>
  <si>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</si>
  <si>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</si>
  <si>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</si>
  <si>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</si>
  <si>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</si>
  <si>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</si>
  <si>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</si>
  <si>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</si>
  <si>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</si>
  <si>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</si>
  <si>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</si>
  <si>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</si>
  <si>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</si>
  <si>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</si>
  <si>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</si>
  <si>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</si>
  <si>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</si>
  <si>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</si>
  <si>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</si>
  <si>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</si>
  <si>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</si>
  <si>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</si>
  <si>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</si>
  <si>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</si>
  <si>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</si>
  <si>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</si>
  <si>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</si>
  <si>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</si>
  <si>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</si>
  <si>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</si>
  <si>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</si>
  <si>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</si>
  <si>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</si>
  <si>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</si>
  <si>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</si>
  <si>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</si>
  <si>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</si>
  <si>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</si>
  <si>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</si>
  <si>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</si>
  <si>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</si>
  <si>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</si>
  <si>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</si>
  <si>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</si>
  <si>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</si>
  <si>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</si>
  <si>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</si>
  <si>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</si>
  <si>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 vypnutí napájení jednoho boxu s disky.</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</si>
  <si>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 všechny přívody/zdroje - jednoho boxu s disky. Po 10 minutách jeho opětovné zapnutí a uvedení diskového pole do bezchybného stavu.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</si>
  <si>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</si>
  <si>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</si>
  <si>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</si>
  <si>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</si>
  <si>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</si>
  <si>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</si>
  <si>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</si>
  <si>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</si>
  <si>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</si>
  <si>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</si>
  <si>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</si>
  <si>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</si>
  <si>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</si>
  <si>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</si>
  <si>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</si>
  <si>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</si>
  <si>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</si>
  <si>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</si>
  <si>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</si>
  <si>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</si>
  <si>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</si>
  <si>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</si>
  <si>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</si>
  <si>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</si>
  <si>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</si>
  <si>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</si>
  <si>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</si>
  <si>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</si>
  <si>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</si>
  <si>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</si>
  <si>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</si>
  <si>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</si>
  <si>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</si>
  <si>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</si>
  <si>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</si>
  <si>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</si>
  <si>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</si>
  <si>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</si>
  <si>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</si>
  <si>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</si>
  <si>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</si>
  <si>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</si>
  <si>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</si>
  <si>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</si>
  <si>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</si>
  <si>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</si>
  <si>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</si>
  <si>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</si>
  <si>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</si>
  <si>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</si>
  <si>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</si>
  <si>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</si>
  <si>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</si>
  <si>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</si>
  <si>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</si>
  <si>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</si>
  <si>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</si>
  <si>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</si>
  <si>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</si>
  <si>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</si>
  <si>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</si>
  <si>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</si>
  <si>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</si>
  <si>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</si>
  <si>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</si>
  <si>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</si>
  <si>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</si>
  <si>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</si>
  <si>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</si>
  <si>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</si>
  <si>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</si>
  <si>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</si>
  <si>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</si>
  <si>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</si>
  <si>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</si>
  <si>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</si>
  <si>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</si>
  <si>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</si>
  <si>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</si>
  <si>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</si>
  <si>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</si>
  <si>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</si>
  <si>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</si>
  <si>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</si>
  <si>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</si>
  <si>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</si>
  <si>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</si>
  <si>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</si>
  <si>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</si>
  <si>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</si>
  <si>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</si>
  <si>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</si>
  <si>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</si>
  <si>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</si>
  <si>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</si>
  <si>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</si>
  <si>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</si>
  <si>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</si>
  <si>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</si>
  <si>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</si>
  <si>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</si>
  <si>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</si>
  <si>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</si>
  <si>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</si>
  <si>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</si>
  <si>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</si>
  <si>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</si>
  <si>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</si>
  <si>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</si>
  <si>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</si>
  <si>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</si>
  <si>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</si>
  <si>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</si>
  <si>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</si>
  <si>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</si>
  <si>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</si>
  <si>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</si>
  <si>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</si>
  <si>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</si>
  <si>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</si>
  <si>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</si>
  <si>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</si>
  <si>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</si>
  <si>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</si>
  <si>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</si>
  <si>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</si>
  <si>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</si>
  <si>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</si>
  <si>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</si>
  <si>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</si>
  <si>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</si>
  <si>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</si>
  <si>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</si>
  <si>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Požadovaný počet spare disků pro jednotlivé typy kapacit</t>
  </si>
  <si>
    <t>Kapacita typu NVMe</t>
  </si>
  <si>
    <t>Počet raid skupin 6D+2P</t>
  </si>
  <si>
    <t>1 až 2</t>
  </si>
  <si>
    <t>3 až 5</t>
  </si>
  <si>
    <t>6 až 8</t>
  </si>
  <si>
    <t>9 až 11</t>
  </si>
  <si>
    <t>Počet požadovaných SPARE disků</t>
  </si>
  <si>
    <t>Kapacita typu SSD</t>
  </si>
  <si>
    <t>3 až 10</t>
  </si>
  <si>
    <t>11 až 22</t>
  </si>
  <si>
    <t>23 až 40</t>
  </si>
  <si>
    <t>41 až 60</t>
  </si>
  <si>
    <t>61 až 92</t>
  </si>
  <si>
    <t>Počet spare disků se vždy vztahuje ke stejnému typu osazených diskových medií  v raid skupinách.</t>
  </si>
  <si>
    <t xml:space="preserve">Příklad:  </t>
  </si>
  <si>
    <t>Pole má osazeno 10 raid skupin (80 kusů medií 3,8 TB SSD) a 6 raid skupin (48 kusů medií 7,6 TB SSD).</t>
  </si>
  <si>
    <t>Je požadováno 12 kusů spare medií 3,8 TB SSD a 12 kusů spare medií 7,6 TB SSD.</t>
  </si>
  <si>
    <t>Analogicky pro všechny typy medií a kapacity</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</si>
  <si>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</si>
  <si>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</si>
  <si>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</si>
  <si>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</si>
  <si>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</si>
  <si>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</si>
  <si>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</si>
  <si>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Použití FIPS (nebo obdobné funkcionality) diskových medií nebo externího hardwaru je nepřípustné.
Data vstupující do fyzických diskových či flash medií musí být již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</si>
  <si>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Kompatibilita minimálně se stávajícími diskovými poli Zadavatele, tj. Hitachi VSP G700 a NetAPP E5760.
Včetně využití jejich kapacity v multitieringu.</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</si>
  <si>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</si>
  <si>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</si>
  <si>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</si>
  <si>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</si>
  <si>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Diskové pole musí být vždy dodáno včetně boxů pro disková media tak, aby bylo možno pole rozšířit pouze instalací těchto medií a jsou povoleny následující maximální zástavbové rozměry:
- Kapacita typu NVMe: 96 kusů, 20 RU (méně než polovina standardního 42 RU racku)
- Kapacita typu SSD: 384 kusů, 40 RU (jeden standardní rack 42 RU )</t>
  </si>
  <si>
    <t>Celkem minimálně 48 FC portů v diskovém poli splňující  specifikaci výše. Požadované porty musí být aktivní, zalicencované a funkční a musí být osazeny příslušnými SFP. Osaditených FC portů musí být minimálně 72.</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</si>
  <si>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</si>
  <si>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</si>
  <si>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</si>
  <si>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</si>
  <si>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</si>
  <si>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maximální půměrný IO service time</t>
  </si>
  <si>
    <t>ø 2,20 ms</t>
  </si>
  <si>
    <t>ø 0,60 ms</t>
  </si>
  <si>
    <t>ø 0,50 ms</t>
  </si>
  <si>
    <t>ø 0,15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</si>
  <si>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</si>
  <si>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</si>
  <si>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</si>
  <si>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</si>
  <si>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</si>
  <si>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</si>
  <si>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</si>
  <si>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</si>
  <si>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</si>
  <si>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</si>
  <si>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</si>
  <si>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</si>
  <si>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ø 0,20 ms</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</si>
  <si>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</si>
  <si>
    <t>Vytvoření minimálně 16 000 (šestnáct tisíc) logických disků v rámci jednoho diskového pole.</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</si>
  <si>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250 snapshotů a 3 klony k jednomu logickému disku současně, a zároveň minimálně 15 000 snapshotů a klonů celkem, bez dalšího omezení počtu zdrojových logických disků a dalších kombinací zdroj-cíl relací.</t>
  </si>
  <si>
    <t>Současné vytvoření minimálně 8 000 host groups.</t>
  </si>
  <si>
    <t>Back-end technologie NVMe pro připojení NVMe diskových medií k řadičům.</t>
  </si>
  <si>
    <t xml:space="preserve">    - 2,5" elektronické paměťové medium SAS SSD s kapacitou jednoho media v rozmezí 15 TB - 20 TB, připojené sběrnicí SAS (dále jen "Disk SSD-15")</t>
  </si>
  <si>
    <t xml:space="preserve">    - 2,5" elektronické paměťové medium NVMe SSD s kapacitou jednoho media v rozmezí 15 TB - 20 TB, připojené sběrnicí NVMe (dále jen "Disk NVMe-15")</t>
  </si>
  <si>
    <t xml:space="preserve">    - 2,5" elektronické paměťové medium SAS SSD s kapacitou jednoho media v rozmezí 7 TB - 10 TB, připojené sběrnicí SAS (dále jen "Disk SSD-7")</t>
  </si>
  <si>
    <t xml:space="preserve">    - 2,5" elektronické paměťové medium NVMe SSD s kapacitou jednoho media v rozmezí 7 TB - 10 TB, připojené sběrnicí NVMe (dále jen "Disk NVMe-7")</t>
  </si>
  <si>
    <t>Minimální počet diskových medií osaditelných do diskového pole:
- pro Kapacitu typu NVMe: 96 kusů
- pro kapacitu typu SSD: 464 kusů</t>
  </si>
  <si>
    <t>Zadavatel požaduje konfigurovat diskové prostory v diskovém poli minimálně následujícími způsoby, a to současně:
- Zabezpečení dat dvojitou paritou (obecně známý jako RAID-6);
- Zabezpečení dat kopií na 2 mediích (obecně známý jako 2-way RAID-10).</t>
  </si>
  <si>
    <t>Kapacity všech typů ve všech požadovaných konfiguracích a všech požadovaných kapacitních rozšířeních (pokud není explicitně uvedeno jinak) musí být vždy konfigurovány jako RAID-6 v konfiguraci 6D+2P nebo distribuovaný RAID-6 10D+2P s využitím medií Disk SSD-7 (pro Kapacity typu SSD) resp. Disk NVMe-7 (pro Kapacity typu NVMe). K uvedenému se také vztahují požadované výkonnostní parametry.</t>
  </si>
  <si>
    <t>Náhodný READ, 8k blok</t>
  </si>
  <si>
    <t>Zadavatel požaduje:
- Konfiguraci RAID-6  6D+2P nebo distribuovaný RAID-6 10D+2P;
- Minimální počet diskových medií, které mohou vypadnout současně bez vlivu na dostupnost dat, jsou 2 disky v rámci každé RAID-6 skupiny;
- V případě použití technologie distribuovaný RAID-6 10D+2P se velikosti všech požadovaných kapacit konfigurací diskových polí a veškerých rozšíření navyšují o 11%. Příklad: Je požadováno diskové pole s kapacitou 400 TiB a bude využívat distribuovaný RAID-6. Skutečná požadovaná kapacita je 444 TiB + kapacita vzniklá zakonfigurováním příslušného počtu spare disků.</t>
  </si>
  <si>
    <t>V případě použití technologie distribuovaný RAID-6 10D+2P se pro účely stanovení počtu spare disků postupuje tak, že každých započatých 8 diskových medií je považováno za jednu raid skupinu 6D+2P.</t>
  </si>
  <si>
    <t>Live migrací dat bez přerušení provozu se rozumí postup, kdy migrovaná data jsou na dodané pole kopírována zcela bez účasti výpočetního systému, který logické disky využívá, a to včetně logických disků, na kterých je operační systém. 
- Pro výpočetní systémy, které využívají virtualizační vrstvu IBM SVC nebo které jsou na virtualizaci VmWare (a nemají disky mapovány RDM) platí, že jejich provoz nesmí být omezen vůbec, tj. nebude potřeba vypnout ani přesouvat běžící aplikaci ani restartovat server, jehož data jsou migrována na nové pole, a to včetně systémových logických disků (=log. disk kde je operační systém serveru) při zachování WWID stávajících migrovaných logických disků.
- Pro ostatní systémy se připouští jeden restart systému s nutnými změnami zoningu na úrovni SAN a mappingu RDM na úrovni VmWare, v maximální délce 15 minut, kdy je výpočetní systém nedostupný.
- Ztráta dat během této činnosti nebo přerušení provozu aplikace nad povolený limit bude považováno za Vadu kategorie A bez ohledu na to, na kterém poli data v daný okamžik byla a doba trvání Vady bude až do opětovného spuštění všech postižených aplikací.</t>
  </si>
  <si>
    <t>Diskové pole má box s řadiči, ve kterém nesmí být umístěna žádná disková media s výjimkou medií NVME.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</si>
  <si>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High-density boxem se rozumí box, ve kterém nejsou disková media přístupná přímo zepředu boxu nebo je potřeba ještě jiná manipulace pro přístup k diskovým mediím než sejmutí předního krytu, např. vysouvání šuplíků/drawerů s diskovými medii a podobně. Výměna diskového media musí být v každém případě možná bez jakéhokoliv vlivu na ostatní disková media diskového pole.</t>
  </si>
  <si>
    <t>RAID-6: minimálně v režimu 6D+2P, nebo distribuovaný RAID-6 10D+2P;
RAID-10: minimálně v režimu 4+4.
V případě distribuovaného RAID-6 musí být v diskovém poli kapacita požadovaných spare disků dostupná jako volná kapacita navíc jako rezerva v případě výpadku diskových medií. Distribuovaným RAID-6 se rozumí konfigurace, kdy na všech fyzických diskových mediích jsou distribuovány současně datové, paritní i spare bloky a rekonstrukce dat po výpadku fyzického media se účastní všechna disková media daného poolu a rebuild je tak výrazně rychlejší než v případě klasického RAID-6.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</si>
</sst>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168">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2" fillId="2" borderId="16" xfId="0" applyFont="1" applyFill="1" applyBorder="1" applyAlignment="1">
      <alignment horizontal="left" wrapText="1"/>
    </xf>
    <xf numFmtId="0" fontId="2" fillId="2" borderId="17" xfId="0" applyFont="1" applyFill="1" applyBorder="1" applyAlignment="1">
      <alignment horizontal="left" wrapText="1"/>
    </xf>
    <xf numFmtId="1" fontId="2" fillId="3" borderId="31" xfId="0" applyNumberFormat="1" applyFont="1" applyFill="1" applyBorder="1" applyAlignment="1">
      <alignment horizontal="center" vertical="center" wrapText="1"/>
    </xf>
    <xf numFmtId="0" fontId="3" fillId="3" borderId="26" xfId="0" applyFont="1" applyFill="1" applyBorder="1" applyAlignment="1">
      <alignment wrapText="1"/>
    </xf>
    <xf numFmtId="0" fontId="3" fillId="3" borderId="32" xfId="0" applyFont="1" applyFill="1" applyBorder="1" applyAlignment="1">
      <alignment wrapText="1"/>
    </xf>
    <xf numFmtId="49" fontId="2" fillId="4" borderId="14"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3" fillId="6" borderId="5" xfId="0" applyNumberFormat="1" applyFont="1" applyFill="1" applyBorder="1" applyAlignment="1">
      <alignment horizontal="left" vertical="center" wrapText="1"/>
    </xf>
    <xf numFmtId="49" fontId="3" fillId="0" borderId="5" xfId="0" quotePrefix="1"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4" fillId="0" borderId="5" xfId="2" applyNumberFormat="1" applyFont="1" applyFill="1" applyBorder="1" applyAlignment="1">
      <alignment horizontal="left" vertical="center" wrapText="1"/>
    </xf>
    <xf numFmtId="49" fontId="3" fillId="0" borderId="18" xfId="0" applyNumberFormat="1" applyFont="1" applyBorder="1" applyAlignment="1">
      <alignment horizontal="left"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49" fontId="3" fillId="0" borderId="6" xfId="0" applyNumberFormat="1" applyFont="1" applyBorder="1" applyAlignment="1">
      <alignment horizontal="left" vertical="center" wrapText="1"/>
    </xf>
    <xf numFmtId="49" fontId="2" fillId="3" borderId="5" xfId="0" applyNumberFormat="1" applyFont="1" applyFill="1" applyBorder="1" applyAlignment="1">
      <alignment vertical="center" wrapText="1"/>
    </xf>
    <xf numFmtId="49" fontId="3" fillId="3" borderId="5" xfId="0" applyNumberFormat="1" applyFont="1" applyFill="1" applyBorder="1" applyAlignment="1">
      <alignment vertical="center" wrapText="1"/>
    </xf>
    <xf numFmtId="49" fontId="4" fillId="6" borderId="5" xfId="0" applyNumberFormat="1" applyFont="1" applyFill="1" applyBorder="1" applyAlignment="1">
      <alignment horizontal="left" vertical="center" wrapText="1"/>
    </xf>
    <xf numFmtId="49" fontId="2" fillId="3" borderId="26"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0" fillId="0" borderId="0" xfId="0" applyNumberFormat="1" applyAlignment="1">
      <alignment horizontal="left" wrapText="1"/>
    </xf>
    <xf numFmtId="3" fontId="0" fillId="0" borderId="0" xfId="0" applyNumberFormat="1"/>
    <xf numFmtId="49" fontId="3" fillId="6" borderId="6" xfId="0" applyNumberFormat="1" applyFont="1" applyFill="1" applyBorder="1" applyAlignment="1">
      <alignment horizontal="left" vertical="center" wrapText="1"/>
    </xf>
    <xf numFmtId="0" fontId="4" fillId="2" borderId="5" xfId="0" applyFont="1" applyFill="1" applyBorder="1" applyAlignment="1">
      <alignment horizontal="left" wrapText="1"/>
    </xf>
    <xf numFmtId="49" fontId="4" fillId="6" borderId="5" xfId="0" quotePrefix="1" applyNumberFormat="1" applyFont="1" applyFill="1" applyBorder="1" applyAlignment="1">
      <alignment horizontal="left" vertical="center" wrapText="1"/>
    </xf>
    <xf numFmtId="49" fontId="3" fillId="6" borderId="5" xfId="0" quotePrefix="1" applyNumberFormat="1" applyFont="1" applyFill="1" applyBorder="1" applyAlignment="1">
      <alignment horizontal="left" vertical="center" wrapText="1"/>
    </xf>
    <xf numFmtId="0" fontId="9" fillId="2" borderId="5" xfId="0" applyFont="1" applyFill="1" applyBorder="1" applyAlignment="1">
      <alignment horizontal="left" wrapText="1"/>
    </xf>
    <xf numFmtId="49" fontId="3" fillId="6" borderId="16" xfId="0" applyNumberFormat="1" applyFont="1" applyFill="1" applyBorder="1" applyAlignment="1">
      <alignment horizontal="left" vertical="center" wrapText="1"/>
    </xf>
    <xf numFmtId="164" fontId="0" fillId="0" borderId="5" xfId="0" applyNumberFormat="1" applyBorder="1" applyAlignment="1">
      <alignment horizontal="center" wrapText="1"/>
    </xf>
    <xf numFmtId="0" fontId="0" fillId="2" borderId="5"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5"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22" xfId="0" applyFont="1" applyBorder="1"/>
    <xf numFmtId="0" fontId="3" fillId="7" borderId="19" xfId="0" applyFont="1" applyFill="1" applyBorder="1"/>
    <xf numFmtId="0" fontId="3" fillId="8" borderId="14" xfId="0" applyFont="1" applyFill="1" applyBorder="1"/>
    <xf numFmtId="0" fontId="3" fillId="8" borderId="15" xfId="0" applyFont="1" applyFill="1" applyBorder="1"/>
    <xf numFmtId="0" fontId="3" fillId="9" borderId="9" xfId="0" applyFont="1" applyFill="1" applyBorder="1"/>
    <xf numFmtId="0" fontId="3" fillId="0" borderId="20" xfId="0" applyFont="1" applyBorder="1"/>
    <xf numFmtId="3" fontId="3" fillId="0" borderId="5" xfId="0" applyNumberFormat="1" applyFont="1" applyBorder="1"/>
    <xf numFmtId="3" fontId="3" fillId="0" borderId="7" xfId="0" applyNumberFormat="1" applyFont="1" applyBorder="1"/>
    <xf numFmtId="0" fontId="3" fillId="9" borderId="10" xfId="0" applyFont="1" applyFill="1" applyBorder="1"/>
    <xf numFmtId="0" fontId="3" fillId="0" borderId="21" xfId="0" applyFont="1" applyBorder="1"/>
    <xf numFmtId="3" fontId="3" fillId="0" borderId="11" xfId="0" applyNumberFormat="1" applyFont="1" applyBorder="1"/>
    <xf numFmtId="0" fontId="3" fillId="8" borderId="33" xfId="0" applyFont="1" applyFill="1" applyBorder="1"/>
    <xf numFmtId="3" fontId="3" fillId="0" borderId="34" xfId="0" applyNumberFormat="1" applyFont="1" applyBorder="1"/>
    <xf numFmtId="3" fontId="3" fillId="0" borderId="3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3" fillId="2" borderId="5"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right"/>
    </xf>
    <xf numFmtId="3" fontId="3" fillId="0" borderId="5" xfId="0" quotePrefix="1" applyNumberFormat="1" applyFont="1" applyBorder="1" applyAlignment="1">
      <alignment horizontal="right" vertical="center"/>
    </xf>
    <xf numFmtId="3" fontId="3" fillId="0" borderId="5" xfId="0" applyNumberFormat="1" applyFont="1" applyBorder="1" applyAlignment="1">
      <alignment horizontal="right" vertical="center"/>
    </xf>
    <xf numFmtId="0" fontId="3" fillId="0" borderId="25"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49" fontId="3" fillId="0" borderId="5" xfId="0" applyNumberFormat="1" applyFont="1" applyBorder="1" applyAlignment="1">
      <alignment vertical="center"/>
    </xf>
    <xf numFmtId="49" fontId="3" fillId="0" borderId="5" xfId="0" applyNumberFormat="1" applyFont="1" applyBorder="1" applyAlignment="1">
      <alignment horizontal="left" vertical="center" wrapText="1"/>
    </xf>
    <xf numFmtId="0" fontId="2" fillId="0" borderId="30" xfId="0" applyFont="1" applyBorder="1" applyAlignment="1">
      <alignment vertical="center" wrapText="1"/>
    </xf>
    <xf numFmtId="0" fontId="3" fillId="11" borderId="9" xfId="0" applyFont="1" applyFill="1" applyBorder="1" applyAlignment="1">
      <alignment vertical="center" wrapText="1"/>
    </xf>
    <xf numFmtId="0" fontId="3" fillId="13" borderId="9" xfId="0" applyFont="1" applyFill="1" applyBorder="1" applyAlignment="1">
      <alignment vertical="center" wrapText="1"/>
    </xf>
    <xf numFmtId="0" fontId="3" fillId="14" borderId="9" xfId="0" applyFont="1" applyFill="1" applyBorder="1" applyAlignment="1">
      <alignment vertical="center" wrapText="1"/>
    </xf>
    <xf numFmtId="0" fontId="3" fillId="12" borderId="9" xfId="0" applyFont="1" applyFill="1" applyBorder="1" applyAlignment="1">
      <alignment vertical="center" wrapText="1"/>
    </xf>
    <xf numFmtId="0" fontId="3" fillId="15" borderId="9" xfId="0" applyFont="1" applyFill="1" applyBorder="1" applyAlignment="1">
      <alignment vertical="center" wrapText="1"/>
    </xf>
    <xf numFmtId="0" fontId="3" fillId="8" borderId="9" xfId="0" applyFont="1" applyFill="1" applyBorder="1" applyAlignment="1">
      <alignment vertical="center" wrapText="1"/>
    </xf>
    <xf numFmtId="0" fontId="3" fillId="0" borderId="24" xfId="0" applyFont="1" applyBorder="1" applyAlignment="1">
      <alignment vertical="center" wrapText="1"/>
    </xf>
    <xf numFmtId="0" fontId="2" fillId="0" borderId="27"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6" xfId="0" applyFont="1" applyBorder="1" applyAlignment="1">
      <alignment vertical="center" wrapText="1"/>
    </xf>
    <xf numFmtId="0" fontId="3" fillId="13" borderId="13" xfId="0" applyFont="1" applyFill="1" applyBorder="1"/>
    <xf numFmtId="0" fontId="3" fillId="13" borderId="14" xfId="0" applyFont="1" applyFill="1" applyBorder="1" applyAlignment="1">
      <alignment horizontal="center" vertical="center"/>
    </xf>
    <xf numFmtId="0" fontId="3" fillId="13" borderId="15" xfId="0" applyFont="1" applyFill="1" applyBorder="1" applyAlignment="1">
      <alignment horizontal="center" vertical="center"/>
    </xf>
    <xf numFmtId="0" fontId="3" fillId="13" borderId="10" xfId="0" applyFont="1" applyFill="1" applyBorder="1"/>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4" borderId="13" xfId="0" applyFont="1" applyFill="1" applyBorder="1"/>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0" xfId="0" applyFont="1" applyFill="1" applyBorder="1"/>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 fillId="0" borderId="0" xfId="0" applyFont="1" applyAlignment="1">
      <alignment horizontal="left" vertical="center"/>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37" xfId="0" applyFont="1" applyBorder="1" applyAlignment="1">
      <alignment horizontal="right"/>
    </xf>
    <xf numFmtId="0" fontId="3" fillId="0" borderId="38" xfId="0" applyFont="1" applyBorder="1" applyAlignment="1">
      <alignment horizontal="right"/>
    </xf>
    <xf numFmtId="3" fontId="3" fillId="10" borderId="7" xfId="0" applyNumberFormat="1" applyFont="1" applyFill="1" applyBorder="1"/>
    <xf numFmtId="3" fontId="3" fillId="10" borderId="11" xfId="0" applyNumberFormat="1" applyFont="1" applyFill="1" applyBorder="1"/>
    <xf numFmtId="49" fontId="10" fillId="0" borderId="0" xfId="0" applyNumberFormat="1" applyFont="1" applyAlignment="1">
      <alignment vertical="center" wrapText="1"/>
    </xf>
    <xf numFmtId="0" fontId="3" fillId="16" borderId="36" xfId="0" applyFont="1" applyFill="1" applyBorder="1" applyAlignment="1">
      <alignment horizontal="center" wrapText="1" shrinkToFit="1"/>
    </xf>
    <xf numFmtId="0" fontId="3" fillId="16" borderId="37" xfId="0" applyFont="1" applyFill="1" applyBorder="1" applyAlignment="1">
      <alignment horizontal="center" wrapText="1" shrinkToFit="1"/>
    </xf>
    <xf numFmtId="0" fontId="0" fillId="0" borderId="0" xfId="0" applyAlignment="1">
      <alignment horizontal="left" vertical="center" wrapText="1"/>
    </xf>
    <xf numFmtId="0" fontId="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49"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49"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8" borderId="27" xfId="0" applyFont="1" applyFill="1" applyBorder="1" applyAlignment="1">
      <alignment horizontal="left" vertical="center" wrapText="1"/>
    </xf>
    <xf numFmtId="0" fontId="3" fillId="8" borderId="28" xfId="0" applyFont="1" applyFill="1" applyBorder="1" applyAlignment="1">
      <alignment horizontal="left" vertical="center"/>
    </xf>
    <xf numFmtId="0" fontId="3" fillId="8" borderId="29" xfId="0" applyFont="1" applyFill="1" applyBorder="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14" xfId="0" applyFont="1" applyBorder="1" applyAlignment="1">
      <alignment horizontal="center" vertical="center"/>
    </xf>
    <xf numFmtId="0" fontId="3" fillId="0" borderId="14" xfId="0" applyFont="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3" fillId="0" borderId="12" xfId="0" applyFont="1" applyBorder="1" applyAlignment="1">
      <alignment horizontal="center" vertical="center"/>
    </xf>
    <xf numFmtId="0" fontId="2"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tabSelected="1" topLeftCell="A10" zoomScale="130" zoomScaleNormal="130" zoomScaleSheetLayoutView="115" workbookViewId="0">
      <selection activeCell="D168" sqref="D168"/>
    </sheetView>
  </sheetViews>
  <sheetFormatPr defaultColWidth="9.109375" defaultRowHeight="14.4" x14ac:dyDescent="0.3"/>
  <cols>
    <col min="1" max="1" width="9.109375" style="3"/>
    <col min="2" max="2" width="55.33203125" style="56" customWidth="1"/>
    <col min="3" max="3" width="53.6640625" style="56" customWidth="1"/>
    <col min="4" max="4" width="18.44140625" style="2" customWidth="1"/>
    <col min="5" max="5" width="41.88671875" style="2" customWidth="1"/>
    <col min="6" max="16384" width="9.109375" style="1"/>
  </cols>
  <sheetData>
    <row r="1" spans="1:5" ht="24" customHeight="1" x14ac:dyDescent="0.3">
      <c r="A1" s="18"/>
      <c r="B1" s="37" t="s">
        <v>0</v>
      </c>
      <c r="C1" s="37" t="s">
        <v>1</v>
      </c>
      <c r="D1" s="19" t="s">
        <v>2</v>
      </c>
      <c r="E1" s="20" t="s">
        <v>3</v>
      </c>
    </row>
    <row r="2" spans="1:5" ht="39" customHeight="1" thickBot="1" x14ac:dyDescent="0.35">
      <c r="A2" s="21"/>
      <c r="B2" s="38" t="s">
        <v>4</v>
      </c>
      <c r="C2" s="38" t="s">
        <v>5</v>
      </c>
      <c r="D2" s="22" t="s">
        <v>6</v>
      </c>
      <c r="E2" s="23" t="s">
        <v>7</v>
      </c>
    </row>
    <row r="3" spans="1:5" ht="21" customHeight="1" thickBot="1" x14ac:dyDescent="0.35">
      <c r="A3" s="15">
        <v>1</v>
      </c>
      <c r="B3" s="39" t="s">
        <v>8</v>
      </c>
      <c r="C3" s="40"/>
      <c r="D3" s="16"/>
      <c r="E3" s="17"/>
    </row>
    <row r="4" spans="1:5" ht="113.4" customHeight="1" x14ac:dyDescent="0.3">
      <c r="A4" s="27">
        <f>A3+0.001</f>
        <v>1.0009999999999999</v>
      </c>
      <c r="B4" s="58" t="s">
        <v>9</v>
      </c>
      <c r="C4" s="58" t="s">
        <v>414</v>
      </c>
      <c r="D4" s="8"/>
      <c r="E4" s="9"/>
    </row>
    <row r="5" spans="1:5" ht="100.95" customHeight="1" x14ac:dyDescent="0.3">
      <c r="A5" s="28">
        <f t="shared" ref="A5:A97" si="0">A4+0.001</f>
        <v>1.0019999999999998</v>
      </c>
      <c r="B5" s="43" t="s">
        <v>10</v>
      </c>
      <c r="C5" s="43" t="s">
        <v>11</v>
      </c>
      <c r="D5" s="4"/>
      <c r="E5" s="6"/>
    </row>
    <row r="6" spans="1:5" ht="27.75" customHeight="1" x14ac:dyDescent="0.3">
      <c r="A6" s="28">
        <f t="shared" si="0"/>
        <v>1.0029999999999997</v>
      </c>
      <c r="B6" s="41" t="s">
        <v>12</v>
      </c>
      <c r="C6" s="41"/>
      <c r="D6" s="4"/>
      <c r="E6" s="6"/>
    </row>
    <row r="7" spans="1:5" ht="28.5" customHeight="1" x14ac:dyDescent="0.3">
      <c r="A7" s="28">
        <f t="shared" si="0"/>
        <v>1.0039999999999996</v>
      </c>
      <c r="B7" s="41" t="s">
        <v>13</v>
      </c>
      <c r="C7" s="41"/>
      <c r="D7" s="4"/>
      <c r="E7" s="6"/>
    </row>
    <row r="8" spans="1:5" ht="22.8" x14ac:dyDescent="0.3">
      <c r="A8" s="28">
        <f t="shared" si="0"/>
        <v>1.0049999999999994</v>
      </c>
      <c r="B8" s="41" t="s">
        <v>14</v>
      </c>
      <c r="C8" s="41" t="s">
        <v>15</v>
      </c>
      <c r="D8" s="4"/>
      <c r="E8" s="6"/>
    </row>
    <row r="9" spans="1:5" ht="36" customHeight="1" x14ac:dyDescent="0.3">
      <c r="A9" s="28">
        <f t="shared" si="0"/>
        <v>1.0059999999999993</v>
      </c>
      <c r="B9" s="42" t="s">
        <v>16</v>
      </c>
      <c r="C9" s="42" t="s">
        <v>17</v>
      </c>
      <c r="D9" s="4"/>
      <c r="E9" s="6"/>
    </row>
    <row r="10" spans="1:5" ht="147" customHeight="1" x14ac:dyDescent="0.3">
      <c r="A10" s="28">
        <f t="shared" si="0"/>
        <v>1.0069999999999992</v>
      </c>
      <c r="B10" s="41" t="s">
        <v>18</v>
      </c>
      <c r="C10" s="41" t="s">
        <v>19</v>
      </c>
      <c r="D10" s="4"/>
      <c r="E10" s="6"/>
    </row>
    <row r="11" spans="1:5" ht="169.2" customHeight="1" x14ac:dyDescent="0.3">
      <c r="A11" s="28">
        <f t="shared" si="0"/>
        <v>1.0079999999999991</v>
      </c>
      <c r="B11" s="41" t="s">
        <v>20</v>
      </c>
      <c r="C11" s="41" t="s">
        <v>21</v>
      </c>
      <c r="D11" s="4"/>
      <c r="E11" s="6"/>
    </row>
    <row r="12" spans="1:5" ht="53.4" customHeight="1" x14ac:dyDescent="0.3">
      <c r="A12" s="28">
        <f t="shared" si="0"/>
        <v>1.008999999999999</v>
      </c>
      <c r="B12" s="42" t="s">
        <v>22</v>
      </c>
      <c r="C12" s="42" t="s">
        <v>23</v>
      </c>
      <c r="D12" s="4"/>
      <c r="E12" s="6"/>
    </row>
    <row r="13" spans="1:5" ht="136.19999999999999" customHeight="1" x14ac:dyDescent="0.3">
      <c r="A13" s="28">
        <f t="shared" si="0"/>
        <v>1.0099999999999989</v>
      </c>
      <c r="B13" s="43" t="s">
        <v>24</v>
      </c>
      <c r="C13" s="43" t="s">
        <v>25</v>
      </c>
      <c r="D13" s="4"/>
      <c r="E13" s="6"/>
    </row>
    <row r="14" spans="1:5" ht="95.4" customHeight="1" x14ac:dyDescent="0.3">
      <c r="A14" s="28">
        <f t="shared" si="0"/>
        <v>1.0109999999999988</v>
      </c>
      <c r="B14" s="41" t="s">
        <v>366</v>
      </c>
      <c r="C14" s="43" t="s">
        <v>26</v>
      </c>
      <c r="D14" s="4"/>
      <c r="E14" s="6"/>
    </row>
    <row r="15" spans="1:5" ht="171" customHeight="1" x14ac:dyDescent="0.3">
      <c r="A15" s="28">
        <f t="shared" si="0"/>
        <v>1.0119999999999987</v>
      </c>
      <c r="B15" s="41" t="s">
        <v>27</v>
      </c>
      <c r="C15" s="41" t="s">
        <v>28</v>
      </c>
      <c r="D15" s="4"/>
      <c r="E15" s="6"/>
    </row>
    <row r="16" spans="1:5" ht="227.4" customHeight="1" x14ac:dyDescent="0.3">
      <c r="A16" s="28">
        <f t="shared" si="0"/>
        <v>1.0129999999999986</v>
      </c>
      <c r="B16" s="41" t="s">
        <v>29</v>
      </c>
      <c r="C16" s="43" t="s">
        <v>30</v>
      </c>
      <c r="D16" s="4"/>
      <c r="E16" s="6"/>
    </row>
    <row r="17" spans="1:5" ht="99" customHeight="1" x14ac:dyDescent="0.3">
      <c r="A17" s="28">
        <f t="shared" si="0"/>
        <v>1.0139999999999985</v>
      </c>
      <c r="B17" s="41" t="s">
        <v>31</v>
      </c>
      <c r="C17" s="41" t="s">
        <v>32</v>
      </c>
      <c r="D17" s="4"/>
      <c r="E17" s="6"/>
    </row>
    <row r="18" spans="1:5" ht="120" customHeight="1" x14ac:dyDescent="0.3">
      <c r="A18" s="28">
        <f t="shared" si="0"/>
        <v>1.0149999999999983</v>
      </c>
      <c r="B18" s="43" t="s">
        <v>33</v>
      </c>
      <c r="C18" s="43" t="s">
        <v>34</v>
      </c>
      <c r="D18" s="59"/>
      <c r="E18" s="6"/>
    </row>
    <row r="19" spans="1:5" ht="58.95" customHeight="1" x14ac:dyDescent="0.3">
      <c r="A19" s="28">
        <f t="shared" si="0"/>
        <v>1.0159999999999982</v>
      </c>
      <c r="B19" s="41" t="s">
        <v>35</v>
      </c>
      <c r="C19" s="41" t="s">
        <v>36</v>
      </c>
      <c r="D19" s="4"/>
      <c r="E19" s="6"/>
    </row>
    <row r="20" spans="1:5" ht="55.95" customHeight="1" x14ac:dyDescent="0.3">
      <c r="A20" s="28">
        <f t="shared" si="0"/>
        <v>1.0169999999999981</v>
      </c>
      <c r="B20" s="41" t="s">
        <v>37</v>
      </c>
      <c r="C20" s="41" t="s">
        <v>38</v>
      </c>
      <c r="D20" s="4"/>
      <c r="E20" s="6"/>
    </row>
    <row r="21" spans="1:5" ht="43.95" customHeight="1" x14ac:dyDescent="0.3">
      <c r="A21" s="28">
        <f t="shared" si="0"/>
        <v>1.017999999999998</v>
      </c>
      <c r="B21" s="43" t="s">
        <v>39</v>
      </c>
      <c r="C21" s="43" t="s">
        <v>40</v>
      </c>
      <c r="D21" s="4"/>
      <c r="E21" s="6"/>
    </row>
    <row r="22" spans="1:5" ht="43.2" customHeight="1" x14ac:dyDescent="0.3">
      <c r="A22" s="28">
        <f t="shared" si="0"/>
        <v>1.0189999999999979</v>
      </c>
      <c r="B22" s="43" t="s">
        <v>399</v>
      </c>
      <c r="C22" s="41" t="s">
        <v>41</v>
      </c>
      <c r="D22" s="4"/>
      <c r="E22" s="6"/>
    </row>
    <row r="23" spans="1:5" ht="34.950000000000003" customHeight="1" x14ac:dyDescent="0.3">
      <c r="A23" s="28">
        <f t="shared" si="0"/>
        <v>1.0199999999999978</v>
      </c>
      <c r="B23" s="41" t="s">
        <v>42</v>
      </c>
      <c r="C23" s="41" t="s">
        <v>40</v>
      </c>
      <c r="D23" s="4"/>
      <c r="E23" s="6"/>
    </row>
    <row r="24" spans="1:5" ht="23.4" customHeight="1" x14ac:dyDescent="0.3">
      <c r="A24" s="28">
        <f t="shared" si="0"/>
        <v>1.0209999999999977</v>
      </c>
      <c r="B24" s="42" t="s">
        <v>43</v>
      </c>
      <c r="C24" s="42"/>
      <c r="D24" s="4"/>
      <c r="E24" s="6"/>
    </row>
    <row r="25" spans="1:5" ht="20.399999999999999" customHeight="1" x14ac:dyDescent="0.3">
      <c r="A25" s="28">
        <f t="shared" si="0"/>
        <v>1.0219999999999976</v>
      </c>
      <c r="B25" s="53" t="s">
        <v>44</v>
      </c>
      <c r="C25" s="42"/>
      <c r="D25" s="4"/>
      <c r="E25" s="6"/>
    </row>
    <row r="26" spans="1:5" ht="267.60000000000002" customHeight="1" x14ac:dyDescent="0.3">
      <c r="A26" s="28">
        <f t="shared" si="0"/>
        <v>1.0229999999999975</v>
      </c>
      <c r="B26" s="42" t="s">
        <v>45</v>
      </c>
      <c r="C26" s="53" t="s">
        <v>367</v>
      </c>
      <c r="D26" s="4"/>
      <c r="E26" s="6"/>
    </row>
    <row r="27" spans="1:5" ht="171.6" customHeight="1" x14ac:dyDescent="0.3">
      <c r="A27" s="28">
        <f t="shared" si="0"/>
        <v>1.0239999999999974</v>
      </c>
      <c r="B27" s="53" t="s">
        <v>46</v>
      </c>
      <c r="C27" s="53" t="s">
        <v>47</v>
      </c>
      <c r="D27" s="4"/>
      <c r="E27" s="6"/>
    </row>
    <row r="28" spans="1:5" ht="255" customHeight="1" x14ac:dyDescent="0.3">
      <c r="A28" s="28">
        <f t="shared" si="0"/>
        <v>1.0249999999999972</v>
      </c>
      <c r="B28" s="53" t="s">
        <v>390</v>
      </c>
      <c r="C28" s="53" t="s">
        <v>413</v>
      </c>
      <c r="D28" s="4"/>
      <c r="E28" s="6"/>
    </row>
    <row r="29" spans="1:5" ht="174" customHeight="1" x14ac:dyDescent="0.3">
      <c r="A29" s="28">
        <f t="shared" si="0"/>
        <v>1.0259999999999971</v>
      </c>
      <c r="B29" s="53" t="s">
        <v>48</v>
      </c>
      <c r="C29" s="53" t="s">
        <v>49</v>
      </c>
      <c r="D29" s="4"/>
      <c r="E29" s="6"/>
    </row>
    <row r="30" spans="1:5" ht="207.6" customHeight="1" x14ac:dyDescent="0.3">
      <c r="A30" s="28">
        <f t="shared" si="0"/>
        <v>1.026999999999997</v>
      </c>
      <c r="B30" s="53" t="s">
        <v>50</v>
      </c>
      <c r="C30" s="53" t="s">
        <v>51</v>
      </c>
      <c r="D30" s="4"/>
      <c r="E30" s="6"/>
    </row>
    <row r="31" spans="1:5" ht="213.6" customHeight="1" x14ac:dyDescent="0.3">
      <c r="A31" s="28">
        <f t="shared" si="0"/>
        <v>1.0279999999999969</v>
      </c>
      <c r="B31" s="53" t="s">
        <v>52</v>
      </c>
      <c r="C31" s="53" t="s">
        <v>53</v>
      </c>
      <c r="D31" s="4"/>
      <c r="E31" s="6"/>
    </row>
    <row r="32" spans="1:5" ht="41.25" customHeight="1" x14ac:dyDescent="0.3">
      <c r="A32" s="28">
        <f t="shared" si="0"/>
        <v>1.0289999999999968</v>
      </c>
      <c r="B32" s="53" t="s">
        <v>54</v>
      </c>
      <c r="C32" s="53" t="s">
        <v>386</v>
      </c>
      <c r="D32" s="4"/>
      <c r="E32" s="6"/>
    </row>
    <row r="33" spans="1:5" ht="68.25" customHeight="1" x14ac:dyDescent="0.3">
      <c r="A33" s="28">
        <f t="shared" si="0"/>
        <v>1.0299999999999967</v>
      </c>
      <c r="B33" s="53" t="s">
        <v>55</v>
      </c>
      <c r="C33" s="53" t="s">
        <v>56</v>
      </c>
      <c r="D33" s="4"/>
      <c r="E33" s="6"/>
    </row>
    <row r="34" spans="1:5" ht="145.94999999999999" customHeight="1" x14ac:dyDescent="0.3">
      <c r="A34" s="28">
        <f t="shared" si="0"/>
        <v>1.0309999999999966</v>
      </c>
      <c r="B34" s="43" t="s">
        <v>400</v>
      </c>
      <c r="C34" s="43" t="s">
        <v>57</v>
      </c>
      <c r="D34" s="62"/>
      <c r="E34" s="6"/>
    </row>
    <row r="35" spans="1:5" ht="76.95" customHeight="1" x14ac:dyDescent="0.3">
      <c r="A35" s="28">
        <f t="shared" si="0"/>
        <v>1.0319999999999965</v>
      </c>
      <c r="B35" s="43" t="s">
        <v>58</v>
      </c>
      <c r="C35" s="43" t="s">
        <v>59</v>
      </c>
      <c r="D35" s="4"/>
      <c r="E35" s="6"/>
    </row>
    <row r="36" spans="1:5" ht="214.95" customHeight="1" x14ac:dyDescent="0.3">
      <c r="A36" s="28">
        <f t="shared" si="0"/>
        <v>1.0329999999999964</v>
      </c>
      <c r="B36" s="43" t="s">
        <v>60</v>
      </c>
      <c r="C36" s="43" t="s">
        <v>61</v>
      </c>
      <c r="D36" s="4"/>
      <c r="E36" s="6"/>
    </row>
    <row r="37" spans="1:5" ht="60" customHeight="1" x14ac:dyDescent="0.3">
      <c r="A37" s="28">
        <f t="shared" si="0"/>
        <v>1.0339999999999963</v>
      </c>
      <c r="B37" s="43" t="s">
        <v>62</v>
      </c>
      <c r="C37" s="43" t="s">
        <v>63</v>
      </c>
      <c r="D37" s="4"/>
      <c r="E37" s="6"/>
    </row>
    <row r="38" spans="1:5" ht="60" customHeight="1" x14ac:dyDescent="0.3">
      <c r="A38" s="28">
        <f t="shared" si="0"/>
        <v>1.0349999999999961</v>
      </c>
      <c r="B38" s="43" t="s">
        <v>64</v>
      </c>
      <c r="C38" s="43" t="s">
        <v>65</v>
      </c>
      <c r="D38" s="4"/>
      <c r="E38" s="6"/>
    </row>
    <row r="39" spans="1:5" ht="88.5" customHeight="1" x14ac:dyDescent="0.3">
      <c r="A39" s="28">
        <f t="shared" si="0"/>
        <v>1.035999999999996</v>
      </c>
      <c r="B39" s="43" t="s">
        <v>66</v>
      </c>
      <c r="C39" s="43" t="s">
        <v>368</v>
      </c>
      <c r="D39" s="4"/>
      <c r="E39" s="6"/>
    </row>
    <row r="40" spans="1:5" ht="64.95" customHeight="1" x14ac:dyDescent="0.3">
      <c r="A40" s="28">
        <f t="shared" si="0"/>
        <v>1.0369999999999959</v>
      </c>
      <c r="B40" s="41" t="s">
        <v>67</v>
      </c>
      <c r="C40" s="41" t="s">
        <v>68</v>
      </c>
      <c r="D40" s="4"/>
      <c r="E40" s="6"/>
    </row>
    <row r="41" spans="1:5" ht="53.4" customHeight="1" x14ac:dyDescent="0.3">
      <c r="A41" s="28">
        <f t="shared" si="0"/>
        <v>1.0379999999999958</v>
      </c>
      <c r="B41" s="43" t="s">
        <v>69</v>
      </c>
      <c r="C41" s="43" t="s">
        <v>70</v>
      </c>
      <c r="D41" s="4"/>
      <c r="E41" s="6"/>
    </row>
    <row r="42" spans="1:5" ht="90" customHeight="1" x14ac:dyDescent="0.3">
      <c r="A42" s="28">
        <f t="shared" si="0"/>
        <v>1.0389999999999957</v>
      </c>
      <c r="B42" s="53" t="s">
        <v>71</v>
      </c>
      <c r="C42" s="53" t="s">
        <v>72</v>
      </c>
      <c r="D42" s="4"/>
      <c r="E42" s="6"/>
    </row>
    <row r="43" spans="1:5" ht="97.5" customHeight="1" x14ac:dyDescent="0.3">
      <c r="A43" s="28">
        <f t="shared" si="0"/>
        <v>1.0399999999999956</v>
      </c>
      <c r="B43" s="41" t="s">
        <v>73</v>
      </c>
      <c r="C43" s="44" t="s">
        <v>74</v>
      </c>
      <c r="D43" s="4"/>
      <c r="E43" s="6"/>
    </row>
    <row r="44" spans="1:5" ht="61.2" customHeight="1" x14ac:dyDescent="0.3">
      <c r="A44" s="28">
        <f t="shared" si="0"/>
        <v>1.0409999999999955</v>
      </c>
      <c r="B44" s="43" t="s">
        <v>401</v>
      </c>
      <c r="C44" s="60" t="s">
        <v>75</v>
      </c>
      <c r="D44" s="4"/>
      <c r="E44" s="6"/>
    </row>
    <row r="45" spans="1:5" ht="43.2" customHeight="1" x14ac:dyDescent="0.3">
      <c r="A45" s="28">
        <f t="shared" si="0"/>
        <v>1.0419999999999954</v>
      </c>
      <c r="B45" s="41" t="s">
        <v>76</v>
      </c>
      <c r="C45" s="44" t="s">
        <v>77</v>
      </c>
      <c r="D45" s="4"/>
      <c r="E45" s="6"/>
    </row>
    <row r="46" spans="1:5" ht="136.94999999999999" customHeight="1" x14ac:dyDescent="0.3">
      <c r="A46" s="28">
        <f t="shared" si="0"/>
        <v>1.0429999999999953</v>
      </c>
      <c r="B46" s="43" t="s">
        <v>78</v>
      </c>
      <c r="C46" s="61" t="s">
        <v>79</v>
      </c>
      <c r="D46" s="4"/>
      <c r="E46" s="6"/>
    </row>
    <row r="47" spans="1:5" ht="62.4" customHeight="1" x14ac:dyDescent="0.3">
      <c r="A47" s="28">
        <f t="shared" si="0"/>
        <v>1.0439999999999952</v>
      </c>
      <c r="B47" s="43" t="s">
        <v>80</v>
      </c>
      <c r="C47" s="43" t="s">
        <v>81</v>
      </c>
      <c r="D47" s="4"/>
      <c r="E47" s="6"/>
    </row>
    <row r="48" spans="1:5" ht="45" customHeight="1" x14ac:dyDescent="0.3">
      <c r="A48" s="28">
        <f t="shared" si="0"/>
        <v>1.044999999999995</v>
      </c>
      <c r="B48" s="41" t="s">
        <v>82</v>
      </c>
      <c r="C48" s="44"/>
      <c r="D48" s="4"/>
      <c r="E48" s="6"/>
    </row>
    <row r="49" spans="1:5" ht="135.75" customHeight="1" x14ac:dyDescent="0.3">
      <c r="A49" s="28">
        <f t="shared" si="0"/>
        <v>1.0459999999999949</v>
      </c>
      <c r="B49" s="43" t="s">
        <v>83</v>
      </c>
      <c r="C49" s="61" t="s">
        <v>84</v>
      </c>
      <c r="D49" s="4"/>
      <c r="E49" s="6"/>
    </row>
    <row r="50" spans="1:5" ht="34.200000000000003" customHeight="1" x14ac:dyDescent="0.3">
      <c r="A50" s="28">
        <f t="shared" si="0"/>
        <v>1.0469999999999948</v>
      </c>
      <c r="B50" s="43" t="s">
        <v>85</v>
      </c>
      <c r="C50" s="61" t="s">
        <v>86</v>
      </c>
      <c r="D50" s="4"/>
      <c r="E50" s="6"/>
    </row>
    <row r="51" spans="1:5" ht="37.200000000000003" customHeight="1" x14ac:dyDescent="0.3">
      <c r="A51" s="28">
        <f t="shared" si="0"/>
        <v>1.0479999999999947</v>
      </c>
      <c r="B51" s="43" t="s">
        <v>402</v>
      </c>
      <c r="C51" s="61" t="s">
        <v>87</v>
      </c>
      <c r="D51" s="4"/>
      <c r="E51" s="6"/>
    </row>
    <row r="52" spans="1:5" ht="42" customHeight="1" x14ac:dyDescent="0.3">
      <c r="A52" s="28">
        <f t="shared" si="0"/>
        <v>1.0489999999999946</v>
      </c>
      <c r="B52" s="43" t="s">
        <v>88</v>
      </c>
      <c r="C52" s="43" t="s">
        <v>89</v>
      </c>
      <c r="D52" s="4"/>
      <c r="E52" s="6"/>
    </row>
    <row r="53" spans="1:5" ht="125.25" customHeight="1" x14ac:dyDescent="0.3">
      <c r="A53" s="28">
        <f t="shared" si="0"/>
        <v>1.0499999999999945</v>
      </c>
      <c r="B53" s="43" t="s">
        <v>369</v>
      </c>
      <c r="C53" s="43" t="s">
        <v>370</v>
      </c>
      <c r="D53" s="4"/>
      <c r="E53" s="6"/>
    </row>
    <row r="54" spans="1:5" ht="129.6" customHeight="1" x14ac:dyDescent="0.3">
      <c r="A54" s="28">
        <f t="shared" si="0"/>
        <v>1.0509999999999944</v>
      </c>
      <c r="B54" s="41" t="s">
        <v>90</v>
      </c>
      <c r="C54" s="41" t="s">
        <v>91</v>
      </c>
      <c r="D54" s="4"/>
      <c r="E54" s="6"/>
    </row>
    <row r="55" spans="1:5" ht="55.95" customHeight="1" x14ac:dyDescent="0.3">
      <c r="A55" s="28">
        <f t="shared" si="0"/>
        <v>1.0519999999999943</v>
      </c>
      <c r="B55" s="43" t="s">
        <v>92</v>
      </c>
      <c r="C55" s="41" t="s">
        <v>93</v>
      </c>
      <c r="D55" s="4"/>
      <c r="E55" s="6"/>
    </row>
    <row r="56" spans="1:5" ht="87.75" customHeight="1" x14ac:dyDescent="0.3">
      <c r="A56" s="28">
        <f t="shared" si="0"/>
        <v>1.0529999999999942</v>
      </c>
      <c r="B56" s="43" t="s">
        <v>94</v>
      </c>
      <c r="C56" s="43" t="s">
        <v>395</v>
      </c>
      <c r="D56" s="4"/>
      <c r="E56" s="6"/>
    </row>
    <row r="57" spans="1:5" ht="66" customHeight="1" x14ac:dyDescent="0.3">
      <c r="A57" s="28">
        <f t="shared" si="0"/>
        <v>1.0539999999999941</v>
      </c>
      <c r="B57" s="41" t="s">
        <v>95</v>
      </c>
      <c r="C57" s="41" t="s">
        <v>96</v>
      </c>
      <c r="D57" s="4"/>
      <c r="E57" s="6"/>
    </row>
    <row r="58" spans="1:5" ht="77.400000000000006" customHeight="1" x14ac:dyDescent="0.3">
      <c r="A58" s="28">
        <f t="shared" si="0"/>
        <v>1.0549999999999939</v>
      </c>
      <c r="B58" s="41" t="s">
        <v>97</v>
      </c>
      <c r="C58" s="41" t="s">
        <v>98</v>
      </c>
      <c r="D58" s="4"/>
      <c r="E58" s="6"/>
    </row>
    <row r="59" spans="1:5" ht="75.599999999999994" customHeight="1" x14ac:dyDescent="0.3">
      <c r="A59" s="28">
        <f t="shared" si="0"/>
        <v>1.0559999999999938</v>
      </c>
      <c r="B59" s="41" t="s">
        <v>371</v>
      </c>
      <c r="C59" s="41" t="s">
        <v>372</v>
      </c>
      <c r="D59" s="4"/>
      <c r="E59" s="6"/>
    </row>
    <row r="60" spans="1:5" ht="29.4" customHeight="1" x14ac:dyDescent="0.3">
      <c r="A60" s="28">
        <f t="shared" si="0"/>
        <v>1.0569999999999937</v>
      </c>
      <c r="B60" s="41" t="s">
        <v>99</v>
      </c>
      <c r="C60" s="41"/>
      <c r="D60" s="4"/>
      <c r="E60" s="6"/>
    </row>
    <row r="61" spans="1:5" ht="51.75" customHeight="1" x14ac:dyDescent="0.3">
      <c r="A61" s="28">
        <f t="shared" si="0"/>
        <v>1.0579999999999936</v>
      </c>
      <c r="B61" s="41" t="s">
        <v>100</v>
      </c>
      <c r="C61" s="41" t="s">
        <v>101</v>
      </c>
      <c r="D61" s="4"/>
      <c r="E61" s="6"/>
    </row>
    <row r="62" spans="1:5" ht="186" customHeight="1" x14ac:dyDescent="0.3">
      <c r="A62" s="28">
        <f t="shared" si="0"/>
        <v>1.0589999999999935</v>
      </c>
      <c r="B62" s="43" t="s">
        <v>102</v>
      </c>
      <c r="C62" s="43" t="s">
        <v>103</v>
      </c>
      <c r="D62" s="62"/>
      <c r="E62" s="6"/>
    </row>
    <row r="63" spans="1:5" ht="72" customHeight="1" x14ac:dyDescent="0.3">
      <c r="A63" s="28">
        <f t="shared" si="0"/>
        <v>1.0599999999999934</v>
      </c>
      <c r="B63" s="43" t="s">
        <v>104</v>
      </c>
      <c r="C63" s="43" t="s">
        <v>105</v>
      </c>
      <c r="D63" s="62"/>
      <c r="E63" s="6"/>
    </row>
    <row r="64" spans="1:5" ht="73.95" customHeight="1" x14ac:dyDescent="0.3">
      <c r="A64" s="28">
        <f t="shared" si="0"/>
        <v>1.0609999999999933</v>
      </c>
      <c r="B64" s="43" t="s">
        <v>405</v>
      </c>
      <c r="C64" s="43" t="s">
        <v>105</v>
      </c>
      <c r="D64" s="62"/>
      <c r="E64" s="6"/>
    </row>
    <row r="65" spans="1:5" ht="69" customHeight="1" x14ac:dyDescent="0.3">
      <c r="A65" s="28">
        <f t="shared" si="0"/>
        <v>1.0619999999999932</v>
      </c>
      <c r="B65" s="43" t="s">
        <v>403</v>
      </c>
      <c r="C65" s="43" t="s">
        <v>105</v>
      </c>
      <c r="D65" s="62"/>
      <c r="E65" s="6"/>
    </row>
    <row r="66" spans="1:5" ht="69" customHeight="1" x14ac:dyDescent="0.3">
      <c r="A66" s="28">
        <f t="shared" si="0"/>
        <v>1.0629999999999931</v>
      </c>
      <c r="B66" s="43" t="s">
        <v>406</v>
      </c>
      <c r="C66" s="43" t="s">
        <v>106</v>
      </c>
      <c r="D66" s="62"/>
      <c r="E66" s="6"/>
    </row>
    <row r="67" spans="1:5" ht="82.95" customHeight="1" x14ac:dyDescent="0.3">
      <c r="A67" s="28">
        <f t="shared" si="0"/>
        <v>1.063999999999993</v>
      </c>
      <c r="B67" s="43" t="s">
        <v>404</v>
      </c>
      <c r="C67" s="43" t="s">
        <v>106</v>
      </c>
      <c r="D67" s="62"/>
      <c r="E67" s="6"/>
    </row>
    <row r="68" spans="1:5" ht="91.8" customHeight="1" x14ac:dyDescent="0.3">
      <c r="A68" s="28">
        <f t="shared" si="0"/>
        <v>1.0649999999999928</v>
      </c>
      <c r="B68" s="43" t="s">
        <v>107</v>
      </c>
      <c r="C68" s="43" t="s">
        <v>415</v>
      </c>
      <c r="D68" s="4"/>
      <c r="E68" s="6"/>
    </row>
    <row r="69" spans="1:5" ht="62.4" customHeight="1" x14ac:dyDescent="0.3">
      <c r="A69" s="28">
        <f t="shared" si="0"/>
        <v>1.0659999999999927</v>
      </c>
      <c r="B69" s="41" t="s">
        <v>407</v>
      </c>
      <c r="C69" s="41"/>
      <c r="D69" s="4"/>
      <c r="E69" s="6"/>
    </row>
    <row r="70" spans="1:5" ht="103.2" customHeight="1" x14ac:dyDescent="0.3">
      <c r="A70" s="28">
        <f t="shared" si="0"/>
        <v>1.0669999999999926</v>
      </c>
      <c r="B70" s="41" t="s">
        <v>373</v>
      </c>
      <c r="C70" s="41"/>
      <c r="D70" s="4"/>
      <c r="E70" s="6"/>
    </row>
    <row r="71" spans="1:5" ht="118.95" customHeight="1" x14ac:dyDescent="0.3">
      <c r="A71" s="28">
        <f t="shared" si="0"/>
        <v>1.0679999999999925</v>
      </c>
      <c r="B71" s="41" t="s">
        <v>108</v>
      </c>
      <c r="C71" s="41" t="s">
        <v>109</v>
      </c>
      <c r="D71" s="4"/>
      <c r="E71" s="6"/>
    </row>
    <row r="72" spans="1:5" ht="73.5" customHeight="1" x14ac:dyDescent="0.3">
      <c r="A72" s="28">
        <f t="shared" si="0"/>
        <v>1.0689999999999924</v>
      </c>
      <c r="B72" s="41" t="s">
        <v>110</v>
      </c>
      <c r="C72" s="41"/>
      <c r="D72" s="4"/>
      <c r="E72" s="6"/>
    </row>
    <row r="73" spans="1:5" ht="30.6" customHeight="1" x14ac:dyDescent="0.3">
      <c r="A73" s="28">
        <f t="shared" si="0"/>
        <v>1.0699999999999923</v>
      </c>
      <c r="B73" s="41" t="s">
        <v>111</v>
      </c>
      <c r="C73" s="41" t="s">
        <v>112</v>
      </c>
      <c r="D73" s="4"/>
      <c r="E73" s="6"/>
    </row>
    <row r="74" spans="1:5" ht="135.75" customHeight="1" x14ac:dyDescent="0.3">
      <c r="A74" s="28">
        <f t="shared" si="0"/>
        <v>1.0709999999999922</v>
      </c>
      <c r="B74" s="43" t="s">
        <v>408</v>
      </c>
      <c r="C74" s="43" t="s">
        <v>416</v>
      </c>
      <c r="D74" s="4"/>
      <c r="E74" s="6"/>
    </row>
    <row r="75" spans="1:5" ht="149.25" customHeight="1" x14ac:dyDescent="0.3">
      <c r="A75" s="28">
        <f t="shared" si="0"/>
        <v>1.0719999999999921</v>
      </c>
      <c r="B75" s="43" t="s">
        <v>409</v>
      </c>
      <c r="C75" s="43" t="s">
        <v>411</v>
      </c>
      <c r="D75" s="4"/>
      <c r="E75" s="6"/>
    </row>
    <row r="76" spans="1:5" ht="53.25" customHeight="1" x14ac:dyDescent="0.3">
      <c r="A76" s="28">
        <f t="shared" si="0"/>
        <v>1.072999999999992</v>
      </c>
      <c r="B76" s="43" t="s">
        <v>113</v>
      </c>
      <c r="C76" s="43" t="s">
        <v>412</v>
      </c>
      <c r="D76" s="4"/>
      <c r="E76" s="6"/>
    </row>
    <row r="77" spans="1:5" ht="117" customHeight="1" x14ac:dyDescent="0.3">
      <c r="A77" s="28">
        <f t="shared" si="0"/>
        <v>1.0739999999999919</v>
      </c>
      <c r="B77" s="41" t="s">
        <v>114</v>
      </c>
      <c r="C77" s="41" t="s">
        <v>115</v>
      </c>
      <c r="D77" s="4"/>
      <c r="E77" s="6"/>
    </row>
    <row r="78" spans="1:5" ht="73.2" customHeight="1" x14ac:dyDescent="0.3">
      <c r="A78" s="28">
        <f t="shared" si="0"/>
        <v>1.0749999999999917</v>
      </c>
      <c r="B78" s="43" t="s">
        <v>116</v>
      </c>
      <c r="C78" s="43" t="s">
        <v>117</v>
      </c>
      <c r="D78" s="4"/>
      <c r="E78" s="6"/>
    </row>
    <row r="79" spans="1:5" ht="121.95" customHeight="1" x14ac:dyDescent="0.3">
      <c r="A79" s="28">
        <f t="shared" si="0"/>
        <v>1.0759999999999916</v>
      </c>
      <c r="B79" s="43" t="s">
        <v>118</v>
      </c>
      <c r="C79" s="43" t="s">
        <v>119</v>
      </c>
      <c r="D79" s="4"/>
      <c r="E79" s="6"/>
    </row>
    <row r="80" spans="1:5" ht="123.6" customHeight="1" x14ac:dyDescent="0.3">
      <c r="A80" s="28">
        <f t="shared" si="0"/>
        <v>1.0769999999999915</v>
      </c>
      <c r="B80" s="41" t="s">
        <v>120</v>
      </c>
      <c r="C80" s="41" t="s">
        <v>121</v>
      </c>
      <c r="D80" s="4"/>
      <c r="E80" s="6"/>
    </row>
    <row r="81" spans="1:5" ht="133.5" customHeight="1" x14ac:dyDescent="0.3">
      <c r="A81" s="28">
        <f t="shared" si="0"/>
        <v>1.0779999999999914</v>
      </c>
      <c r="B81" s="63" t="s">
        <v>122</v>
      </c>
      <c r="C81" s="63" t="s">
        <v>123</v>
      </c>
      <c r="D81" s="4"/>
      <c r="E81" s="6"/>
    </row>
    <row r="82" spans="1:5" ht="76.2" customHeight="1" x14ac:dyDescent="0.3">
      <c r="A82" s="28">
        <f t="shared" si="0"/>
        <v>1.0789999999999913</v>
      </c>
      <c r="B82" s="41" t="s">
        <v>124</v>
      </c>
      <c r="C82" s="41" t="s">
        <v>125</v>
      </c>
      <c r="D82" s="4"/>
      <c r="E82" s="6"/>
    </row>
    <row r="83" spans="1:5" ht="86.4" customHeight="1" x14ac:dyDescent="0.3">
      <c r="A83" s="28">
        <f t="shared" si="0"/>
        <v>1.0799999999999912</v>
      </c>
      <c r="B83" s="41" t="s">
        <v>126</v>
      </c>
      <c r="C83" s="41" t="s">
        <v>125</v>
      </c>
      <c r="D83" s="4"/>
      <c r="E83" s="6"/>
    </row>
    <row r="84" spans="1:5" ht="66" customHeight="1" x14ac:dyDescent="0.3">
      <c r="A84" s="28">
        <f t="shared" si="0"/>
        <v>1.0809999999999911</v>
      </c>
      <c r="B84" s="45" t="s">
        <v>127</v>
      </c>
      <c r="C84" s="45" t="s">
        <v>128</v>
      </c>
      <c r="D84" s="4"/>
      <c r="E84" s="6"/>
    </row>
    <row r="85" spans="1:5" ht="101.4" customHeight="1" x14ac:dyDescent="0.3">
      <c r="A85" s="28">
        <f t="shared" si="0"/>
        <v>1.081999999999991</v>
      </c>
      <c r="B85" s="41" t="s">
        <v>129</v>
      </c>
      <c r="C85" s="41" t="s">
        <v>130</v>
      </c>
      <c r="D85" s="4"/>
      <c r="E85" s="6"/>
    </row>
    <row r="86" spans="1:5" ht="132.6" customHeight="1" x14ac:dyDescent="0.3">
      <c r="A86" s="28">
        <f t="shared" si="0"/>
        <v>1.0829999999999909</v>
      </c>
      <c r="B86" s="41" t="s">
        <v>131</v>
      </c>
      <c r="C86" s="41" t="s">
        <v>132</v>
      </c>
      <c r="D86" s="4"/>
      <c r="E86" s="6"/>
    </row>
    <row r="87" spans="1:5" ht="72" customHeight="1" x14ac:dyDescent="0.3">
      <c r="A87" s="28">
        <f t="shared" si="0"/>
        <v>1.0839999999999907</v>
      </c>
      <c r="B87" s="41" t="s">
        <v>133</v>
      </c>
      <c r="C87" s="41" t="s">
        <v>134</v>
      </c>
      <c r="D87" s="4"/>
      <c r="E87" s="6"/>
    </row>
    <row r="88" spans="1:5" ht="76.95" customHeight="1" x14ac:dyDescent="0.3">
      <c r="A88" s="28">
        <f t="shared" si="0"/>
        <v>1.0849999999999906</v>
      </c>
      <c r="B88" s="41" t="s">
        <v>374</v>
      </c>
      <c r="C88" s="41" t="s">
        <v>135</v>
      </c>
      <c r="D88" s="59"/>
      <c r="E88" s="6"/>
    </row>
    <row r="89" spans="1:5" ht="54.6" customHeight="1" x14ac:dyDescent="0.3">
      <c r="A89" s="28">
        <f t="shared" si="0"/>
        <v>1.0859999999999905</v>
      </c>
      <c r="B89" s="41" t="s">
        <v>136</v>
      </c>
      <c r="C89" s="41" t="s">
        <v>40</v>
      </c>
      <c r="D89" s="4"/>
      <c r="E89" s="6"/>
    </row>
    <row r="90" spans="1:5" ht="72" customHeight="1" x14ac:dyDescent="0.3">
      <c r="A90" s="28">
        <f t="shared" si="0"/>
        <v>1.0869999999999904</v>
      </c>
      <c r="B90" s="41" t="s">
        <v>137</v>
      </c>
      <c r="C90" s="41" t="s">
        <v>375</v>
      </c>
      <c r="D90" s="4"/>
      <c r="E90" s="6"/>
    </row>
    <row r="91" spans="1:5" ht="44.4" customHeight="1" x14ac:dyDescent="0.3">
      <c r="A91" s="28">
        <f t="shared" si="0"/>
        <v>1.0879999999999903</v>
      </c>
      <c r="B91" s="41" t="s">
        <v>138</v>
      </c>
      <c r="C91" s="41"/>
      <c r="D91" s="4"/>
      <c r="E91" s="6"/>
    </row>
    <row r="92" spans="1:5" ht="42" customHeight="1" x14ac:dyDescent="0.3">
      <c r="A92" s="28">
        <f t="shared" si="0"/>
        <v>1.0889999999999902</v>
      </c>
      <c r="B92" s="41" t="s">
        <v>139</v>
      </c>
      <c r="C92" s="41" t="s">
        <v>140</v>
      </c>
      <c r="D92" s="4"/>
      <c r="E92" s="6"/>
    </row>
    <row r="93" spans="1:5" ht="127.95" customHeight="1" x14ac:dyDescent="0.3">
      <c r="A93" s="28">
        <f t="shared" si="0"/>
        <v>1.0899999999999901</v>
      </c>
      <c r="B93" s="41" t="s">
        <v>141</v>
      </c>
      <c r="C93" s="41" t="s">
        <v>142</v>
      </c>
      <c r="D93" s="4"/>
      <c r="E93" s="6"/>
    </row>
    <row r="94" spans="1:5" ht="367.2" customHeight="1" x14ac:dyDescent="0.3">
      <c r="A94" s="28">
        <f t="shared" si="0"/>
        <v>1.09099999999999</v>
      </c>
      <c r="B94" s="46" t="s">
        <v>143</v>
      </c>
      <c r="C94" s="41" t="s">
        <v>387</v>
      </c>
      <c r="D94" s="4"/>
      <c r="E94" s="6"/>
    </row>
    <row r="95" spans="1:5" ht="150" customHeight="1" x14ac:dyDescent="0.3">
      <c r="A95" s="28">
        <f t="shared" si="0"/>
        <v>1.0919999999999899</v>
      </c>
      <c r="B95" s="41" t="s">
        <v>144</v>
      </c>
      <c r="C95" s="41" t="s">
        <v>145</v>
      </c>
      <c r="D95" s="4"/>
      <c r="E95" s="6"/>
    </row>
    <row r="96" spans="1:5" ht="88.2" customHeight="1" x14ac:dyDescent="0.3">
      <c r="A96" s="28">
        <f t="shared" si="0"/>
        <v>1.0929999999999898</v>
      </c>
      <c r="B96" s="41" t="s">
        <v>146</v>
      </c>
      <c r="C96" s="41" t="s">
        <v>147</v>
      </c>
      <c r="D96" s="4"/>
      <c r="E96" s="6"/>
    </row>
    <row r="97" spans="1:8" ht="213.6" customHeight="1" x14ac:dyDescent="0.3">
      <c r="A97" s="28">
        <f t="shared" si="0"/>
        <v>1.0939999999999896</v>
      </c>
      <c r="B97" s="41" t="s">
        <v>148</v>
      </c>
      <c r="C97" s="41" t="s">
        <v>149</v>
      </c>
      <c r="D97" s="4"/>
      <c r="E97" s="6"/>
    </row>
    <row r="98" spans="1:8" ht="57.6" customHeight="1" x14ac:dyDescent="0.3">
      <c r="A98" s="28">
        <f t="shared" ref="A98:A135" si="1">A97+0.001</f>
        <v>1.0949999999999895</v>
      </c>
      <c r="B98" s="41" t="s">
        <v>150</v>
      </c>
      <c r="C98" s="41"/>
      <c r="D98" s="4"/>
      <c r="E98" s="6"/>
    </row>
    <row r="99" spans="1:8" ht="93.6" customHeight="1" x14ac:dyDescent="0.3">
      <c r="A99" s="28">
        <f t="shared" si="1"/>
        <v>1.0959999999999894</v>
      </c>
      <c r="B99" s="41" t="s">
        <v>151</v>
      </c>
      <c r="C99" s="41" t="s">
        <v>152</v>
      </c>
      <c r="D99" s="4"/>
      <c r="E99" s="6"/>
    </row>
    <row r="100" spans="1:8" ht="134.4" customHeight="1" x14ac:dyDescent="0.3">
      <c r="A100" s="28">
        <f t="shared" si="1"/>
        <v>1.0969999999999893</v>
      </c>
      <c r="B100" s="41" t="s">
        <v>153</v>
      </c>
      <c r="C100" s="41" t="s">
        <v>154</v>
      </c>
      <c r="D100" s="4"/>
      <c r="E100" s="6"/>
    </row>
    <row r="101" spans="1:8" ht="196.95" customHeight="1" x14ac:dyDescent="0.3">
      <c r="A101" s="28">
        <f t="shared" si="1"/>
        <v>1.0979999999999892</v>
      </c>
      <c r="B101" s="41" t="s">
        <v>155</v>
      </c>
      <c r="C101" s="41" t="s">
        <v>156</v>
      </c>
      <c r="D101" s="4"/>
      <c r="E101" s="6"/>
    </row>
    <row r="102" spans="1:8" ht="45.6" customHeight="1" x14ac:dyDescent="0.3">
      <c r="A102" s="28">
        <f t="shared" si="1"/>
        <v>1.0989999999999891</v>
      </c>
      <c r="B102" s="41" t="s">
        <v>157</v>
      </c>
      <c r="C102" s="41" t="s">
        <v>158</v>
      </c>
      <c r="D102" s="4"/>
      <c r="E102" s="6"/>
    </row>
    <row r="103" spans="1:8" ht="90" customHeight="1" x14ac:dyDescent="0.3">
      <c r="A103" s="28">
        <f t="shared" si="1"/>
        <v>1.099999999999989</v>
      </c>
      <c r="B103" s="41" t="s">
        <v>159</v>
      </c>
      <c r="C103" s="41" t="s">
        <v>160</v>
      </c>
      <c r="D103" s="4"/>
      <c r="E103" s="6"/>
    </row>
    <row r="104" spans="1:8" ht="100.2" customHeight="1" x14ac:dyDescent="0.3">
      <c r="A104" s="28">
        <f t="shared" si="1"/>
        <v>1.1009999999999889</v>
      </c>
      <c r="B104" s="41" t="s">
        <v>161</v>
      </c>
      <c r="C104" s="41" t="s">
        <v>162</v>
      </c>
      <c r="D104" s="4"/>
      <c r="E104" s="6"/>
    </row>
    <row r="105" spans="1:8" ht="64.95" customHeight="1" x14ac:dyDescent="0.3">
      <c r="A105" s="28">
        <f t="shared" si="1"/>
        <v>1.1019999999999888</v>
      </c>
      <c r="B105" s="41" t="s">
        <v>163</v>
      </c>
      <c r="C105" s="41" t="s">
        <v>396</v>
      </c>
      <c r="D105" s="4"/>
      <c r="E105" s="6"/>
    </row>
    <row r="106" spans="1:8" ht="55.2" customHeight="1" x14ac:dyDescent="0.3">
      <c r="A106" s="28">
        <f t="shared" si="1"/>
        <v>1.1029999999999887</v>
      </c>
      <c r="B106" s="41" t="s">
        <v>164</v>
      </c>
      <c r="C106" s="41" t="s">
        <v>165</v>
      </c>
      <c r="D106" s="4"/>
      <c r="E106" s="6"/>
    </row>
    <row r="107" spans="1:8" ht="58.95" customHeight="1" x14ac:dyDescent="0.3">
      <c r="A107" s="28">
        <f t="shared" si="1"/>
        <v>1.1039999999999885</v>
      </c>
      <c r="B107" s="41" t="s">
        <v>166</v>
      </c>
      <c r="C107" s="41" t="s">
        <v>167</v>
      </c>
      <c r="D107" s="4"/>
      <c r="E107" s="6"/>
    </row>
    <row r="108" spans="1:8" s="2" customFormat="1" ht="45.6" customHeight="1" x14ac:dyDescent="0.3">
      <c r="A108" s="28">
        <f t="shared" si="1"/>
        <v>1.1049999999999884</v>
      </c>
      <c r="B108" s="41" t="s">
        <v>168</v>
      </c>
      <c r="C108" s="41"/>
      <c r="D108" s="4"/>
      <c r="E108" s="6"/>
      <c r="F108" s="1"/>
      <c r="G108" s="1"/>
      <c r="H108" s="1"/>
    </row>
    <row r="109" spans="1:8" s="2" customFormat="1" ht="154.94999999999999" customHeight="1" x14ac:dyDescent="0.3">
      <c r="A109" s="28">
        <f t="shared" si="1"/>
        <v>1.1059999999999883</v>
      </c>
      <c r="B109" s="41" t="s">
        <v>169</v>
      </c>
      <c r="C109" s="41" t="s">
        <v>170</v>
      </c>
      <c r="D109" s="5"/>
      <c r="E109" s="7"/>
      <c r="F109" s="1"/>
      <c r="G109" s="1"/>
      <c r="H109" s="1"/>
    </row>
    <row r="110" spans="1:8" s="2" customFormat="1" ht="45.6" customHeight="1" x14ac:dyDescent="0.3">
      <c r="A110" s="28">
        <f t="shared" si="1"/>
        <v>1.1069999999999882</v>
      </c>
      <c r="B110" s="41" t="s">
        <v>171</v>
      </c>
      <c r="C110" s="41"/>
      <c r="D110" s="5"/>
      <c r="E110" s="7"/>
      <c r="F110" s="1"/>
      <c r="G110" s="1"/>
      <c r="H110" s="1"/>
    </row>
    <row r="111" spans="1:8" s="2" customFormat="1" ht="46.2" customHeight="1" x14ac:dyDescent="0.3">
      <c r="A111" s="28">
        <f t="shared" si="1"/>
        <v>1.1079999999999881</v>
      </c>
      <c r="B111" s="41" t="s">
        <v>172</v>
      </c>
      <c r="C111" s="41"/>
      <c r="D111" s="5"/>
      <c r="E111" s="7"/>
      <c r="F111" s="1"/>
      <c r="G111" s="1"/>
      <c r="H111" s="1"/>
    </row>
    <row r="112" spans="1:8" s="2" customFormat="1" ht="139.19999999999999" customHeight="1" x14ac:dyDescent="0.3">
      <c r="A112" s="28">
        <f t="shared" si="1"/>
        <v>1.108999999999988</v>
      </c>
      <c r="B112" s="41" t="s">
        <v>173</v>
      </c>
      <c r="C112" s="41" t="s">
        <v>174</v>
      </c>
      <c r="D112" s="4"/>
      <c r="E112" s="6"/>
      <c r="F112" s="1"/>
      <c r="G112" s="1"/>
      <c r="H112" s="1"/>
    </row>
    <row r="113" spans="1:8" s="2" customFormat="1" ht="63.6" customHeight="1" x14ac:dyDescent="0.3">
      <c r="A113" s="28">
        <f t="shared" si="1"/>
        <v>1.1099999999999879</v>
      </c>
      <c r="B113" s="43" t="s">
        <v>175</v>
      </c>
      <c r="C113" s="41" t="s">
        <v>176</v>
      </c>
      <c r="D113" s="4"/>
      <c r="E113" s="6"/>
      <c r="F113" s="1"/>
      <c r="G113" s="1"/>
      <c r="H113" s="1"/>
    </row>
    <row r="114" spans="1:8" s="2" customFormat="1" ht="64.95" customHeight="1" x14ac:dyDescent="0.3">
      <c r="A114" s="28">
        <f t="shared" si="1"/>
        <v>1.1109999999999878</v>
      </c>
      <c r="B114" s="41" t="s">
        <v>177</v>
      </c>
      <c r="C114" s="41"/>
      <c r="D114" s="4"/>
      <c r="E114" s="6"/>
      <c r="F114" s="1"/>
      <c r="G114" s="1"/>
      <c r="H114" s="1"/>
    </row>
    <row r="115" spans="1:8" s="2" customFormat="1" ht="104.4" customHeight="1" x14ac:dyDescent="0.3">
      <c r="A115" s="28">
        <f t="shared" si="1"/>
        <v>1.1119999999999877</v>
      </c>
      <c r="B115" s="43" t="s">
        <v>178</v>
      </c>
      <c r="C115" s="43" t="s">
        <v>179</v>
      </c>
      <c r="D115" s="4"/>
      <c r="E115" s="6"/>
      <c r="F115" s="1"/>
      <c r="G115" s="1"/>
      <c r="H115" s="1"/>
    </row>
    <row r="116" spans="1:8" s="2" customFormat="1" ht="58.2" customHeight="1" x14ac:dyDescent="0.3">
      <c r="A116" s="28">
        <f t="shared" si="1"/>
        <v>1.1129999999999876</v>
      </c>
      <c r="B116" s="43" t="s">
        <v>180</v>
      </c>
      <c r="C116" s="41"/>
      <c r="D116" s="4"/>
      <c r="E116" s="6"/>
      <c r="F116" s="1"/>
      <c r="G116" s="1"/>
      <c r="H116" s="1"/>
    </row>
    <row r="117" spans="1:8" s="2" customFormat="1" ht="171.6" customHeight="1" x14ac:dyDescent="0.3">
      <c r="A117" s="28">
        <f t="shared" si="1"/>
        <v>1.1139999999999874</v>
      </c>
      <c r="B117" s="41" t="s">
        <v>181</v>
      </c>
      <c r="C117" s="41" t="s">
        <v>182</v>
      </c>
      <c r="D117" s="4"/>
      <c r="E117" s="6"/>
      <c r="F117" s="1"/>
      <c r="G117" s="1"/>
      <c r="H117" s="1"/>
    </row>
    <row r="118" spans="1:8" s="2" customFormat="1" ht="35.4" customHeight="1" x14ac:dyDescent="0.3">
      <c r="A118" s="28">
        <f t="shared" si="1"/>
        <v>1.1149999999999873</v>
      </c>
      <c r="B118" s="41" t="s">
        <v>183</v>
      </c>
      <c r="C118" s="41" t="s">
        <v>184</v>
      </c>
      <c r="D118" s="4"/>
      <c r="E118" s="6"/>
      <c r="F118" s="1"/>
      <c r="G118" s="1"/>
      <c r="H118" s="1"/>
    </row>
    <row r="119" spans="1:8" s="2" customFormat="1" ht="125.25" customHeight="1" x14ac:dyDescent="0.3">
      <c r="A119" s="28">
        <f t="shared" si="1"/>
        <v>1.1159999999999872</v>
      </c>
      <c r="B119" s="43" t="s">
        <v>363</v>
      </c>
      <c r="C119" s="41" t="s">
        <v>364</v>
      </c>
      <c r="D119" s="4"/>
      <c r="E119" s="6"/>
      <c r="F119" s="1"/>
      <c r="G119" s="1"/>
      <c r="H119" s="1"/>
    </row>
    <row r="120" spans="1:8" s="2" customFormat="1" ht="35.1" customHeight="1" x14ac:dyDescent="0.3">
      <c r="A120" s="28">
        <f t="shared" si="1"/>
        <v>1.1169999999999871</v>
      </c>
      <c r="B120" s="41" t="s">
        <v>185</v>
      </c>
      <c r="C120" s="41" t="s">
        <v>186</v>
      </c>
      <c r="D120" s="4"/>
      <c r="E120" s="6"/>
      <c r="F120" s="1"/>
      <c r="G120" s="1"/>
      <c r="H120" s="1"/>
    </row>
    <row r="121" spans="1:8" s="2" customFormat="1" ht="36.6" customHeight="1" x14ac:dyDescent="0.3">
      <c r="A121" s="28">
        <f t="shared" si="1"/>
        <v>1.117999999999987</v>
      </c>
      <c r="B121" s="41" t="s">
        <v>187</v>
      </c>
      <c r="C121" s="41" t="s">
        <v>188</v>
      </c>
      <c r="D121" s="4"/>
      <c r="E121" s="6"/>
      <c r="F121" s="1"/>
      <c r="G121" s="1"/>
      <c r="H121" s="1"/>
    </row>
    <row r="122" spans="1:8" s="2" customFormat="1" ht="120.6" customHeight="1" x14ac:dyDescent="0.3">
      <c r="A122" s="28">
        <f t="shared" si="1"/>
        <v>1.1189999999999869</v>
      </c>
      <c r="B122" s="41" t="s">
        <v>189</v>
      </c>
      <c r="C122" s="41" t="s">
        <v>190</v>
      </c>
      <c r="D122" s="4"/>
      <c r="E122" s="6"/>
      <c r="F122" s="1"/>
      <c r="G122" s="1"/>
      <c r="H122" s="1"/>
    </row>
    <row r="123" spans="1:8" s="2" customFormat="1" ht="64.5" customHeight="1" x14ac:dyDescent="0.3">
      <c r="A123" s="28">
        <f t="shared" si="1"/>
        <v>1.1199999999999868</v>
      </c>
      <c r="B123" s="41" t="s">
        <v>191</v>
      </c>
      <c r="C123" s="41" t="s">
        <v>192</v>
      </c>
      <c r="D123" s="4"/>
      <c r="E123" s="6"/>
      <c r="F123" s="1"/>
      <c r="G123" s="1"/>
      <c r="H123" s="1"/>
    </row>
    <row r="124" spans="1:8" s="2" customFormat="1" ht="91.95" customHeight="1" x14ac:dyDescent="0.3">
      <c r="A124" s="28">
        <f t="shared" si="1"/>
        <v>1.1209999999999867</v>
      </c>
      <c r="B124" s="41" t="s">
        <v>193</v>
      </c>
      <c r="C124" s="41" t="s">
        <v>194</v>
      </c>
      <c r="D124" s="4"/>
      <c r="E124" s="6"/>
      <c r="F124" s="1"/>
      <c r="G124" s="1"/>
      <c r="H124" s="1"/>
    </row>
    <row r="125" spans="1:8" s="2" customFormat="1" ht="54" customHeight="1" x14ac:dyDescent="0.3">
      <c r="A125" s="28">
        <f t="shared" si="1"/>
        <v>1.1219999999999866</v>
      </c>
      <c r="B125" s="41" t="s">
        <v>195</v>
      </c>
      <c r="C125" s="41" t="s">
        <v>196</v>
      </c>
      <c r="D125" s="4"/>
      <c r="E125" s="6"/>
      <c r="F125" s="1"/>
      <c r="G125" s="1"/>
      <c r="H125" s="1"/>
    </row>
    <row r="126" spans="1:8" s="2" customFormat="1" ht="46.2" customHeight="1" x14ac:dyDescent="0.3">
      <c r="A126" s="28">
        <f t="shared" si="1"/>
        <v>1.1229999999999865</v>
      </c>
      <c r="B126" s="41" t="s">
        <v>197</v>
      </c>
      <c r="C126" s="41"/>
      <c r="D126" s="4"/>
      <c r="E126" s="6"/>
      <c r="F126" s="1"/>
      <c r="G126" s="1"/>
      <c r="H126" s="1"/>
    </row>
    <row r="127" spans="1:8" s="2" customFormat="1" ht="189.9" customHeight="1" x14ac:dyDescent="0.3">
      <c r="A127" s="28">
        <f t="shared" si="1"/>
        <v>1.1239999999999863</v>
      </c>
      <c r="B127" s="41" t="s">
        <v>198</v>
      </c>
      <c r="C127" s="41" t="s">
        <v>199</v>
      </c>
      <c r="D127" s="5"/>
      <c r="E127" s="7"/>
      <c r="F127" s="1"/>
      <c r="G127" s="1"/>
      <c r="H127" s="1"/>
    </row>
    <row r="128" spans="1:8" s="2" customFormat="1" ht="198.6" customHeight="1" x14ac:dyDescent="0.3">
      <c r="A128" s="28">
        <f t="shared" si="1"/>
        <v>1.1249999999999862</v>
      </c>
      <c r="B128" s="41" t="s">
        <v>200</v>
      </c>
      <c r="C128" s="41" t="s">
        <v>201</v>
      </c>
      <c r="D128" s="5"/>
      <c r="E128" s="7"/>
      <c r="F128" s="1"/>
      <c r="G128" s="1"/>
      <c r="H128" s="1"/>
    </row>
    <row r="129" spans="1:8" s="2" customFormat="1" ht="205.95" customHeight="1" x14ac:dyDescent="0.3">
      <c r="A129" s="28">
        <f t="shared" si="1"/>
        <v>1.1259999999999861</v>
      </c>
      <c r="B129" s="41" t="s">
        <v>202</v>
      </c>
      <c r="C129" s="53" t="s">
        <v>203</v>
      </c>
      <c r="D129" s="5"/>
      <c r="E129" s="7"/>
      <c r="F129" s="1"/>
      <c r="G129" s="1"/>
      <c r="H129" s="1"/>
    </row>
    <row r="130" spans="1:8" s="2" customFormat="1" ht="212.4" customHeight="1" x14ac:dyDescent="0.3">
      <c r="A130" s="28">
        <f t="shared" si="1"/>
        <v>1.126999999999986</v>
      </c>
      <c r="B130" s="45" t="s">
        <v>204</v>
      </c>
      <c r="C130" s="41" t="s">
        <v>205</v>
      </c>
      <c r="D130" s="32"/>
      <c r="E130" s="33"/>
      <c r="F130" s="1"/>
      <c r="G130" s="1"/>
      <c r="H130" s="1"/>
    </row>
    <row r="131" spans="1:8" s="2" customFormat="1" ht="192" customHeight="1" x14ac:dyDescent="0.3">
      <c r="A131" s="28">
        <f t="shared" si="1"/>
        <v>1.1279999999999859</v>
      </c>
      <c r="B131" s="45" t="s">
        <v>206</v>
      </c>
      <c r="C131" s="41" t="s">
        <v>207</v>
      </c>
      <c r="D131" s="32"/>
      <c r="E131" s="33"/>
      <c r="F131" s="1"/>
      <c r="G131" s="1"/>
      <c r="H131" s="1"/>
    </row>
    <row r="132" spans="1:8" s="2" customFormat="1" ht="193.95" customHeight="1" x14ac:dyDescent="0.3">
      <c r="A132" s="28">
        <f t="shared" si="1"/>
        <v>1.1289999999999858</v>
      </c>
      <c r="B132" s="41" t="s">
        <v>208</v>
      </c>
      <c r="C132" s="41" t="s">
        <v>209</v>
      </c>
      <c r="D132" s="32"/>
      <c r="E132" s="33"/>
      <c r="F132" s="1"/>
      <c r="G132" s="1"/>
      <c r="H132" s="1"/>
    </row>
    <row r="133" spans="1:8" s="2" customFormat="1" ht="60.6" customHeight="1" x14ac:dyDescent="0.3">
      <c r="A133" s="28">
        <f t="shared" si="1"/>
        <v>1.1299999999999857</v>
      </c>
      <c r="B133" s="45" t="s">
        <v>210</v>
      </c>
      <c r="C133" s="45" t="s">
        <v>211</v>
      </c>
      <c r="D133" s="10"/>
      <c r="E133" s="11"/>
      <c r="F133" s="1"/>
      <c r="G133" s="1"/>
      <c r="H133" s="1"/>
    </row>
    <row r="134" spans="1:8" s="2" customFormat="1" ht="205.95" customHeight="1" x14ac:dyDescent="0.3">
      <c r="A134" s="28">
        <f t="shared" si="1"/>
        <v>1.1309999999999856</v>
      </c>
      <c r="B134" s="43" t="s">
        <v>212</v>
      </c>
      <c r="C134" s="43" t="s">
        <v>213</v>
      </c>
      <c r="D134" s="4"/>
      <c r="E134" s="4"/>
      <c r="F134" s="1"/>
      <c r="G134" s="1"/>
      <c r="H134" s="1"/>
    </row>
    <row r="135" spans="1:8" s="2" customFormat="1" ht="69.599999999999994" customHeight="1" x14ac:dyDescent="0.3">
      <c r="A135" s="28">
        <f t="shared" si="1"/>
        <v>1.1319999999999855</v>
      </c>
      <c r="B135" s="41" t="s">
        <v>214</v>
      </c>
      <c r="C135" s="41" t="s">
        <v>215</v>
      </c>
      <c r="D135" s="4"/>
      <c r="E135" s="4"/>
      <c r="F135" s="1"/>
      <c r="G135" s="1"/>
      <c r="H135" s="1"/>
    </row>
    <row r="136" spans="1:8" s="2" customFormat="1" ht="369" customHeight="1" thickBot="1" x14ac:dyDescent="0.35">
      <c r="A136" s="28">
        <f>A135+0.001</f>
        <v>1.1329999999999854</v>
      </c>
      <c r="B136" s="47" t="s">
        <v>216</v>
      </c>
      <c r="C136" s="47" t="s">
        <v>398</v>
      </c>
      <c r="D136" s="4"/>
      <c r="E136" s="4"/>
      <c r="F136" s="1"/>
      <c r="G136" s="1"/>
      <c r="H136" s="1"/>
    </row>
    <row r="137" spans="1:8" s="2" customFormat="1" ht="22.5" customHeight="1" thickBot="1" x14ac:dyDescent="0.35">
      <c r="A137" s="12">
        <v>2</v>
      </c>
      <c r="B137" s="48" t="s">
        <v>217</v>
      </c>
      <c r="C137" s="49"/>
      <c r="D137" s="35"/>
      <c r="E137" s="36"/>
      <c r="F137" s="1"/>
      <c r="G137" s="1"/>
      <c r="H137" s="1"/>
    </row>
    <row r="138" spans="1:8" s="2" customFormat="1" ht="39.6" customHeight="1" x14ac:dyDescent="0.3">
      <c r="A138" s="27">
        <f t="shared" ref="A138:A155" si="2">A137+0.001</f>
        <v>2.0009999999999999</v>
      </c>
      <c r="B138" s="50" t="s">
        <v>218</v>
      </c>
      <c r="C138" s="50"/>
      <c r="D138" s="8"/>
      <c r="E138" s="9"/>
      <c r="F138" s="1"/>
      <c r="G138" s="1"/>
      <c r="H138" s="1"/>
    </row>
    <row r="139" spans="1:8" s="2" customFormat="1" ht="42.6" customHeight="1" x14ac:dyDescent="0.3">
      <c r="A139" s="28">
        <f t="shared" si="2"/>
        <v>2.0019999999999998</v>
      </c>
      <c r="B139" s="41" t="s">
        <v>219</v>
      </c>
      <c r="C139" s="41" t="s">
        <v>220</v>
      </c>
      <c r="D139" s="4"/>
      <c r="E139" s="6"/>
      <c r="F139" s="1"/>
      <c r="G139" s="1"/>
      <c r="H139" s="1"/>
    </row>
    <row r="140" spans="1:8" s="2" customFormat="1" ht="48.6" customHeight="1" x14ac:dyDescent="0.3">
      <c r="A140" s="28">
        <f t="shared" si="2"/>
        <v>2.0029999999999997</v>
      </c>
      <c r="B140" s="41" t="s">
        <v>221</v>
      </c>
      <c r="C140" s="41"/>
      <c r="D140" s="4"/>
      <c r="E140" s="6"/>
      <c r="F140" s="1"/>
      <c r="G140" s="1"/>
      <c r="H140" s="1"/>
    </row>
    <row r="141" spans="1:8" s="2" customFormat="1" ht="55.2" customHeight="1" x14ac:dyDescent="0.3">
      <c r="A141" s="28">
        <f t="shared" si="2"/>
        <v>2.0039999999999996</v>
      </c>
      <c r="B141" s="41" t="s">
        <v>222</v>
      </c>
      <c r="C141" s="41"/>
      <c r="D141" s="4"/>
      <c r="E141" s="6"/>
      <c r="F141" s="1"/>
      <c r="G141" s="1"/>
      <c r="H141" s="1"/>
    </row>
    <row r="142" spans="1:8" s="2" customFormat="1" ht="63.6" customHeight="1" x14ac:dyDescent="0.3">
      <c r="A142" s="28">
        <f t="shared" si="2"/>
        <v>2.0049999999999994</v>
      </c>
      <c r="B142" s="41" t="s">
        <v>223</v>
      </c>
      <c r="C142" s="41" t="s">
        <v>224</v>
      </c>
      <c r="D142" s="4"/>
      <c r="E142" s="6"/>
      <c r="F142" s="1"/>
      <c r="G142" s="1"/>
      <c r="H142" s="1"/>
    </row>
    <row r="143" spans="1:8" s="2" customFormat="1" ht="110.4" customHeight="1" x14ac:dyDescent="0.3">
      <c r="A143" s="28">
        <f t="shared" si="2"/>
        <v>2.0059999999999993</v>
      </c>
      <c r="B143" s="41" t="s">
        <v>225</v>
      </c>
      <c r="C143" s="41" t="s">
        <v>226</v>
      </c>
      <c r="D143" s="4"/>
      <c r="E143" s="6"/>
      <c r="F143" s="1"/>
      <c r="G143" s="1"/>
      <c r="H143" s="1"/>
    </row>
    <row r="144" spans="1:8" s="2" customFormat="1" ht="132.6" customHeight="1" x14ac:dyDescent="0.3">
      <c r="A144" s="28">
        <f>A143+0.001</f>
        <v>2.0069999999999992</v>
      </c>
      <c r="B144" s="106" t="s">
        <v>391</v>
      </c>
      <c r="C144" s="106" t="s">
        <v>392</v>
      </c>
      <c r="D144" s="4"/>
      <c r="E144" s="6"/>
      <c r="F144" s="1"/>
      <c r="G144" s="1"/>
      <c r="H144" s="1"/>
    </row>
    <row r="145" spans="1:8" s="2" customFormat="1" ht="81" customHeight="1" x14ac:dyDescent="0.3">
      <c r="A145" s="28">
        <f>A144+0.001</f>
        <v>2.0079999999999991</v>
      </c>
      <c r="B145" s="41" t="s">
        <v>227</v>
      </c>
      <c r="C145" s="41"/>
      <c r="D145" s="4"/>
      <c r="E145" s="6"/>
      <c r="F145" s="1"/>
      <c r="G145" s="1"/>
      <c r="H145" s="1"/>
    </row>
    <row r="146" spans="1:8" s="2" customFormat="1" ht="43.95" customHeight="1" x14ac:dyDescent="0.3">
      <c r="A146" s="28">
        <f t="shared" si="2"/>
        <v>2.008999999999999</v>
      </c>
      <c r="B146" s="41" t="s">
        <v>228</v>
      </c>
      <c r="C146" s="41"/>
      <c r="D146" s="4"/>
      <c r="E146" s="6"/>
      <c r="F146" s="1"/>
      <c r="G146" s="1"/>
      <c r="H146" s="1"/>
    </row>
    <row r="147" spans="1:8" s="2" customFormat="1" ht="73.5" customHeight="1" thickBot="1" x14ac:dyDescent="0.35">
      <c r="A147" s="28">
        <f t="shared" si="2"/>
        <v>2.0099999999999989</v>
      </c>
      <c r="B147" s="41" t="s">
        <v>229</v>
      </c>
      <c r="C147" s="41" t="s">
        <v>230</v>
      </c>
      <c r="D147" s="4"/>
      <c r="E147" s="6"/>
      <c r="F147" s="1"/>
      <c r="G147" s="1"/>
      <c r="H147" s="1"/>
    </row>
    <row r="148" spans="1:8" s="2" customFormat="1" ht="20.25" customHeight="1" thickBot="1" x14ac:dyDescent="0.35">
      <c r="A148" s="12">
        <v>3</v>
      </c>
      <c r="B148" s="48" t="s">
        <v>231</v>
      </c>
      <c r="C148" s="49"/>
      <c r="D148" s="13"/>
      <c r="E148" s="14"/>
      <c r="F148" s="1"/>
      <c r="G148" s="1"/>
      <c r="H148" s="1"/>
    </row>
    <row r="149" spans="1:8" s="2" customFormat="1" ht="45" customHeight="1" x14ac:dyDescent="0.3">
      <c r="A149" s="27">
        <f t="shared" si="2"/>
        <v>3.0009999999999999</v>
      </c>
      <c r="B149" s="50" t="s">
        <v>232</v>
      </c>
      <c r="C149" s="50" t="s">
        <v>233</v>
      </c>
      <c r="D149" s="8"/>
      <c r="E149" s="9"/>
      <c r="F149" s="1"/>
      <c r="G149" s="1"/>
      <c r="H149" s="1"/>
    </row>
    <row r="150" spans="1:8" s="2" customFormat="1" ht="60.75" customHeight="1" x14ac:dyDescent="0.3">
      <c r="A150" s="27">
        <f t="shared" si="2"/>
        <v>3.0019999999999998</v>
      </c>
      <c r="B150" s="50" t="s">
        <v>234</v>
      </c>
      <c r="C150" s="50" t="s">
        <v>235</v>
      </c>
      <c r="D150" s="8"/>
      <c r="E150" s="9"/>
      <c r="F150" s="1"/>
      <c r="G150" s="1"/>
      <c r="H150" s="1"/>
    </row>
    <row r="151" spans="1:8" s="2" customFormat="1" ht="117.6" customHeight="1" x14ac:dyDescent="0.3">
      <c r="A151" s="27">
        <f t="shared" si="2"/>
        <v>3.0029999999999997</v>
      </c>
      <c r="B151" s="41" t="s">
        <v>236</v>
      </c>
      <c r="C151" s="41" t="s">
        <v>237</v>
      </c>
      <c r="D151" s="4"/>
      <c r="E151" s="6"/>
      <c r="F151" s="1"/>
      <c r="G151" s="1"/>
      <c r="H151" s="1"/>
    </row>
    <row r="152" spans="1:8" s="2" customFormat="1" ht="53.4" customHeight="1" x14ac:dyDescent="0.3">
      <c r="A152" s="28">
        <f t="shared" si="2"/>
        <v>3.0039999999999996</v>
      </c>
      <c r="B152" s="41" t="s">
        <v>238</v>
      </c>
      <c r="C152" s="41"/>
      <c r="D152" s="4"/>
      <c r="E152" s="6"/>
      <c r="F152" s="1"/>
      <c r="G152" s="1"/>
      <c r="H152" s="1"/>
    </row>
    <row r="153" spans="1:8" s="2" customFormat="1" ht="66.599999999999994" customHeight="1" x14ac:dyDescent="0.3">
      <c r="A153" s="28">
        <f t="shared" si="2"/>
        <v>3.0049999999999994</v>
      </c>
      <c r="B153" s="41" t="s">
        <v>239</v>
      </c>
      <c r="C153" s="41"/>
      <c r="D153" s="4"/>
      <c r="E153" s="6"/>
      <c r="F153" s="1"/>
      <c r="G153" s="1"/>
      <c r="H153" s="1"/>
    </row>
    <row r="154" spans="1:8" s="2" customFormat="1" ht="22.95" customHeight="1" x14ac:dyDescent="0.3">
      <c r="A154" s="28">
        <f t="shared" si="2"/>
        <v>3.0059999999999993</v>
      </c>
      <c r="B154" s="41" t="s">
        <v>240</v>
      </c>
      <c r="C154" s="41"/>
      <c r="D154" s="4"/>
      <c r="E154" s="6"/>
      <c r="F154" s="1"/>
      <c r="G154" s="1"/>
      <c r="H154" s="1"/>
    </row>
    <row r="155" spans="1:8" s="2" customFormat="1" ht="70.5" customHeight="1" x14ac:dyDescent="0.3">
      <c r="A155" s="28">
        <f t="shared" si="2"/>
        <v>3.0069999999999992</v>
      </c>
      <c r="B155" s="41" t="s">
        <v>241</v>
      </c>
      <c r="C155" s="41" t="s">
        <v>242</v>
      </c>
      <c r="D155" s="4"/>
      <c r="E155" s="6"/>
      <c r="F155" s="1"/>
      <c r="G155" s="1"/>
      <c r="H155" s="1"/>
    </row>
    <row r="156" spans="1:8" s="2" customFormat="1" ht="26.25" customHeight="1" x14ac:dyDescent="0.3">
      <c r="A156" s="24">
        <v>4</v>
      </c>
      <c r="B156" s="51" t="s">
        <v>243</v>
      </c>
      <c r="C156" s="52"/>
      <c r="D156" s="25"/>
      <c r="E156" s="26"/>
      <c r="F156" s="1"/>
      <c r="G156" s="1"/>
      <c r="H156" s="1"/>
    </row>
    <row r="157" spans="1:8" s="2" customFormat="1" ht="22.8" x14ac:dyDescent="0.3">
      <c r="A157" s="28">
        <f t="shared" ref="A157:A181" si="3">A156+0.001</f>
        <v>4.0010000000000003</v>
      </c>
      <c r="B157" s="41" t="s">
        <v>244</v>
      </c>
      <c r="C157" s="41"/>
      <c r="D157" s="4"/>
      <c r="E157" s="6"/>
      <c r="F157" s="1"/>
      <c r="G157" s="1"/>
      <c r="H157" s="1"/>
    </row>
    <row r="158" spans="1:8" s="2" customFormat="1" ht="25.5" customHeight="1" x14ac:dyDescent="0.3">
      <c r="A158" s="28">
        <f t="shared" si="3"/>
        <v>4.0020000000000007</v>
      </c>
      <c r="B158" s="41" t="s">
        <v>245</v>
      </c>
      <c r="C158" s="41"/>
      <c r="D158" s="4"/>
      <c r="E158" s="6"/>
      <c r="F158" s="1"/>
      <c r="G158" s="1"/>
      <c r="H158" s="1"/>
    </row>
    <row r="159" spans="1:8" s="2" customFormat="1" ht="27.75" customHeight="1" x14ac:dyDescent="0.3">
      <c r="A159" s="28">
        <f t="shared" si="3"/>
        <v>4.003000000000001</v>
      </c>
      <c r="B159" s="41" t="s">
        <v>246</v>
      </c>
      <c r="C159" s="41"/>
      <c r="D159" s="4"/>
      <c r="E159" s="6"/>
      <c r="F159" s="1"/>
      <c r="G159" s="1"/>
      <c r="H159" s="1"/>
    </row>
    <row r="160" spans="1:8" s="2" customFormat="1" ht="21" customHeight="1" x14ac:dyDescent="0.3">
      <c r="A160" s="28">
        <f t="shared" si="3"/>
        <v>4.0040000000000013</v>
      </c>
      <c r="B160" s="43" t="s">
        <v>376</v>
      </c>
      <c r="C160" s="53" t="s">
        <v>410</v>
      </c>
      <c r="D160" s="4"/>
      <c r="E160" s="6"/>
      <c r="F160" s="1"/>
      <c r="G160" s="1"/>
      <c r="H160" s="1"/>
    </row>
    <row r="161" spans="1:8" s="2" customFormat="1" ht="39.75" customHeight="1" x14ac:dyDescent="0.3">
      <c r="A161" s="28">
        <f t="shared" si="3"/>
        <v>4.0050000000000017</v>
      </c>
      <c r="B161" s="41" t="s">
        <v>247</v>
      </c>
      <c r="C161" s="41" t="s">
        <v>388</v>
      </c>
      <c r="D161" s="4"/>
      <c r="E161" s="6"/>
      <c r="F161" s="1"/>
      <c r="G161" s="1"/>
      <c r="H161" s="1"/>
    </row>
    <row r="162" spans="1:8" s="2" customFormat="1" ht="39.75" customHeight="1" x14ac:dyDescent="0.3">
      <c r="A162" s="28">
        <f t="shared" si="3"/>
        <v>4.006000000000002</v>
      </c>
      <c r="B162" s="41" t="s">
        <v>248</v>
      </c>
      <c r="C162" s="41" t="s">
        <v>249</v>
      </c>
      <c r="D162" s="4"/>
      <c r="E162" s="6"/>
      <c r="F162" s="1"/>
      <c r="G162" s="1"/>
      <c r="H162" s="1"/>
    </row>
    <row r="163" spans="1:8" s="2" customFormat="1" ht="160.94999999999999" customHeight="1" x14ac:dyDescent="0.3">
      <c r="A163" s="28">
        <f t="shared" si="3"/>
        <v>4.0070000000000023</v>
      </c>
      <c r="B163" s="41" t="s">
        <v>250</v>
      </c>
      <c r="C163" s="53" t="s">
        <v>251</v>
      </c>
      <c r="D163" s="4"/>
      <c r="E163" s="6"/>
      <c r="F163" s="1"/>
      <c r="G163" s="1"/>
      <c r="H163" s="1"/>
    </row>
    <row r="164" spans="1:8" s="2" customFormat="1" ht="27" customHeight="1" x14ac:dyDescent="0.3">
      <c r="A164" s="24">
        <v>5</v>
      </c>
      <c r="B164" s="51" t="s">
        <v>252</v>
      </c>
      <c r="C164" s="52"/>
      <c r="D164" s="25"/>
      <c r="E164" s="26"/>
      <c r="F164" s="1"/>
      <c r="G164" s="1"/>
      <c r="H164" s="1"/>
    </row>
    <row r="165" spans="1:8" s="2" customFormat="1" ht="25.5" customHeight="1" x14ac:dyDescent="0.3">
      <c r="A165" s="28">
        <f t="shared" si="3"/>
        <v>5.0010000000000003</v>
      </c>
      <c r="B165" s="41" t="s">
        <v>244</v>
      </c>
      <c r="C165" s="41"/>
      <c r="D165" s="4"/>
      <c r="E165" s="4"/>
      <c r="F165" s="1"/>
      <c r="G165" s="1"/>
      <c r="H165" s="1"/>
    </row>
    <row r="166" spans="1:8" s="2" customFormat="1" ht="24" customHeight="1" x14ac:dyDescent="0.3">
      <c r="A166" s="28">
        <f t="shared" si="3"/>
        <v>5.0020000000000007</v>
      </c>
      <c r="B166" s="41" t="s">
        <v>245</v>
      </c>
      <c r="C166" s="41"/>
      <c r="D166" s="4"/>
      <c r="E166" s="4"/>
      <c r="F166" s="1"/>
      <c r="G166" s="1"/>
      <c r="H166" s="1"/>
    </row>
    <row r="167" spans="1:8" s="2" customFormat="1" ht="23.25" customHeight="1" x14ac:dyDescent="0.3">
      <c r="A167" s="28">
        <f t="shared" si="3"/>
        <v>5.003000000000001</v>
      </c>
      <c r="B167" s="41" t="s">
        <v>246</v>
      </c>
      <c r="C167" s="41"/>
      <c r="D167" s="4"/>
      <c r="E167" s="4"/>
      <c r="F167" s="1"/>
      <c r="G167" s="1"/>
      <c r="H167" s="1"/>
    </row>
    <row r="168" spans="1:8" s="2" customFormat="1" ht="24" customHeight="1" x14ac:dyDescent="0.3">
      <c r="A168" s="28">
        <f t="shared" si="3"/>
        <v>5.0040000000000013</v>
      </c>
      <c r="B168" s="43" t="s">
        <v>376</v>
      </c>
      <c r="C168" s="53" t="s">
        <v>410</v>
      </c>
      <c r="D168" s="4"/>
      <c r="E168" s="4"/>
      <c r="F168" s="1"/>
      <c r="G168" s="1"/>
      <c r="H168" s="1"/>
    </row>
    <row r="169" spans="1:8" s="2" customFormat="1" ht="39.75" customHeight="1" x14ac:dyDescent="0.3">
      <c r="A169" s="28">
        <f t="shared" si="3"/>
        <v>5.0050000000000017</v>
      </c>
      <c r="B169" s="41" t="s">
        <v>253</v>
      </c>
      <c r="C169" s="41" t="s">
        <v>389</v>
      </c>
      <c r="D169" s="4"/>
      <c r="E169" s="4"/>
      <c r="F169" s="1"/>
      <c r="G169" s="1"/>
      <c r="H169" s="1"/>
    </row>
    <row r="170" spans="1:8" s="2" customFormat="1" ht="39.75" customHeight="1" x14ac:dyDescent="0.3">
      <c r="A170" s="28">
        <f t="shared" si="3"/>
        <v>5.006000000000002</v>
      </c>
      <c r="B170" s="41" t="s">
        <v>254</v>
      </c>
      <c r="C170" s="41" t="s">
        <v>249</v>
      </c>
      <c r="D170" s="4"/>
      <c r="E170" s="4"/>
      <c r="F170" s="1"/>
      <c r="G170" s="1"/>
      <c r="H170" s="1"/>
    </row>
    <row r="171" spans="1:8" s="2" customFormat="1" ht="155.4" customHeight="1" x14ac:dyDescent="0.3">
      <c r="A171" s="28">
        <f t="shared" si="3"/>
        <v>5.0070000000000023</v>
      </c>
      <c r="B171" s="41" t="s">
        <v>255</v>
      </c>
      <c r="C171" s="53" t="s">
        <v>251</v>
      </c>
      <c r="D171" s="4"/>
      <c r="E171" s="4"/>
      <c r="F171" s="1"/>
      <c r="G171" s="1"/>
      <c r="H171" s="1"/>
    </row>
    <row r="172" spans="1:8" s="2" customFormat="1" ht="21" customHeight="1" thickBot="1" x14ac:dyDescent="0.35">
      <c r="A172" s="34">
        <v>6</v>
      </c>
      <c r="B172" s="54" t="s">
        <v>256</v>
      </c>
      <c r="C172" s="55"/>
      <c r="D172" s="35"/>
      <c r="E172" s="36"/>
      <c r="F172" s="1"/>
      <c r="G172" s="1"/>
      <c r="H172" s="1"/>
    </row>
    <row r="173" spans="1:8" s="2" customFormat="1" ht="117" customHeight="1" x14ac:dyDescent="0.3">
      <c r="A173" s="27">
        <f t="shared" si="3"/>
        <v>6.0010000000000003</v>
      </c>
      <c r="B173" s="50" t="s">
        <v>257</v>
      </c>
      <c r="C173" s="50" t="s">
        <v>258</v>
      </c>
      <c r="D173" s="8"/>
      <c r="E173" s="9"/>
      <c r="F173" s="1"/>
      <c r="G173" s="1"/>
      <c r="H173" s="1"/>
    </row>
    <row r="174" spans="1:8" s="2" customFormat="1" ht="121.5" customHeight="1" x14ac:dyDescent="0.3">
      <c r="A174" s="27">
        <f t="shared" si="3"/>
        <v>6.0020000000000007</v>
      </c>
      <c r="B174" s="50" t="s">
        <v>259</v>
      </c>
      <c r="C174" s="50" t="s">
        <v>258</v>
      </c>
      <c r="D174" s="8"/>
      <c r="E174" s="9"/>
      <c r="F174" s="1"/>
      <c r="G174" s="1"/>
      <c r="H174" s="1"/>
    </row>
    <row r="175" spans="1:8" s="2" customFormat="1" ht="142.19999999999999" customHeight="1" x14ac:dyDescent="0.3">
      <c r="A175" s="27">
        <f t="shared" si="3"/>
        <v>6.003000000000001</v>
      </c>
      <c r="B175" s="50" t="s">
        <v>260</v>
      </c>
      <c r="C175" s="50" t="s">
        <v>258</v>
      </c>
      <c r="D175" s="8"/>
      <c r="E175" s="9"/>
      <c r="F175" s="1"/>
      <c r="G175" s="1"/>
      <c r="H175" s="1"/>
    </row>
    <row r="176" spans="1:8" s="2" customFormat="1" ht="134.4" customHeight="1" x14ac:dyDescent="0.3">
      <c r="A176" s="27">
        <f t="shared" si="3"/>
        <v>6.0040000000000013</v>
      </c>
      <c r="B176" s="50" t="s">
        <v>261</v>
      </c>
      <c r="C176" s="50" t="s">
        <v>258</v>
      </c>
      <c r="D176" s="8"/>
      <c r="E176" s="9"/>
      <c r="F176" s="1"/>
      <c r="G176" s="1"/>
      <c r="H176" s="1"/>
    </row>
    <row r="177" spans="1:8" s="2" customFormat="1" ht="137.4" customHeight="1" x14ac:dyDescent="0.3">
      <c r="A177" s="27">
        <f t="shared" si="3"/>
        <v>6.0050000000000017</v>
      </c>
      <c r="B177" s="50" t="s">
        <v>262</v>
      </c>
      <c r="C177" s="50" t="s">
        <v>258</v>
      </c>
      <c r="D177" s="4"/>
      <c r="E177" s="6"/>
      <c r="F177" s="1"/>
      <c r="G177" s="1"/>
      <c r="H177" s="1"/>
    </row>
    <row r="178" spans="1:8" ht="44.4" customHeight="1" x14ac:dyDescent="0.3">
      <c r="A178" s="27">
        <f t="shared" si="3"/>
        <v>6.006000000000002</v>
      </c>
      <c r="B178" s="53" t="s">
        <v>393</v>
      </c>
      <c r="C178" s="42" t="s">
        <v>394</v>
      </c>
      <c r="D178" s="5"/>
      <c r="E178" s="5"/>
    </row>
    <row r="179" spans="1:8" ht="214.95" customHeight="1" x14ac:dyDescent="0.3">
      <c r="A179" s="27">
        <f t="shared" si="3"/>
        <v>6.0070000000000023</v>
      </c>
      <c r="B179" s="41" t="s">
        <v>263</v>
      </c>
      <c r="C179" s="41" t="s">
        <v>264</v>
      </c>
      <c r="D179" s="4"/>
      <c r="E179" s="4"/>
    </row>
    <row r="180" spans="1:8" ht="23.4" customHeight="1" x14ac:dyDescent="0.3">
      <c r="A180" s="64">
        <f t="shared" si="3"/>
        <v>6.0080000000000027</v>
      </c>
      <c r="B180" s="41" t="s">
        <v>360</v>
      </c>
      <c r="C180" s="41" t="s">
        <v>361</v>
      </c>
      <c r="D180" s="4"/>
      <c r="E180" s="4"/>
    </row>
    <row r="181" spans="1:8" ht="23.4" customHeight="1" x14ac:dyDescent="0.3">
      <c r="A181" s="69">
        <f t="shared" si="3"/>
        <v>6.009000000000003</v>
      </c>
      <c r="B181" s="41" t="s">
        <v>265</v>
      </c>
      <c r="C181" s="41" t="s">
        <v>266</v>
      </c>
      <c r="D181" s="65"/>
      <c r="E181" s="65"/>
    </row>
    <row r="182" spans="1:8" x14ac:dyDescent="0.3">
      <c r="A182" s="66"/>
      <c r="B182" s="67"/>
      <c r="C182" s="67"/>
      <c r="D182" s="68"/>
    </row>
  </sheetData>
  <pageMargins left="0.70866141732283472" right="0.70866141732283472" top="0.78740157480314965" bottom="0.78740157480314965" header="0.31496062992125984" footer="0.31496062992125984"/>
  <pageSetup paperSize="9" scale="10" orientation="landscape" horizontalDpi="4294967293" r:id="rId1"/>
  <headerFooter>
    <oddHeader xml:space="preserve">&amp;CZadávací dokumentace
VZ2021006 Produkční disková pole
Příloha č. 1 A - Technická specifikace &amp;R&amp;"Verdana,Obyčejné"&amp;12&amp;KFFC000 TLP: AMBER&amp;1#
</oddHeader>
    <oddFooter>&amp;R
&amp;1#&amp;"Verdana,Obyčejné"&amp;12&amp;KFFC000 TLP: AMBER</oddFooter>
  </headerFooter>
  <rowBreaks count="21" manualBreakCount="21">
    <brk id="11" max="16383" man="1"/>
    <brk id="16" max="16383" man="1"/>
    <brk id="26" max="16383" man="1"/>
    <brk id="30" max="16383" man="1"/>
    <brk id="35" max="16383" man="1"/>
    <brk id="44" max="16383" man="1"/>
    <brk id="53" max="16383" man="1"/>
    <brk id="61" max="16383" man="1"/>
    <brk id="68" max="16383" man="1"/>
    <brk id="76" max="16383" man="1"/>
    <brk id="83" max="16383" man="1"/>
    <brk id="93" max="16383" man="1"/>
    <brk id="97" max="16383" man="1"/>
    <brk id="104" max="16383" man="1"/>
    <brk id="113" max="16383" man="1"/>
    <brk id="122" max="16383" man="1"/>
    <brk id="129" max="16383" man="1"/>
    <brk id="135"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B2:I42"/>
  <sheetViews>
    <sheetView workbookViewId="0">
      <selection activeCell="B40" sqref="B40"/>
    </sheetView>
  </sheetViews>
  <sheetFormatPr defaultRowHeight="14.4" x14ac:dyDescent="0.3"/>
  <cols>
    <col min="2" max="2" width="36.5546875" customWidth="1"/>
    <col min="3" max="3" width="2.88671875" customWidth="1"/>
    <col min="4" max="4" width="11.109375" customWidth="1"/>
    <col min="5" max="5" width="10.5546875" customWidth="1"/>
    <col min="6" max="6" width="11.6640625" customWidth="1"/>
    <col min="7" max="7" width="11.5546875" customWidth="1"/>
  </cols>
  <sheetData>
    <row r="2" spans="2:7" ht="22.5" customHeight="1" x14ac:dyDescent="0.3">
      <c r="B2" s="74" t="s">
        <v>267</v>
      </c>
      <c r="C2" s="75"/>
      <c r="D2" s="75"/>
      <c r="E2" s="75"/>
      <c r="F2" s="75"/>
      <c r="G2" s="71"/>
    </row>
    <row r="3" spans="2:7" ht="15" thickBot="1" x14ac:dyDescent="0.35">
      <c r="B3" s="71"/>
      <c r="C3" s="71"/>
      <c r="D3" s="71"/>
      <c r="E3" s="71"/>
      <c r="F3" s="71"/>
      <c r="G3" s="71"/>
    </row>
    <row r="4" spans="2:7" ht="15" thickBot="1" x14ac:dyDescent="0.35">
      <c r="B4" s="76" t="s">
        <v>268</v>
      </c>
      <c r="C4" s="71"/>
      <c r="D4" s="71"/>
      <c r="E4" s="71"/>
      <c r="F4" s="71"/>
      <c r="G4" s="143" t="s">
        <v>380</v>
      </c>
    </row>
    <row r="5" spans="2:7" ht="21" customHeight="1" x14ac:dyDescent="0.3">
      <c r="B5" s="77" t="s">
        <v>269</v>
      </c>
      <c r="C5" s="78">
        <v>0</v>
      </c>
      <c r="D5" s="78">
        <v>80</v>
      </c>
      <c r="E5" s="78">
        <v>200</v>
      </c>
      <c r="F5" s="79">
        <v>400</v>
      </c>
      <c r="G5" s="144"/>
    </row>
    <row r="6" spans="2:7" x14ac:dyDescent="0.3">
      <c r="B6" s="80" t="s">
        <v>270</v>
      </c>
      <c r="C6" s="81" t="s">
        <v>271</v>
      </c>
      <c r="D6" s="82">
        <v>6500</v>
      </c>
      <c r="E6" s="82">
        <v>8000</v>
      </c>
      <c r="F6" s="83">
        <v>8500</v>
      </c>
      <c r="G6" s="138" t="s">
        <v>381</v>
      </c>
    </row>
    <row r="7" spans="2:7" x14ac:dyDescent="0.3">
      <c r="B7" s="80" t="s">
        <v>272</v>
      </c>
      <c r="C7" s="81" t="s">
        <v>271</v>
      </c>
      <c r="D7" s="83">
        <v>28000</v>
      </c>
      <c r="E7" s="83">
        <v>28000</v>
      </c>
      <c r="F7" s="83">
        <v>28000</v>
      </c>
      <c r="G7" s="138" t="s">
        <v>382</v>
      </c>
    </row>
    <row r="8" spans="2:7" x14ac:dyDescent="0.3">
      <c r="B8" s="80" t="s">
        <v>273</v>
      </c>
      <c r="C8" s="81" t="s">
        <v>271</v>
      </c>
      <c r="D8" s="82">
        <v>74000</v>
      </c>
      <c r="E8" s="82">
        <v>160000</v>
      </c>
      <c r="F8" s="83">
        <v>166000</v>
      </c>
      <c r="G8" s="138" t="s">
        <v>383</v>
      </c>
    </row>
    <row r="9" spans="2:7" ht="15" thickBot="1" x14ac:dyDescent="0.35">
      <c r="B9" s="84" t="s">
        <v>274</v>
      </c>
      <c r="C9" s="85" t="s">
        <v>271</v>
      </c>
      <c r="D9" s="86">
        <v>3300000</v>
      </c>
      <c r="E9" s="86">
        <v>3300000</v>
      </c>
      <c r="F9" s="86">
        <v>3300000</v>
      </c>
      <c r="G9" s="139" t="s">
        <v>384</v>
      </c>
    </row>
    <row r="10" spans="2:7" ht="15" thickBot="1" x14ac:dyDescent="0.35">
      <c r="B10" s="71"/>
      <c r="C10" s="71"/>
      <c r="D10" s="71"/>
      <c r="E10" s="71"/>
      <c r="F10" s="71"/>
      <c r="G10" s="71"/>
    </row>
    <row r="11" spans="2:7" ht="15" thickBot="1" x14ac:dyDescent="0.35">
      <c r="B11" s="76" t="s">
        <v>275</v>
      </c>
      <c r="C11" s="71"/>
      <c r="D11" s="71"/>
      <c r="E11" s="71"/>
      <c r="F11" s="71"/>
      <c r="G11" s="143" t="s">
        <v>380</v>
      </c>
    </row>
    <row r="12" spans="2:7" ht="21" customHeight="1" x14ac:dyDescent="0.3">
      <c r="B12" s="77" t="s">
        <v>269</v>
      </c>
      <c r="C12" s="78">
        <v>0</v>
      </c>
      <c r="D12" s="78">
        <v>160</v>
      </c>
      <c r="E12" s="78">
        <v>400</v>
      </c>
      <c r="F12" s="79">
        <v>800</v>
      </c>
      <c r="G12" s="144"/>
    </row>
    <row r="13" spans="2:7" x14ac:dyDescent="0.3">
      <c r="B13" s="80" t="s">
        <v>270</v>
      </c>
      <c r="C13" s="81" t="s">
        <v>271</v>
      </c>
      <c r="D13" s="82">
        <v>6500</v>
      </c>
      <c r="E13" s="82">
        <v>8000</v>
      </c>
      <c r="F13" s="83">
        <v>8500</v>
      </c>
      <c r="G13" s="138" t="s">
        <v>381</v>
      </c>
    </row>
    <row r="14" spans="2:7" x14ac:dyDescent="0.3">
      <c r="B14" s="80" t="s">
        <v>272</v>
      </c>
      <c r="C14" s="81" t="s">
        <v>271</v>
      </c>
      <c r="D14" s="83">
        <v>28000</v>
      </c>
      <c r="E14" s="83">
        <v>28000</v>
      </c>
      <c r="F14" s="83">
        <v>28000</v>
      </c>
      <c r="G14" s="138" t="s">
        <v>382</v>
      </c>
    </row>
    <row r="15" spans="2:7" x14ac:dyDescent="0.3">
      <c r="B15" s="80" t="s">
        <v>273</v>
      </c>
      <c r="C15" s="81" t="s">
        <v>271</v>
      </c>
      <c r="D15" s="82">
        <v>74000</v>
      </c>
      <c r="E15" s="82">
        <v>160000</v>
      </c>
      <c r="F15" s="83">
        <v>166000</v>
      </c>
      <c r="G15" s="138" t="s">
        <v>383</v>
      </c>
    </row>
    <row r="16" spans="2:7" ht="15" thickBot="1" x14ac:dyDescent="0.35">
      <c r="B16" s="84" t="s">
        <v>274</v>
      </c>
      <c r="C16" s="85" t="s">
        <v>271</v>
      </c>
      <c r="D16" s="86">
        <v>3300000</v>
      </c>
      <c r="E16" s="86">
        <v>3300000</v>
      </c>
      <c r="F16" s="86">
        <v>3300000</v>
      </c>
      <c r="G16" s="139" t="s">
        <v>384</v>
      </c>
    </row>
    <row r="17" spans="2:7" ht="15" thickBot="1" x14ac:dyDescent="0.35">
      <c r="B17" s="71"/>
      <c r="C17" s="71"/>
      <c r="D17" s="71"/>
      <c r="E17" s="71"/>
      <c r="F17" s="71"/>
      <c r="G17" s="71"/>
    </row>
    <row r="18" spans="2:7" ht="15" thickBot="1" x14ac:dyDescent="0.35">
      <c r="B18" s="76" t="s">
        <v>276</v>
      </c>
      <c r="C18" s="71"/>
      <c r="D18" s="71"/>
      <c r="E18" s="71"/>
      <c r="F18" s="71"/>
      <c r="G18" s="143" t="s">
        <v>380</v>
      </c>
    </row>
    <row r="19" spans="2:7" ht="23.25" customHeight="1" x14ac:dyDescent="0.3">
      <c r="B19" s="77" t="s">
        <v>269</v>
      </c>
      <c r="C19" s="78">
        <v>0</v>
      </c>
      <c r="D19" s="78">
        <v>40</v>
      </c>
      <c r="E19" s="78">
        <v>100</v>
      </c>
      <c r="F19" s="87">
        <v>200</v>
      </c>
      <c r="G19" s="144"/>
    </row>
    <row r="20" spans="2:7" x14ac:dyDescent="0.3">
      <c r="B20" s="80" t="s">
        <v>270</v>
      </c>
      <c r="C20" s="81" t="s">
        <v>271</v>
      </c>
      <c r="D20" s="82">
        <v>6500</v>
      </c>
      <c r="E20" s="82">
        <v>7500</v>
      </c>
      <c r="F20" s="83">
        <v>8500</v>
      </c>
      <c r="G20" s="138" t="s">
        <v>381</v>
      </c>
    </row>
    <row r="21" spans="2:7" x14ac:dyDescent="0.3">
      <c r="B21" s="80" t="s">
        <v>272</v>
      </c>
      <c r="C21" s="81" t="s">
        <v>271</v>
      </c>
      <c r="D21" s="82">
        <v>20000</v>
      </c>
      <c r="E21" s="82">
        <v>30000</v>
      </c>
      <c r="F21" s="83">
        <v>32000</v>
      </c>
      <c r="G21" s="138" t="s">
        <v>382</v>
      </c>
    </row>
    <row r="22" spans="2:7" x14ac:dyDescent="0.3">
      <c r="B22" s="80" t="s">
        <v>273</v>
      </c>
      <c r="C22" s="81" t="s">
        <v>271</v>
      </c>
      <c r="D22" s="82">
        <v>69000</v>
      </c>
      <c r="E22" s="82">
        <v>160000</v>
      </c>
      <c r="F22" s="83">
        <v>166000</v>
      </c>
      <c r="G22" s="138" t="s">
        <v>383</v>
      </c>
    </row>
    <row r="23" spans="2:7" ht="15" thickBot="1" x14ac:dyDescent="0.35">
      <c r="B23" s="84" t="s">
        <v>274</v>
      </c>
      <c r="C23" s="85" t="s">
        <v>271</v>
      </c>
      <c r="D23" s="86">
        <v>2200000</v>
      </c>
      <c r="E23" s="86">
        <v>3300000</v>
      </c>
      <c r="F23" s="86">
        <v>3300000</v>
      </c>
      <c r="G23" s="139" t="s">
        <v>397</v>
      </c>
    </row>
    <row r="24" spans="2:7" ht="15" thickBot="1" x14ac:dyDescent="0.35">
      <c r="B24" s="71"/>
      <c r="C24" s="71"/>
      <c r="D24" s="71"/>
      <c r="E24" s="71"/>
      <c r="F24" s="71"/>
    </row>
    <row r="25" spans="2:7" ht="15" thickBot="1" x14ac:dyDescent="0.35">
      <c r="B25" s="76" t="s">
        <v>277</v>
      </c>
      <c r="C25" s="71"/>
      <c r="D25" s="71"/>
      <c r="E25" s="71"/>
      <c r="F25" s="71"/>
      <c r="G25" s="143" t="s">
        <v>380</v>
      </c>
    </row>
    <row r="26" spans="2:7" ht="22.5" customHeight="1" x14ac:dyDescent="0.3">
      <c r="B26" s="77" t="s">
        <v>269</v>
      </c>
      <c r="C26" s="78">
        <v>0</v>
      </c>
      <c r="D26" s="78">
        <v>80</v>
      </c>
      <c r="E26" s="78">
        <v>200</v>
      </c>
      <c r="F26" s="87">
        <v>400</v>
      </c>
      <c r="G26" s="144"/>
    </row>
    <row r="27" spans="2:7" x14ac:dyDescent="0.3">
      <c r="B27" s="80" t="s">
        <v>270</v>
      </c>
      <c r="C27" s="81" t="s">
        <v>271</v>
      </c>
      <c r="D27" s="82">
        <v>6500</v>
      </c>
      <c r="E27" s="82">
        <v>7500</v>
      </c>
      <c r="F27" s="140">
        <v>8500</v>
      </c>
      <c r="G27" s="138" t="s">
        <v>381</v>
      </c>
    </row>
    <row r="28" spans="2:7" x14ac:dyDescent="0.3">
      <c r="B28" s="80" t="s">
        <v>272</v>
      </c>
      <c r="C28" s="81" t="s">
        <v>271</v>
      </c>
      <c r="D28" s="82">
        <v>20000</v>
      </c>
      <c r="E28" s="82">
        <v>30000</v>
      </c>
      <c r="F28" s="140">
        <v>32000</v>
      </c>
      <c r="G28" s="138" t="s">
        <v>382</v>
      </c>
    </row>
    <row r="29" spans="2:7" x14ac:dyDescent="0.3">
      <c r="B29" s="80" t="s">
        <v>273</v>
      </c>
      <c r="C29" s="81" t="s">
        <v>271</v>
      </c>
      <c r="D29" s="82">
        <v>69000</v>
      </c>
      <c r="E29" s="82">
        <v>160000</v>
      </c>
      <c r="F29" s="140">
        <v>166000</v>
      </c>
      <c r="G29" s="138" t="s">
        <v>383</v>
      </c>
    </row>
    <row r="30" spans="2:7" ht="15" thickBot="1" x14ac:dyDescent="0.35">
      <c r="B30" s="84" t="s">
        <v>274</v>
      </c>
      <c r="C30" s="85" t="s">
        <v>271</v>
      </c>
      <c r="D30" s="86">
        <v>2200000</v>
      </c>
      <c r="E30" s="86">
        <v>3300000</v>
      </c>
      <c r="F30" s="141">
        <v>3300000</v>
      </c>
      <c r="G30" s="139" t="s">
        <v>397</v>
      </c>
    </row>
    <row r="31" spans="2:7" ht="15" thickBot="1" x14ac:dyDescent="0.35">
      <c r="B31" s="71"/>
      <c r="C31" s="71"/>
      <c r="D31" s="71"/>
      <c r="E31" s="71"/>
      <c r="F31" s="71"/>
    </row>
    <row r="32" spans="2:7" ht="15" thickBot="1" x14ac:dyDescent="0.35">
      <c r="B32" s="76" t="s">
        <v>278</v>
      </c>
      <c r="C32" s="71"/>
      <c r="D32" s="71"/>
      <c r="E32" s="71"/>
      <c r="F32" s="71"/>
      <c r="G32" s="143" t="s">
        <v>380</v>
      </c>
    </row>
    <row r="33" spans="2:9" ht="22.5" customHeight="1" x14ac:dyDescent="0.3">
      <c r="B33" s="77" t="s">
        <v>269</v>
      </c>
      <c r="C33" s="78">
        <v>0</v>
      </c>
      <c r="D33" s="78">
        <v>160</v>
      </c>
      <c r="E33" s="78">
        <v>400</v>
      </c>
      <c r="F33" s="87">
        <v>800</v>
      </c>
      <c r="G33" s="144"/>
    </row>
    <row r="34" spans="2:9" x14ac:dyDescent="0.3">
      <c r="B34" s="80" t="s">
        <v>270</v>
      </c>
      <c r="C34" s="81" t="s">
        <v>271</v>
      </c>
      <c r="D34" s="82">
        <v>6500</v>
      </c>
      <c r="E34" s="82">
        <v>7500</v>
      </c>
      <c r="F34" s="88">
        <v>8500</v>
      </c>
      <c r="G34" s="138" t="s">
        <v>381</v>
      </c>
      <c r="H34" s="57"/>
      <c r="I34" s="57"/>
    </row>
    <row r="35" spans="2:9" x14ac:dyDescent="0.3">
      <c r="B35" s="80" t="s">
        <v>272</v>
      </c>
      <c r="C35" s="81" t="s">
        <v>271</v>
      </c>
      <c r="D35" s="82">
        <v>20000</v>
      </c>
      <c r="E35" s="82">
        <v>30000</v>
      </c>
      <c r="F35" s="88">
        <v>32000</v>
      </c>
      <c r="G35" s="138" t="s">
        <v>382</v>
      </c>
      <c r="H35" s="57"/>
      <c r="I35" s="57"/>
    </row>
    <row r="36" spans="2:9" x14ac:dyDescent="0.3">
      <c r="B36" s="80" t="s">
        <v>273</v>
      </c>
      <c r="C36" s="81" t="s">
        <v>271</v>
      </c>
      <c r="D36" s="82">
        <v>69000</v>
      </c>
      <c r="E36" s="82">
        <v>160000</v>
      </c>
      <c r="F36" s="88">
        <v>166000</v>
      </c>
      <c r="G36" s="138" t="s">
        <v>383</v>
      </c>
      <c r="H36" s="57"/>
      <c r="I36" s="57"/>
    </row>
    <row r="37" spans="2:9" ht="15" thickBot="1" x14ac:dyDescent="0.35">
      <c r="B37" s="84" t="s">
        <v>274</v>
      </c>
      <c r="C37" s="85" t="s">
        <v>271</v>
      </c>
      <c r="D37" s="86">
        <v>2200000</v>
      </c>
      <c r="E37" s="86">
        <v>3300000</v>
      </c>
      <c r="F37" s="89">
        <v>3300000</v>
      </c>
      <c r="G37" s="139" t="s">
        <v>397</v>
      </c>
      <c r="H37" s="57"/>
      <c r="I37" s="57"/>
    </row>
    <row r="39" spans="2:9" ht="13.5" customHeight="1" x14ac:dyDescent="0.3"/>
    <row r="40" spans="2:9" ht="21.6" customHeight="1" x14ac:dyDescent="0.3">
      <c r="B40" s="72" t="s">
        <v>279</v>
      </c>
      <c r="C40" s="72"/>
      <c r="D40" s="72"/>
      <c r="E40" s="73"/>
      <c r="F40" s="73"/>
      <c r="G40" s="73"/>
      <c r="H40" s="73"/>
      <c r="I40" s="73"/>
    </row>
    <row r="41" spans="2:9" ht="97.2" customHeight="1" x14ac:dyDescent="0.3">
      <c r="B41" s="142" t="s">
        <v>385</v>
      </c>
      <c r="C41" s="142"/>
      <c r="D41" s="142"/>
      <c r="E41" s="142"/>
      <c r="F41" s="142"/>
      <c r="G41" s="142"/>
      <c r="H41" s="142"/>
      <c r="I41" s="142"/>
    </row>
    <row r="42" spans="2:9" x14ac:dyDescent="0.3">
      <c r="B42" s="73" t="s">
        <v>280</v>
      </c>
      <c r="C42" s="73"/>
      <c r="D42" s="73"/>
      <c r="E42" s="73"/>
      <c r="F42" s="73"/>
      <c r="G42" s="73"/>
      <c r="H42" s="73"/>
      <c r="I42" s="73"/>
    </row>
  </sheetData>
  <mergeCells count="6">
    <mergeCell ref="B41:I41"/>
    <mergeCell ref="G4:G5"/>
    <mergeCell ref="G11:G12"/>
    <mergeCell ref="G18:G19"/>
    <mergeCell ref="G25:G26"/>
    <mergeCell ref="G32:G33"/>
  </mergeCells>
  <pageMargins left="0.70866141732283472" right="0.70866141732283472" top="1.1811023622047245" bottom="0.78740157480314965" header="0.31496062992125984" footer="0.31496062992125984"/>
  <pageSetup paperSize="9" scale="59" orientation="landscape" r:id="rId1"/>
  <headerFooter>
    <oddHeader xml:space="preserve">&amp;CZadávací dokumentace
VZ2021006 Produkční disková pole
Příloha č. 1 B - Požadovaná výkonnost&amp;R&amp;"Verdana,Obyčejné"&amp;12&amp;KFFC000 TLP: AMBER&amp;1#
</oddHeader>
    <oddFooter xml:space="preserve">&amp;R
&amp;1#&amp;"Verdana,Obyčejné"&amp;12&amp;KFFC000 TLP: AMBER	</oddFooter>
  </headerFooter>
  <rowBreaks count="2" manualBreakCount="2">
    <brk id="24"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view="pageBreakPreview" zoomScale="60" zoomScaleNormal="100" workbookViewId="0">
      <selection activeCell="A39" sqref="A39:F39"/>
    </sheetView>
  </sheetViews>
  <sheetFormatPr defaultRowHeight="14.4" x14ac:dyDescent="0.3"/>
  <cols>
    <col min="1" max="1" width="51.109375" style="1" customWidth="1"/>
    <col min="2" max="2" width="8.88671875" style="30" customWidth="1"/>
    <col min="3" max="3" width="12.109375" style="29" customWidth="1"/>
    <col min="4" max="4" width="6.88671875" style="29" customWidth="1"/>
    <col min="5" max="5" width="11.44140625" style="29" customWidth="1"/>
    <col min="6" max="6" width="14.5546875" style="29" customWidth="1"/>
    <col min="7" max="7" width="9.109375" customWidth="1"/>
    <col min="11" max="11" width="5.109375" customWidth="1"/>
  </cols>
  <sheetData>
    <row r="1" spans="1:12" ht="15" thickBot="1" x14ac:dyDescent="0.35">
      <c r="C1" s="31" t="s">
        <v>271</v>
      </c>
    </row>
    <row r="2" spans="1:12" ht="15" thickBot="1" x14ac:dyDescent="0.35">
      <c r="A2" s="107" t="s">
        <v>281</v>
      </c>
      <c r="B2" s="90"/>
      <c r="C2" s="91"/>
      <c r="D2" s="92"/>
      <c r="E2" s="92"/>
      <c r="F2" s="92"/>
      <c r="G2" s="71"/>
      <c r="H2" s="71"/>
      <c r="I2" s="71"/>
      <c r="J2" s="71"/>
      <c r="K2" s="71"/>
    </row>
    <row r="3" spans="1:12" x14ac:dyDescent="0.3">
      <c r="A3" s="160" t="s">
        <v>282</v>
      </c>
      <c r="B3" s="164" t="s">
        <v>283</v>
      </c>
      <c r="C3" s="158" t="s">
        <v>284</v>
      </c>
      <c r="D3" s="158"/>
      <c r="E3" s="159"/>
      <c r="F3" s="162" t="s">
        <v>285</v>
      </c>
      <c r="G3" s="71"/>
      <c r="H3" s="71"/>
      <c r="I3" s="71"/>
      <c r="J3" s="71"/>
      <c r="K3" s="71"/>
    </row>
    <row r="4" spans="1:12" ht="15" thickBot="1" x14ac:dyDescent="0.35">
      <c r="A4" s="161"/>
      <c r="B4" s="165"/>
      <c r="C4" s="93" t="s">
        <v>286</v>
      </c>
      <c r="D4" s="93" t="s">
        <v>287</v>
      </c>
      <c r="E4" s="93" t="s">
        <v>288</v>
      </c>
      <c r="F4" s="163"/>
      <c r="G4" s="71"/>
      <c r="H4" s="71"/>
      <c r="I4" s="71"/>
      <c r="J4" s="71"/>
      <c r="K4" s="71"/>
    </row>
    <row r="5" spans="1:12" x14ac:dyDescent="0.3">
      <c r="A5" s="108" t="s">
        <v>289</v>
      </c>
      <c r="B5" s="94" t="s">
        <v>290</v>
      </c>
      <c r="C5" s="95">
        <v>3</v>
      </c>
      <c r="D5" s="96" t="s">
        <v>291</v>
      </c>
      <c r="E5" s="97">
        <v>0</v>
      </c>
      <c r="F5" s="98" t="str">
        <f>IF(AND(C5&gt;=E5,E5&lt;&gt;0),"ANO","NE")</f>
        <v>NE</v>
      </c>
      <c r="G5" s="99"/>
      <c r="H5" s="71"/>
      <c r="I5" s="71"/>
      <c r="J5" s="71"/>
      <c r="K5" s="71"/>
    </row>
    <row r="6" spans="1:12" x14ac:dyDescent="0.3">
      <c r="A6" s="109" t="s">
        <v>292</v>
      </c>
      <c r="B6" s="94" t="s">
        <v>293</v>
      </c>
      <c r="C6" s="97">
        <v>0</v>
      </c>
      <c r="D6" s="96" t="s">
        <v>294</v>
      </c>
      <c r="E6" s="95" t="str">
        <f>IF(AND($C6&lt;&gt;0,$C6=$G6),0,$C$1)</f>
        <v>---</v>
      </c>
      <c r="F6" s="98" t="str">
        <f>IF($E6=$C$1,$C$1,IF(C6&lt;=E6,"ANO","NE"))</f>
        <v>---</v>
      </c>
      <c r="G6" s="135">
        <f>IF(AND(C6&gt;=80,C6&lt;=2000),C6,0)</f>
        <v>0</v>
      </c>
      <c r="H6" s="136">
        <f>IF(C6=0,0,IF(C6&gt;=400,400,IF(C6&gt;=200,200,80)))</f>
        <v>0</v>
      </c>
      <c r="I6" s="136">
        <f>IF(H6&lt;=G6,H6,0)</f>
        <v>0</v>
      </c>
      <c r="J6" s="136"/>
      <c r="K6" s="136"/>
      <c r="L6" s="137"/>
    </row>
    <row r="7" spans="1:12" x14ac:dyDescent="0.3">
      <c r="A7" s="110" t="s">
        <v>295</v>
      </c>
      <c r="B7" s="94" t="s">
        <v>293</v>
      </c>
      <c r="C7" s="97">
        <v>0</v>
      </c>
      <c r="D7" s="96" t="s">
        <v>294</v>
      </c>
      <c r="E7" s="95" t="str">
        <f t="shared" ref="E7:E10" si="0">IF(AND($C7&lt;&gt;0,$C7=$G7),0,$C$1)</f>
        <v>---</v>
      </c>
      <c r="F7" s="98" t="str">
        <f t="shared" ref="F7:F10" si="1">IF($E7=$C$1,$C$1,IF(C7&lt;=E7,"ANO","NE"))</f>
        <v>---</v>
      </c>
      <c r="G7" s="135">
        <f>IF(AND(C7&gt;=160,C7&lt;=4000),C7,0)</f>
        <v>0</v>
      </c>
      <c r="H7" s="136">
        <f>IF(C7=0,0,IF(C7&gt;=800,800,IF(C7&gt;=400,400,160)))</f>
        <v>0</v>
      </c>
      <c r="I7" s="136">
        <f t="shared" ref="I7:I10" si="2">IF(H7&lt;=G7,H7,0)</f>
        <v>0</v>
      </c>
      <c r="J7" s="136"/>
      <c r="K7" s="136"/>
      <c r="L7" s="137"/>
    </row>
    <row r="8" spans="1:12" x14ac:dyDescent="0.3">
      <c r="A8" s="111" t="s">
        <v>296</v>
      </c>
      <c r="B8" s="94" t="s">
        <v>293</v>
      </c>
      <c r="C8" s="97">
        <v>0</v>
      </c>
      <c r="D8" s="96" t="s">
        <v>294</v>
      </c>
      <c r="E8" s="95" t="str">
        <f t="shared" si="0"/>
        <v>---</v>
      </c>
      <c r="F8" s="98" t="str">
        <f t="shared" si="1"/>
        <v>---</v>
      </c>
      <c r="G8" s="135">
        <f t="shared" ref="G8" si="3">IF(AND(C8&gt;=80,C8&lt;=2000),C8,0)</f>
        <v>0</v>
      </c>
      <c r="H8" s="136">
        <f t="shared" ref="H8" si="4">IF(C8=0,0,IF(C8&gt;=400,400,IF(C8&gt;=200,200,80)))</f>
        <v>0</v>
      </c>
      <c r="I8" s="136">
        <f t="shared" si="2"/>
        <v>0</v>
      </c>
      <c r="J8" s="136"/>
      <c r="K8" s="136"/>
      <c r="L8" s="137"/>
    </row>
    <row r="9" spans="1:12" x14ac:dyDescent="0.3">
      <c r="A9" s="112" t="s">
        <v>297</v>
      </c>
      <c r="B9" s="94" t="s">
        <v>293</v>
      </c>
      <c r="C9" s="97">
        <v>0</v>
      </c>
      <c r="D9" s="96" t="s">
        <v>294</v>
      </c>
      <c r="E9" s="95" t="str">
        <f t="shared" si="0"/>
        <v>---</v>
      </c>
      <c r="F9" s="98" t="str">
        <f t="shared" si="1"/>
        <v>---</v>
      </c>
      <c r="G9" s="135">
        <f>IF(AND(C9&gt;=40,C9&lt;=1000),C9,0)</f>
        <v>0</v>
      </c>
      <c r="H9" s="136">
        <f>IF(C9=0,0,IF(C9&gt;=200,200,IF(C9&gt;=100,100,40)))</f>
        <v>0</v>
      </c>
      <c r="I9" s="136">
        <f t="shared" si="2"/>
        <v>0</v>
      </c>
      <c r="J9" s="136"/>
      <c r="K9" s="136"/>
      <c r="L9" s="137"/>
    </row>
    <row r="10" spans="1:12" x14ac:dyDescent="0.3">
      <c r="A10" s="113" t="s">
        <v>298</v>
      </c>
      <c r="B10" s="94" t="s">
        <v>293</v>
      </c>
      <c r="C10" s="97">
        <v>0</v>
      </c>
      <c r="D10" s="96" t="s">
        <v>294</v>
      </c>
      <c r="E10" s="95" t="str">
        <f t="shared" si="0"/>
        <v>---</v>
      </c>
      <c r="F10" s="98" t="str">
        <f t="shared" si="1"/>
        <v>---</v>
      </c>
      <c r="G10" s="135">
        <f>IF(AND(C10&gt;=160,C10&lt;=4000),C10,0)</f>
        <v>0</v>
      </c>
      <c r="H10" s="136">
        <f>IF(C10=0,0,IF(C10&gt;=800,800,IF(C10&gt;=400,400,160)))</f>
        <v>0</v>
      </c>
      <c r="I10" s="136">
        <f t="shared" si="2"/>
        <v>0</v>
      </c>
      <c r="J10" s="136"/>
      <c r="K10" s="136"/>
      <c r="L10" s="137"/>
    </row>
    <row r="11" spans="1:12" x14ac:dyDescent="0.3">
      <c r="A11" s="109" t="s">
        <v>299</v>
      </c>
      <c r="B11" s="94" t="s">
        <v>300</v>
      </c>
      <c r="C11" s="95">
        <v>0.5</v>
      </c>
      <c r="D11" s="96" t="s">
        <v>291</v>
      </c>
      <c r="E11" s="95" t="str">
        <f>IF(AND(OR($C$6&lt;&gt;0,$C$7&lt;&gt;0),$G$6&gt;=0,$G$7&gt;=0),0,$C$1)</f>
        <v>---</v>
      </c>
      <c r="F11" s="98" t="str">
        <f>IF($E11=$C$1,$C$1,IF(AND(C11&gt;=E11,E11&lt;&gt;0),"ANO","NE"))</f>
        <v>---</v>
      </c>
      <c r="G11" s="99"/>
      <c r="H11" s="71"/>
      <c r="I11" s="71"/>
      <c r="J11" s="71"/>
      <c r="K11" s="71"/>
    </row>
    <row r="12" spans="1:12" x14ac:dyDescent="0.3">
      <c r="A12" s="109" t="s">
        <v>301</v>
      </c>
      <c r="B12" s="94" t="s">
        <v>300</v>
      </c>
      <c r="C12" s="95">
        <v>0.15</v>
      </c>
      <c r="D12" s="96" t="s">
        <v>291</v>
      </c>
      <c r="E12" s="95" t="str">
        <f>IF(AND(OR($C$6&lt;&gt;0,$C$7&lt;&gt;0),$G$6&gt;=0,$G$7&gt;=0),0,$C$1)</f>
        <v>---</v>
      </c>
      <c r="F12" s="98" t="str">
        <f t="shared" ref="F12:F14" si="5">IF($E12=$C$1,$C$1,IF(AND(C12&gt;=E12,E12&lt;&gt;0),"ANO","NE"))</f>
        <v>---</v>
      </c>
      <c r="G12" s="99"/>
      <c r="H12" s="71"/>
      <c r="I12" s="71"/>
      <c r="J12" s="71"/>
      <c r="K12" s="71"/>
    </row>
    <row r="13" spans="1:12" x14ac:dyDescent="0.3">
      <c r="A13" s="111" t="s">
        <v>302</v>
      </c>
      <c r="B13" s="94" t="s">
        <v>300</v>
      </c>
      <c r="C13" s="95">
        <v>0.5</v>
      </c>
      <c r="D13" s="96" t="s">
        <v>291</v>
      </c>
      <c r="E13" s="95" t="str">
        <f>IF(AND(OR($C$8&lt;&gt;0,$C$9&lt;&gt;0,$C$10&lt;&gt;0),$G$8&gt;=0,$G$9&gt;=0,$G$10&gt;=0),0,$C$1)</f>
        <v>---</v>
      </c>
      <c r="F13" s="98" t="str">
        <f t="shared" si="5"/>
        <v>---</v>
      </c>
      <c r="G13" s="99"/>
      <c r="H13" s="71"/>
      <c r="I13" s="71"/>
      <c r="J13" s="71"/>
      <c r="K13" s="71"/>
    </row>
    <row r="14" spans="1:12" x14ac:dyDescent="0.3">
      <c r="A14" s="111" t="s">
        <v>303</v>
      </c>
      <c r="B14" s="94" t="s">
        <v>300</v>
      </c>
      <c r="C14" s="95">
        <v>0.2</v>
      </c>
      <c r="D14" s="96" t="s">
        <v>291</v>
      </c>
      <c r="E14" s="95" t="str">
        <f>IF(AND(OR($C$8&lt;&gt;0,$C$9&lt;&gt;0,$C$10&lt;&gt;0),$G$8&gt;=0,$G$9&gt;=0,$G$10&gt;=0),0,$C$1)</f>
        <v>---</v>
      </c>
      <c r="F14" s="98" t="str">
        <f t="shared" si="5"/>
        <v>---</v>
      </c>
      <c r="G14" s="99"/>
      <c r="H14" s="71"/>
      <c r="I14" s="71"/>
      <c r="J14" s="71"/>
      <c r="K14" s="71"/>
    </row>
    <row r="15" spans="1:12" ht="15" customHeight="1" x14ac:dyDescent="0.3">
      <c r="A15" s="109" t="s">
        <v>304</v>
      </c>
      <c r="B15" s="94" t="s">
        <v>305</v>
      </c>
      <c r="C15" s="100" t="str">
        <f>HLOOKUP($I$6,'1B Požadovaná výkonnost'!$C$5:$F$9,2,FALSE)</f>
        <v>---</v>
      </c>
      <c r="D15" s="96" t="s">
        <v>294</v>
      </c>
      <c r="E15" s="95" t="str">
        <f t="shared" ref="E15:E34" si="6">IF($C15&lt;&gt;$C$1,0,$C$1)</f>
        <v>---</v>
      </c>
      <c r="F15" s="98" t="str">
        <f t="shared" ref="F15:F18" si="7">IF($E15=$C$1,$C$1,IF(C15&lt;=E15,"ANO","NE"))</f>
        <v>---</v>
      </c>
      <c r="G15" s="99"/>
      <c r="H15" s="71"/>
      <c r="I15" s="71"/>
      <c r="J15" s="71"/>
      <c r="K15" s="71"/>
    </row>
    <row r="16" spans="1:12" ht="15" customHeight="1" x14ac:dyDescent="0.3">
      <c r="A16" s="109" t="s">
        <v>306</v>
      </c>
      <c r="B16" s="94" t="s">
        <v>305</v>
      </c>
      <c r="C16" s="101" t="str">
        <f>HLOOKUP($I$6,'1B Požadovaná výkonnost'!$C$5:$F$9,3,FALSE)</f>
        <v>---</v>
      </c>
      <c r="D16" s="96" t="s">
        <v>294</v>
      </c>
      <c r="E16" s="95" t="str">
        <f t="shared" si="6"/>
        <v>---</v>
      </c>
      <c r="F16" s="98" t="str">
        <f t="shared" si="7"/>
        <v>---</v>
      </c>
      <c r="G16" s="99"/>
      <c r="H16" s="71"/>
      <c r="I16" s="71"/>
      <c r="J16" s="71"/>
      <c r="K16" s="71"/>
    </row>
    <row r="17" spans="1:11" x14ac:dyDescent="0.3">
      <c r="A17" s="109" t="s">
        <v>307</v>
      </c>
      <c r="B17" s="94" t="s">
        <v>308</v>
      </c>
      <c r="C17" s="101" t="str">
        <f>HLOOKUP($I$6,'1B Požadovaná výkonnost'!$C$5:$F$9,4,FALSE)</f>
        <v>---</v>
      </c>
      <c r="D17" s="96" t="s">
        <v>294</v>
      </c>
      <c r="E17" s="95" t="str">
        <f t="shared" si="6"/>
        <v>---</v>
      </c>
      <c r="F17" s="98" t="str">
        <f t="shared" si="7"/>
        <v>---</v>
      </c>
      <c r="G17" s="99"/>
      <c r="H17" s="71"/>
      <c r="I17" s="71"/>
      <c r="J17" s="71"/>
      <c r="K17" s="71"/>
    </row>
    <row r="18" spans="1:11" x14ac:dyDescent="0.3">
      <c r="A18" s="109" t="s">
        <v>309</v>
      </c>
      <c r="B18" s="94" t="s">
        <v>308</v>
      </c>
      <c r="C18" s="101" t="str">
        <f>HLOOKUP($I$6,'1B Požadovaná výkonnost'!$C$5:$F$9,5,FALSE)</f>
        <v>---</v>
      </c>
      <c r="D18" s="96" t="s">
        <v>294</v>
      </c>
      <c r="E18" s="95" t="str">
        <f t="shared" si="6"/>
        <v>---</v>
      </c>
      <c r="F18" s="98" t="str">
        <f t="shared" si="7"/>
        <v>---</v>
      </c>
      <c r="G18" s="99"/>
      <c r="H18" s="71"/>
      <c r="I18" s="71"/>
      <c r="J18" s="71"/>
      <c r="K18" s="71"/>
    </row>
    <row r="19" spans="1:11" x14ac:dyDescent="0.3">
      <c r="A19" s="110" t="s">
        <v>310</v>
      </c>
      <c r="B19" s="94" t="s">
        <v>305</v>
      </c>
      <c r="C19" s="101" t="str">
        <f>HLOOKUP($I$7,'1B Požadovaná výkonnost'!$C$12:$F$16,2,FALSE)</f>
        <v>---</v>
      </c>
      <c r="D19" s="96" t="s">
        <v>294</v>
      </c>
      <c r="E19" s="95" t="str">
        <f t="shared" si="6"/>
        <v>---</v>
      </c>
      <c r="F19" s="98" t="str">
        <f t="shared" ref="F19:F34" si="8">IF($E19=$C$1,$C$1,IF(C19&lt;=E19,"ANO","NE"))</f>
        <v>---</v>
      </c>
      <c r="G19" s="99"/>
      <c r="H19" s="71"/>
      <c r="I19" s="71"/>
      <c r="J19" s="71"/>
      <c r="K19" s="71"/>
    </row>
    <row r="20" spans="1:11" x14ac:dyDescent="0.3">
      <c r="A20" s="110" t="s">
        <v>311</v>
      </c>
      <c r="B20" s="94" t="s">
        <v>305</v>
      </c>
      <c r="C20" s="101" t="str">
        <f>HLOOKUP($I$7,'1B Požadovaná výkonnost'!$C$12:$F$16,3,FALSE)</f>
        <v>---</v>
      </c>
      <c r="D20" s="96" t="s">
        <v>294</v>
      </c>
      <c r="E20" s="95" t="str">
        <f t="shared" si="6"/>
        <v>---</v>
      </c>
      <c r="F20" s="98" t="str">
        <f t="shared" si="8"/>
        <v>---</v>
      </c>
      <c r="G20" s="99"/>
      <c r="H20" s="71"/>
      <c r="I20" s="71"/>
      <c r="J20" s="71"/>
      <c r="K20" s="71"/>
    </row>
    <row r="21" spans="1:11" x14ac:dyDescent="0.3">
      <c r="A21" s="110" t="s">
        <v>312</v>
      </c>
      <c r="B21" s="94" t="s">
        <v>308</v>
      </c>
      <c r="C21" s="101" t="str">
        <f>HLOOKUP($I$7,'1B Požadovaná výkonnost'!$C$12:$F$16,4,FALSE)</f>
        <v>---</v>
      </c>
      <c r="D21" s="96" t="s">
        <v>294</v>
      </c>
      <c r="E21" s="95" t="str">
        <f t="shared" si="6"/>
        <v>---</v>
      </c>
      <c r="F21" s="98" t="str">
        <f t="shared" si="8"/>
        <v>---</v>
      </c>
      <c r="G21" s="99"/>
      <c r="H21" s="71"/>
      <c r="I21" s="71"/>
      <c r="J21" s="71"/>
      <c r="K21" s="71"/>
    </row>
    <row r="22" spans="1:11" x14ac:dyDescent="0.3">
      <c r="A22" s="110" t="s">
        <v>313</v>
      </c>
      <c r="B22" s="94" t="s">
        <v>308</v>
      </c>
      <c r="C22" s="101" t="str">
        <f>HLOOKUP($I$7,'1B Požadovaná výkonnost'!$C$12:$F$16,5,FALSE)</f>
        <v>---</v>
      </c>
      <c r="D22" s="96" t="s">
        <v>294</v>
      </c>
      <c r="E22" s="95" t="str">
        <f t="shared" si="6"/>
        <v>---</v>
      </c>
      <c r="F22" s="98" t="str">
        <f t="shared" si="8"/>
        <v>---</v>
      </c>
      <c r="G22" s="99"/>
      <c r="H22" s="71"/>
      <c r="I22" s="71"/>
      <c r="J22" s="71"/>
      <c r="K22" s="71"/>
    </row>
    <row r="23" spans="1:11" x14ac:dyDescent="0.3">
      <c r="A23" s="111" t="s">
        <v>314</v>
      </c>
      <c r="B23" s="94" t="s">
        <v>305</v>
      </c>
      <c r="C23" s="101" t="str">
        <f>HLOOKUP($I$8,'1B Požadovaná výkonnost'!$C$26:$F$30,2,FALSE)</f>
        <v>---</v>
      </c>
      <c r="D23" s="96" t="s">
        <v>294</v>
      </c>
      <c r="E23" s="95" t="str">
        <f t="shared" si="6"/>
        <v>---</v>
      </c>
      <c r="F23" s="98" t="str">
        <f t="shared" si="8"/>
        <v>---</v>
      </c>
      <c r="G23" s="99"/>
      <c r="H23" s="71"/>
      <c r="I23" s="71"/>
      <c r="J23" s="71"/>
      <c r="K23" s="71"/>
    </row>
    <row r="24" spans="1:11" x14ac:dyDescent="0.3">
      <c r="A24" s="111" t="s">
        <v>315</v>
      </c>
      <c r="B24" s="94" t="s">
        <v>305</v>
      </c>
      <c r="C24" s="101" t="str">
        <f>HLOOKUP($I$8,'1B Požadovaná výkonnost'!$C$26:$F$30,3,FALSE)</f>
        <v>---</v>
      </c>
      <c r="D24" s="96" t="s">
        <v>294</v>
      </c>
      <c r="E24" s="95" t="str">
        <f t="shared" si="6"/>
        <v>---</v>
      </c>
      <c r="F24" s="98" t="str">
        <f t="shared" si="8"/>
        <v>---</v>
      </c>
      <c r="G24" s="99"/>
      <c r="H24" s="71"/>
      <c r="I24" s="71"/>
      <c r="J24" s="71"/>
      <c r="K24" s="71"/>
    </row>
    <row r="25" spans="1:11" x14ac:dyDescent="0.3">
      <c r="A25" s="111" t="s">
        <v>316</v>
      </c>
      <c r="B25" s="94" t="s">
        <v>308</v>
      </c>
      <c r="C25" s="101" t="str">
        <f>HLOOKUP($I$8,'1B Požadovaná výkonnost'!$C$26:$F$30,4,FALSE)</f>
        <v>---</v>
      </c>
      <c r="D25" s="96" t="s">
        <v>294</v>
      </c>
      <c r="E25" s="95" t="str">
        <f t="shared" si="6"/>
        <v>---</v>
      </c>
      <c r="F25" s="98" t="str">
        <f t="shared" si="8"/>
        <v>---</v>
      </c>
      <c r="G25" s="99"/>
      <c r="H25" s="71"/>
      <c r="I25" s="71"/>
      <c r="J25" s="71"/>
      <c r="K25" s="71"/>
    </row>
    <row r="26" spans="1:11" x14ac:dyDescent="0.3">
      <c r="A26" s="111" t="s">
        <v>317</v>
      </c>
      <c r="B26" s="94" t="s">
        <v>308</v>
      </c>
      <c r="C26" s="101" t="str">
        <f>HLOOKUP($I$8,'1B Požadovaná výkonnost'!$C$26:$F$30,5,FALSE)</f>
        <v>---</v>
      </c>
      <c r="D26" s="96" t="s">
        <v>294</v>
      </c>
      <c r="E26" s="95" t="str">
        <f t="shared" si="6"/>
        <v>---</v>
      </c>
      <c r="F26" s="98" t="str">
        <f t="shared" si="8"/>
        <v>---</v>
      </c>
      <c r="G26" s="99"/>
      <c r="H26" s="71"/>
      <c r="I26" s="71"/>
      <c r="J26" s="71"/>
      <c r="K26" s="71"/>
    </row>
    <row r="27" spans="1:11" x14ac:dyDescent="0.3">
      <c r="A27" s="112" t="s">
        <v>318</v>
      </c>
      <c r="B27" s="94" t="s">
        <v>305</v>
      </c>
      <c r="C27" s="101" t="str">
        <f>HLOOKUP($I$9,'1B Požadovaná výkonnost'!$C$19:$F$23,2,FALSE)</f>
        <v>---</v>
      </c>
      <c r="D27" s="96" t="s">
        <v>294</v>
      </c>
      <c r="E27" s="95" t="str">
        <f t="shared" si="6"/>
        <v>---</v>
      </c>
      <c r="F27" s="98" t="str">
        <f t="shared" si="8"/>
        <v>---</v>
      </c>
      <c r="G27" s="99"/>
      <c r="H27" s="71"/>
      <c r="I27" s="71"/>
      <c r="J27" s="71"/>
      <c r="K27" s="71"/>
    </row>
    <row r="28" spans="1:11" x14ac:dyDescent="0.3">
      <c r="A28" s="112" t="s">
        <v>319</v>
      </c>
      <c r="B28" s="94" t="s">
        <v>305</v>
      </c>
      <c r="C28" s="101" t="str">
        <f>HLOOKUP($I$9,'1B Požadovaná výkonnost'!$C$19:$F$23,3,FALSE)</f>
        <v>---</v>
      </c>
      <c r="D28" s="96" t="s">
        <v>294</v>
      </c>
      <c r="E28" s="95" t="str">
        <f t="shared" si="6"/>
        <v>---</v>
      </c>
      <c r="F28" s="98" t="str">
        <f t="shared" si="8"/>
        <v>---</v>
      </c>
      <c r="G28" s="99"/>
      <c r="H28" s="71"/>
      <c r="I28" s="71"/>
      <c r="J28" s="71"/>
      <c r="K28" s="71"/>
    </row>
    <row r="29" spans="1:11" x14ac:dyDescent="0.3">
      <c r="A29" s="112" t="s">
        <v>320</v>
      </c>
      <c r="B29" s="94" t="s">
        <v>308</v>
      </c>
      <c r="C29" s="101" t="str">
        <f>HLOOKUP($I$9,'1B Požadovaná výkonnost'!$C$19:$F$23,4,FALSE)</f>
        <v>---</v>
      </c>
      <c r="D29" s="96" t="s">
        <v>294</v>
      </c>
      <c r="E29" s="95" t="str">
        <f t="shared" si="6"/>
        <v>---</v>
      </c>
      <c r="F29" s="98" t="str">
        <f t="shared" si="8"/>
        <v>---</v>
      </c>
      <c r="G29" s="99"/>
      <c r="H29" s="71"/>
      <c r="I29" s="71"/>
      <c r="J29" s="71"/>
      <c r="K29" s="71"/>
    </row>
    <row r="30" spans="1:11" x14ac:dyDescent="0.3">
      <c r="A30" s="112" t="s">
        <v>321</v>
      </c>
      <c r="B30" s="94" t="s">
        <v>308</v>
      </c>
      <c r="C30" s="101" t="str">
        <f>HLOOKUP($I$9,'1B Požadovaná výkonnost'!$C$19:$F$23,5,FALSE)</f>
        <v>---</v>
      </c>
      <c r="D30" s="96" t="s">
        <v>294</v>
      </c>
      <c r="E30" s="95" t="str">
        <f t="shared" si="6"/>
        <v>---</v>
      </c>
      <c r="F30" s="98" t="str">
        <f t="shared" si="8"/>
        <v>---</v>
      </c>
      <c r="G30" s="99"/>
      <c r="H30" s="71"/>
      <c r="I30" s="71"/>
      <c r="J30" s="71"/>
      <c r="K30" s="71"/>
    </row>
    <row r="31" spans="1:11" x14ac:dyDescent="0.3">
      <c r="A31" s="113" t="s">
        <v>322</v>
      </c>
      <c r="B31" s="94" t="s">
        <v>305</v>
      </c>
      <c r="C31" s="101" t="str">
        <f>HLOOKUP($I$10,'1B Požadovaná výkonnost'!$C$33:$F$37,2,FALSE)</f>
        <v>---</v>
      </c>
      <c r="D31" s="96" t="s">
        <v>294</v>
      </c>
      <c r="E31" s="95" t="str">
        <f t="shared" si="6"/>
        <v>---</v>
      </c>
      <c r="F31" s="98" t="str">
        <f t="shared" si="8"/>
        <v>---</v>
      </c>
      <c r="G31" s="99"/>
      <c r="H31" s="71"/>
      <c r="I31" s="71"/>
      <c r="J31" s="71"/>
      <c r="K31" s="71"/>
    </row>
    <row r="32" spans="1:11" x14ac:dyDescent="0.3">
      <c r="A32" s="113" t="s">
        <v>323</v>
      </c>
      <c r="B32" s="94" t="s">
        <v>305</v>
      </c>
      <c r="C32" s="101" t="str">
        <f>HLOOKUP($I$10,'1B Požadovaná výkonnost'!$C$33:$F$37,3,FALSE)</f>
        <v>---</v>
      </c>
      <c r="D32" s="96" t="s">
        <v>294</v>
      </c>
      <c r="E32" s="95" t="str">
        <f t="shared" si="6"/>
        <v>---</v>
      </c>
      <c r="F32" s="98" t="str">
        <f t="shared" si="8"/>
        <v>---</v>
      </c>
      <c r="G32" s="99"/>
      <c r="H32" s="71"/>
      <c r="I32" s="71"/>
      <c r="J32" s="71"/>
      <c r="K32" s="71"/>
    </row>
    <row r="33" spans="1:11" x14ac:dyDescent="0.3">
      <c r="A33" s="113" t="s">
        <v>324</v>
      </c>
      <c r="B33" s="94" t="s">
        <v>308</v>
      </c>
      <c r="C33" s="101" t="str">
        <f>HLOOKUP($I$10,'1B Požadovaná výkonnost'!$C$33:$F$37,4,FALSE)</f>
        <v>---</v>
      </c>
      <c r="D33" s="96" t="s">
        <v>294</v>
      </c>
      <c r="E33" s="95" t="str">
        <f t="shared" si="6"/>
        <v>---</v>
      </c>
      <c r="F33" s="98" t="str">
        <f t="shared" si="8"/>
        <v>---</v>
      </c>
      <c r="G33" s="99"/>
      <c r="H33" s="71"/>
      <c r="I33" s="71"/>
      <c r="J33" s="71"/>
      <c r="K33" s="71"/>
    </row>
    <row r="34" spans="1:11" x14ac:dyDescent="0.3">
      <c r="A34" s="113" t="s">
        <v>325</v>
      </c>
      <c r="B34" s="94" t="s">
        <v>308</v>
      </c>
      <c r="C34" s="101" t="str">
        <f>HLOOKUP($I$10,'1B Požadovaná výkonnost'!$C$33:$F$37,5,FALSE)</f>
        <v>---</v>
      </c>
      <c r="D34" s="96" t="s">
        <v>294</v>
      </c>
      <c r="E34" s="95" t="str">
        <f t="shared" si="6"/>
        <v>---</v>
      </c>
      <c r="F34" s="98" t="str">
        <f t="shared" si="8"/>
        <v>---</v>
      </c>
      <c r="G34" s="99"/>
      <c r="H34" s="71"/>
      <c r="I34" s="71"/>
      <c r="J34" s="71"/>
      <c r="K34" s="71"/>
    </row>
    <row r="35" spans="1:11" ht="15" thickBot="1" x14ac:dyDescent="0.35">
      <c r="A35" s="114"/>
      <c r="B35" s="90"/>
      <c r="C35" s="92"/>
      <c r="D35" s="92"/>
      <c r="E35" s="92"/>
      <c r="F35" s="102"/>
      <c r="G35" s="71"/>
      <c r="H35" s="71"/>
      <c r="I35" s="71"/>
      <c r="J35" s="71"/>
      <c r="K35" s="71"/>
    </row>
    <row r="36" spans="1:11" ht="15" thickBot="1" x14ac:dyDescent="0.35">
      <c r="A36" s="115" t="s">
        <v>326</v>
      </c>
      <c r="B36" s="103"/>
      <c r="C36" s="104"/>
      <c r="D36" s="146" t="str">
        <f>IF(ISERROR(VLOOKUP("NE",F5:F34,1,FALSE)),"Akceptováno","Neakceptováno")</f>
        <v>Neakceptováno</v>
      </c>
      <c r="E36" s="166"/>
      <c r="F36" s="167"/>
      <c r="G36" s="71"/>
      <c r="H36" s="71"/>
      <c r="I36" s="71"/>
      <c r="J36" s="71"/>
      <c r="K36" s="71"/>
    </row>
    <row r="37" spans="1:11" ht="24" customHeight="1" x14ac:dyDescent="0.3">
      <c r="A37" s="116"/>
      <c r="B37" s="90"/>
      <c r="C37" s="92"/>
      <c r="D37" s="92"/>
      <c r="E37" s="92"/>
      <c r="F37" s="92"/>
      <c r="G37" s="71"/>
      <c r="H37" s="71"/>
      <c r="I37" s="71"/>
      <c r="J37" s="71"/>
      <c r="K37" s="71"/>
    </row>
    <row r="38" spans="1:11" x14ac:dyDescent="0.3">
      <c r="A38" s="117" t="s">
        <v>327</v>
      </c>
      <c r="B38" s="90"/>
      <c r="C38" s="92"/>
      <c r="D38" s="92"/>
      <c r="E38" s="92"/>
      <c r="F38" s="92"/>
      <c r="G38" s="71"/>
      <c r="H38" s="71"/>
      <c r="I38" s="71"/>
      <c r="J38" s="71"/>
      <c r="K38" s="71"/>
    </row>
    <row r="39" spans="1:11" ht="48.75" customHeight="1" x14ac:dyDescent="0.3">
      <c r="A39" s="156" t="s">
        <v>362</v>
      </c>
      <c r="B39" s="157"/>
      <c r="C39" s="157"/>
      <c r="D39" s="157"/>
      <c r="E39" s="157"/>
      <c r="F39" s="157"/>
      <c r="G39" s="71"/>
      <c r="H39" s="71"/>
      <c r="I39" s="71"/>
      <c r="J39" s="71"/>
      <c r="K39" s="71"/>
    </row>
    <row r="40" spans="1:11" ht="30" customHeight="1" x14ac:dyDescent="0.3">
      <c r="A40" s="157" t="s">
        <v>328</v>
      </c>
      <c r="B40" s="157"/>
      <c r="C40" s="157"/>
      <c r="D40" s="157"/>
      <c r="E40" s="157"/>
      <c r="F40" s="157"/>
      <c r="G40" s="71"/>
      <c r="H40" s="71"/>
      <c r="I40" s="71"/>
      <c r="J40" s="71"/>
      <c r="K40" s="71"/>
    </row>
    <row r="41" spans="1:11" ht="63" customHeight="1" x14ac:dyDescent="0.3">
      <c r="A41" s="156" t="s">
        <v>329</v>
      </c>
      <c r="B41" s="157"/>
      <c r="C41" s="157"/>
      <c r="D41" s="157"/>
      <c r="E41" s="157"/>
      <c r="F41" s="157"/>
      <c r="G41" s="71"/>
      <c r="H41" s="71"/>
      <c r="I41" s="71"/>
      <c r="J41" s="71"/>
      <c r="K41" s="71"/>
    </row>
    <row r="42" spans="1:11" ht="24" customHeight="1" x14ac:dyDescent="0.3">
      <c r="A42" s="157" t="s">
        <v>330</v>
      </c>
      <c r="B42" s="157"/>
      <c r="C42" s="157"/>
      <c r="D42" s="157"/>
      <c r="E42" s="157"/>
      <c r="F42" s="157"/>
      <c r="G42" s="71"/>
      <c r="H42" s="71"/>
      <c r="I42" s="71"/>
      <c r="J42" s="71"/>
      <c r="K42" s="71"/>
    </row>
    <row r="43" spans="1:11" ht="37.950000000000003" customHeight="1" x14ac:dyDescent="0.3">
      <c r="A43" s="156" t="s">
        <v>331</v>
      </c>
      <c r="B43" s="157"/>
      <c r="C43" s="157"/>
      <c r="D43" s="157"/>
      <c r="E43" s="157"/>
      <c r="F43" s="157"/>
      <c r="G43" s="71"/>
      <c r="H43" s="71"/>
      <c r="I43" s="71"/>
      <c r="J43" s="71"/>
      <c r="K43" s="71"/>
    </row>
    <row r="44" spans="1:11" ht="22.95" customHeight="1" x14ac:dyDescent="0.3">
      <c r="A44" s="156" t="s">
        <v>332</v>
      </c>
      <c r="B44" s="157"/>
      <c r="C44" s="157"/>
      <c r="D44" s="157"/>
      <c r="E44" s="157"/>
      <c r="F44" s="157"/>
      <c r="G44" s="71"/>
      <c r="H44" s="71"/>
      <c r="I44" s="71"/>
      <c r="J44" s="71"/>
      <c r="K44" s="71"/>
    </row>
    <row r="45" spans="1:11" ht="15" thickBot="1" x14ac:dyDescent="0.35">
      <c r="A45" s="118"/>
      <c r="B45" s="73"/>
      <c r="C45" s="73"/>
      <c r="D45" s="73"/>
      <c r="E45" s="73"/>
      <c r="F45" s="73"/>
      <c r="G45" s="71"/>
      <c r="H45" s="71"/>
      <c r="I45" s="71"/>
      <c r="J45" s="71"/>
      <c r="K45" s="71"/>
    </row>
    <row r="46" spans="1:11" ht="15" thickBot="1" x14ac:dyDescent="0.35">
      <c r="A46" s="146" t="s">
        <v>333</v>
      </c>
      <c r="B46" s="147"/>
      <c r="C46" s="147"/>
      <c r="D46" s="147"/>
      <c r="E46" s="147"/>
      <c r="F46" s="148"/>
      <c r="G46" s="71"/>
      <c r="H46" s="71"/>
      <c r="I46" s="71"/>
      <c r="J46" s="71"/>
      <c r="K46" s="71"/>
    </row>
    <row r="47" spans="1:11" ht="166.2" customHeight="1" thickBot="1" x14ac:dyDescent="0.35">
      <c r="A47" s="153" t="s">
        <v>365</v>
      </c>
      <c r="B47" s="154"/>
      <c r="C47" s="154"/>
      <c r="D47" s="154"/>
      <c r="E47" s="154"/>
      <c r="F47" s="155"/>
      <c r="G47" s="71"/>
      <c r="H47" s="71"/>
      <c r="I47" s="71"/>
      <c r="J47" s="71"/>
      <c r="K47" s="71"/>
    </row>
    <row r="48" spans="1:11" ht="19.95" customHeight="1" x14ac:dyDescent="0.3">
      <c r="A48" s="119" t="s">
        <v>334</v>
      </c>
      <c r="B48" s="149" t="s">
        <v>335</v>
      </c>
      <c r="C48" s="150"/>
      <c r="D48" s="150"/>
      <c r="E48" s="150"/>
      <c r="F48" s="150"/>
      <c r="G48" s="71"/>
      <c r="H48" s="71"/>
      <c r="I48" s="71"/>
      <c r="J48" s="71"/>
      <c r="K48" s="71"/>
    </row>
    <row r="49" spans="1:11" ht="165" customHeight="1" x14ac:dyDescent="0.3">
      <c r="A49" s="105" t="s">
        <v>336</v>
      </c>
      <c r="B49" s="151" t="s">
        <v>337</v>
      </c>
      <c r="C49" s="152"/>
      <c r="D49" s="152"/>
      <c r="E49" s="152"/>
      <c r="F49" s="152"/>
      <c r="G49" s="71"/>
      <c r="H49" s="71"/>
      <c r="I49" s="71"/>
      <c r="J49" s="71"/>
      <c r="K49" s="71"/>
    </row>
    <row r="50" spans="1:11" ht="33.75" customHeight="1" x14ac:dyDescent="0.3">
      <c r="A50" s="105" t="s">
        <v>338</v>
      </c>
      <c r="B50" s="151" t="s">
        <v>377</v>
      </c>
      <c r="C50" s="152"/>
      <c r="D50" s="152"/>
      <c r="E50" s="152"/>
      <c r="F50" s="152"/>
      <c r="G50" s="134"/>
      <c r="H50" s="71"/>
      <c r="I50" s="71"/>
      <c r="J50" s="71"/>
      <c r="K50" s="71"/>
    </row>
    <row r="51" spans="1:11" ht="234.75" customHeight="1" x14ac:dyDescent="0.3">
      <c r="A51" s="105" t="s">
        <v>339</v>
      </c>
      <c r="B51" s="151" t="s">
        <v>378</v>
      </c>
      <c r="C51" s="152"/>
      <c r="D51" s="152"/>
      <c r="E51" s="152"/>
      <c r="F51" s="152"/>
      <c r="G51" s="134"/>
      <c r="H51" s="71"/>
      <c r="I51" s="71"/>
      <c r="J51" s="71"/>
      <c r="K51" s="71"/>
    </row>
    <row r="52" spans="1:11" ht="249.75" customHeight="1" x14ac:dyDescent="0.3">
      <c r="A52" s="105" t="s">
        <v>340</v>
      </c>
      <c r="B52" s="151" t="s">
        <v>379</v>
      </c>
      <c r="C52" s="152"/>
      <c r="D52" s="152"/>
      <c r="E52" s="152"/>
      <c r="F52" s="152"/>
      <c r="G52" s="134"/>
      <c r="H52" s="71"/>
      <c r="I52" s="71"/>
      <c r="J52" s="71"/>
      <c r="K52" s="71"/>
    </row>
    <row r="53" spans="1:11" x14ac:dyDescent="0.3">
      <c r="B53" s="145"/>
      <c r="C53" s="145"/>
      <c r="D53" s="145"/>
      <c r="E53" s="145"/>
      <c r="F53" s="145"/>
    </row>
    <row r="54" spans="1:11" x14ac:dyDescent="0.3">
      <c r="B54" s="145"/>
      <c r="C54" s="145"/>
      <c r="D54" s="145"/>
      <c r="E54" s="145"/>
      <c r="F54" s="145"/>
    </row>
    <row r="55" spans="1:11" x14ac:dyDescent="0.3">
      <c r="B55" s="145"/>
      <c r="C55" s="145"/>
      <c r="D55" s="145"/>
      <c r="E55" s="145"/>
      <c r="F55" s="145"/>
    </row>
  </sheetData>
  <mergeCells count="21">
    <mergeCell ref="A44:F44"/>
    <mergeCell ref="C3:E3"/>
    <mergeCell ref="A3:A4"/>
    <mergeCell ref="F3:F4"/>
    <mergeCell ref="B3:B4"/>
    <mergeCell ref="D36:F36"/>
    <mergeCell ref="A40:F40"/>
    <mergeCell ref="A42:F42"/>
    <mergeCell ref="A41:F41"/>
    <mergeCell ref="A39:F39"/>
    <mergeCell ref="A43:F43"/>
    <mergeCell ref="B53:F53"/>
    <mergeCell ref="B54:F54"/>
    <mergeCell ref="B55:F55"/>
    <mergeCell ref="A46:F46"/>
    <mergeCell ref="B48:F48"/>
    <mergeCell ref="B50:F50"/>
    <mergeCell ref="B51:F51"/>
    <mergeCell ref="B52:F52"/>
    <mergeCell ref="B49:F49"/>
    <mergeCell ref="A47:F47"/>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ageMargins left="0.70866141732283472" right="0.70866141732283472" top="1.1811023622047245" bottom="0.78740157480314965" header="0.31496062992125984" footer="0.31496062992125984"/>
  <pageSetup paperSize="9" scale="26" orientation="landscape" r:id="rId1"/>
  <headerFooter>
    <oddHeader xml:space="preserve">&amp;CZadávací dokumentace
VZ2021006 Produkční disková pole
Příloha č. 1 C - Akceptační kritéria&amp;R&amp;"Verdana,Obyčejné"&amp;12&amp;KFFC000 TLP: AMBER&amp;1#
</oddHeader>
    <oddFooter>&amp;R
&amp;1#&amp;"Verdana,Obyčejné"&amp;12&amp;KFFC000 TLP: AMBER</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dimension ref="A1:P38"/>
  <sheetViews>
    <sheetView workbookViewId="0"/>
  </sheetViews>
  <sheetFormatPr defaultRowHeight="14.4" x14ac:dyDescent="0.3"/>
  <cols>
    <col min="1" max="1" width="32" customWidth="1"/>
  </cols>
  <sheetData>
    <row r="1" spans="1:16" x14ac:dyDescent="0.3">
      <c r="A1" s="71"/>
      <c r="B1" s="71"/>
      <c r="C1" s="71"/>
      <c r="D1" s="71"/>
      <c r="E1" s="71"/>
      <c r="F1" s="71"/>
      <c r="G1" s="71"/>
      <c r="H1" s="71"/>
      <c r="I1" s="71"/>
      <c r="J1" s="71"/>
      <c r="K1" s="71"/>
    </row>
    <row r="2" spans="1:16" x14ac:dyDescent="0.3">
      <c r="A2" s="71"/>
      <c r="B2" s="71"/>
      <c r="C2" s="71"/>
      <c r="D2" s="71"/>
      <c r="E2" s="71"/>
      <c r="F2" s="71"/>
      <c r="G2" s="71"/>
      <c r="H2" s="71"/>
      <c r="I2" s="71"/>
      <c r="J2" s="71"/>
      <c r="K2" s="71"/>
    </row>
    <row r="3" spans="1:16" x14ac:dyDescent="0.3">
      <c r="A3" s="133" t="s">
        <v>341</v>
      </c>
      <c r="B3" s="70"/>
      <c r="C3" s="70"/>
      <c r="D3" s="70"/>
      <c r="E3" s="71"/>
      <c r="F3" s="71"/>
      <c r="G3" s="71"/>
      <c r="H3" s="71"/>
      <c r="I3" s="71"/>
      <c r="J3" s="71"/>
      <c r="K3" s="71"/>
    </row>
    <row r="4" spans="1:16" x14ac:dyDescent="0.3">
      <c r="A4" s="71"/>
      <c r="B4" s="71"/>
      <c r="C4" s="71"/>
      <c r="D4" s="71"/>
      <c r="E4" s="71"/>
      <c r="F4" s="71"/>
      <c r="G4" s="71"/>
      <c r="H4" s="71"/>
      <c r="I4" s="71"/>
      <c r="J4" s="71"/>
      <c r="K4" s="71"/>
    </row>
    <row r="5" spans="1:16" ht="15" thickBot="1" x14ac:dyDescent="0.35">
      <c r="A5" s="71" t="s">
        <v>342</v>
      </c>
      <c r="B5" s="71"/>
      <c r="C5" s="71"/>
      <c r="D5" s="71"/>
      <c r="E5" s="71"/>
      <c r="F5" s="71"/>
      <c r="G5" s="71"/>
      <c r="H5" s="71"/>
      <c r="I5" s="71"/>
      <c r="J5" s="71"/>
      <c r="K5" s="71"/>
    </row>
    <row r="6" spans="1:16" x14ac:dyDescent="0.3">
      <c r="A6" s="120" t="s">
        <v>343</v>
      </c>
      <c r="B6" s="121" t="s">
        <v>344</v>
      </c>
      <c r="C6" s="121" t="s">
        <v>345</v>
      </c>
      <c r="D6" s="121" t="s">
        <v>346</v>
      </c>
      <c r="E6" s="122" t="s">
        <v>347</v>
      </c>
      <c r="F6" s="92"/>
      <c r="G6" s="92"/>
      <c r="H6" s="92"/>
      <c r="I6" s="92"/>
      <c r="J6" s="92"/>
      <c r="K6" s="92"/>
      <c r="L6" s="29"/>
      <c r="M6" s="29"/>
      <c r="N6" s="29"/>
      <c r="O6" s="29"/>
      <c r="P6" s="29"/>
    </row>
    <row r="7" spans="1:16" ht="15" thickBot="1" x14ac:dyDescent="0.35">
      <c r="A7" s="123" t="s">
        <v>348</v>
      </c>
      <c r="B7" s="124">
        <v>4</v>
      </c>
      <c r="C7" s="124">
        <v>6</v>
      </c>
      <c r="D7" s="124">
        <v>7</v>
      </c>
      <c r="E7" s="125">
        <v>8</v>
      </c>
      <c r="F7" s="92"/>
      <c r="G7" s="92"/>
      <c r="H7" s="92"/>
      <c r="I7" s="92"/>
      <c r="J7" s="92"/>
      <c r="K7" s="92"/>
      <c r="L7" s="29"/>
      <c r="M7" s="29"/>
      <c r="N7" s="29"/>
      <c r="O7" s="29"/>
      <c r="P7" s="29"/>
    </row>
    <row r="8" spans="1:16" x14ac:dyDescent="0.3">
      <c r="A8" s="71"/>
      <c r="B8" s="92"/>
      <c r="C8" s="92"/>
      <c r="D8" s="92"/>
      <c r="E8" s="92"/>
      <c r="F8" s="92"/>
      <c r="G8" s="92"/>
      <c r="H8" s="92"/>
      <c r="I8" s="92"/>
      <c r="J8" s="92"/>
      <c r="K8" s="92"/>
      <c r="L8" s="29"/>
      <c r="M8" s="29"/>
      <c r="N8" s="29"/>
      <c r="O8" s="29"/>
      <c r="P8" s="29"/>
    </row>
    <row r="9" spans="1:16" x14ac:dyDescent="0.3">
      <c r="A9" s="71"/>
      <c r="B9" s="92"/>
      <c r="C9" s="92"/>
      <c r="D9" s="92"/>
      <c r="E9" s="92"/>
      <c r="F9" s="92"/>
      <c r="G9" s="92"/>
      <c r="H9" s="92"/>
      <c r="I9" s="92"/>
      <c r="J9" s="92"/>
      <c r="K9" s="92"/>
      <c r="L9" s="29"/>
      <c r="M9" s="29"/>
      <c r="N9" s="29"/>
      <c r="O9" s="29"/>
      <c r="P9" s="29"/>
    </row>
    <row r="10" spans="1:16" ht="15" thickBot="1" x14ac:dyDescent="0.35">
      <c r="A10" s="71" t="s">
        <v>349</v>
      </c>
      <c r="B10" s="92"/>
      <c r="C10" s="92"/>
      <c r="D10" s="92"/>
      <c r="E10" s="92"/>
      <c r="F10" s="92"/>
      <c r="G10" s="92"/>
      <c r="H10" s="92"/>
      <c r="I10" s="92"/>
      <c r="J10" s="92"/>
      <c r="K10" s="92"/>
      <c r="L10" s="29"/>
      <c r="M10" s="29"/>
      <c r="N10" s="29"/>
      <c r="O10" s="29"/>
      <c r="P10" s="29"/>
    </row>
    <row r="11" spans="1:16" x14ac:dyDescent="0.3">
      <c r="A11" s="126" t="s">
        <v>343</v>
      </c>
      <c r="B11" s="127" t="s">
        <v>344</v>
      </c>
      <c r="C11" s="127" t="s">
        <v>350</v>
      </c>
      <c r="D11" s="127" t="s">
        <v>351</v>
      </c>
      <c r="E11" s="127" t="s">
        <v>352</v>
      </c>
      <c r="F11" s="127" t="s">
        <v>353</v>
      </c>
      <c r="G11" s="128" t="s">
        <v>354</v>
      </c>
      <c r="H11" s="92"/>
      <c r="I11" s="92"/>
      <c r="J11" s="92"/>
      <c r="K11" s="92"/>
      <c r="L11" s="29"/>
      <c r="M11" s="29"/>
      <c r="N11" s="29"/>
      <c r="O11" s="29"/>
      <c r="P11" s="29"/>
    </row>
    <row r="12" spans="1:16" ht="15" thickBot="1" x14ac:dyDescent="0.35">
      <c r="A12" s="129" t="s">
        <v>348</v>
      </c>
      <c r="B12" s="130">
        <v>6</v>
      </c>
      <c r="C12" s="130">
        <v>12</v>
      </c>
      <c r="D12" s="130">
        <v>16</v>
      </c>
      <c r="E12" s="130">
        <v>21</v>
      </c>
      <c r="F12" s="130">
        <v>26</v>
      </c>
      <c r="G12" s="131">
        <v>32</v>
      </c>
      <c r="H12" s="92"/>
      <c r="I12" s="92"/>
      <c r="J12" s="92"/>
      <c r="K12" s="92"/>
      <c r="L12" s="29"/>
      <c r="M12" s="29"/>
      <c r="N12" s="29"/>
      <c r="O12" s="29"/>
      <c r="P12" s="29"/>
    </row>
    <row r="13" spans="1:16" x14ac:dyDescent="0.3">
      <c r="A13" s="71"/>
      <c r="B13" s="92"/>
      <c r="C13" s="92"/>
      <c r="D13" s="92"/>
      <c r="E13" s="92"/>
      <c r="F13" s="92"/>
      <c r="G13" s="92"/>
      <c r="H13" s="92"/>
      <c r="I13" s="92"/>
      <c r="J13" s="92"/>
      <c r="K13" s="92"/>
      <c r="L13" s="29"/>
      <c r="M13" s="29"/>
      <c r="N13" s="29"/>
      <c r="O13" s="29"/>
      <c r="P13" s="29"/>
    </row>
    <row r="14" spans="1:16" x14ac:dyDescent="0.3">
      <c r="A14" s="71"/>
      <c r="B14" s="92"/>
      <c r="C14" s="92"/>
      <c r="D14" s="92"/>
      <c r="E14" s="92"/>
      <c r="F14" s="92"/>
      <c r="G14" s="92"/>
      <c r="H14" s="92"/>
      <c r="I14" s="92"/>
      <c r="J14" s="92"/>
      <c r="K14" s="92"/>
      <c r="L14" s="29"/>
      <c r="M14" s="29"/>
      <c r="N14" s="29"/>
      <c r="O14" s="29"/>
      <c r="P14" s="29"/>
    </row>
    <row r="15" spans="1:16" x14ac:dyDescent="0.3">
      <c r="A15" s="71" t="s">
        <v>355</v>
      </c>
      <c r="B15" s="92"/>
      <c r="C15" s="92"/>
      <c r="D15" s="92"/>
      <c r="E15" s="92"/>
      <c r="F15" s="92"/>
      <c r="G15" s="92"/>
      <c r="H15" s="92"/>
      <c r="I15" s="92"/>
      <c r="J15" s="92"/>
      <c r="K15" s="92"/>
      <c r="L15" s="29"/>
      <c r="M15" s="29"/>
      <c r="N15" s="29"/>
      <c r="O15" s="29"/>
      <c r="P15" s="29"/>
    </row>
    <row r="16" spans="1:16" x14ac:dyDescent="0.3">
      <c r="A16" s="71" t="s">
        <v>356</v>
      </c>
      <c r="B16" s="132" t="s">
        <v>357</v>
      </c>
      <c r="C16" s="92"/>
      <c r="D16" s="92"/>
      <c r="E16" s="92"/>
      <c r="F16" s="92"/>
      <c r="G16" s="92"/>
      <c r="H16" s="92"/>
      <c r="I16" s="92"/>
      <c r="J16" s="92"/>
      <c r="K16" s="92"/>
      <c r="L16" s="29"/>
      <c r="M16" s="29"/>
      <c r="N16" s="29"/>
      <c r="O16" s="29"/>
      <c r="P16" s="29"/>
    </row>
    <row r="17" spans="1:16" x14ac:dyDescent="0.3">
      <c r="A17" s="71"/>
      <c r="B17" s="132" t="s">
        <v>358</v>
      </c>
      <c r="C17" s="92"/>
      <c r="D17" s="92"/>
      <c r="E17" s="92"/>
      <c r="F17" s="92"/>
      <c r="G17" s="92"/>
      <c r="H17" s="92"/>
      <c r="I17" s="92"/>
      <c r="J17" s="92"/>
      <c r="K17" s="92"/>
      <c r="L17" s="29"/>
      <c r="M17" s="29"/>
      <c r="N17" s="29"/>
      <c r="O17" s="29"/>
      <c r="P17" s="29"/>
    </row>
    <row r="18" spans="1:16" x14ac:dyDescent="0.3">
      <c r="A18" s="71"/>
      <c r="B18" s="92" t="s">
        <v>359</v>
      </c>
      <c r="C18" s="92"/>
      <c r="D18" s="92"/>
      <c r="E18" s="92"/>
      <c r="F18" s="92"/>
      <c r="G18" s="92"/>
      <c r="H18" s="92"/>
      <c r="I18" s="92"/>
      <c r="J18" s="92"/>
      <c r="K18" s="92"/>
      <c r="L18" s="29"/>
      <c r="M18" s="29"/>
      <c r="N18" s="29"/>
      <c r="O18" s="29"/>
      <c r="P18" s="29"/>
    </row>
    <row r="19" spans="1:16" x14ac:dyDescent="0.3">
      <c r="A19" s="71"/>
      <c r="B19" s="92"/>
      <c r="C19" s="92"/>
      <c r="D19" s="92"/>
      <c r="E19" s="92"/>
      <c r="F19" s="92"/>
      <c r="G19" s="92"/>
      <c r="H19" s="92"/>
      <c r="I19" s="92"/>
      <c r="J19" s="92"/>
      <c r="K19" s="92"/>
      <c r="L19" s="29"/>
      <c r="M19" s="29"/>
      <c r="N19" s="29"/>
      <c r="O19" s="29"/>
      <c r="P19" s="29"/>
    </row>
    <row r="20" spans="1:16" x14ac:dyDescent="0.3">
      <c r="B20" s="29"/>
      <c r="C20" s="29"/>
      <c r="D20" s="29"/>
      <c r="E20" s="29"/>
      <c r="F20" s="29"/>
      <c r="G20" s="29"/>
      <c r="H20" s="29"/>
      <c r="I20" s="29"/>
      <c r="J20" s="29"/>
      <c r="K20" s="29"/>
      <c r="L20" s="29"/>
      <c r="M20" s="29"/>
      <c r="N20" s="29"/>
      <c r="O20" s="29"/>
      <c r="P20" s="29"/>
    </row>
    <row r="21" spans="1:16" x14ac:dyDescent="0.3">
      <c r="B21" s="29"/>
      <c r="C21" s="29"/>
      <c r="D21" s="29"/>
      <c r="E21" s="29"/>
      <c r="F21" s="29"/>
      <c r="G21" s="29"/>
      <c r="H21" s="29"/>
      <c r="I21" s="29"/>
      <c r="J21" s="29"/>
      <c r="K21" s="29"/>
      <c r="L21" s="29"/>
      <c r="M21" s="29"/>
      <c r="N21" s="29"/>
      <c r="O21" s="29"/>
      <c r="P21" s="29"/>
    </row>
    <row r="22" spans="1:16" x14ac:dyDescent="0.3">
      <c r="B22" s="29"/>
      <c r="C22" s="29"/>
      <c r="D22" s="29"/>
      <c r="E22" s="29"/>
      <c r="F22" s="29"/>
      <c r="G22" s="29"/>
      <c r="H22" s="29"/>
      <c r="I22" s="29"/>
      <c r="J22" s="29"/>
      <c r="K22" s="29"/>
      <c r="L22" s="29"/>
      <c r="M22" s="29"/>
      <c r="N22" s="29"/>
      <c r="O22" s="29"/>
      <c r="P22" s="29"/>
    </row>
    <row r="23" spans="1:16" x14ac:dyDescent="0.3">
      <c r="B23" s="29"/>
      <c r="C23" s="29"/>
      <c r="D23" s="29"/>
      <c r="E23" s="29"/>
      <c r="F23" s="29"/>
      <c r="G23" s="29"/>
      <c r="H23" s="29"/>
      <c r="I23" s="29"/>
      <c r="J23" s="29"/>
      <c r="K23" s="29"/>
      <c r="L23" s="29"/>
      <c r="M23" s="29"/>
      <c r="N23" s="29"/>
      <c r="O23" s="29"/>
      <c r="P23" s="29"/>
    </row>
    <row r="24" spans="1:16" x14ac:dyDescent="0.3">
      <c r="B24" s="29"/>
      <c r="C24" s="29"/>
      <c r="D24" s="29"/>
      <c r="E24" s="29"/>
      <c r="F24" s="29"/>
      <c r="G24" s="29"/>
      <c r="H24" s="29"/>
      <c r="I24" s="29"/>
      <c r="J24" s="29"/>
      <c r="K24" s="29"/>
      <c r="L24" s="29"/>
      <c r="M24" s="29"/>
      <c r="N24" s="29"/>
      <c r="O24" s="29"/>
      <c r="P24" s="29"/>
    </row>
    <row r="25" spans="1:16" x14ac:dyDescent="0.3">
      <c r="B25" s="29"/>
      <c r="C25" s="29"/>
      <c r="D25" s="29"/>
      <c r="E25" s="29"/>
      <c r="F25" s="29"/>
      <c r="G25" s="29"/>
      <c r="H25" s="29"/>
      <c r="I25" s="29"/>
      <c r="J25" s="29"/>
      <c r="K25" s="29"/>
      <c r="L25" s="29"/>
      <c r="M25" s="29"/>
      <c r="N25" s="29"/>
      <c r="O25" s="29"/>
      <c r="P25" s="29"/>
    </row>
    <row r="26" spans="1:16" x14ac:dyDescent="0.3">
      <c r="B26" s="29"/>
      <c r="C26" s="29"/>
      <c r="D26" s="29"/>
      <c r="E26" s="29"/>
      <c r="F26" s="29"/>
      <c r="G26" s="29"/>
      <c r="H26" s="29"/>
      <c r="I26" s="29"/>
      <c r="J26" s="29"/>
      <c r="K26" s="29"/>
      <c r="L26" s="29"/>
      <c r="M26" s="29"/>
      <c r="N26" s="29"/>
      <c r="O26" s="29"/>
      <c r="P26" s="29"/>
    </row>
    <row r="27" spans="1:16" x14ac:dyDescent="0.3">
      <c r="B27" s="29"/>
      <c r="C27" s="29"/>
      <c r="D27" s="29"/>
      <c r="E27" s="29"/>
      <c r="F27" s="29"/>
      <c r="G27" s="29"/>
      <c r="H27" s="29"/>
      <c r="I27" s="29"/>
      <c r="J27" s="29"/>
      <c r="K27" s="29"/>
      <c r="L27" s="29"/>
      <c r="M27" s="29"/>
      <c r="N27" s="29"/>
      <c r="O27" s="29"/>
      <c r="P27" s="29"/>
    </row>
    <row r="28" spans="1:16" x14ac:dyDescent="0.3">
      <c r="B28" s="29"/>
      <c r="C28" s="29"/>
      <c r="D28" s="29"/>
      <c r="E28" s="29"/>
      <c r="F28" s="29"/>
      <c r="G28" s="29"/>
      <c r="H28" s="29"/>
      <c r="I28" s="29"/>
      <c r="J28" s="29"/>
      <c r="K28" s="29"/>
      <c r="L28" s="29"/>
      <c r="M28" s="29"/>
      <c r="N28" s="29"/>
      <c r="O28" s="29"/>
      <c r="P28" s="29"/>
    </row>
    <row r="29" spans="1:16" x14ac:dyDescent="0.3">
      <c r="B29" s="29"/>
      <c r="C29" s="29"/>
      <c r="D29" s="29"/>
      <c r="E29" s="29"/>
      <c r="F29" s="29"/>
      <c r="G29" s="29"/>
      <c r="H29" s="29"/>
      <c r="I29" s="29"/>
      <c r="J29" s="29"/>
      <c r="K29" s="29"/>
      <c r="L29" s="29"/>
      <c r="M29" s="29"/>
      <c r="N29" s="29"/>
      <c r="O29" s="29"/>
      <c r="P29" s="29"/>
    </row>
    <row r="30" spans="1:16" x14ac:dyDescent="0.3">
      <c r="B30" s="29"/>
      <c r="C30" s="29"/>
      <c r="D30" s="29"/>
      <c r="E30" s="29"/>
      <c r="F30" s="29"/>
      <c r="G30" s="29"/>
      <c r="H30" s="29"/>
      <c r="I30" s="29"/>
      <c r="J30" s="29"/>
      <c r="K30" s="29"/>
      <c r="L30" s="29"/>
      <c r="M30" s="29"/>
      <c r="N30" s="29"/>
      <c r="O30" s="29"/>
      <c r="P30" s="29"/>
    </row>
    <row r="31" spans="1:16" x14ac:dyDescent="0.3">
      <c r="B31" s="29"/>
      <c r="C31" s="29"/>
      <c r="D31" s="29"/>
      <c r="E31" s="29"/>
      <c r="F31" s="29"/>
      <c r="G31" s="29"/>
      <c r="H31" s="29"/>
      <c r="I31" s="29"/>
      <c r="J31" s="29"/>
      <c r="K31" s="29"/>
      <c r="L31" s="29"/>
      <c r="M31" s="29"/>
      <c r="N31" s="29"/>
      <c r="O31" s="29"/>
      <c r="P31" s="29"/>
    </row>
    <row r="32" spans="1:16" x14ac:dyDescent="0.3">
      <c r="B32" s="29"/>
      <c r="C32" s="29"/>
      <c r="D32" s="29"/>
      <c r="E32" s="29"/>
      <c r="F32" s="29"/>
      <c r="G32" s="29"/>
      <c r="H32" s="29"/>
      <c r="I32" s="29"/>
      <c r="J32" s="29"/>
      <c r="K32" s="29"/>
      <c r="L32" s="29"/>
      <c r="M32" s="29"/>
      <c r="N32" s="29"/>
      <c r="O32" s="29"/>
      <c r="P32" s="29"/>
    </row>
    <row r="33" spans="2:16" x14ac:dyDescent="0.3">
      <c r="B33" s="29"/>
      <c r="C33" s="29"/>
      <c r="D33" s="29"/>
      <c r="E33" s="29"/>
      <c r="F33" s="29"/>
      <c r="G33" s="29"/>
      <c r="H33" s="29"/>
      <c r="I33" s="29"/>
      <c r="J33" s="29"/>
      <c r="K33" s="29"/>
      <c r="L33" s="29"/>
      <c r="M33" s="29"/>
      <c r="N33" s="29"/>
      <c r="O33" s="29"/>
      <c r="P33" s="29"/>
    </row>
    <row r="34" spans="2:16" x14ac:dyDescent="0.3">
      <c r="B34" s="29"/>
      <c r="C34" s="29"/>
      <c r="D34" s="29"/>
      <c r="E34" s="29"/>
      <c r="F34" s="29"/>
      <c r="G34" s="29"/>
      <c r="H34" s="29"/>
      <c r="I34" s="29"/>
      <c r="J34" s="29"/>
      <c r="K34" s="29"/>
      <c r="L34" s="29"/>
      <c r="M34" s="29"/>
      <c r="N34" s="29"/>
      <c r="O34" s="29"/>
      <c r="P34" s="29"/>
    </row>
    <row r="35" spans="2:16" x14ac:dyDescent="0.3">
      <c r="B35" s="29"/>
      <c r="C35" s="29"/>
      <c r="D35" s="29"/>
      <c r="E35" s="29"/>
      <c r="F35" s="29"/>
      <c r="G35" s="29"/>
      <c r="H35" s="29"/>
      <c r="I35" s="29"/>
      <c r="J35" s="29"/>
      <c r="K35" s="29"/>
      <c r="L35" s="29"/>
      <c r="M35" s="29"/>
      <c r="N35" s="29"/>
      <c r="O35" s="29"/>
      <c r="P35" s="29"/>
    </row>
    <row r="36" spans="2:16" x14ac:dyDescent="0.3">
      <c r="B36" s="29"/>
      <c r="C36" s="29"/>
      <c r="D36" s="29"/>
      <c r="E36" s="29"/>
      <c r="F36" s="29"/>
      <c r="G36" s="29"/>
      <c r="H36" s="29"/>
      <c r="I36" s="29"/>
      <c r="J36" s="29"/>
      <c r="K36" s="29"/>
      <c r="L36" s="29"/>
      <c r="M36" s="29"/>
      <c r="N36" s="29"/>
      <c r="O36" s="29"/>
      <c r="P36" s="29"/>
    </row>
    <row r="37" spans="2:16" x14ac:dyDescent="0.3">
      <c r="B37" s="29"/>
      <c r="C37" s="29"/>
      <c r="D37" s="29"/>
      <c r="E37" s="29"/>
      <c r="F37" s="29"/>
      <c r="G37" s="29"/>
      <c r="H37" s="29"/>
      <c r="I37" s="29"/>
      <c r="J37" s="29"/>
      <c r="K37" s="29"/>
      <c r="L37" s="29"/>
      <c r="M37" s="29"/>
      <c r="N37" s="29"/>
      <c r="O37" s="29"/>
      <c r="P37" s="29"/>
    </row>
    <row r="38" spans="2:16" x14ac:dyDescent="0.3">
      <c r="B38" s="29"/>
      <c r="C38" s="29"/>
      <c r="D38" s="29"/>
      <c r="E38" s="29"/>
      <c r="F38" s="29"/>
      <c r="G38" s="29"/>
      <c r="H38" s="29"/>
      <c r="I38" s="29"/>
      <c r="J38" s="29"/>
      <c r="K38" s="29"/>
      <c r="L38" s="29"/>
      <c r="M38" s="29"/>
      <c r="N38" s="29"/>
      <c r="O38" s="29"/>
      <c r="P38" s="29"/>
    </row>
  </sheetData>
  <pageMargins left="0.70866141732283472" right="0.70866141732283472" top="0.78740157480314965" bottom="0.78740157480314965" header="0.31496062992125984" footer="0.31496062992125984"/>
  <pageSetup paperSize="9" orientation="portrait" r:id="rId1"/>
  <headerFooter>
    <oddHeader>&amp;CZadávací dokumentace
VZ2021006 Produkční disková pole
Příloha č. 1 D - Výpočet spare disků&amp;R&amp;"Verdana"&amp;12&amp;KFFC000 TLP: AMBER		&amp;1#_x000D_</oddHeader>
    <oddFooter xml:space="preserve">&amp;R_x000D_&amp;1#&amp;"Verdana"&amp;12&amp;KFFC000 TLP: AMBER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3.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1A Technická specifikace</vt:lpstr>
      <vt:lpstr>1B Požadovaná výkonnost</vt:lpstr>
      <vt:lpstr>1C Akceptační kritéria</vt:lpstr>
      <vt:lpstr>1D Výpočet spare disků</vt:lpstr>
      <vt:lpstr>'1A Technická specifikace'!Print_Area</vt:lpstr>
      <vt:lpstr>'1C Akceptační kritéria'!Print_Area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2022-06-15T11:32:57Z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2022-06-02T09:35:07Z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5a41f058-14b9-4270-a73d-789cb1152ead</vt:lpwstr>
  </property>
  <property fmtid="{D5CDD505-2E9C-101B-9397-08002B2CF9AE}" pid="9" name="MSIP_Label_22c5d95a-8ae7-458f-9507-70e0cc24520d_ContentBits">
    <vt:lpwstr>3</vt:lpwstr>
  </property>
</Properties>
</file>