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270" documentId="13_ncr:1_{5F486FEB-F35B-46BB-A2A6-8F7792E0E302}" xr6:coauthVersionLast="47" xr6:coauthVersionMax="47" xr10:uidLastSave="{2C2AE611-F159-47DA-A599-917F594633DA}"/>
  <bookViews>
    <workbookView xWindow="-120" yWindow="-120" windowWidth="29040" windowHeight="15720" activeTab="3" xr2:uid="{3DF51FF7-CF2A-4FCF-BECF-3FCDF2F7B899}"/>
  </bookViews>
  <sheets>
    <sheet name="1A Technická specifikace" sheetId="7" r:id="rId1"/>
    <sheet name="1B Požadovaná výkonnost" sheetId="8" r:id="rId2"/>
    <sheet name="1C Akceptační kritéria" sheetId="9" r:id="rId3"/>
    <sheet name="1D Výpočet spare disků" sheetId="10" r:id="rId4"/>
  </sheets>
  <definedNames>
    <definedName name="Print_Area" localSheetId="0">'1A Technická specifikace'!$A$1:$E$181</definedName>
    <definedName name="Print_Area" localSheetId="2">'1C Akceptační kritéria'!$A$1:$I$52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9" l="1"/>
  <c r="G7" i="9"/>
  <c r="I7" i="9" s="1"/>
  <c r="H10" i="9"/>
  <c r="G10" i="9"/>
  <c r="I10" i="9" s="1"/>
  <c r="H9" i="9"/>
  <c r="G9" i="9"/>
  <c r="I9" i="9" s="1"/>
  <c r="H8" i="9"/>
  <c r="G8" i="9"/>
  <c r="G6" i="9"/>
  <c r="H6" i="9"/>
  <c r="I6" i="9" s="1"/>
  <c r="F5" i="9"/>
  <c r="C30" i="9" l="1"/>
  <c r="C29" i="9"/>
  <c r="C27" i="9"/>
  <c r="C28" i="9"/>
  <c r="I8" i="9"/>
  <c r="C26" i="9" s="1"/>
  <c r="C21" i="9"/>
  <c r="C22" i="9"/>
  <c r="C20" i="9"/>
  <c r="C19" i="9"/>
  <c r="C16" i="9"/>
  <c r="C15" i="9"/>
  <c r="C18" i="9"/>
  <c r="C17" i="9"/>
  <c r="C34" i="9"/>
  <c r="C33" i="9"/>
  <c r="C31" i="9"/>
  <c r="C32" i="9"/>
  <c r="E7" i="9"/>
  <c r="F7" i="9" s="1"/>
  <c r="E8" i="9"/>
  <c r="F8" i="9" s="1"/>
  <c r="E9" i="9"/>
  <c r="F9" i="9" s="1"/>
  <c r="E10" i="9"/>
  <c r="F10" i="9" s="1"/>
  <c r="E12" i="9"/>
  <c r="F12" i="9" s="1"/>
  <c r="E6" i="9"/>
  <c r="F6" i="9" s="1"/>
  <c r="E14" i="9"/>
  <c r="F14" i="9" s="1"/>
  <c r="E13" i="9"/>
  <c r="F13" i="9" s="1"/>
  <c r="E11" i="9"/>
  <c r="F11" i="9" s="1"/>
  <c r="C23" i="9" l="1"/>
  <c r="E23" i="9" s="1"/>
  <c r="F23" i="9" s="1"/>
  <c r="C25" i="9"/>
  <c r="E25" i="9" s="1"/>
  <c r="F25" i="9" s="1"/>
  <c r="C24" i="9"/>
  <c r="E24" i="9" s="1"/>
  <c r="F24" i="9" s="1"/>
  <c r="E34" i="9"/>
  <c r="F34" i="9" s="1"/>
  <c r="E33" i="9"/>
  <c r="F33" i="9" s="1"/>
  <c r="E31" i="9"/>
  <c r="F31" i="9" s="1"/>
  <c r="E32" i="9"/>
  <c r="F32" i="9" s="1"/>
  <c r="E30" i="9"/>
  <c r="F30" i="9" s="1"/>
  <c r="E29" i="9"/>
  <c r="F29" i="9" s="1"/>
  <c r="E28" i="9"/>
  <c r="F28" i="9" s="1"/>
  <c r="E27" i="9"/>
  <c r="F27" i="9" s="1"/>
  <c r="E26" i="9"/>
  <c r="F26" i="9" s="1"/>
  <c r="E22" i="9"/>
  <c r="F22" i="9" s="1"/>
  <c r="E21" i="9"/>
  <c r="F21" i="9" s="1"/>
  <c r="E20" i="9"/>
  <c r="F20" i="9" s="1"/>
  <c r="E19" i="9"/>
  <c r="F19" i="9" s="1"/>
  <c r="E15" i="9"/>
  <c r="F15" i="9" s="1"/>
  <c r="E16" i="9"/>
  <c r="F16" i="9" s="1"/>
  <c r="E17" i="9"/>
  <c r="F17" i="9" s="1"/>
  <c r="E18" i="9"/>
  <c r="F18" i="9" s="1"/>
  <c r="A165" i="7"/>
  <c r="A166" i="7" s="1"/>
  <c r="A167" i="7" s="1"/>
  <c r="A168" i="7" s="1"/>
  <c r="A169" i="7" l="1"/>
  <c r="A170" i="7" s="1"/>
  <c r="A171" i="7" s="1"/>
  <c r="D36" i="9"/>
  <c r="A173" i="7" l="1"/>
  <c r="A174" i="7" s="1"/>
  <c r="A175" i="7" s="1"/>
  <c r="A176" i="7" s="1"/>
  <c r="A177" i="7" s="1"/>
  <c r="A178" i="7" s="1"/>
  <c r="A157" i="7"/>
  <c r="A158" i="7" s="1"/>
  <c r="A159" i="7" s="1"/>
  <c r="A149" i="7"/>
  <c r="A138" i="7"/>
  <c r="A139" i="7" s="1"/>
  <c r="A140" i="7" s="1"/>
  <c r="A141" i="7" s="1"/>
  <c r="A142" i="7" s="1"/>
  <c r="A143" i="7"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144" i="7" l="1"/>
  <c r="A145" i="7" s="1"/>
  <c r="A146" i="7" s="1"/>
  <c r="A147" i="7" s="1"/>
  <c r="A179" i="7"/>
  <c r="A180" i="7" s="1"/>
  <c r="A181" i="7" s="1"/>
  <c r="A160" i="7"/>
  <c r="A161" i="7" s="1"/>
  <c r="A162" i="7" s="1"/>
  <c r="A163" i="7" s="1"/>
  <c r="A72" i="7"/>
  <c r="A73" i="7" s="1"/>
  <c r="A74" i="7" s="1"/>
  <c r="A75" i="7" s="1"/>
  <c r="A76" i="7" s="1"/>
  <c r="A77" i="7" s="1"/>
  <c r="A78" i="7" s="1"/>
  <c r="A79" i="7" s="1"/>
  <c r="A80" i="7" s="1"/>
  <c r="A81" i="7" s="1"/>
  <c r="A150" i="7"/>
  <c r="A151" i="7" s="1"/>
  <c r="A152" i="7" s="1"/>
  <c r="A153" i="7" s="1"/>
  <c r="A154" i="7" s="1"/>
  <c r="A155" i="7" s="1"/>
  <c r="A82" i="7" l="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alcChain>
</file>

<file path=xl/sharedStrings.xml><?xml version="1.0" encoding="utf-8"?>
<sst xmlns="http://schemas.openxmlformats.org/spreadsheetml/2006/main" count="549" uniqueCount="417">
  <si>
    <t>Požadavek</t>
  </si>
  <si>
    <t>Způsob splnění</t>
  </si>
  <si>
    <t>Splňuje</t>
  </si>
  <si>
    <t>Podrobný popis splnění</t>
  </si>
  <si>
    <t>Popis požadavku</t>
  </si>
  <si>
    <t>Doplňující informace k požadavku a upřesnění způsobu splnění</t>
  </si>
  <si>
    <t>Doplňte dle skutečnosti
"ANO" nebo "NE"</t>
  </si>
  <si>
    <t>Uchazeč uvede, jakým způsobem splňuje požadavek</t>
  </si>
  <si>
    <t>Obecné parametry diskového pole</t>
  </si>
  <si>
    <t>Modulární diskové pole třídy enterprise</t>
  </si>
  <si>
    <t>Škálování výkonnosti a kapacity přidáváním dalších expanzních boxů s disky.</t>
  </si>
  <si>
    <t>Tato operace musí být možná za provozu a „bezvýpadková“. Zásah tohoto typu nesmí způsobit ztrátu či poškození stávajících uložených dat a nesmí mít vliv na dostupnost dat pro připojené systémy a nesmí způsobit výpadek žádné datové cesty pro hostitelské systémy a nesmí způsobit výpadek redundance, byť krátkodobý, na kterékoliv nebo všech úrovních.</t>
  </si>
  <si>
    <t xml:space="preserve">Expanzní boxy musí být výrobcem diskového pole přímo určeny pro nabízené diskové pole. </t>
  </si>
  <si>
    <t>Diskové pole je určeno pro montáž do standardního 19" racku.</t>
  </si>
  <si>
    <t>Požadujeme nabídku vhodných 19" racků, které mohou být objednány jako samostatná položka.</t>
  </si>
  <si>
    <t>Vhodný  je rack, který splňuje požadavky uvedené v sekci rozšíření diskového pole.</t>
  </si>
  <si>
    <t>Dodávka diskového pole včetně rack mount kitů pro všechny součásti.</t>
  </si>
  <si>
    <t>Pro zamontování do nabízeného nebo jiného standardního 19" racku. Všechny rack mount kity musí být typu výsuvných ližin.</t>
  </si>
  <si>
    <t>Diskové pole jako celek musí být katalogový produkt jednoho výrobce a musí být jeden fyzický celek.</t>
  </si>
  <si>
    <t>Složení funkčního celku z dílů různých výrobců nebo složení funkčního celku z různých dílů stejného výrobce, které nejsou výslovně uvedeny v katalogovém listu diskového pole jako jeho součásti, je nepřípustné.
Také veškerý nabízený hardware, firmware a software (např. ovladač pro operační systém / dále jen „OS“ a multipath driver pro OS) musí být pouze od výrobce diskového pole a musí být výrobcem určen pro nabízené diskové pole.
Spojování více menších polí do jednoho celku je nepřípustné.</t>
  </si>
  <si>
    <t>Napájecí zdroje všech komponent diskového pole musí být redundantní a minimálně zdvojené a musí být bez výjimky vyměnitelné za provozu tj. hot-swap.</t>
  </si>
  <si>
    <t>Výpadek nejméně poloviny napájecích zdrojů nebo/a přívodů napájení pro veškeré jednotlivé komponenty i všechny komponenty současně, nesmí mít vliv na provoz a dostupnost dat pro připojené systémy. Pole bude připojeno ke dvěma nezávislým napájecím větvím. Výpadek jedné napájecí větve nesmí mít  vliv na funkcionalitu pole, tj. pole musí bezvadně fungovat i jen s libovolnou jednou napájecí větví. Předchozí věta platí i pro okamžik výpadku jedné napájecí větve pro libovolnou komponentu nebo všechny komponenty a pro obnovení napájení vypadlé napájecí větve.
Splnění této podmínky hardwarem mimo samotné diskové pole (různé přepínače napájení apod) je nepřípustné.</t>
  </si>
  <si>
    <t>Systém chlazení a ventilátorů všech komponent diskového pole musí být redundantní a musí být bez výjimky vyměnitelné za provozu tj. hot-swap.</t>
  </si>
  <si>
    <t>Výpadek nejméně jednoho libovolného ventilátoru v každém boxu nesmí mít vliv na provoz a dostupnost dat pro připojené systémy.</t>
  </si>
  <si>
    <r>
      <t>Napájecí napětí diskového pole</t>
    </r>
    <r>
      <rPr>
        <sz val="9"/>
        <rFont val="Verdana"/>
        <family val="2"/>
        <charset val="238"/>
      </rPr>
      <t>: 3f 230/400 V, 50 Hz v tolerancích daných normami platnými na území ČR</t>
    </r>
    <r>
      <rPr>
        <sz val="9"/>
        <color theme="1"/>
        <rFont val="Verdana"/>
        <family val="2"/>
        <charset val="238"/>
      </rPr>
      <t>.</t>
    </r>
  </si>
  <si>
    <t>Pro dodávaný rack Zadavatel poskytne dva přívody zálohovaného napájení pod podlahou, ukončené průmyslovými zásuvkami 3f 32A 5-ti kolík. 
V případě použití vlastního racku  Zadavatele, bude vybaven dvěma PDU a každé bude osazeno dostatečným počtem zásuvek typu C14.  V případě jiných požadavků na napájení požaduje Zadavatel dodat příslušné PDU či redukce, přičemž redukce musí být dimenzovány s alespoň 30% rezervou pro odběr instalovaného zařízení a nesmí být překročen maximální povolený proud zásuvky C14.</t>
  </si>
  <si>
    <t>Management všech nabízených diskových polí musí být identický.</t>
  </si>
  <si>
    <t>Zadavatel umožňuje dodání nástupce nabízeného modelu diskového pole.</t>
  </si>
  <si>
    <t>Zadavatel využije dodání nabízeného nástupce v případě, že dodavatel není schopen dodat nabízené diskové pole. Využití dodávky nabízeného nástupce bude za předpokladu, že nabízený nástupce je cenově shodný nebo cenově výhodnější s cenovou nabídkou nabízeného diskového pole. Nástupce nabízeného diskového pole musí splňovat požadovanou technickou specifikaci pro diskové pole, musí být od stejného výrobce jako nabízené diskové pole a musí s ním být kompatibilní (tzn. minimálně vzdálené replikace v Zadavatelem provozované konfiguraci mezi dvěma diskovými poli (původně nabízeným a nástupcem) budou funkční bez dalšího přidaného hardwaru).</t>
  </si>
  <si>
    <t>Dodávka včetně datové a silové kabeláže (napájení).</t>
  </si>
  <si>
    <t>Dodávka každého diskového pole včetně:
- 40 kusů stejných dvouvláknových LC-LC multimode OM4 50/125um patch kabelů o délce 30 m;
- 40 kusů stejných dvouvláknových LC-LC multimode OM4 50/125um patch kabelů o délce 15 m;
- 40 kusů stejných dvouvláknových LC-LC multimode OM4 50/125um patch kabelů o délce 10 m;
- 40 kusů stejných dvouvláknových LC-LC multimode OM4 50/125um patch kabelů o délce 5 m;
- 6 kusů stejných TP CAT6, ukončených konektory RJ45, nekřížené, o délce 30 m;
- 6 kusů stejných TP CAT6, ukončených konektory RJ45, nekřížené, o délce 15 m;
- silová (napájecí) kabeláž  potřebná k zapojení a plné funkčnosti diskového pole,
- veškerá další kabeláž nutná pro montáž a kompletní zprovoznění diskového pole a propojení jednotlivých komponent diskového pole</t>
  </si>
  <si>
    <t>Software diskového pole (firmware, ovladače pro OS, multipath drivery pro OS apod.), musí být ve standardní verzi určené pro disková pole stejného typu pro ostatní zákazníky, a to včetně budoucích aktualizací tohoto software. Musí být zachována možnost aplikací aktualizací uvedeného softwaru, přičemž musí být po aktualizaci dodrženy podmínky dle specifikace této ZD.</t>
  </si>
  <si>
    <t>Software diskového pole a ostatní související software, nesmí být žádným způsobem upravovány pro potřeby splnění podmínek dle specifikace této ZD. Nabízené řešení musí splňovat veškeré požadavky dle specifikace této ZD, a to nejpozději v den podání nabídky.</t>
  </si>
  <si>
    <r>
      <t>Výrobce nabízeného diskového pole musí mít lokální pobočku na území ČR, jehož součástí musí bý</t>
    </r>
    <r>
      <rPr>
        <sz val="9"/>
        <rFont val="Verdana"/>
        <family val="2"/>
        <charset val="238"/>
      </rPr>
      <t>t servisní středisko,</t>
    </r>
    <r>
      <rPr>
        <sz val="9"/>
        <color theme="1"/>
        <rFont val="Verdana"/>
        <family val="2"/>
        <charset val="238"/>
      </rPr>
      <t xml:space="preserve"> které musí být plně podporováno výrobcem nabízených diskových polí a které disponuje techniky vyškolenými přímo výrobcem nabízených diskových polí pro nabízená disková pole.</t>
    </r>
  </si>
  <si>
    <t>Přiložte do nabídky čestné prohlášení výrobce diskových polí, že má na území ČR lokální pobočku, jejíž součástí je servisní středisko, které je plně podporováno výrobcem nabízených diskových polí, a které disponuje techniky vyškolenými přímo výrobcem nabízených diskových polí pro nabízená disková pole a bude tato disková pole plně podporovat. Lokální zastoupení výrobce jinou společností nebude Zadavatelem považováno za lokální pobočku výrobce.</t>
  </si>
  <si>
    <t>Zařízení musí být určené pro Český trh (EU) a musí být výrobcem plně podporováno.</t>
  </si>
  <si>
    <t>Přiložte do nabídky čestné prohlášení výrobce diskových polí, že diskové pole je určeno pro Český trh (EU) a bude výrobcem plně podporováno po celou dobu požadované podpory.</t>
  </si>
  <si>
    <t>Dodávky výhradně nového zboží.</t>
  </si>
  <si>
    <t>Zadavatel požaduje výhradně dodávky nového, nepoužitého a nerepasovaného zařízení a jeho částí. Toto ustanovení se vztahuje na veškeré nabízené a dodávané zboží.</t>
  </si>
  <si>
    <t>Vytváření logických disků současně v tlustém (thick) i tenkém (thin) provisioningu.</t>
  </si>
  <si>
    <t>Včetně neomezené licence, pokud taková existuje.</t>
  </si>
  <si>
    <t>Včetně neomezené licence, pokud taková existuje. Uveďte maximální počet logických disků, které lze v nabízeném diskovém poli vytvořit.</t>
  </si>
  <si>
    <t>Pro všechny logické disky v tenkém provisioningu musí být funkční detekce a reklamace uvolněného prostoru.</t>
  </si>
  <si>
    <t>Plná VAAI/VASA podpora.</t>
  </si>
  <si>
    <t>Plná podpora VVOL</t>
  </si>
  <si>
    <t>Inline (online) šifrování ukládaných dat. Pro připojený hostitelský systém musí být šifrování dat při ukládání a dešifrování dat při čtení zcela transparentní a musí být realizováno výhradně prostředky diskového pole.</t>
  </si>
  <si>
    <t>Inline (online) komprimace ukládaných dat. Pro připojený hostitelský systém musí být komprimace dat při ukládání a dekomprimace dat při čtení zcela transparentní a musí být realizováno výhradně prostředky diskového pole. Výrobce musí garantovat compress-ratio minimálně 1:2 pro data operačních systémů, obecná komprimovatelná data, nekomprimovaných databází, aplikací SAP s nekomprimovanou databází a jiných obdobných dat.</t>
  </si>
  <si>
    <t>Diskové pole musí mít dostatečný výkon pro provádění komprimace nad celou instalovanou kapacitou.
Komprimace a dekomprimace musí být prováděna diskovým polem samotným, použití externího hardwaru je nepřípustné.
Včetně neomezené licence, pokud taková existuje.
Funkcionalita musí být dostupná pro celou instalovanou kapacitu a minimálně pro požadované způsoby připojení hostitelských systémů bez omezení kapacit na libovolné úrovni.
Administrátor Zadavatele musí mít možnost funkcionalitu komprimace zapnout nebo vypnout na úrovni jednotlivých logických disků.</t>
  </si>
  <si>
    <t>Inline (online) deduplikace ukládaných dat. Pro připojený hostitelský systém musí být deduplikace dat při ukládání a rehydratace dat při čtení zcela transparentní a musí být realizováno výhradně prostředky diskového pole.</t>
  </si>
  <si>
    <t>Diskové pole musí mít dostatečný výkon pro provádění deduplikace nad celou instalovanou kapacitou.
Deduplikace a rehydratace dat musí být prováděna diskovým polem samotným, použití externího hardwaru je nepřípustné.
Včetně neomezené licence, pokud taková existuje.
Funkcionalita musí být dostupná pro celou instalovanou kapacitu a minimálně pro požadované způsoby připojení hostitelských systémů bez omezení kapacit na libovolné úrovni.
Administrátor Zadavatele musí mít možnost funkcionalitu deduplikace zapnout nebo vypnout na úrovni jednotlivých diskových poolů nebo/a logických disků.</t>
  </si>
  <si>
    <t>Vytváření diskových poolů z různých typů kapacit - interní a externí kapacita - multitiering.</t>
  </si>
  <si>
    <t>Interní kapacita se rozumí disková kapacita tvořená vlastními datovými medii diskového pole. Externí kapacita se rozumí kapacita jiných diskových polí, která budou připojena a podvěšena nabízenému diskovému poli.
Každý jeden diskový pool může být vytvořen z libovolné kombinace typů kapacit.
Počet typů kapacit v jednom diskovém poolu musí být od 1 typu kapacity do minimálně 3 typů kapacity současně (jedno-, dvou- a tří-úrovňový multitiering).
Diskové pole musí automaticky rozlišovat, do kterého typu kapacity patří to které diskové medium a externí kapacita.
Pro každý logický disk musí být možno určit, do kterého typu kapacity (tieru) budou data primárně zapsána a tato vlastnost musí být později změnitelná bez ovlivnění přístupu k datům uloženým na tomto logickém disku.</t>
  </si>
  <si>
    <t>Automatický přesun více vytížených datových bloků do rychlejšího typu úložiště a naopak málo vytížených datových bloků do pomalejšího úložiště - autotiering.</t>
  </si>
  <si>
    <t>Diskové pole musí sledovat zatížení jednotlivých datových bloků a dle jejich zatížení bloky přesunovat mezi jednotlivými typy kapacit (tiery) v rámci diskového poolu.
Tato funkcionalita musí být ovladatelná minimálně následujícími způsoby současně:
- nastavení, zda má pole sledovat pouze zápis, NEBO sledovat pouze čtení, NEBO sledovat zápis i čtení;
- musí být možno vydefinovat časový interval, kdy se sledování pro účel autotieringu neprovádí (např. zálohovací okno);
- pro každý logický disk musí být možno určit z kolika procent minimálně a maximálně budou data uložena na jednotlivých typech kapacit v rámci daného diskového poolu.
Autotiering nesmí ovlivňovat výkonnost pole, tj. musí probíhat v době, kdy na to má pole dostatek prostředků a s nízkou prioritou oproti produkčnímu provozu.</t>
  </si>
  <si>
    <t>Kombinace funkcionalit multitiering, šifrování, komprimace, deduplikace a replikace.</t>
  </si>
  <si>
    <t>Plná podpora NVMe na všech úrovních diskového pole včetně protokolu NVMe over FC.</t>
  </si>
  <si>
    <t>Diskové pole musí umožnit osazení diskových medií jak prostřednictvím sběrnice/protokolu SAS, tak prostřednictvím sběrnice/protokolu NVMe. Disková media NVMe musí být využitelná jak standardním protokolem FC tak protokolem NVMe over FC.</t>
  </si>
  <si>
    <t>Včetně neomezené licence, pokud taková existuje. Funkcionalita nesmí být kapacitně ani jinak omezena. Realizace funkcionality hardwarem mimo dodané diskové pole samotné je nepřípustné. Požadováno pro všechny typy kapacit. Klony musí být možné vytvářet i mezi různými diskovými pooly.
Klony mohou být, dle volby administrátora, ve stavu "in-sync" (probíhá online replika ze zdrojového logického disku a obsah klonu je s ním totožný) nebo "suspended" (obsah klonu odpovídá obsahu zdrojového disku k okamžiku suspendace páru).</t>
  </si>
  <si>
    <t>Vzdálená replikace logických disků mezi dvěma nabízenými diskovými poli. Vytváření klonů a snapshotů z cílových logických disků vzdálené replikace. Otáčení směru replikace. Celkem požadujeme současně provozovat minimálně 10 000 relací vzdálených replikací.</t>
  </si>
  <si>
    <t>Včetně neomezené licence, pokud taková existuje. Zadavatel požaduje současně provozovat synchronní replikace po FC a asynchronní replikace po FC i IP linkách bez potřeby dalšího hardwaru.</t>
  </si>
  <si>
    <t>Active-Active Metro-cluster</t>
  </si>
  <si>
    <t>Synchronní replikace dat v režimu, kdy se dvě propojená disková pole chovají jako jedno pole a nabízejí logické disky, kdy každý logický disk:
- má na obou diskových polích minimálně jednu kopii na každém;
- je na obou polích je prezentován jako tentýž logický disk se stejným WWID a pod identickým S/N pole; 
- je na obou polích přístupný pro čtení i zápis současně;
- se pro server připojený k oběma polím současně chová jako tentýž disk připojený více cestami stejné kvality/váhy; 
- po replikační lince se přenáší pouze replikace zápisů a nutné synchronizační informace, operace čtení musí být vždy z lokálního pole;
- umožní replikaci daného logického disku na třetí pole asynchronní replikací.</t>
  </si>
  <si>
    <t>Replikace na třech polích</t>
  </si>
  <si>
    <t>Jeden zdrojový logický disk může být současně replikován synchronně na druhé pole a asynchronně na třetí pole.
Včetně funkcionality popsané v bodě Active-Active Metro-cluster.</t>
  </si>
  <si>
    <t>Zvětšování logických disků, které tvoří replikovaný pár mezi dvěma diskovými poli,  musí být možné bez rozpojení relace replikace a bez nutnosti znovu replikovat celý objem logických disků po jejich zvětšení.</t>
  </si>
  <si>
    <t>Minimálně v režimu Active-Active Metro-cluster.</t>
  </si>
  <si>
    <t>Virtualizace dalších připojených diskových polí - připojení ("podvěšení") dalších diskových polí pro rozšíření kapacity nabízeného diskového pole externí kapacitou, které bude s takovou kapacitou zacházet stejným způsobem, jako by se jednalo o interní kapacitu diskového pole a bude prezentovat logické disky hostitelským systémům pod svým vlastním WWID a dalšími identifikátory.</t>
  </si>
  <si>
    <t>Logické disky musí být možné vytvářet o kapacitě v rozmezí 50 MiB - 60 TiB s krokem 1 MiB.</t>
  </si>
  <si>
    <t>Nejmenší vytvořitelný logický disk musí mít velikost 50 MiB nebo menší. Největší vytvořitelný logický disk musí mít velikost 60 TiB nebo větší. Krok volby kapacity musí být 1MiB nebo menší.</t>
  </si>
  <si>
    <t>Minimální počet 250 konfigurovatelných host connections (WWPN's) na každý FCP port, bez dalšího omezení. Počet host connections nesmí být licenčně nijak omezen.</t>
  </si>
  <si>
    <t>Celkový počet host connections (WWPN's) pro celé diskové pole musí být minimálně počet FC portů vynásobený 250.</t>
  </si>
  <si>
    <t>Připojení libovolného počtu hostitelských systémů přes více cest (multipath) prostřednictvím FCP, a to minimálně v konfiguracích se 2 (dvěma) až 8 (osmi) cestami (všechny možnosti, tj. 2, 3, 4, 5, 6, 7, 8 cest) tak, aby připojení bylo zcela funkční i při zůstatku pouze jediné funkční cesty.</t>
  </si>
  <si>
    <t>Včetně neomezené licence, pokud taková existuje. 
Každá cesta musí využívat jiný fyzický port diskového pole.</t>
  </si>
  <si>
    <t>LUN masking s využitím host groups (host mapping).</t>
  </si>
  <si>
    <t>Včetně neomezené licence, pokud taková existuje. 
Diskové pole musí umožnit přístup připojeného hostitelského systému pouze k určeným virtuálním diskům na základě jeho HBA WWPN. Každý připojený hostitelský systém musí mít svoji host-group, která musí mít svoji řadu LUN Id počínaje LUN Id 0, bez ohledu na počet připojených hostitelských systémů k libovolnému FC portu.</t>
  </si>
  <si>
    <t>Host group se rozumí logický objekt v rámci pole, který obsahuje informace jaké logické disky, pod jakým LUN, zviditelní pole pro jakou skupinu WWPN, přesněji pro jeden hostitelský systém.</t>
  </si>
  <si>
    <t>Diskové pole musí disponovat funkcí pro uvolnění perzistentní SCSi rezervace u logického disku bez ovlivnění jeho obsahu.</t>
  </si>
  <si>
    <t>Prostřednictvím WEB GUI / GUI a také CLI</t>
  </si>
  <si>
    <t>Minimálně 2 (dva) osazené řadiče (= soubor cpu výkonu, cache, frontend a backend porty) pracující v režimu Symmetric Active-Active NON-ALUA. Všechny osazené řadiče musí být aktivní.</t>
  </si>
  <si>
    <t>Každý LUN musí být dostupný přes všechny řadiče a všechny jejich front-end porty zároveň, všechny front-end porty musí být po všech stránkách rovnocenné.
Přístup k datům musí mít přes libovolný front-end port stejné parametry jako všechny ostatní.
Výpadek jednoho řadiče nesmí způsobit ztrátu dat či ztrátu přístupu k datům ze systémů připojených dvěma nebo více cestami.
Uspořádání řadičů typu ALUA, nebo jiné obdobné, kdy všechny front-end porty nejsou rovnocenné pro všechny logické disky, je nepřípustné.</t>
  </si>
  <si>
    <t>Porucha komponenty uvnitř řadiče nesmí vyvolat odstavení celého řadiče.</t>
  </si>
  <si>
    <t>Jedná se zejména o komponenty:
- RAM modul cache
- Akcelerační karta
- IO karta</t>
  </si>
  <si>
    <t>Při výměně front-end adaptérů či jiné komponenty nesmí dojít ke změně identity FC adaptérů (WWN a WWPN) a identity logických disků (WWID).</t>
  </si>
  <si>
    <t>Požadujeme provádět výměnu hardware řadičů, napájecích zdrojů, větráků, hostitelských (front-end) FC a LAN adaptérů, back-end adaptérů, a diskových medií za plného provozu, a to bez výpadku přístupu hostitelských systémů k uloženým datům.</t>
  </si>
  <si>
    <t>Zadavatel připouští, v případě poruchy či výměny FC nebo LAN front-end adaptéru, výpadek maximálně 4 (čtyř) cest  (v případě FC front-end adaptéru) nebo maximálně 2 (dvou) cest (v případě LAN front-end adaptéru) hostitelským systémům, přičemž nesmí být přerušena dostupnost logických disků pro hostitelské systémy po zbývajících cestách. Uvedené maximální počty v předchozí větě se vztahují na front-end porty v rámci jednoho front-end adaptéru (tzv. karty, FRU), který je měněn nebo nefunkční. Funkčnost ostatních front-end adaptérů nesmí být nijak ovlivněna.</t>
  </si>
  <si>
    <t>Back-end technologie 64 x 12Gb/s SAS 3.0 pro připojení expanzních boxů k boxům s řadiči.</t>
  </si>
  <si>
    <t>Pro veškerá disková media typu SAS, SAS SSD a NL-SAS.</t>
  </si>
  <si>
    <t>Polem nabízená kapacita protokolem NVMe musí být typu NVMe na všech úrovních diskového pole.</t>
  </si>
  <si>
    <t>Veškeré technologie diskového pole musí být důsledně minimálně zdvojeny a plně zastupitelné, včetně back-end datových cest až na úroveň fyzického diskového media.</t>
  </si>
  <si>
    <t>Poruchou libovolné komponenty diskového pole nesmí dojít k nedostupnosti uložených dat či k jejich poškození.</t>
  </si>
  <si>
    <t>Požadujeme zrcadlení RAM write cache mezi řadiči. RAM read cache nesmí být zrcadlena pro lepší využití RAM cache.</t>
  </si>
  <si>
    <t>Popište organizaci a využívání RAM cache.
Výpadek řadiče nebo/a jedné poloviny cache nesmí způsobit ztrátu zapisovaných dat po potvrzení zápisové operace připojenému systému. Diskové pole musí hostitelskému systému potvrdit zápis až ve chvíli, kdy jsou data zapsána nejméně do dvou zrcadlených cache nebo do fyzických medií (disků).
V případě, že pole zrcadlí read-cache, požaduje Zadavatel velikost RAM cache minimálně dvojnásobek s podmínkami dle předchozích bodů.</t>
  </si>
  <si>
    <t>Obsah RAM write cache musí být zachován minimálně po dobu 2400 hodin v případě výpadku napájení od okamžiku výpadku. Po obnovení napájení musí být bezpečně zapsán do diskových medií.</t>
  </si>
  <si>
    <t>Preferované řešení je vestavěná FLASH či SSD paměť, která musí být součástí diskového pole.</t>
  </si>
  <si>
    <t>Zadavatel požaduje provádět aktualizace/upgrade firmware řadičů a veškerých komponent diskového pole za plného provozu, a to bez výpadku přístupu hostitelských systémů k uloženým datům a bez výpadku konektivity žádné z cest FC nebo LAN.</t>
  </si>
  <si>
    <t>Neomezená licence na neomezený počet ovladačů pro OS (operační systém) a multipath driverů pro OS, obojí pro všechny požadované hostitelské systémy, a to včetně dostupnosti aktuálních a také starších verzí multipath driverů po celou dobu trvání podpory diskového pole.</t>
  </si>
  <si>
    <t>Počet a typ hostitelských systémů a velikost a typ prezentované kapacity k těmto systémům, nesmí být licenčně nijak omezen. Ovladače musí být výhradně od výrobce diskového pole.</t>
  </si>
  <si>
    <t>Aktualizace/upgrade firmware diskového pole nesmí být prováděna automaticky</t>
  </si>
  <si>
    <t>Každá aktualizace musí být ze strany Prodávajícího předem konzultována s odpovědnou osobou Zadavatele a bude probíhat podle předem schváleného plánu ze strany Zadavatele.  Zadavatel si vyhrazuje právo rozhodnout o termínech a pracovnících, kteří budou aktualizaci firmaware diskového pole provádět.</t>
  </si>
  <si>
    <t>Veškerá disková media musí být vyměnitelná za provozu (hot-swap).</t>
  </si>
  <si>
    <t>Diskové pole musí zajistit zápis cache na jednotlivých mediích do permanentního media (plotna disku, flash paměť) v případě výpadku napájení a zabránit tak ztrátě dat.</t>
  </si>
  <si>
    <t>Popište mechanismus zajištění tohoto požadavku.</t>
  </si>
  <si>
    <t>Zadavatel požaduje použít v diskovém poli disková media  typů a kapacit specifikovaných v následujících 5 (pěti) bodech:</t>
  </si>
  <si>
    <t>Přípustná  jsou media, která mají uvedenou kapacitu jednoho vyměnitelného media daného typu.
Je nepřípustné použití spotřebních SSD nebo/a FLASH technologií.
Uchazeč musí zvolit taková media a jejich počet, aby pole splňovalo požadované výkonnostní parametry.
Všechny disky musí být výrobcem určeny pro nabízené diskové pole a musí být určeny pro provoz 7x24 v enterprise prostředí. 
Pro všechna media daného typu platí, že musí být stejná (parametry a kapacita) pro všechny požadované konfigurace a všechna požadovaná rozšíření včetně spare disků.
Kapacity jsou VŽDY uváděny sutečně osazené fyzické bez vlivu redukčních funkcionalit.</t>
  </si>
  <si>
    <t xml:space="preserve">    - 2,5" elektronické paměťové medium SAS SSD s kapacitou jednoho media 3,8 TB, připojené sběrnicí SAS (dále jen "Disk SSD-4")</t>
  </si>
  <si>
    <t>Je z něj tvořena "Kapacita typu SSD". Medium musí být vybaveno účinnou funkcí správy rovnoměrného přepisu jednotlivých paměťových buněk bez vlivu na výkonnost tohoto media, zajišťující vyrovnanou výkonnost po celou dobu životnosti.</t>
  </si>
  <si>
    <t>Je z něj tvořena "Kapacita typu NVMe". Medium musí být vybaveno účinnou funkcí správy rovnoměrného přepisu jednotlivých paměťových buněk bez vlivu na výkonnost tohoto media, zajišťující vyrovnanou výkonnost po celou dobu životnosti.</t>
  </si>
  <si>
    <t>Využití high-density boxů je nepřípustné.</t>
  </si>
  <si>
    <t>Porucha diskového media, a v případě SSD medií SAS i NVMe včetně stavu opotřebování paměťových buněk tzv. "vybydlení", je považováno za Vadu a Zadavatel požaduje bezplatnou výměnu v rámci záruky nebo/a podpory.</t>
  </si>
  <si>
    <t>Za poruchu paměťového media typu SSD je považován již stav, kdy opotřebení paměťových buněk dosáhne hranice 80 %.
Zadavatel požaduje preventivní výměnu SSD medií také v případě, kdy stav opotřebení přesáhne hodnotu 70 % u většiny medií libovolné raid skupiny. Požadavek na preventivní výměnu se v takovém případě vztahuje na všechna media s opotřebením přesahujícím 70 %.</t>
  </si>
  <si>
    <t>Pole musí disponovat a mít aktivní funkcionalitu predikce vad diskových medií a zahájit vytváření náhradní kopie chybujícího diskového media na spare disku ještě před tím, než se takové medium stane zcela nefunkčním. Tuto funkcionalitu musí podporovat i veškerá nabízená disková media.</t>
  </si>
  <si>
    <t>Zadavatel požaduje nevracet vadná disková media.</t>
  </si>
  <si>
    <t>Po výměně vadného diskového media bude vadné diskové medium ponecháno Zadavateli k bezpečné likvidaci.</t>
  </si>
  <si>
    <t>Minimální počet SPARE disků pro jednotlivé typy diskových medií jsou uvedeny v této Technické specifikaci v listu "1D Výpočet spare disků".</t>
  </si>
  <si>
    <t>Veškeré kapacity, specifikované kdekoliv v rámci dokumentů této zadávací dokumentace, zejména (nikoliv pouze) v požadované kapacitě jednotlivých konfigurací diskových polí a jednotlivých rozšířeních diskových polí, jsou uvedeny bez vlivu jakýchkoli redukčních funkcionalit (komprese, deduplikace, thin provisioning a pod.) a po odečtení veškerých režijních kapacit jako jsou zejména spare kapacita, paritní kapacita, služební kapacita pro vnitřní potřeby diskového pole apod.</t>
  </si>
  <si>
    <t>Tj. musí se jednat o čistou, dostupnou, fyzicky osazenou kapacitu pole, využitelnou hostitelskými systémy přepočtenou na jednotky TiB. Obdobně pro GiB a MiB.
Jednotky znamenají: TiB (1.099.511.627.776 Bytes), GiB (1.073.741.824 Bytes) a MiB (1.048.576 Bytes). TB (1.000.000.000.000 Bytes), GB (1.000.000.000 Bytes) a MB (1.000.000 Bytes).</t>
  </si>
  <si>
    <t>Diskové pole musí být odolné proti defektu, odpojení napájení a veškeré ostatní kabeláže a fyzickému vyndání jednoho libovolného boxu s diskovými medii.</t>
  </si>
  <si>
    <t>Disková media v jednotlivých RAID-6 skupinách musí být v jednotlivých boxech distribuována tak, aby defekt nebo/a úplné odpojení napájení a veškeré kabeláže od jednoho libovolného boxu s disky nemělo za následek nedostupnost dat pro připojené hostitelské systémy.</t>
  </si>
  <si>
    <t>Zadavatel požaduje dále uvedené konfigurace diskových polí před objednáním dle svých potřeb modifikovat, tj. přidávat a odebírat typy a objemy kapacit a další komponenty dle specifikace v jednotlivých rozšířeních.</t>
  </si>
  <si>
    <t>Pro lepší pochopení Zadavatel uvádí příklad:
Konfigurace 1 - SSD pole obsahuje 400 TiB Kapacity typu SSD. Zadavatel objedná pole s 800 TiB Kapacity typu SSD ale složenou z medií Disk SSD-15. Od ceny pole se odečte 10x rozšíření kapacity typu SSD o 40 TiB (složené z Disků SSD-7) a k ceně se připočte 10x rozšíření kapacity typu SSD o 80 TiB složené z Disků SSD-15. Analogicky platí pro všechny typy kapacit.</t>
  </si>
  <si>
    <t>Jednotlivé typy kapacit musí splňovat výkonnostní parametry uvedené v tabulkách v listu "1B Požadovaná výkonnost".</t>
  </si>
  <si>
    <t>Tabulky uvádí požadovanou výkonnost diskového pole pro jednotlivé typy a objemy nabízených kapacit, tj. s konkrétními nabízenými diskovými medii a s konkrétním požadovaným zabezpečením a rozdělením do poolů a se zapnutým online šifrováním.
Pod tabulkami je pro lepší pochopení uveden příklad. Sytě zeleně vyznačená pole tabulky pro kapacity typu SSD/FLASH ve jednom sloupci jsou takto označena pouze pro lepší názornost uvedeného příkladu.</t>
  </si>
  <si>
    <t>Požadavky na výkonnostní parametry diskových polí z předchozího bodu Zadavatel požaduje také pro veškerá rozšíření diskových polí.</t>
  </si>
  <si>
    <t>Pro lepší vysvětlení Zadavatel uvádí, že je vždy požadována výkonnost diskového pole pro celou objednanou kapacitu jednotlivých typů tak, aby minimálně splňovala hodnoty uvedené v příslušných tabulkách v listu "1B Požadovaná výkonnost". Obdobně bude postupováno pro všechny kombinace možných rozšíření. Pokud je objednaná kapacita vyšší než nejvyšší uvedená v uvedené tabulce, musí pole splňovat výkonnost uvedenou u nejvyšší kapacity daného typu v tabulce a s touto v tabulce uvedenou kapacitou budou prováděny výkonnostní testy.</t>
  </si>
  <si>
    <t>Latence pro Kapacitu typu SSD smí být maximálně 0,2 ms (read) a 0,5 ms (write).</t>
  </si>
  <si>
    <t>Minimálně do požadované propustnosti konkrétní konfigurace. Nesmí docházet ke zpomalování či prodlužování latence (zejména vlivem defragmentace, opotřebování či interními procesy) SSD/FLASH medií nad povolenou mez latence do požadované propustnosti konkrétní konfigurace.</t>
  </si>
  <si>
    <t>Latence pro Kapacitu typu NVMe smí být maximálně 0,15 ms (read) a 0,5 ms (write).</t>
  </si>
  <si>
    <t>Výkonnostní testy ( propustnost, latence a IOPS ) musí být prováděny nástrojem Microsoft Diskspd Utility.</t>
  </si>
  <si>
    <t>Uvedený nástroj je dostupný na stránkách výrobce Microsoft a slouží pro testování storage systémů. V listu "1C Akceptační kriteria" jsou uvedeny konfigurační parametry nástroje Diskspd pro jednotlivé typy testů.</t>
  </si>
  <si>
    <t>Pro vyhodnocení splnění výkonnostních parametrů bude použita "Tabulka akceptace výkonnostních parametrů" v listu "1C Akceptační kriteria", v odkazovaném listu jsou zároveň popsány parametry a podmínky jednotlivých testů.</t>
  </si>
  <si>
    <t>Uvedená tabulka čerpá údaje z tabulek v listu "1B Požadovaná výkonnost". Pro vyplňování tabulky v listu "1C Akceptační kriteria" je pod tabulkou návod k vyplnění. Tabuku lze také využít k modelování požadovaných parametrů pro všechny kombinace kapacit nabízených diskových polí.</t>
  </si>
  <si>
    <t>Blokový přístup k datům protokoly FCP a iSCSI. Přístup k datům protokolem NVMe over FC.</t>
  </si>
  <si>
    <t>Zkratky "FC" nebo "FCP" jsou označením pro Fibre Channel resp. Fibre Channel Protocol. Zkratka iSCSI je označením pro standard SCSI over ethernet. NVMe je zkratka pro Non Volatile Memory Express.
Zadavatel požaduje současně všechny způsoby přístupu k datům, může být upřesněno v jednotlivých konfiguracích.
Veškeré funkcionality a zejména snapshoty, klony, vzdálené replikace, online šifrování a další jsou požadovány minimálně pro tyto uvedené požadované způsoby přístupu hostitelských systémů k datům.</t>
  </si>
  <si>
    <t>Fibre Channel (FC) rozhraní s rychlostí 32 Gb a podporu minimálně protokolu FCP - p2p mode (=switched fabric). Optické dvouvláknové rozhraní multimode, konektory LC, pro prezentaci logických disků pro připojené systémy prostřednictvím blokového přístupu protokolem FCP a NVMe over FC.</t>
  </si>
  <si>
    <t>Včetně neomezené licence, pokud taková existuje. Nahrazení protokolu FCP protokolem FCoE je nepřípustné. FC rozhraní musí kromě rychlosti 32 Gb podporovat také rychlosti připojení 16 Gb a 8 Gb.</t>
  </si>
  <si>
    <t>LAN rozhraní s rychlostí 10 Gbit/s nebo 25 Gbit/s, optické dvouvláknové rozhraní multimode, konektory LC, pro prezentaci logických disků pro připojené systémy prostřednictvím blokového přístupu protokolem iSCSI.</t>
  </si>
  <si>
    <t>Celkem minimálně 4 LAN porty v diskovém poli pro iSCSI splňující specifikaci výše. Požadované porty musí být aktivní, zalicencované a funkční a osazeny příslušnými SFP.</t>
  </si>
  <si>
    <t>Využití protokolu FCP, NVMe over FC jakož i LAN iSCSI, stejně tak počet takto připojených hostitelských systémů nesmí být licenčně nijak omezen.</t>
  </si>
  <si>
    <t>Zařízení musí mít k dispozici alespoň 2 (dvě) administrační rozhraní LAN TP o rychlosti 100 Mb nebo 1 Gb.</t>
  </si>
  <si>
    <t>TP, konektor RJ45. Zadavatel požaduje nejméně 1 (jeden) port per controller. Uveďte, kolik a jakých portů je potřeba pro administraci diskového pole.</t>
  </si>
  <si>
    <t>Vestavěné administrační rozhraní WEB GUI (WEB graphical user interface) přístupné přes webový prohlížeč zabezpečeným protokolem https na portu 443 TCP z pracovní stanice administrátora zadavatele.</t>
  </si>
  <si>
    <t>Administrační rozhraní WEB GUI musí být přímo součástí hardwaru nabízeného diskového pole (dále "DPo"). 
Musí být plně funkční s webovými prohlížeči v aktuální verzi (Mozilla Firefox a Microsoft Edge), na pracovní stanici administrátora na OS Microsoft Windows, OS Linux a CentOS (OS Linux pouze Mozilla Firefox).
Zadavatel připouští náhradní řešení tohoto požadavku, které specifikuje v následujícím bodě.</t>
  </si>
  <si>
    <t>Náhradní řešení předchozího bodu: 
Součástí dodávky DPo budou externí management servery s nainstalovaným, nakonfigurovaným a správně zalicencovaným veškerým potřebným softwarem pro poskytování požadovaného uživatelského rozhraní požadovaným protokolem (dále "EMS"). Pro WEB GUI/GUI je požadován zabezpečený protokol RDP na portu 3389 TCP nebo/a https na portu 443 TCP. Pro CLI je požadován protokol ssh2. Administrátor Zadavatele bude přistupovat těmito protokoly ze své pracovní stanice k EMS a bude tak administrovat DPo.</t>
  </si>
  <si>
    <t xml:space="preserve">Pro provoz WEB GUI / GUI není přípustné do prohlížeče na pracovní stanici administrátora Zadavatele instalovat jakékoliv doplňky nebo/a rozšíření,  dále není přípustné instalovat, kopírovat či spouštět jakýkoliv další software na pracovní stanici administrátora Zadavatele. </t>
  </si>
  <si>
    <t>Preferováno je použití některé nebo kombinace technologií HTML, Java script, HTML5. 
Není přípustné využívání doplňků nebo/a pluginů v internetovém prohlížeči na pracovní stanici administrátora Zadavatele (nebo jakéhokoliv jiného softwaru), které nejsou nedílnou součástí internetového prohlížeče. Tzn. je potřeba je zvlášť stahovat, instalovat,kopírovat nebo/a spouštět, a to bez ohledu na jejich "obvyklost" či "rozšířenost". 
Uveďte, jaké webové technologie jsou ve WEB GUI použity.</t>
  </si>
  <si>
    <t xml:space="preserve">Rychlá odezva WEB GUI / GUI rozhraní. </t>
  </si>
  <si>
    <t>Maximální akceptovatelná průměrná doba odezvy uživatelského rozhraní jsou 3 vteřiny.
Vztahuje se i na GUI prostřednictvím Vzdálené plochy MS Windows a rdesktop. Uveďte obvyklou průměrnou dobu odezvy WEB GUI / GUI.</t>
  </si>
  <si>
    <t>Vestavěné administrační rozhraní CLI (command line interface) přístupné protokolem ssh2, s možností autentizace heslem nebo/a klíčem, z pracovní stanice administrátora Zadavatele prostřednictvím standardních ssh2 klientů OpenSSH a PuTTY.</t>
  </si>
  <si>
    <t>Požadujeme, aby CLI bylo přímo součástí hardwaru nabízeného DPo.
Požadavek je možné splnit také obdobným způsobem pomocí externích management serverů jak je popsáno u Náhradního řešení WEB GUI / GUI. EMS pro CLI a WEB GUI / GUI mohou být tytéž fyzické servery.
Přístup s použitím ssh2 protokolu je povinný a nelze jej nahradit jiným typem přístupu k rozhraní CLI. Autentizace na úrovni ssh2 musí být jediná a konečná pro přístup k managementu pole, další stupeň autentizace je nepřípustný, tj. po úspěšné autentizaci protokolem ssh již nesmí být vyžadována další autentizace jakéhokoliv druhu pro zadávání a provádění příkazů na diskovém poli.
Příkazy musí být zadávány a fungovat bez vypsání cesty.
Zadavatel požaduje používat obě uvedené metody autentizace protokolu ssh2 (heslem nebo/a klíčem - dle standardu OpenSSH, klíče minimálně RSA).</t>
  </si>
  <si>
    <t>Pro plné využívání CLI je nepřípustná potřeba stahování, instalace, kopírování nebo/a spouštění jakéhokoliv SW na pracovní stanici administrátora Zadavatele kromě standardního ssh2 klienta viz. předchozí bod.</t>
  </si>
  <si>
    <t>CLI musí umožnit veškerou konfiguraci a práci s diskovým polem a musí bezpodminečně umožňovat vše, co je možné provádět z WEB GUI / GUI.</t>
  </si>
  <si>
    <t>Zadavatel preferuje stav, kdy CLI a WEB GUI mají stejné možnosti. Zadavatel bude akceptovat stav, kdy má CLI rozšíření o zřídka používané a/nebo nové funkce oproti WEB GUI / GUI. Z důvodu  automatizace správy, dohledu a bezpečnostního monitoringu nebude Zadavatel akceptovat stav, kdy v CLI chybí jakákoliv možnost či funkce WEB GUI / GUI.</t>
  </si>
  <si>
    <t>Příkazy a činnosti prováděné v CLI a ve WEB GUI / GUI musí být automaticky uchovávány v čitelné textové podobě v audit logu. Audit log musí být uložen přímo v hardwaru diskového pole nebo v nabízených externích management serverech.</t>
  </si>
  <si>
    <t>Audit log musí obsahovat prováděné příkazy, datum a čas jejich vložení (zadání, zapsání) administrátorem. Audit log musí být možno zobrazit a zkopírovat v textovém formátu do pracovní stanice administrátora. Požadujeme dodání všech potřebných součástí.
Požadavek je dán zákonnými důvody - ukládání všech provozních a bezpečnostních logů po dobu minimálně 18 měsíců zpětně dle platného zákona o kybernetické bezpečnosti (dále jen „ZoKB„ pro  kritickou Informační Infrastrukturu (dále jen „KII“).</t>
  </si>
  <si>
    <t>Asynchronní administrátorské rozhraní bez možnosti zjištění výsledku provádění zadaného příkazu je nepřípustné.</t>
  </si>
  <si>
    <t xml:space="preserve"> Příkaz CLI bude mít po dokončení exit status "0" (nula) u příkazu CLI, který skončil úspěchem a v pořádku nebo "&lt;&gt;0" (jiný než nula) pokud skončil s chybou. Pokud je uživatelské rozhraní CLI asynchronní (tj. exit status příkazu CLI nic nevypovídá o úspěšnosti dokončení operace), musí v rámci stejného CLI existovat příkaz, kterým lze jednoznačně a strojově jednoduše:
- sledovat status KAŽDÉHO naposledy zadaného příkazu CLI, a to minimálně stavy s významem: „PROVÁDÍ SE“ a „DOKONČENO BEZ CHYBY“ a „DOKONČENO S CHYBOU/CHYBAMI“ a;
- příkaz pro zjišťování stavu dokončení příkazu CLI nesmí být považován za "poslední zadaný příkaz" ve výše uvedených podmínkách.</t>
  </si>
  <si>
    <t>Uživatelská rozhraní (CLI i WEB GUI / GUI) musí být vysoce dostupná. Hardware diskového pole poskytující administrátorská rozhraní, musí být minimálně zdvojený.</t>
  </si>
  <si>
    <t>Totéž platí v případě externích management serverů.</t>
  </si>
  <si>
    <t>Zadavatel požaduje vytvářet oddělené jmenné administrátorské účty pro administrátory Zadavatele i pro osoby konající podporu Dodavatele pro přístup do uživatelských rozhraní CLI i WEB GUI / GUI. Zadavatel dále požaduje vytvořit minimálně jeden oddělený účet s právy read-only.</t>
  </si>
  <si>
    <t>Každý administrátor Zadavatele musí mít svůj vlastní jmenný účet pro administraci diskového pole. Uživatelské účty musí být lokální bez potřeby jakéhokoliv typu centrální autentizace.</t>
  </si>
  <si>
    <t>Veškeré konfigurace či ovládání funkcionalit diskového pole, včetně veškerých funkcionalit klonů, snapshotů a vzdálené replikace včetně sledování a monitoringu stavu vzdálených replikací, musí být možné provádět pouze s použitím CLI a WEB GUI / GUI popsaných v předešlých bodech.</t>
  </si>
  <si>
    <t>Pro administraci musí stačit jedno z rozhraní CLI nebo WEB GUI/GUI dle volby administrátora Zadavatele, funkční musí být obě rozhraní. Nutnost instalace softwaru na hostitelské servery či nutnost existence konfiguračních nebo jiných souborů na hostitelských serverech za účelem administrace jakýchkoli funkcionalit diskového pole je nepřípustné.</t>
  </si>
  <si>
    <t>Zadavatel požaduje  neomezený přístup administrátorovi Zadavatele k veškerému nastavení diskového pole.</t>
  </si>
  <si>
    <t>Plná  podpora operačních systémů  (FC host types): Microsoft Windows včetně Microsoft Windows cluster,  verze Microsoft Windows server 2012 a novější.</t>
  </si>
  <si>
    <t>Požadujeme funkčnost také  s verzí Microsoft Windows server 2008r2.</t>
  </si>
  <si>
    <t>Plná podpora operačních systémů  (FC host types): Linux na platformě x86 64 bit, aktuálně podporované a budoucí distribuce RedHat, SuSE.</t>
  </si>
  <si>
    <t>Požadujeme funkčnost také s distribucemi Debian 11 a Ubuntu 20.04 a novější.</t>
  </si>
  <si>
    <t>Plná podpora operačních systémů  (FC host types): Linux na platformě IBM Power, aktuálně podporované a budoucí distribuce RedHAT, SuSE.</t>
  </si>
  <si>
    <t>Plná podpora operačních systémů  (FC host types): IBM AIX na IBM Power, verze 6.x, 7.x a všechny novější, včetně VIOS serverů.</t>
  </si>
  <si>
    <t>Včetně možnosti integrace snapshotů a vzdáleného kopírování se stávajícím softwarem IBM Power HA (HACMP) a Veritas Cluster software. Uchazeč může tento požadavek splnit i způsobem, kdy Zadavateli připraví, nainstaluje a nakonfiguruje skripty pro manipulaci s klony, snapshoty a vzdálenými replikacemi. Tyto skripty musí být napsány v ksh (korn shell - standard v IBM AIX) a Uchazeč Zadavateli řádně vysvětlí jejich činnost a funkci včetně dokumentace, předá Zadavateli autorská práva pro libovolné použití a bude za jejich správnou činnost odpovídat a stanou se nedílnou součástí dodaných diskových polí.</t>
  </si>
  <si>
    <t>Plná podpora operačních systémů  (FC host types): Oracle Solaris a Open Solaris na platformách SPARC a x86_64.</t>
  </si>
  <si>
    <t>Plná podpora operačních systémů  (FC host types): HP-UX na platformě ia64.</t>
  </si>
  <si>
    <t xml:space="preserve">Plná podpora stávající virtualizační technologie IBM SVC prostřednictvím protokolu FCP. </t>
  </si>
  <si>
    <t>Nabízené pole bude "podvěšeno" pod uvedené virtualizační zařízení a bude pro ně sloužit jako další kapacitní tier. IBM SVC se směrem k nabízenému diskovému poli chová podobně jako hostitelský systém Microsoft Windows. Nabízené pole musí vyhovovat požadavkům na vytvoření quorum disků ve virtualizačním zařízení IBM SVC a quorum disky na něm musí být možné vytvořit. Zadavatel nepožaduje kompatibilitu na úrovni funkcí vzdálených replikací mezi nabízeným polem a IBM SVC.</t>
  </si>
  <si>
    <t>Plná podpora operačních systémů  (FC host types): Virtualizační platforma VMWare na Intel x86_64, aktuální a budoucí verze, Integrace s hypervizorem VMware ESX (podpora protokolů VVOL, VAAI, VASA, VADP).</t>
  </si>
  <si>
    <t>Verze 6.0 a novější</t>
  </si>
  <si>
    <t>Plná podpora operačních systémů  (FC host types): Virtualizační platforma Microsoft Hyper-V na Intel x86_64, aktuální a budoucí verze, včetně podpory ODX (Offload Data Transfer) a T10 unmap.</t>
  </si>
  <si>
    <t>Plná kompatibilita se stávajícími  FCP přepínači Zadavatele:
- OEM Brocade 6520
- OEM Brocade 6510
- OEM Brocade G630
- OEM Brocade G620
s firmwarem 8.2.2d4 a pozdějším, pracující v nativním režimu a aktivní zónovou konfigurací s rychlostí portů 32Gbit/s nebo 16Gbit/s dle typu FCP přepínače.</t>
  </si>
  <si>
    <t>U OEM Brocade 6510 včetně režimu AG (Access Gateway).</t>
  </si>
  <si>
    <t>Plná  kompatibilita s aktuálně nabízenými FCP přepínači výrobců Cisco a Brocade (Broadcom) na rychlostech 16GBit/s a 32Gbit/s.</t>
  </si>
  <si>
    <t>Vestavěná funkcionalita "Call home" s řádnou licencí a plně funkční.  Podpůrné centrum výrobce či Dodavatele musí být automaticky informováno o problému či poruše na diskovém poli a začít poruchu řešit v souladu s požadovanými dobami opravy a informovat Zadavatele, a to bez nutného nahlášení poruchy odpovědným pracovníkem Zadavatele do podpůrného centra Dodavatele.</t>
  </si>
  <si>
    <t>Funkce Call home musí být realizována prostřednictvím sítě LAN administrátorského rozhraní. Spojení musí být prováděno zabezpečeným protokolem https na konkrétní servery výrobce v internetu nebo formou zasílání zpráv elektronickou poštou (e-mail) protokolem smtp. Uveďte hostname, ipadresu a případně port (pokud není 443) pro všechny servery, na které bude směřována komunikace funkce "Call home" protokolem https, nebo elektronickou adresu, na kterou budou zasílány zprávy o poruše nebo/a diagnostické informace. Pro odesílání mailových zpráv musí být podporován šifrovaný přenos mailových zpráv a autentizace jménem a heslem do SMTP serveru Zadavatele.</t>
  </si>
  <si>
    <t>Přes službu "Call home" nesmí být možný přístup k uloženým datům na diskovém poli.</t>
  </si>
  <si>
    <t>Doložte a vysvětlete, jak je technicky realizováno</t>
  </si>
  <si>
    <t>Zadavatel požaduje monitorovat diskové pole prostřednictvím SNMPv3.</t>
  </si>
  <si>
    <t>Monitorovací nástroj Zadavatele bude diskové pole monitorovat prostřednictvím SNMPv3.</t>
  </si>
  <si>
    <t>Dodání běžně používaných základních template pro základní monitoring prostřednictvím SNMP.</t>
  </si>
  <si>
    <t>Jedná se zejména o monitoring důležitých provozních stavů a poruch. Minimálně SNMP v3.</t>
  </si>
  <si>
    <t>Zadavatel požaduje provádět performance monitoring vlastním nástrojem stor2rrd.</t>
  </si>
  <si>
    <t>Zadavatel upozorňuje, že provozuje produkt stor2rrd.
Zadavatel připouští možnost splnění tohoto požadavku poskytnutím nástroje, který bude umožňovat zobrazení a bude ukládat informace minimálně ve stejném rozsahu jako uvedený produkt stor2rrd, a to při zachování uživatelského komfortu. Takový nástroj musí pak být Zadavateli Dodavatelem poskytován v ceně dodávky a podpory diskového pole minimálně po dobu podpory diskového pole.</t>
  </si>
  <si>
    <t>Přístup k dokumentaci diskového pole a veškerému potřebnému softwaru souvisejícího s diskovým polem po dobu jeho podpory.</t>
  </si>
  <si>
    <t>Jedná se zejména o software update firmware diskového pole, ovladače pro OS (operační systém), multipath drivery pro OS, a to pro všechny podporované platformy a podobně. Požadujeme mít přístupné minimálně aktuálně instalované verze a všechny novější verze.</t>
  </si>
  <si>
    <t>Evidence hardwarové a softwarové konfigurace a veškerých servisních zásahů dodaných diskových polí ze strany Dodavatele.</t>
  </si>
  <si>
    <t>Dodavatel musí evidovat konfiguraci, stav a historii změn diskového pole. Dodavatel musí stejně tak evidovat veškeré licenční dokumenty a licence a zajišťovat jejich evidenci na straně výrobce DPo a jejich údržbu v DPo samotných. Tyto informace musí na vyžádání zpřístupnit odpovědné osobě Zadavatele, a to po celou dobu podpory DPo.</t>
  </si>
  <si>
    <t>Všechny potřebné licence musí být kapacitně neomezené a na dobu neurčitou, a to včetně rozšiřujících licencí.</t>
  </si>
  <si>
    <t xml:space="preserve">Požadované licence musí vždy pokrývat celou instalovanou kapacitu diskového pole. </t>
  </si>
  <si>
    <t>Po dobu 7 let od data od akceptace prvního uvedení diskového pole do provozu, nesmí přejít ze strany výrobce do režimu „End of support"</t>
  </si>
  <si>
    <t>Provedení trhacích testů disků z diskového pole a testy plné obnovy redundance uložených dat.</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</si>
  <si>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Z diskového pole budou "vytrženy" dvě Zadavatelem určená disková media a bude sledováno, zda dojde k obnovení plné redundance. Po obnovení budou disková media opět vložena a zakonfigurována. Na hostitelských systémech bude sledováno, zda nedošlo k narušení dostupnosti dat na diskovém poli pro hostitelské systémy nebo k poškození uložených dat.</t>
  </si>
  <si>
    <t>Provedení trhacích testů backend sběrnic diskového pole.</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</si>
  <si>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Za plného provozu odpojení jedné backend sběrnice, po 10 minutách její opětovné připojení a po dalších 10 minutách provést i s druhou backend sběrnicí.  Na hostitelských systémech bude sledováno, zda nedošlo k přerušení dostupnosti dat na diskovém poli pro hostitelské systémy nebo  k poškození uložených dat.</t>
  </si>
  <si>
    <t>Provedení trhacích testů řadičů diskového pole a testů zotavení přístupu hostitelských systémů přes všechny cesty bez nutnosti zásahu do hostitelských systémů.</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</si>
  <si>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odpojení (vysunutí nebo/a vypnutí) jednoho řadiče diskového pole. Po 10 minutách jeho opětovné zapnutí a uvedení diskového pole do bezchybného stavu. Po dalších 10 minutách totéž opakovat s druhým a případně dalšími řadiči. Na hostitelských systémech bude sledováno, zda nedošlo k přerušení dostupnosti dat na diskovém poli pro hostitelské systémy nebo  k poškození uložených dat.</t>
  </si>
  <si>
    <t>Provedení trhacích testů napájecích zdrojů diskového pole.</t>
  </si>
  <si>
    <t>Minimálně u jednoho, Zadavatelem určeného, dodaného diskového pole.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vypnutí napájení jedné napájecí větve diskového pole. Po 10 minutách jeho opětovné zapnutí a uvedení diskového pole do bezchybného stavu. Po dalších 10 minutách totéž opakovat s druhou napájecí větví. Fyzické vysunutí napájecího zdroje z boxu s řadiči a po 10 minutách jeho opětovné osazení a zapnutí. Na hostitelských systémech bude sledováno, zda nedošlo k narušení dostupnosti dat na diskovém poli pro hostitelské systémy nebo k poškození uložených dat.</t>
  </si>
  <si>
    <t>Provedení trhacích testů - vypnutí napájení jednoho boxu s disky.</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</si>
  <si>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vypnutí napájení - všechny přívody/zdroje - jednoho boxu s disky. Po 10 minutách jeho opětovné zapnutí a uvedení diskového pole do bezchybného stavu.
Na hostitelských systémech bude sledováno, zda nedošlo k narušení dostupnosti dat na diskovém poli pro hostitelské systémy nebo  k poškození uložených dat.</t>
  </si>
  <si>
    <t>Provedení trhacích testů front-end konektivity diskového pole.</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</si>
  <si>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odpojení poloviny FC kabelů z diskového pole. Po 10 minutách jejich opětovné zapojení a uvedení diskového pole do bezchybného stavu. Po dalších 10 minutách totéž opakovat s druhou polovinou FC kabelů. Na hostitelských systémech bude sledováno, zda nedošlo k přerušení dostupnosti dat na diskovém poli pro hostitelské systémy nebo  k poškození uložených dat.</t>
  </si>
  <si>
    <t>Odezva uživatelského rozhraní WEB GUI / GUI.</t>
  </si>
  <si>
    <t>Popis testu je uveden v listu "1C Akceptační kritéria" v tabulce "Parametry a podmínky jednotlivých výkonnostních testů".</t>
  </si>
  <si>
    <t>Součástí dodávky každého diskového pole musí být provedeny výkonnostní testy specifikované v listu "1C Akceptační kriteria" v "Tabulce akceptace výkonnostních parametrů". Výkonnostní testy musí být prováděny s parametry specifikovanými na témže listu v tabulce "Parametry a podmínky jednotlivých výkonnostních testů".</t>
  </si>
  <si>
    <t>Výkonnostní testy musí být prováděny Dodavatelem, jeho technickými prostředky (hardware i software), na jeho náklady a to přímo na dodaném zařízení v místě plnění za přítomnosti zástupce Zadavatele.
Uveďte, jakým způsobem a jakými nástroji (software, hardware) budou provedeny výkonnostní testy diskového pole s prokazatelnými výsledky k prokázání požadovaných parametrů diskového pole.
Zadavatel dále uvádí, že při dodávce více zcela shodně konfigurovaných polí je pro akceptaci dostačují provedení výkonnostních testů pouze na jednom z nich, které určí Zadavatel. Zadavatel může rozhodnout o neprovádění některých testů, pokud obdobný test na jiném dodaném a již testovaném diskovém poli prokáže splnění požadovaných parametrů.</t>
  </si>
  <si>
    <t>Zadavatel si vyhrazuje právo na provedení vlastních ověřovacích výkonnostních testů realizovaných vlastními silami a prostředky nebo třetí stranou, vybraných nebo všech parametrů, ještě před podpisem akceptačního protokolu.</t>
  </si>
  <si>
    <t>Lhůta pro dodání a akceptaci bude prodloužena o čas potřebný k provedení vlastních ověřovacích výkonnostních testů.</t>
  </si>
  <si>
    <t>Součástí dodávky každého diskového pole musí být servisní notebook vyhovující uvedeným parametrům.</t>
  </si>
  <si>
    <t>Instalace</t>
  </si>
  <si>
    <t>Dodavatel dodá zařízení v rámci území ČR na místo určené Zadavatelem. Veškeré náklady související s dopravou a instalací musí být součástí nabídky.</t>
  </si>
  <si>
    <t>Součástí dodávky zařízení musí být manipulace na adrese dodávky, kompletace, smontování, a fyzická instalace zařízení do rackové skříně.</t>
  </si>
  <si>
    <t>Zadavatel si vyhrazuje možnost výběru termínu dodání zařízení.</t>
  </si>
  <si>
    <t>Součástí instalace zařízení musí být konfigurace Front-End rozhraní, jak FC tak i LAN, včetně připojení k příslušným sítím SAN a LAN a řešení případných problémů s tím spojených.</t>
  </si>
  <si>
    <t>Součástí instalace  zařízení musí být zapojení veškeré kabeláže (silové, LAN a SAN, atd.), a to odborným způsobem, včetně bezvadného a vzhledného vyvázání v racku.</t>
  </si>
  <si>
    <t>Součástí instalace zařízení musí být jeho oživení včetně aktivace licencí.</t>
  </si>
  <si>
    <t>Aktivace licencí musí být provedena jak na straně výrobce zařízení, tak zároveň na straně dodaného diskového pole, a to včetně jejich zaevidování pro pozdější použití a poskytnutí těchto informací Zadavateli kdykoliv po dobu trvání Podpory.</t>
  </si>
  <si>
    <t>Instalace musí být provedena odborným způsobem techniky školenými přímo výrobcem dodávaného zařízení.</t>
  </si>
  <si>
    <t>Všechny potřebné činnosti, jejichž výsledkem bude zařízení profesionálně a bezvadně hardwarově i softwarově nainstalované na určeném místě a v rackové skříni, připojené do napájení, připojené do SAN a LAN, zalicencované, nakonfigurované a plně funkční, připravené pouze rutinními  konfiguračními kroky k připojení hostitelských systémů a prezentaci diskového prostoru požadovanými protokoly.</t>
  </si>
  <si>
    <t>Pověření pracovníci dodavatele, kteří se budou účastnit instalace zařízení se musí řídit interními předpisy, se kterými jsou povinni se seznámit v rozsahu určeném ostrahou objektu a jinými zaměstnanci Zadavatele, uposlechnout a řídit se jejich pokyny.</t>
  </si>
  <si>
    <t>Součástí dodávky musí být likvidace a odvoz přepravních a obalových materiálů ihned po skončení instalace a to v souladu s platnou legislativou ČR.</t>
  </si>
  <si>
    <t>Součástí dodávky musí být spolupráce s administrátorem monitorovacího systému na začlenění dodaného diskového pole pod monitoring Zadavatele. Vypracování a dodání dokumentace skutečného provedení začlenění diskového pole pod monitorovací systém Zadavatele tak, aby byl dle dodaného dokumentu opakovatelný.</t>
  </si>
  <si>
    <t>Zadavatel využívá monitoring CA Spectrum, stor2rrd.</t>
  </si>
  <si>
    <t>Školení</t>
  </si>
  <si>
    <t>Zajištění školení ICT specialistů Zadavatele proběhne v sídle Zadavatele ONSITE.</t>
  </si>
  <si>
    <t>Konkrétní termíny školení budou určeny Zadavatelem. Školení bude probíhat v době od 9:00 do 16:00 v pracovních dnech.</t>
  </si>
  <si>
    <t>Na základě omezení a vývoje situace v souvislosti s pandemií nákazy Covid-19 nebo na základě jiném může Zadavatel určit náhradní formu ONSITE školení, a to formou vzdálené videokonference, realizované prostředky Microsoft Teams.</t>
  </si>
  <si>
    <t>V případě použití jiné technologie, než je Microsoft Teams, musí Dodavatel zajistit veškeré technické prostředky, software , přístupy a licence pro použitou technologii. Instalace jakéhokoliv softwaru na hardware Zadavatele je nepřípustná.</t>
  </si>
  <si>
    <t>Dodavatel zahájí školení nejpozději do 5 pracovních dnů od instalace plně funkčního zařízení a to v rozsahu nejméně 40 hodin onsite pro zaškolení minimálně 4 administrátorů Zadavatele, pokud nebude Zadavatelem požadováno jinak, s možností rozdělení školení až na 10 bloků. Zadavatel dále požaduje dalších 40 hodin školení offsite formou telefonických a mailových konzultací.</t>
  </si>
  <si>
    <t>Část školení ONSITE bude ukončeno do 10 pracovních dnů od jeho počátku.
Zadavatel si vyhrazuje právo vyčerpat ONSITE školení offsite způsobem. Požadovaný rozsah školení je minimální, přičemž je nutno splnit podmínku předání komplexních informací pro samostatný provoz zařízení Zadavatelem. Zadavatel požaduje možnost vyčerpání vymezeného času školení offsite způsobem po celou dobu podpory diskového pole, a to dle požadavků Zadavatele.</t>
  </si>
  <si>
    <t>V rámci školení budou poskytnuty pověřeným pracovníkům Zadavatele komplexní informace v takovém rozsahu, aby tito pracovníci dokázali samostatně a dlouhodobě provozovat dodané zařízení.</t>
  </si>
  <si>
    <t>Dodavatelem pověřený školitel bude disponovat certifikací výrobce dodávané technologie, resp. výrobců všech technologií, ze kterých bude složena dodávka zařízení (pokud výrobci takové certifikace vystavují). Školitel bude mít praxi v oboru minimálně 5 let.</t>
  </si>
  <si>
    <t>Jazyk školení Zadavatel požaduje: český nebo slovenský</t>
  </si>
  <si>
    <t xml:space="preserve">Dodání školících materiálů a dokumentace pro management polí, minimálně formou offline elektronických dokumentů a odkazů na aktuální verze v síti Internet, a to nejpozději v den zahájení školení.  Přístup k online materiálům musí být zajištěn po celou dobu trvání podpory. </t>
  </si>
  <si>
    <t>Školící materiály a dokumentace musí být v některém z následujících jazyků: Čeština, Slovenština, Angličtina.</t>
  </si>
  <si>
    <t>Konfigurace 1 - SSD pole</t>
  </si>
  <si>
    <t>Splňuje Obecné parametry diskového pole podle oddílu 1 a  všech jeho podbodů</t>
  </si>
  <si>
    <t>Zahrnuje Službu instalace podle oddílu  2 a všech jeho podbodů</t>
  </si>
  <si>
    <t>Zahrnuje Službu školení podle oddílu 3 a všech jeho podbodů</t>
  </si>
  <si>
    <t>Minimálně 400 TiB kapacity typu SSD.</t>
  </si>
  <si>
    <t>Všechny FC porty požadovány pro FCP.</t>
  </si>
  <si>
    <t>V objednávce může být specifikováno jinak.</t>
  </si>
  <si>
    <t>Maximální obsazený prostor kompletně nainstalovaným a zprovozněným nabízeným diskovým polem se zde uvedenou kapacitou této konfigurace smí být jeden 19" RACK 42U.</t>
  </si>
  <si>
    <t>Zadavatel preferuje minimální potřebný prostor - počet U v 19" racku - a minimální elektrický příkon nabízeného diskového pole.
Uveďte počet U v 19“ racku, elektrický příkon (kW) a tepelné vyzařování (BTU) jednoho kompletního diskového pole s požadovanou startovací kapacitou.
Pokud jsou součástí dodávky externí management servery, započítejte je rovněž pro každé pole.
Příkon uveďte jako součet štítkového příkonu poloviny (z pohledu příkonu) všech zdrojů nabízeného řešení. Pro tepelné vyzařování vycházejte z příkonu dle předchozí věty.</t>
  </si>
  <si>
    <t>Konfigurace 2 - NVMe pole</t>
  </si>
  <si>
    <t>Minimálně 200 TiB kapacity typu NVMe.</t>
  </si>
  <si>
    <t>Všechny FC porty požadovány pro NVMe over FC.</t>
  </si>
  <si>
    <t>Maximální obsazený prostor kompletně nainstalovaným a zprovozněným nabízeným diskovým polem se zde uvedenou kapacitou této konfigurace smí být 20 RU z jednoho 19" RACKu 42U.</t>
  </si>
  <si>
    <t>Rozšíření diskového pole</t>
  </si>
  <si>
    <t>Rozšíření kapacity diskového pole o minimálně 40 TiB Kapacity typu SSD vytvořené z Disků SSD-7.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</si>
  <si>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Musí splňovat Obecné parametry diskového pole dle oddílu 1 a jeho podbodů. Musí zahrnovat službu Instalace dle oddílu 2 a jeho podbodů. Musí obsahovat veškeré komponenty, práce a licence nutné pro rozšíření kapacity diskového pole o požadovanou kapacitu, např. rozšiřující boxy, datová media požadovaného typu, licence, back-end kabeláž, napájecí kabeláž, rackmount kity, zprovoznění, zalicencování aj. tak, aby bylo možné rozšíření pole odborně nainstalovat a řádně užívat.</t>
  </si>
  <si>
    <t>Rozšíření kapacity diskového pole o minimálně 20 TiB Kapacity typu SSD vytvořené z Disků SSD-4.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</si>
  <si>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80 TiB Kapacity typu SSD vytvořené z Disků SSD-15.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</si>
  <si>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40 TiB kapacity typu NVMe vytvořené z Disků NVMe-7.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</si>
  <si>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80 TiB kapacity typu NVMe vytvořené z Disků NVMe-15.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</si>
  <si>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Dodání vhodného 19" racku, včetně veškerého montážního a jiného materálu potřebného pro vestavbu diskového pole a jeho trvalý, bezpečný a spolehlivý provoz.</t>
  </si>
  <si>
    <t>Musí splňovat Obecné parametry diskového pole dle oddílu 1 a jeho podbodů. Musí zahrnovat službu Instalace dle oddílu 2 a jeho podbodů. Musí obsahovat veškeré komponenty, práce, kabeláž apod. Vhodný je rack, který splňuje následující kritéria: šířka 70 cm nebo 80 cm; výška 42 U; dveře s volnými hustými oky, zadní dveře dělené, vpředu i vzadu uzamykatelné; včetně 2 kusů 3 fázových PDU 0U (=PDU nezabírá v racku kapacitu U) s připojením 32A s přívody o minimální délce 3m od spodního okraje racku a ukončenými vidlicí 32A 5-ti kolík a jištěním jednotlivých fází / sekcí zásuvek PDU; každé PDU vybavené potřebným počtem zásuvek vhodného typu pro nabízené diskové pole minimálně v počtu potřebném pro maximálně rozšířené diskové pole (resp. jeho části, která zcela zaplní rack) dle zadání u jednotlivých konfigurací; vyhovující příslušným obecně závazným normám; minimálně dva horní otvory krytými "kartáči" se světlostí nejméně 100 cm2 každý pro datové kabely.</t>
  </si>
  <si>
    <t>Odborné služby, konfigurace pole, SAN</t>
  </si>
  <si>
    <t>Hodinová sazba</t>
  </si>
  <si>
    <t>Tabulky požadovaných výkonnostních parametrů diskového pole</t>
  </si>
  <si>
    <t>Kapacita typu NVMe ( Disky NVMe-7 )</t>
  </si>
  <si>
    <t>Parametr / Instalovaná kapacita TiB</t>
  </si>
  <si>
    <t>Sekvenční WRITE, 256k blok, [MiB/s]</t>
  </si>
  <si>
    <t>---</t>
  </si>
  <si>
    <t>Sekvenční READ, 256k blok, [MiB/s]</t>
  </si>
  <si>
    <t>Náhodný WRITE, 8k blok, [IOPS]</t>
  </si>
  <si>
    <t>Náhodný READ, 8k blok, [IOPS]</t>
  </si>
  <si>
    <t>Kapacita typu NVMe ( Disky NVMe-15 )</t>
  </si>
  <si>
    <t>Kapacita typu SSD ( Disky SSD-4 )</t>
  </si>
  <si>
    <t>Kapacita typu SSD ( Disky SSD-7)</t>
  </si>
  <si>
    <t>Kapacita typu SSD ( Disky SSD-15 )</t>
  </si>
  <si>
    <t>Pro lepší pochopení zadavatel uvádí příklad:</t>
  </si>
  <si>
    <t>Obdobně bude použito pro jiné typy a velikosti kapacit.</t>
  </si>
  <si>
    <t>Tabulka akceptace výkonnostních parametrů</t>
  </si>
  <si>
    <t>Předmět akceptace</t>
  </si>
  <si>
    <t>Jed-
notka</t>
  </si>
  <si>
    <t>Parametr</t>
  </si>
  <si>
    <t>Splnění</t>
  </si>
  <si>
    <t>Požadovaný</t>
  </si>
  <si>
    <t>Vztah</t>
  </si>
  <si>
    <t>Skutečný</t>
  </si>
  <si>
    <t>Test odezvy uživatelského rozhraní GUI.</t>
  </si>
  <si>
    <t xml:space="preserve"> [ s ]</t>
  </si>
  <si>
    <t>&gt;=</t>
  </si>
  <si>
    <t>Kapacita typu NVMe složená z disků NVMe-7</t>
  </si>
  <si>
    <t xml:space="preserve"> [ TiB ]</t>
  </si>
  <si>
    <t>&lt;=</t>
  </si>
  <si>
    <t>Kapacita typu NVMe složená z disků NVMe-15</t>
  </si>
  <si>
    <t>Kapacita typu SSD složená z disků SSD-7</t>
  </si>
  <si>
    <t>Kapacita typu SSD složená z disků SSD-4</t>
  </si>
  <si>
    <t>Kapacita typu SSD složená z disků SSD-15</t>
  </si>
  <si>
    <t>Test latence NVMe - WRITE</t>
  </si>
  <si>
    <t>[ ms ]</t>
  </si>
  <si>
    <t>Test latence NVMe - READ</t>
  </si>
  <si>
    <t>Test latence SSD - WRITE</t>
  </si>
  <si>
    <t>Test latence SSD - READ</t>
  </si>
  <si>
    <t>Test propustnosti sekvenční zápis - NVMe (NVMe-7)</t>
  </si>
  <si>
    <t>[ MiB/s ]</t>
  </si>
  <si>
    <t>Test propustnosti sekvenční čtení - NVMe (NVMe-7)</t>
  </si>
  <si>
    <t>Test IO výkonu náhodný zápis - NVMe (NVMe-7)</t>
  </si>
  <si>
    <t>[ IOPS ]</t>
  </si>
  <si>
    <t>Test IO výkonu náhodné čtení - NVMe (NVMe-7)</t>
  </si>
  <si>
    <t>Test propustnosti sekvenční zápis - NVMe (NVMe-15)</t>
  </si>
  <si>
    <t>Test propustnosti sekvenční čtení - NVMe (NVMe-15)</t>
  </si>
  <si>
    <t>Test IO výkonu náhodný zápis - NVMe (NVMe-15)</t>
  </si>
  <si>
    <t>Test IO výkonu náhodné čtení - NVMe (NVMe-15)</t>
  </si>
  <si>
    <t>Test propustnosti sekvenční zápis - SSD ( SSD-7 )</t>
  </si>
  <si>
    <t>Test propustnosti sekvenční čtení - SSD ( SSD-7 )</t>
  </si>
  <si>
    <t>Test IO výkonu náhodný zápis - SSD ( SSD-7 )</t>
  </si>
  <si>
    <t>Test IO výkonu náhodné čtení - SSD ( SSD-7 )</t>
  </si>
  <si>
    <t>Test propustnosti sekvenční zápis - SSD ( SSD-4 )</t>
  </si>
  <si>
    <t>Test propustnosti sekvenční čtení - SSD ( SSD-4 )</t>
  </si>
  <si>
    <t>Test IO výkonu náhodný zápis - SSD ( SSD-4 )</t>
  </si>
  <si>
    <t>Test IO výkonu náhodné čtení - SSD ( SSD-4 )</t>
  </si>
  <si>
    <t>Test propustnosti sekvenční zápis - SSD ( SSD-15 )</t>
  </si>
  <si>
    <t>Test propustnosti sekvenční čtení - SSD ( SSD-15 )</t>
  </si>
  <si>
    <t>Test IO výkonu náhodný zápis - SSD ( SSD-15 )</t>
  </si>
  <si>
    <t>Test IO výkonu náhodné čtení - SSD ( SSD-15 )</t>
  </si>
  <si>
    <t>Celkový stav</t>
  </si>
  <si>
    <t>Návod k vyplnění tabulky:</t>
  </si>
  <si>
    <t>2. Podbarvení buněk ve sloupci A je pouze pro lepší přehlednost a názornost. Buňky vedle tabulky výše od sloupce G dále jsou interní výpočet správnosti hodnot, nesmí se modifikovat a nemají jiný význam.</t>
  </si>
  <si>
    <t>3. Do vyžlucených buněk C6 až C10 vyplňte Zadavatelem požadované velikosti jednotlivých typů kapacit. V tabulce se automaticky doplní požadované výkonnostní hodnoty v buňkách C17 - C36. Zároveň se vyžlutí příslušné buňky ve sloupci E, do kterých je potřeba doplnit naměřené hodnoty. Správné hodnoty musí být dělitelné velikostí rozšiřujícího kroku, např. pro SSD-7 je velikost kroku 40.</t>
  </si>
  <si>
    <t>4. Do buněk E6-E10 doplňte skutečné velikosti jednotlivých typů kapacit.</t>
  </si>
  <si>
    <t>5. V závislosti na osazení jednotlivých druhů kapacit bude provedeno měření a jeho výsledky budou doplněny do vyžlucených buněk E11 až E16 (latence) a E17 až E36 (propustnost a IO výkonnost).</t>
  </si>
  <si>
    <t>6. Po doplnění všech vyžlucených polí se v buňce D38 objeví správný výsledek akceptace výkonnostních parametrů.</t>
  </si>
  <si>
    <t>Parametry a podmínky jednotlivých výkonnostních testů</t>
  </si>
  <si>
    <t>Druh testu</t>
  </si>
  <si>
    <t>Požadované parametry</t>
  </si>
  <si>
    <t>Test odezvy uživatelského rozhraní</t>
  </si>
  <si>
    <t>- vytvoření 2 data poolů pro každý typ kapacity (tier)
- kontrola čisté dostupné kapacity data poolů a doplnění do buněk E6 až E10 tohoto listu
- vytvoření host groups pro minimálně 2 hostitelské systémy připojené po 4 cestách každý
- vytvoření minimálně 6 logických disků z každého tieru pro každý hostitelský systém
- prezentace příslušných logických disků pro hostitelské systémy
- během této činnosti bude sledována doba odezvy uživatelského rozhraní GUI a průměrná doba bude doplněna do buňky E5 tohoto listu</t>
  </si>
  <si>
    <t>Test latencí NVMe a SSD</t>
  </si>
  <si>
    <t>Test propustnosti NVMe a SSD</t>
  </si>
  <si>
    <t>Test IO výkonu  NVMe a SSD</t>
  </si>
  <si>
    <t>Požadovaný počet spare disků pro jednotlivé typy kapacit</t>
  </si>
  <si>
    <t>Kapacita typu NVMe</t>
  </si>
  <si>
    <t>Počet raid skupin 6D+2P</t>
  </si>
  <si>
    <t>1 až 2</t>
  </si>
  <si>
    <t>3 až 5</t>
  </si>
  <si>
    <t>6 až 8</t>
  </si>
  <si>
    <t>9 až 11</t>
  </si>
  <si>
    <t>Počet požadovaných SPARE disků</t>
  </si>
  <si>
    <t>Kapacita typu SSD</t>
  </si>
  <si>
    <t>3 až 10</t>
  </si>
  <si>
    <t>11 až 22</t>
  </si>
  <si>
    <t>23 až 40</t>
  </si>
  <si>
    <t>41 až 60</t>
  </si>
  <si>
    <t>61 až 92</t>
  </si>
  <si>
    <t>Počet spare disků se vždy vztahuje ke stejnému typu osazených diskových medií  v raid skupinách.</t>
  </si>
  <si>
    <t xml:space="preserve">Příklad:  </t>
  </si>
  <si>
    <t>Pole má osazeno 10 raid skupin (80 kusů medií 3,8 TB SSD) a 6 raid skupin (48 kusů medií 7,6 TB SSD).</t>
  </si>
  <si>
    <t>Je požadováno 12 kusů spare medií 3,8 TB SSD a 12 kusů spare medií 7,6 TB SSD.</t>
  </si>
  <si>
    <t>Analogicky pro všechny typy medií a kapacity</t>
  </si>
  <si>
    <t>Servisní notebook dle specifikace v bodě 1,133</t>
  </si>
  <si>
    <t>Musí splňovat kritéria uvedená v bodě 1,133.</t>
  </si>
  <si>
    <r>
      <t xml:space="preserve">1. K vyplnění jsou určeny pouze vyžlucené buňky. </t>
    </r>
    <r>
      <rPr>
        <b/>
        <sz val="9"/>
        <color theme="1"/>
        <rFont val="Verdana"/>
        <family val="2"/>
        <charset val="238"/>
      </rPr>
      <t>Jiné než vyžlucené buňky nevyplňujte ani nemodifikujte!</t>
    </r>
    <r>
      <rPr>
        <sz val="9"/>
        <color theme="1"/>
        <rFont val="Verdana"/>
        <family val="2"/>
        <charset val="238"/>
      </rPr>
      <t xml:space="preserve"> Na základě doplněných hodnot se postupně vyžlucují další buňky, kde je požadováno doplnění hodnot. Pokud vyplněná hodnota není správná, buňka změní barvu na červený text a červené podbarvení.</t>
    </r>
  </si>
  <si>
    <t>Zadavatel požaduje od Dodavatele v ceně podpory:
- Proaktivní sledování a 24x7 monitoring každého dodaného diskového pole
- V případě poruchy požaduje Zadavatel proaktivní řešení poruchy iniciované Dodavatelem dle požadovaných dob oprav.
- Vytváření a dodávání pravidelných reportů o provozu dodaných diskových polí, a to 1x za každý kalendářní měsíc nejpozději k 10. dni měsíce následujícího.</t>
  </si>
  <si>
    <t>Dle specifikace v příloze Smlouvy č. 2 – Specifikace služeb podpory</t>
  </si>
  <si>
    <t>Výkonnostní testy ( propustnost, latence a IOPS ) musí být prováděny nástrojem Microsoft Diskspd Utility.
https://github.com/Microsoft/diskspd/wiki/Command-line-and-parameters
Během testů nesmí být na diskovém poli využity žádné redukční funkcionality (komprese, deduplikace apod.) a funkcionalita automatického tieringu.
Během testů musí být zapnuto šifrování na veškeré kapacitě diskového pole.
Výkonnostní testy musí být prováděny pouze s využitím testovaného typu kapacity.
V případě provádění testů pomocí více než jednoho testovacího serveru, lze pro jednotlivé testovací servery upravit počet threadů tak, aby jich v součtu bylo minimálně požadované množství, testy pak musí běžet současně a výsledné výkony se sčítají ( tato věta neplatí pro latenci SSD/FLASH ).
Test musí být proveden s minimálně šesti logickými disky (targety) na jednom testovacím serveru. Doporučení je použít jako cílová umístění device-target.</t>
  </si>
  <si>
    <t>Pro všechny konfigurace diskových polí Zadavatel požaduje, aby disková pole byla stejného typu jednoho výrobce,  stejné generace. Je přípustné, aby se pole lišila pouze množstvím a typem osaditelných diskových medií dle požadavků této ZD a front-end adaptéry, které mohou být odlišné pro různé komunikační protokoly. Musí obsahovat stejné řadiče.</t>
  </si>
  <si>
    <t>Šifrování dat NESMÍ mít žádný vliv na výkonnost řadičů diskového pole a šifrováním dat nesmí být ani minimálně snížen výkon diskového pole.
Šifrování dat musí být prováděno elektronikou diskového pole (např. na back-end řadiči, nebo vyhrazenými storage procesory pouze pro šifrování). Použití FIPS (nebo obdobné funkcionality) diskových medií nebo externího hardwaru je nepřípustné.
Data vstupující do fyzických diskových či flash medií musí být již zašifrovaná.
Včetně neomezené licence, pokud taková existuje. 
Včetně systému managementu šifrovacích klíčů a automatického zálohování šifrovacích klíčů minimálně na dvě externí zařízení (např. USB Flash media) současně bez potřeby jejich manuálního vyměňování.
Funkcionalita musí být dostupná minimálně pro požadované způsoby připojení hostitelských systémů bez omezení kapacit na libovolné úrovni.
Administrátor Zadavatele musí mít možnost funkcionalitu šifrování zapnout nebo vypnout na úrovni jednotlivých diskových poolů nebo logických disků.</t>
  </si>
  <si>
    <t>Kompatibilita minimálně se stávajícími diskovými poli Zadavatele, tj. Hitachi VSP G700 a NetAPP E5760.
Včetně využití jejich kapacity v multitieringu.</t>
  </si>
  <si>
    <t>Velikost RAM cache v řadičích musí být minimálně 1024 GB na každé dva řadiče.</t>
  </si>
  <si>
    <t xml:space="preserve">Uvedená hodnota je uvažována jako součet velikostí RAM cache ve dvou aktivních řadičích, které se podílejí na IO operacích jednoho typu. 
Pro lepší pochopení Zadavatel uvádí příklady: Pokud má pole dva řadiče, velikosti RAM cache jsou požadovány minimálně 512 GB + 512 GB. Pokud má pole čtyři řadiče, jsou požadovány velikosti RAM cache minimálně 512 GB + 512 GB + 512 GB + 512 GB. Velikost RAM cache případných HOT-standby řadičů nesmí být započítány.
</t>
  </si>
  <si>
    <t>Veškerá nabízená disková media musí mít dual-interface, který musí být podporován a využíván samotným polem.</t>
  </si>
  <si>
    <t>Nabízená disková media musí být připojena k řadičům minimálně dvěma nezávislými back-end sběrnicemi s využitím dual-interface na fyzických discích (mediích). Za "disková media" nebo "media" jsou považovány jak rotační disky tak SSD/FLASH media v rámci celé ZD, pokud není explicitně uvedeno jinak.</t>
  </si>
  <si>
    <t>Diskové pole musí být vždy dodáno včetně boxů pro disková media tak, aby bylo možno pole rozšířit pouze instalací těchto medií a jsou povoleny následující maximální zástavbové rozměry:
- Kapacita typu NVMe: 96 kusů, 20 RU (méně než polovina standardního 42 RU racku)
- Kapacita typu SSD: 384 kusů, 40 RU (jeden standardní rack 42 RU )</t>
  </si>
  <si>
    <t>Celkem minimálně 48 FC portů v diskovém poli splňující  specifikaci výše. Požadované porty musí být aktivní, zalicencované a funkční a musí být osazeny příslušnými SFP. Osaditených FC portů musí být minimálně 72.</t>
  </si>
  <si>
    <t xml:space="preserve">LAN porty musí být součástí hardwaru diskového pole. Externí NAS server nebo NAS head je nepřípustný. Uveďte počet LAN portů podporujících iSCSI a jejich maximální rychlost. </t>
  </si>
  <si>
    <t>IO výkon pole minimálně 3.300.000 IOPS.</t>
  </si>
  <si>
    <t>Latence (odezvy) budou převzaty z Testu IO výkonu NVMe a SSD (viz. níže)</t>
  </si>
  <si>
    <t>- doba testu 120 minut pro zápis
- diskspd –b256K –d600 –o2 –t2 –h –w100 -W20 –L –Z1G –c1024G target1 target2 target3 target4 target5 target6
- doba testu 120 minut pro čtení
- diskspd –b256K –d600 –o2 –t2 –h –w0 -W20 –L –Z1G –c1024G target1 target2 target3 target4 target5 target6
- každý 512 bytes fragment zapisovaných dat musí obsahovat nenulové bytes, fragmenty nesmí být stejné
- povaha testu musí být simulací reálného provozu
- počet datových streamů minimálně 24
- velikost bloku 256 KB
- naměřené hodnoty budou zapsány do příslušných buněk E17 až E28 tohoto listu
!!! DŮLEŽITÉ !!! Hodnoty -d, -o, -c a počet targetů jsou pouze příklad a musí být takové, aby byla testem zaplněna dodaná kapacita na minimálně 80% reálně dodané kapacity. Počet testovacích serverů a portů musí být volen tak, aby bylo možno dosáhnout požadovaných datových toků a IO výkonů.</t>
  </si>
  <si>
    <t>- doba testu 120 minut pro zápis
- diskspd –b8K –d600 –o2 –t4 –h –r –w100 -W20 –L –Z1G –c1024G target1 target2 target3 target4 target5 target6
- doba testu 120 minut pro čtení
- diskspd –b8K –d600 –o2 –t4 –h –r –w0 -W20 –L –Z1G –c1024G target1 target2 target3 target4 target5 target6
- každý 512 bytes fragment zapisovaných dat musí obsahovat nenulové bytes, fragmenty nesmí být stejné
- povaha testu musí být simulací reálného provozu, zpracovávané bloky nesmí následovat v řadě za sebou
- počet datových streamů minimálně 48
- velikost bloku 8 KB
- naměřené hodnoty budou zapsány do příslušných buněk E17 až E28 tohoto listu
!!! DŮLEŽITÉ !!! Hodnoty -d, -o, -c a počet targetů jsou pouze příklad a musí být takové, aby byla testem zaplněna dodaná kapacita na minimálně 80% reálně dodané kapacity. Počet testovacích serverů a portů musí být volen tak, aby bylo možno dosáhnout požadovaných datových toků a IO výkonů.</t>
  </si>
  <si>
    <t>maximální půměrný IO service time</t>
  </si>
  <si>
    <t>ø 2,20 ms</t>
  </si>
  <si>
    <t>ø 0,60 ms</t>
  </si>
  <si>
    <t>ø 0,50 ms</t>
  </si>
  <si>
    <t>ø 0,15 ms</t>
  </si>
  <si>
    <t>Diskové pole osazené kapacitou 400 TiB typu SSD-7 musí pro tento typ kapacity splňovat parametry uvedené v tabulce Kapacita typu SSD ( Disky SSD-7) ve sloupci nadepsaném "400", v tabulce pro tento příklad vyznačeno sytě zelenou barvou tj.
8.500 MiB/s   propustnost pro sekvenční zápis s blokem 256k
32.000 MiB/s  propustnost pro sekvenční čtení s blokem 256k
166.000 IOPS    IO výkon pro náhodný zápis s velikostí bloku 8k
3.300.000 IOPS  IO výkon pro náhodné čtení s velikostí bloku 8k</t>
  </si>
  <si>
    <t>Zadavatel požaduje všechny možné kombinace.</t>
  </si>
  <si>
    <t>EMS musí splňovat následující požadavky:
- dodání včetně veškerých aplikovatelných položek (kabeláž, rackmount kit,  potřebného softwaru včetně licencí, případné LAN switche pro propojení s DPO apod., tak aby byly kompletně zprovozněné a nastavené s vytvořenými účty pro administrátory Zadavatele),
- musí být v provedení pro montáž do 19" racku k DPo
- musí být redundantní (tj. nejméně 2 kusy EMS pro každé jedno DPo),
- musí být spravovány dodavatelem spolu s DPo a pod stejnou úrovní podpory jako DPo samotné,
- musí být na platformě x86_64 s aktuálním 64-bitovým OS, min. 128 GB RAM a min. 32 cpu jader, min. 2 sockety,
- musí mít redundantní zdroje,
- musí mít vzdálený management včetně licence pro vzdálený přístup ke grafické konzoli,
- musí mít redundantní datové úložiště (tj. mirror interních diskových medií) typu SSD, nesmí využívat kapacitu DPo
- EMS budou považovány za součást DPo,musí být zahrnuty v nabídce, dodávce, ceně, v počtu U v racku a v elektrickém příkonu. Je nepřípustné sloučení více DPo pod jednu dvojici EMS.
WEB GUI / GUI musí být přístupné z obou EMS protokolem RDP ( vzdálená plocha Microsoft Windows / rdesktop Linux) nebo https (webové prohlížeče v aktuální verzi Mozilla Firefox a Microsoft Edge) z pracovní stanice administrátora a funkční na OS Microsoft Windows, OS Linux Ubuntu a CentOS (OS Linux ne Microsoft Edge).</t>
  </si>
  <si>
    <t>Uvedená kapacita musí obsahovat minimálně tolik diskových medií jako 10x rozšíření 40 TiB kapacity typu SSD-7 a požadované množství spare diskových medií.</t>
  </si>
  <si>
    <t>Uvedená kapacita musí obsahovat minimálně tolik diskových medií jako 5x rozšíření 40 TiB kapacity typu NVMe-7 a požadované množství spare diskových medií.</t>
  </si>
  <si>
    <t>Live migrace dat ze stávajících diskových polí Hitachi HUS VM na dodaná disková pole bez přerušení provozu provozovaných aplikací.</t>
  </si>
  <si>
    <t>Součástí instalace diskového pole musí být provedení kompletní live (online) migrace dat ze stávajících diskových polí na pole dodaná dle Smlouvy bez přerušení provozu aplikací, technologií podvěšením stávajících polí pod dodaná pole a dalšími způsoby dle určení Zadavatele. Migrace dat musí být úspěšně ukončena nejpozději 40 pracovních dnů od data akceptace.</t>
  </si>
  <si>
    <t>Live migrací bez přerušení provozu se rozumí postup viz. bod 1,025 výše. Včetně podpory pro operační prostředí VMWare, Microsoft Windows, IBM AIX, Linux RedHAT a CentOS na platformách IBM Power a Intel x86, Linux Ubuntu a Debian na platformě x86_64.
Primární odpovědnost za bezvadnou migraci dat včetně její organizace, vedení projektu a vlastní realizace přebírá Prodávající.
Zadavatel může určit písemnou formou provedení některých prací vlastními silami nebo v pozdějším termínu.</t>
  </si>
  <si>
    <t>Nepoužitý řádek.</t>
  </si>
  <si>
    <t>V poli Splňuje uveďte ANO.</t>
  </si>
  <si>
    <t>Během upgradu firmware i front-end řadičů a jejich front-end portů nesmí dojít k výpadku žádného z portů (=datových cest) a pro připojené hostitelské systémy musí být tato aktivita zcela transparentní bez detekce výpadku cesty k virtuálním diskům z diskového pole. Maximální přípustné snížení IO výkonu diskového pole během upgradu firmwaru je 25%.</t>
  </si>
  <si>
    <t>To se týká i funkcionalit, které nejsou pro administrátora zákazníka obvykle určeny. Zadavatel požaduje nepřetržitý přístup k aktuálním hodnotám opotřebení SSD medií.</t>
  </si>
  <si>
    <t>ø 0,20 ms</t>
  </si>
  <si>
    <t>Parametry servisního notebooku (uvedené parametry jsou minimální, pokud není uvedeno jinak).
cpu: 4 jádra, 12 MB cache, 3 GHz, core boost 4,8 GHz, hyperthreading, podpora virtualizace, automatické přetaktování, tdp 28W
paměť: 16 GB LPDDR4X, 4266 MHz
pevný disk: 512 GB M.2 SSD PCIe NVMe
grafická karta: integrovaná
displej: 15,6" Antireflexní, dotykový, překlopitelný (2v1), 16:9, 1920 x 1080 px, 60 Hz, 400 Nits
klávesnice: podsvícená, česká
rozhraní: 1x USB3.2g1, 2x USB-C + 2ks Thunderbolt, WiFi 6 802.11ax, Bluetooth v5.1, grafické výstupy USB-C a HDMI, mikrofon, integrovaná 720p webkamera, reproduktor, kombinovaný port sluchátka mikrofon,  Čtečka otisků prstů, Čtečka paměťových karet, Čtečka čipových karet
max. hmotnost 1,5 kg, max. rozměry 345mm x 220mm, tloušťka max. 15 mm
os: Microsoft Windows 11 Pro
vhodná dokovací stanice: USB-C (Thunderbolt) od stejného výrobce jako notebook, 3x USB 3.2g1 typ USB-A, 1x USB 3.2g1 typ USB-C, 2x DisplayPort 1.4, 1x HDMI 2.0, 1x GLAN RJ45, USB-C, PowerDelivery pro nabízený notebook
Další doplňky: 2 ks převodník USB-&gt;RS232 (min rychlost 115200), převodník USB 3.2g1 -&gt; GigabitLAN RJ45, převodník USB-C -&gt; Gigabit LAN RJ45, USB-C HUB s GigabitLAN (USB-C -&gt; 3x USB-A 3.2g1 + GigabitLan), bezdrátová vertikální myš připojení Bluetooth+2.4GHz, usb 720p web kamera s mikrofonem</t>
  </si>
  <si>
    <t>Vytvoření minimálně 16 000 (šestnáct tisíc) logických disků v rámci jednoho diskového pole.</t>
  </si>
  <si>
    <t>Vytváření lokálních snapshotů a klonů logických disků. Obnovování stavu logických disků z jejich klonů a snaphotů. Vytváření klonů logických disků z jejich snapshotů. 
Zadavatel požaduje připojovat klony logických disků na hostitelské systémy v režimu ReadWrite. 
Vytváření consistency groups.
Možnost minimálně 250 snapshotů a 3 klony k jednomu logickému disku současně, a zároveň minimálně 15 000 snapshotů a klonů celkem, bez dalšího omezení počtu zdrojových logických disků a dalších kombinací zdroj-cíl relací.</t>
  </si>
  <si>
    <t>Současné vytvoření minimálně 8 000 host groups.</t>
  </si>
  <si>
    <t>Back-end technologie NVMe pro připojení NVMe diskových medií k řadičům.</t>
  </si>
  <si>
    <t xml:space="preserve">    - 2,5" elektronické paměťové medium SAS SSD s kapacitou jednoho media v rozmezí 15 TB - 20 TB, připojené sběrnicí SAS (dále jen "Disk SSD-15")</t>
  </si>
  <si>
    <t xml:space="preserve">    - 2,5" elektronické paměťové medium NVMe SSD s kapacitou jednoho media v rozmezí 15 TB - 20 TB, připojené sběrnicí NVMe (dále jen "Disk NVMe-15")</t>
  </si>
  <si>
    <t xml:space="preserve">    - 2,5" elektronické paměťové medium SAS SSD s kapacitou jednoho media v rozmezí 7 TB - 10 TB, připojené sběrnicí SAS (dále jen "Disk SSD-7")</t>
  </si>
  <si>
    <t xml:space="preserve">    - 2,5" elektronické paměťové medium NVMe SSD s kapacitou jednoho media v rozmezí 7 TB - 10 TB, připojené sběrnicí NVMe (dále jen "Disk NVMe-7")</t>
  </si>
  <si>
    <t>Minimální počet diskových medií osaditelných do diskového pole:
- pro Kapacitu typu NVMe: 96 kusů
- pro kapacitu typu SSD: 464 kusů</t>
  </si>
  <si>
    <t>Zadavatel požaduje konfigurovat diskové prostory v diskovém poli minimálně následujícími způsoby, a to současně:
- Zabezpečení dat dvojitou paritou (obecně známý jako RAID-6);
- Zabezpečení dat kopií na 2 mediích (obecně známý jako 2-way RAID-10).</t>
  </si>
  <si>
    <t>Kapacity všech typů ve všech požadovaných konfiguracích a všech požadovaných kapacitních rozšířeních (pokud není explicitně uvedeno jinak) musí být vždy konfigurovány jako RAID-6 v konfiguraci 6D+2P nebo distribuovaný RAID-6 10D+2P s využitím medií Disk SSD-7 (pro Kapacity typu SSD) resp. Disk NVMe-7 (pro Kapacity typu NVMe). K uvedenému se také vztahují požadované výkonnostní parametry.</t>
  </si>
  <si>
    <t>Náhodný READ, 8k blok</t>
  </si>
  <si>
    <t>Zadavatel požaduje:
- Konfiguraci RAID-6  6D+2P nebo distribuovaný RAID-6 10D+2P;
- Minimální počet diskových medií, které mohou vypadnout současně bez vlivu na dostupnost dat, jsou 2 disky v rámci každé RAID-6 skupiny;
- V případě použití technologie distribuovaný RAID-6 10D+2P se velikosti všech požadovaných kapacit konfigurací diskových polí a veškerých rozšíření navyšují o 11%. Příklad: Je požadováno diskové pole s kapacitou 400 TiB a bude využívat distribuovaný RAID-6. Skutečná požadovaná kapacita je 444 TiB + kapacita vzniklá zakonfigurováním příslušného počtu spare disků.</t>
  </si>
  <si>
    <t>V případě použití technologie distribuovaný RAID-6 10D+2P se pro účely stanovení počtu spare disků postupuje tak, že každých započatých 8 diskových medií je považováno za jednu raid skupinu 6D+2P.</t>
  </si>
  <si>
    <t>Live migrací dat bez přerušení provozu se rozumí postup, kdy migrovaná data jsou na dodané pole kopírována zcela bez účasti výpočetního systému, který logické disky využívá, a to včetně logických disků, na kterých je operační systém. 
- Pro výpočetní systémy, které využívají virtualizační vrstvu IBM SVC nebo které jsou na virtualizaci VmWare (a nemají disky mapovány RDM) platí, že jejich provoz nesmí být omezen vůbec, tj. nebude potřeba vypnout ani přesouvat běžící aplikaci ani restartovat server, jehož data jsou migrována na nové pole, a to včetně systémových logických disků (=log. disk kde je operační systém serveru) při zachování WWID stávajících migrovaných logických disků.
- Pro ostatní systémy se připouští jeden restart systému s nutnými změnami zoningu na úrovni SAN a mappingu RDM na úrovni VmWare, v maximální délce 15 minut, kdy je výpočetní systém nedostupný.
- Ztráta dat během této činnosti nebo přerušení provozu aplikace nad povolený limit bude považováno za Vadu kategorie A bez ohledu na to, na kterém poli data v daný okamžik byla a doba trvání Vady bude až do opětovného spuštění všech postižených aplikací.</t>
  </si>
  <si>
    <t>Diskové pole má box s řadiči, ve kterém nesmí být umístěna žádná disková media s výjimkou medií NVME. Vlastní disková kapacita se provádí přidáváním expanzních boxů, ve kterých jsou již pouze disková media s nezbytnou řídící elektronikou a napájením a nejsou v nich další řadiče. 
Sestavení pole z komoditního hardwaru (např. x86 či obdobné servery nebo PC ) je nepřípustné.
Pole typu SDS (software defined storage) je nepřípustné.</t>
  </si>
  <si>
    <t>High-density boxem se rozumí box, ve kterém nejsou disková media přístupná přímo zepředu boxu nebo je potřeba ještě jiná manipulace pro přístup k diskovým mediím než sejmutí předního krytu, např. vysouvání šuplíků/drawerů s diskovými medii a podobně. Výměna diskového media musí být v každém případě možná bez jakéhokoliv vlivu na ostatní disková media diskového pole.</t>
  </si>
  <si>
    <t>RAID-6: minimálně v režimu 6D+2P, nebo distribuovaný RAID-6 10D+2P;
RAID-10: minimálně v režimu 4+4.
V případě distribuovaného RAID-6 musí být v diskovém poli kapacita požadovaných spare disků dostupná jako volná kapacita navíc jako rezerva v případě výpadku diskových medií. Distribuovaným RAID-6 se rozumí konfigurace, kdy na všech fyzických diskových mediích jsou distribuovány současně datové, paritní i spare bloky a rekonstrukce dat po výpadku fyzického media se účastní všechna disková media daného poolu a rebuild je tak výrazně rychlejší než v případě klasického RAID-6.</t>
  </si>
  <si>
    <t>Pro diskové pole s požadovanou FC konektivitou pouze NVMe over FC je minimální počet 40 FC portů.
FC porty musí být součástí hardwaru diskového pole. Uveďte celkový počet FC portů a komunikační schéma mezi kontrolery a porty FC.
Pokud jsou odlišné adaptéry pro FCP a NVMe over FC, bude počet NVMe FC portů specifikován v objednávce.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</si>
</sst>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sz val="11"/>
      <color theme="1"/>
      <name val="Calibri"/>
      <family val="2"/>
      <charset val="238"/>
      <scheme val="minor"/>
    </font>
    <font>
      <b/>
      <sz val="9"/>
      <color theme="1"/>
      <name val="Verdana"/>
      <family val="2"/>
      <charset val="238"/>
    </font>
    <font>
      <sz val="9"/>
      <color theme="1"/>
      <name val="Verdana"/>
      <family val="2"/>
      <charset val="238"/>
    </font>
    <font>
      <sz val="9"/>
      <name val="Verdana"/>
      <family val="2"/>
      <charset val="238"/>
    </font>
    <font>
      <sz val="11"/>
      <color rgb="FF9C0006"/>
      <name val="Calibri"/>
      <family val="2"/>
      <charset val="238"/>
      <scheme val="minor"/>
    </font>
    <font>
      <b/>
      <sz val="9"/>
      <color theme="1"/>
      <name val="Verdana"/>
      <family val="2"/>
      <charset val="238"/>
    </font>
    <font>
      <sz val="8"/>
      <name val="Calibri"/>
      <family val="2"/>
      <scheme val="minor"/>
    </font>
    <font>
      <sz val="11"/>
      <color theme="0"/>
      <name val="Calibri"/>
      <family val="2"/>
      <scheme val="minor"/>
    </font>
    <font>
      <sz val="9"/>
      <color rgb="FFFF0000"/>
      <name val="Verdana"/>
      <family val="2"/>
      <charset val="238"/>
    </font>
    <font>
      <i/>
      <sz val="9"/>
      <color theme="1"/>
      <name val="Verdana"/>
      <family val="2"/>
      <charset val="238"/>
    </font>
    <font>
      <sz val="11"/>
      <color theme="1"/>
      <name val="Verdana"/>
      <family val="2"/>
      <charset val="238"/>
    </font>
    <font>
      <b/>
      <i/>
      <sz val="9"/>
      <color theme="1"/>
      <name val="Verdana"/>
      <family val="2"/>
      <charset val="238"/>
    </font>
    <font>
      <b/>
      <sz val="11"/>
      <color theme="1"/>
      <name val="Verdana"/>
      <family val="2"/>
      <charset val="238"/>
    </font>
    <font>
      <sz val="9"/>
      <color theme="0"/>
      <name val="Verdana"/>
      <family val="2"/>
      <charset val="238"/>
    </font>
    <font>
      <sz val="9"/>
      <color theme="0" tint="-0.249977111117893"/>
      <name val="Verdana"/>
      <family val="2"/>
      <charset val="238"/>
    </font>
    <font>
      <sz val="11"/>
      <color theme="0" tint="-0.249977111117893"/>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0096E0"/>
        <bgColor indexed="64"/>
      </patternFill>
    </fill>
    <fill>
      <patternFill patternType="solid">
        <fgColor theme="0" tint="-0.249977111117893"/>
        <bgColor indexed="64"/>
      </patternFill>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B0F0"/>
        <bgColor indexed="64"/>
      </patternFill>
    </fill>
  </fills>
  <borders count="3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5" fillId="5" borderId="0" applyNumberFormat="0" applyBorder="0" applyAlignment="0" applyProtection="0"/>
  </cellStyleXfs>
  <cellXfs count="168">
    <xf numFmtId="0" fontId="0" fillId="0" borderId="0" xfId="0"/>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wrapText="1"/>
    </xf>
    <xf numFmtId="0" fontId="3" fillId="2" borderId="5" xfId="0" applyFont="1" applyFill="1" applyBorder="1" applyAlignment="1">
      <alignment horizontal="left" wrapText="1"/>
    </xf>
    <xf numFmtId="0" fontId="2" fillId="2" borderId="5" xfId="0" applyFont="1" applyFill="1" applyBorder="1" applyAlignment="1">
      <alignment horizontal="left" wrapText="1"/>
    </xf>
    <xf numFmtId="0" fontId="3" fillId="2" borderId="7" xfId="0" applyFont="1" applyFill="1" applyBorder="1" applyAlignment="1">
      <alignment horizontal="left" wrapText="1"/>
    </xf>
    <xf numFmtId="0" fontId="2" fillId="2" borderId="7" xfId="0" applyFont="1" applyFill="1" applyBorder="1" applyAlignment="1">
      <alignment horizontal="left" wrapText="1"/>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0" fontId="3" fillId="2" borderId="16" xfId="0" applyFont="1" applyFill="1" applyBorder="1" applyAlignment="1">
      <alignment horizontal="left" wrapText="1"/>
    </xf>
    <xf numFmtId="0" fontId="3" fillId="2" borderId="17" xfId="0" applyFont="1" applyFill="1" applyBorder="1" applyAlignment="1">
      <alignment horizontal="left" wrapText="1"/>
    </xf>
    <xf numFmtId="1" fontId="2" fillId="3" borderId="1" xfId="0" applyNumberFormat="1" applyFont="1" applyFill="1" applyBorder="1" applyAlignment="1">
      <alignment horizontal="center" vertical="center" wrapText="1"/>
    </xf>
    <xf numFmtId="0" fontId="3" fillId="3" borderId="2" xfId="0" applyFont="1" applyFill="1" applyBorder="1" applyAlignment="1">
      <alignment wrapText="1"/>
    </xf>
    <xf numFmtId="0" fontId="3" fillId="3" borderId="3" xfId="0" applyFont="1" applyFill="1" applyBorder="1" applyAlignment="1">
      <alignment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164" fontId="3" fillId="4" borderId="13" xfId="0" applyNumberFormat="1" applyFont="1" applyFill="1" applyBorder="1" applyAlignment="1">
      <alignment horizontal="center"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164" fontId="3" fillId="4" borderId="10" xfId="0" applyNumberFormat="1"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 fontId="2" fillId="3" borderId="9"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164" fontId="3" fillId="0" borderId="4"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2" fillId="2" borderId="16" xfId="0" applyFont="1" applyFill="1" applyBorder="1" applyAlignment="1">
      <alignment horizontal="left" wrapText="1"/>
    </xf>
    <xf numFmtId="0" fontId="2" fillId="2" borderId="17" xfId="0" applyFont="1" applyFill="1" applyBorder="1" applyAlignment="1">
      <alignment horizontal="left" wrapText="1"/>
    </xf>
    <xf numFmtId="1" fontId="2" fillId="3" borderId="31" xfId="0" applyNumberFormat="1" applyFont="1" applyFill="1" applyBorder="1" applyAlignment="1">
      <alignment horizontal="center" vertical="center" wrapText="1"/>
    </xf>
    <xf numFmtId="0" fontId="3" fillId="3" borderId="26" xfId="0" applyFont="1" applyFill="1" applyBorder="1" applyAlignment="1">
      <alignment wrapText="1"/>
    </xf>
    <xf numFmtId="0" fontId="3" fillId="3" borderId="32" xfId="0" applyFont="1" applyFill="1" applyBorder="1" applyAlignment="1">
      <alignment wrapText="1"/>
    </xf>
    <xf numFmtId="49" fontId="2" fillId="4" borderId="14" xfId="0" applyNumberFormat="1" applyFont="1" applyFill="1" applyBorder="1" applyAlignment="1">
      <alignment horizontal="left" vertical="center" wrapText="1"/>
    </xf>
    <xf numFmtId="49" fontId="3" fillId="4" borderId="11" xfId="0" applyNumberFormat="1" applyFont="1" applyFill="1" applyBorder="1" applyAlignment="1">
      <alignment horizontal="left" vertical="center" wrapText="1"/>
    </xf>
    <xf numFmtId="49" fontId="6" fillId="3" borderId="2"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49" fontId="3" fillId="0" borderId="5"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3" fillId="6" borderId="5" xfId="0" applyNumberFormat="1" applyFont="1" applyFill="1" applyBorder="1" applyAlignment="1">
      <alignment horizontal="left" vertical="center" wrapText="1"/>
    </xf>
    <xf numFmtId="49" fontId="3" fillId="0" borderId="5" xfId="0" quotePrefix="1"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4" fillId="0" borderId="5" xfId="2" applyNumberFormat="1" applyFont="1" applyFill="1" applyBorder="1" applyAlignment="1">
      <alignment horizontal="left" vertical="center" wrapText="1"/>
    </xf>
    <xf numFmtId="49" fontId="3" fillId="0" borderId="18" xfId="0" applyNumberFormat="1" applyFont="1" applyBorder="1" applyAlignment="1">
      <alignment horizontal="left" vertical="center" wrapText="1"/>
    </xf>
    <xf numFmtId="49" fontId="2" fillId="3" borderId="2" xfId="0" applyNumberFormat="1" applyFont="1" applyFill="1" applyBorder="1" applyAlignment="1">
      <alignment vertical="center" wrapText="1"/>
    </xf>
    <xf numFmtId="49" fontId="3" fillId="3" borderId="2" xfId="0" applyNumberFormat="1" applyFont="1" applyFill="1" applyBorder="1" applyAlignment="1">
      <alignment vertical="center" wrapText="1"/>
    </xf>
    <xf numFmtId="49" fontId="3" fillId="0" borderId="6" xfId="0" applyNumberFormat="1" applyFont="1" applyBorder="1" applyAlignment="1">
      <alignment horizontal="left" vertical="center" wrapText="1"/>
    </xf>
    <xf numFmtId="49" fontId="2" fillId="3" borderId="5" xfId="0" applyNumberFormat="1" applyFont="1" applyFill="1" applyBorder="1" applyAlignment="1">
      <alignment vertical="center" wrapText="1"/>
    </xf>
    <xf numFmtId="49" fontId="3" fillId="3" borderId="5" xfId="0" applyNumberFormat="1" applyFont="1" applyFill="1" applyBorder="1" applyAlignment="1">
      <alignment vertical="center" wrapText="1"/>
    </xf>
    <xf numFmtId="49" fontId="4" fillId="6" borderId="5" xfId="0" applyNumberFormat="1" applyFont="1" applyFill="1" applyBorder="1" applyAlignment="1">
      <alignment horizontal="left" vertical="center" wrapText="1"/>
    </xf>
    <xf numFmtId="49" fontId="2" fillId="3" borderId="26" xfId="0" applyNumberFormat="1" applyFont="1" applyFill="1" applyBorder="1" applyAlignment="1">
      <alignment vertical="center" wrapText="1"/>
    </xf>
    <xf numFmtId="49" fontId="3" fillId="3" borderId="26" xfId="0" applyNumberFormat="1" applyFont="1" applyFill="1" applyBorder="1" applyAlignment="1">
      <alignment vertical="center" wrapText="1"/>
    </xf>
    <xf numFmtId="49" fontId="0" fillId="0" borderId="0" xfId="0" applyNumberFormat="1" applyAlignment="1">
      <alignment horizontal="left" wrapText="1"/>
    </xf>
    <xf numFmtId="3" fontId="0" fillId="0" borderId="0" xfId="0" applyNumberFormat="1"/>
    <xf numFmtId="49" fontId="3" fillId="6" borderId="6" xfId="0" applyNumberFormat="1" applyFont="1" applyFill="1" applyBorder="1" applyAlignment="1">
      <alignment horizontal="left" vertical="center" wrapText="1"/>
    </xf>
    <xf numFmtId="0" fontId="4" fillId="2" borderId="5" xfId="0" applyFont="1" applyFill="1" applyBorder="1" applyAlignment="1">
      <alignment horizontal="left" wrapText="1"/>
    </xf>
    <xf numFmtId="49" fontId="4" fillId="6" borderId="5" xfId="0" quotePrefix="1" applyNumberFormat="1" applyFont="1" applyFill="1" applyBorder="1" applyAlignment="1">
      <alignment horizontal="left" vertical="center" wrapText="1"/>
    </xf>
    <xf numFmtId="49" fontId="3" fillId="6" borderId="5" xfId="0" quotePrefix="1" applyNumberFormat="1" applyFont="1" applyFill="1" applyBorder="1" applyAlignment="1">
      <alignment horizontal="left" vertical="center" wrapText="1"/>
    </xf>
    <xf numFmtId="0" fontId="9" fillId="2" borderId="5" xfId="0" applyFont="1" applyFill="1" applyBorder="1" applyAlignment="1">
      <alignment horizontal="left" wrapText="1"/>
    </xf>
    <xf numFmtId="49" fontId="3" fillId="6" borderId="16" xfId="0" applyNumberFormat="1" applyFont="1" applyFill="1" applyBorder="1" applyAlignment="1">
      <alignment horizontal="left" vertical="center" wrapText="1"/>
    </xf>
    <xf numFmtId="164" fontId="0" fillId="0" borderId="5" xfId="0" applyNumberFormat="1" applyBorder="1" applyAlignment="1">
      <alignment horizontal="center" wrapText="1"/>
    </xf>
    <xf numFmtId="0" fontId="0" fillId="2" borderId="5" xfId="0" applyFill="1" applyBorder="1" applyAlignment="1">
      <alignment horizontal="left" wrapText="1"/>
    </xf>
    <xf numFmtId="164" fontId="3" fillId="0" borderId="0" xfId="0" applyNumberFormat="1" applyFont="1" applyBorder="1" applyAlignment="1">
      <alignment horizontal="center" vertical="center" wrapText="1"/>
    </xf>
    <xf numFmtId="49" fontId="0" fillId="0" borderId="0" xfId="0" applyNumberFormat="1" applyBorder="1" applyAlignment="1">
      <alignment horizontal="left" wrapText="1"/>
    </xf>
    <xf numFmtId="0" fontId="0" fillId="0" borderId="0" xfId="0" applyBorder="1" applyAlignment="1">
      <alignment horizontal="left" wrapText="1"/>
    </xf>
    <xf numFmtId="164" fontId="3" fillId="0" borderId="5" xfId="0" applyNumberFormat="1" applyFont="1" applyBorder="1" applyAlignment="1">
      <alignment horizontal="center" vertical="center" wrapText="1"/>
    </xf>
    <xf numFmtId="0" fontId="11" fillId="0" borderId="0" xfId="0" applyFont="1"/>
    <xf numFmtId="0" fontId="3" fillId="0" borderId="0" xfId="0" applyFont="1"/>
    <xf numFmtId="0" fontId="1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xf numFmtId="0" fontId="3" fillId="0" borderId="22" xfId="0" applyFont="1" applyBorder="1"/>
    <xf numFmtId="0" fontId="3" fillId="7" borderId="19" xfId="0" applyFont="1" applyFill="1" applyBorder="1"/>
    <xf numFmtId="0" fontId="3" fillId="8" borderId="14" xfId="0" applyFont="1" applyFill="1" applyBorder="1"/>
    <xf numFmtId="0" fontId="3" fillId="8" borderId="15" xfId="0" applyFont="1" applyFill="1" applyBorder="1"/>
    <xf numFmtId="0" fontId="3" fillId="9" borderId="9" xfId="0" applyFont="1" applyFill="1" applyBorder="1"/>
    <xf numFmtId="0" fontId="3" fillId="0" borderId="20" xfId="0" applyFont="1" applyBorder="1"/>
    <xf numFmtId="3" fontId="3" fillId="0" borderId="5" xfId="0" applyNumberFormat="1" applyFont="1" applyBorder="1"/>
    <xf numFmtId="3" fontId="3" fillId="0" borderId="7" xfId="0" applyNumberFormat="1" applyFont="1" applyBorder="1"/>
    <xf numFmtId="0" fontId="3" fillId="9" borderId="10" xfId="0" applyFont="1" applyFill="1" applyBorder="1"/>
    <xf numFmtId="0" fontId="3" fillId="0" borderId="21" xfId="0" applyFont="1" applyBorder="1"/>
    <xf numFmtId="3" fontId="3" fillId="0" borderId="11" xfId="0" applyNumberFormat="1" applyFont="1" applyBorder="1"/>
    <xf numFmtId="0" fontId="3" fillId="8" borderId="33" xfId="0" applyFont="1" applyFill="1" applyBorder="1"/>
    <xf numFmtId="3" fontId="3" fillId="0" borderId="34" xfId="0" applyNumberFormat="1" applyFont="1" applyBorder="1"/>
    <xf numFmtId="3" fontId="3" fillId="0" borderId="35" xfId="0" applyNumberFormat="1" applyFont="1" applyBorder="1"/>
    <xf numFmtId="0" fontId="3" fillId="0" borderId="0" xfId="0" applyFont="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3" fillId="2" borderId="5" xfId="0" applyFont="1" applyFill="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right"/>
    </xf>
    <xf numFmtId="3" fontId="3" fillId="0" borderId="5" xfId="0" quotePrefix="1" applyNumberFormat="1" applyFont="1" applyBorder="1" applyAlignment="1">
      <alignment horizontal="right" vertical="center"/>
    </xf>
    <xf numFmtId="3" fontId="3" fillId="0" borderId="5" xfId="0" applyNumberFormat="1" applyFont="1" applyBorder="1" applyAlignment="1">
      <alignment horizontal="right" vertical="center"/>
    </xf>
    <xf numFmtId="0" fontId="3" fillId="0" borderId="25"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49" fontId="3" fillId="0" borderId="5" xfId="0" applyNumberFormat="1" applyFont="1" applyBorder="1" applyAlignment="1">
      <alignment vertical="center"/>
    </xf>
    <xf numFmtId="49" fontId="3" fillId="0" borderId="5" xfId="0" applyNumberFormat="1" applyFont="1" applyBorder="1" applyAlignment="1">
      <alignment horizontal="left" vertical="center" wrapText="1"/>
    </xf>
    <xf numFmtId="0" fontId="2" fillId="0" borderId="30" xfId="0" applyFont="1" applyBorder="1" applyAlignment="1">
      <alignment vertical="center" wrapText="1"/>
    </xf>
    <xf numFmtId="0" fontId="3" fillId="11" borderId="9" xfId="0" applyFont="1" applyFill="1" applyBorder="1" applyAlignment="1">
      <alignment vertical="center" wrapText="1"/>
    </xf>
    <xf numFmtId="0" fontId="3" fillId="13" borderId="9" xfId="0" applyFont="1" applyFill="1" applyBorder="1" applyAlignment="1">
      <alignment vertical="center" wrapText="1"/>
    </xf>
    <xf numFmtId="0" fontId="3" fillId="14" borderId="9" xfId="0" applyFont="1" applyFill="1" applyBorder="1" applyAlignment="1">
      <alignment vertical="center" wrapText="1"/>
    </xf>
    <xf numFmtId="0" fontId="3" fillId="12" borderId="9" xfId="0" applyFont="1" applyFill="1" applyBorder="1" applyAlignment="1">
      <alignment vertical="center" wrapText="1"/>
    </xf>
    <xf numFmtId="0" fontId="3" fillId="15" borderId="9" xfId="0" applyFont="1" applyFill="1" applyBorder="1" applyAlignment="1">
      <alignment vertical="center" wrapText="1"/>
    </xf>
    <xf numFmtId="0" fontId="3" fillId="8" borderId="9" xfId="0" applyFont="1" applyFill="1" applyBorder="1" applyAlignment="1">
      <alignment vertical="center" wrapText="1"/>
    </xf>
    <xf numFmtId="0" fontId="3" fillId="0" borderId="24" xfId="0" applyFont="1" applyBorder="1" applyAlignment="1">
      <alignment vertical="center" wrapText="1"/>
    </xf>
    <xf numFmtId="0" fontId="2" fillId="0" borderId="27"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49" fontId="3" fillId="0" borderId="0" xfId="0" applyNumberFormat="1" applyFont="1" applyAlignment="1">
      <alignment vertical="center"/>
    </xf>
    <xf numFmtId="0" fontId="2" fillId="0" borderId="6" xfId="0" applyFont="1" applyBorder="1" applyAlignment="1">
      <alignment vertical="center" wrapText="1"/>
    </xf>
    <xf numFmtId="0" fontId="3" fillId="13" borderId="13" xfId="0" applyFont="1" applyFill="1" applyBorder="1"/>
    <xf numFmtId="0" fontId="3" fillId="13" borderId="14" xfId="0" applyFont="1" applyFill="1" applyBorder="1" applyAlignment="1">
      <alignment horizontal="center" vertical="center"/>
    </xf>
    <xf numFmtId="0" fontId="3" fillId="13" borderId="15" xfId="0" applyFont="1" applyFill="1" applyBorder="1" applyAlignment="1">
      <alignment horizontal="center" vertical="center"/>
    </xf>
    <xf numFmtId="0" fontId="3" fillId="13" borderId="10" xfId="0" applyFont="1" applyFill="1" applyBorder="1"/>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3" fillId="14" borderId="13" xfId="0" applyFont="1" applyFill="1" applyBorder="1"/>
    <xf numFmtId="0" fontId="3" fillId="14" borderId="14" xfId="0" applyFont="1" applyFill="1" applyBorder="1" applyAlignment="1">
      <alignment horizontal="center" vertical="center"/>
    </xf>
    <xf numFmtId="0" fontId="3" fillId="14" borderId="15" xfId="0" applyFont="1" applyFill="1" applyBorder="1" applyAlignment="1">
      <alignment horizontal="center" vertical="center"/>
    </xf>
    <xf numFmtId="0" fontId="3" fillId="14" borderId="10" xfId="0" applyFont="1" applyFill="1" applyBorder="1"/>
    <xf numFmtId="0" fontId="3" fillId="14" borderId="11" xfId="0" applyFont="1" applyFill="1" applyBorder="1" applyAlignment="1">
      <alignment horizontal="center" vertical="center"/>
    </xf>
    <xf numFmtId="0" fontId="3" fillId="14" borderId="12" xfId="0" applyFont="1" applyFill="1" applyBorder="1" applyAlignment="1">
      <alignment horizontal="center" vertical="center"/>
    </xf>
    <xf numFmtId="0" fontId="3" fillId="0" borderId="0" xfId="0" applyFont="1" applyAlignment="1">
      <alignment horizontal="left" vertical="center"/>
    </xf>
    <xf numFmtId="0" fontId="13" fillId="0" borderId="0" xfId="0" applyFont="1"/>
    <xf numFmtId="0" fontId="3" fillId="0" borderId="0" xfId="0" applyFont="1" applyFill="1"/>
    <xf numFmtId="0" fontId="15" fillId="0" borderId="0" xfId="0" applyFont="1" applyFill="1" applyAlignment="1">
      <alignment horizontal="right"/>
    </xf>
    <xf numFmtId="0" fontId="15" fillId="0" borderId="0" xfId="0" applyFont="1" applyFill="1"/>
    <xf numFmtId="0" fontId="16" fillId="0" borderId="0" xfId="0" applyFont="1" applyFill="1"/>
    <xf numFmtId="0" fontId="3" fillId="0" borderId="37" xfId="0" applyFont="1" applyBorder="1" applyAlignment="1">
      <alignment horizontal="right"/>
    </xf>
    <xf numFmtId="0" fontId="3" fillId="0" borderId="38" xfId="0" applyFont="1" applyBorder="1" applyAlignment="1">
      <alignment horizontal="right"/>
    </xf>
    <xf numFmtId="3" fontId="3" fillId="10" borderId="7" xfId="0" applyNumberFormat="1" applyFont="1" applyFill="1" applyBorder="1"/>
    <xf numFmtId="3" fontId="3" fillId="10" borderId="11" xfId="0" applyNumberFormat="1" applyFont="1" applyFill="1" applyBorder="1"/>
    <xf numFmtId="49" fontId="10" fillId="0" borderId="0" xfId="0" applyNumberFormat="1" applyFont="1" applyAlignment="1">
      <alignment vertical="center" wrapText="1"/>
    </xf>
    <xf numFmtId="0" fontId="3" fillId="16" borderId="36" xfId="0" applyFont="1" applyFill="1" applyBorder="1" applyAlignment="1">
      <alignment horizontal="center" wrapText="1" shrinkToFit="1"/>
    </xf>
    <xf numFmtId="0" fontId="3" fillId="16" borderId="37" xfId="0" applyFont="1" applyFill="1" applyBorder="1" applyAlignment="1">
      <alignment horizontal="center" wrapText="1" shrinkToFit="1"/>
    </xf>
    <xf numFmtId="0" fontId="0" fillId="0" borderId="0" xfId="0" applyAlignment="1">
      <alignment horizontal="left" vertical="center" wrapText="1"/>
    </xf>
    <xf numFmtId="0" fontId="2"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xf>
    <xf numFmtId="0" fontId="3" fillId="8" borderId="27" xfId="0" applyFont="1" applyFill="1" applyBorder="1" applyAlignment="1">
      <alignment horizontal="left" vertical="center" wrapText="1"/>
    </xf>
    <xf numFmtId="0" fontId="3" fillId="8" borderId="28" xfId="0" applyFont="1" applyFill="1" applyBorder="1" applyAlignment="1">
      <alignment horizontal="left" vertical="center"/>
    </xf>
    <xf numFmtId="0" fontId="3" fillId="8" borderId="29" xfId="0" applyFont="1" applyFill="1" applyBorder="1" applyAlignment="1">
      <alignment horizontal="left" vertical="center"/>
    </xf>
    <xf numFmtId="49" fontId="3" fillId="0" borderId="0" xfId="0" applyNumberFormat="1" applyFont="1" applyAlignment="1">
      <alignment vertical="center" wrapText="1"/>
    </xf>
    <xf numFmtId="0" fontId="3" fillId="0" borderId="0" xfId="0" applyFont="1" applyAlignment="1">
      <alignment vertical="center" wrapText="1"/>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0" fontId="3" fillId="0" borderId="12" xfId="0" applyFont="1" applyBorder="1" applyAlignment="1">
      <alignment horizontal="center" vertical="center"/>
    </xf>
    <xf numFmtId="0" fontId="2"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cellXfs>
  <cellStyles count="3">
    <cellStyle name="Normální" xfId="0" builtinId="0"/>
    <cellStyle name="Normální 2" xfId="1" xr:uid="{F847AFBF-E057-46CB-9F29-930BA8B42BDE}"/>
    <cellStyle name="Špatně" xfId="2" builtinId="27"/>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fgColor auto="1"/>
          <bgColor theme="5" tint="0.79998168889431442"/>
        </patternFill>
      </fill>
    </dxf>
  </dxfs>
  <tableStyles count="0" defaultTableStyle="TableStyleMedium2" defaultPivotStyle="PivotStyleLight16"/>
  <colors>
    <mruColors>
      <color rgb="FFF879FB"/>
      <color rgb="FF0096E0"/>
      <color rgb="FF75D1FF"/>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5E9CB-AC42-45D1-9E2D-0E18516BD93A}">
  <sheetPr>
    <pageSetUpPr fitToPage="1"/>
  </sheetPr>
  <dimension ref="A1:H182"/>
  <sheetViews>
    <sheetView topLeftCell="A139" zoomScale="130" zoomScaleNormal="130" zoomScaleSheetLayoutView="50" workbookViewId="0">
      <selection activeCell="C88" sqref="C88"/>
    </sheetView>
  </sheetViews>
  <sheetFormatPr defaultColWidth="9.140625" defaultRowHeight="15" x14ac:dyDescent="0.25"/>
  <cols>
    <col min="1" max="1" width="9.140625" style="3"/>
    <col min="2" max="2" width="55.28515625" style="56" customWidth="1"/>
    <col min="3" max="3" width="53.7109375" style="56" customWidth="1"/>
    <col min="4" max="4" width="18.42578125" style="2" customWidth="1"/>
    <col min="5" max="5" width="41.85546875" style="2" customWidth="1"/>
    <col min="6" max="16384" width="9.140625" style="1"/>
  </cols>
  <sheetData>
    <row r="1" spans="1:5" ht="24" customHeight="1" x14ac:dyDescent="0.25">
      <c r="A1" s="18"/>
      <c r="B1" s="37" t="s">
        <v>0</v>
      </c>
      <c r="C1" s="37" t="s">
        <v>1</v>
      </c>
      <c r="D1" s="19" t="s">
        <v>2</v>
      </c>
      <c r="E1" s="20" t="s">
        <v>3</v>
      </c>
    </row>
    <row r="2" spans="1:5" ht="39" customHeight="1" thickBot="1" x14ac:dyDescent="0.3">
      <c r="A2" s="21"/>
      <c r="B2" s="38" t="s">
        <v>4</v>
      </c>
      <c r="C2" s="38" t="s">
        <v>5</v>
      </c>
      <c r="D2" s="22" t="s">
        <v>6</v>
      </c>
      <c r="E2" s="23" t="s">
        <v>7</v>
      </c>
    </row>
    <row r="3" spans="1:5" ht="21" customHeight="1" thickBot="1" x14ac:dyDescent="0.3">
      <c r="A3" s="15">
        <v>1</v>
      </c>
      <c r="B3" s="39" t="s">
        <v>8</v>
      </c>
      <c r="C3" s="40"/>
      <c r="D3" s="16"/>
      <c r="E3" s="17"/>
    </row>
    <row r="4" spans="1:5" ht="113.45" customHeight="1" x14ac:dyDescent="0.25">
      <c r="A4" s="27">
        <f>A3+0.001</f>
        <v>1.0009999999999999</v>
      </c>
      <c r="B4" s="58" t="s">
        <v>9</v>
      </c>
      <c r="C4" s="58" t="s">
        <v>413</v>
      </c>
      <c r="D4" s="8"/>
      <c r="E4" s="9"/>
    </row>
    <row r="5" spans="1:5" ht="100.9" customHeight="1" x14ac:dyDescent="0.25">
      <c r="A5" s="28">
        <f t="shared" ref="A5:A97" si="0">A4+0.001</f>
        <v>1.0019999999999998</v>
      </c>
      <c r="B5" s="43" t="s">
        <v>10</v>
      </c>
      <c r="C5" s="43" t="s">
        <v>11</v>
      </c>
      <c r="D5" s="4"/>
      <c r="E5" s="6"/>
    </row>
    <row r="6" spans="1:5" ht="30.6" customHeight="1" x14ac:dyDescent="0.25">
      <c r="A6" s="28">
        <f t="shared" si="0"/>
        <v>1.0029999999999997</v>
      </c>
      <c r="B6" s="41" t="s">
        <v>12</v>
      </c>
      <c r="C6" s="41"/>
      <c r="D6" s="4"/>
      <c r="E6" s="6"/>
    </row>
    <row r="7" spans="1:5" ht="28.5" customHeight="1" x14ac:dyDescent="0.25">
      <c r="A7" s="28">
        <f t="shared" si="0"/>
        <v>1.0039999999999996</v>
      </c>
      <c r="B7" s="41" t="s">
        <v>13</v>
      </c>
      <c r="C7" s="41"/>
      <c r="D7" s="4"/>
      <c r="E7" s="6"/>
    </row>
    <row r="8" spans="1:5" ht="33.6" customHeight="1" x14ac:dyDescent="0.25">
      <c r="A8" s="28">
        <f t="shared" si="0"/>
        <v>1.0049999999999994</v>
      </c>
      <c r="B8" s="41" t="s">
        <v>14</v>
      </c>
      <c r="C8" s="41" t="s">
        <v>15</v>
      </c>
      <c r="D8" s="4"/>
      <c r="E8" s="6"/>
    </row>
    <row r="9" spans="1:5" ht="36" customHeight="1" x14ac:dyDescent="0.25">
      <c r="A9" s="28">
        <f t="shared" si="0"/>
        <v>1.0059999999999993</v>
      </c>
      <c r="B9" s="42" t="s">
        <v>16</v>
      </c>
      <c r="C9" s="42" t="s">
        <v>17</v>
      </c>
      <c r="D9" s="4"/>
      <c r="E9" s="6"/>
    </row>
    <row r="10" spans="1:5" ht="147" customHeight="1" x14ac:dyDescent="0.25">
      <c r="A10" s="28">
        <f t="shared" si="0"/>
        <v>1.0069999999999992</v>
      </c>
      <c r="B10" s="41" t="s">
        <v>18</v>
      </c>
      <c r="C10" s="41" t="s">
        <v>19</v>
      </c>
      <c r="D10" s="4"/>
      <c r="E10" s="6"/>
    </row>
    <row r="11" spans="1:5" ht="175.15" customHeight="1" x14ac:dyDescent="0.25">
      <c r="A11" s="28">
        <f t="shared" si="0"/>
        <v>1.0079999999999991</v>
      </c>
      <c r="B11" s="41" t="s">
        <v>20</v>
      </c>
      <c r="C11" s="41" t="s">
        <v>21</v>
      </c>
      <c r="D11" s="4"/>
      <c r="E11" s="6"/>
    </row>
    <row r="12" spans="1:5" ht="53.45" customHeight="1" x14ac:dyDescent="0.25">
      <c r="A12" s="28">
        <f t="shared" si="0"/>
        <v>1.008999999999999</v>
      </c>
      <c r="B12" s="42" t="s">
        <v>22</v>
      </c>
      <c r="C12" s="42" t="s">
        <v>23</v>
      </c>
      <c r="D12" s="4"/>
      <c r="E12" s="6"/>
    </row>
    <row r="13" spans="1:5" ht="136.15" customHeight="1" x14ac:dyDescent="0.25">
      <c r="A13" s="28">
        <f t="shared" si="0"/>
        <v>1.0099999999999989</v>
      </c>
      <c r="B13" s="43" t="s">
        <v>24</v>
      </c>
      <c r="C13" s="43" t="s">
        <v>25</v>
      </c>
      <c r="D13" s="4"/>
      <c r="E13" s="6"/>
    </row>
    <row r="14" spans="1:5" ht="95.45" customHeight="1" x14ac:dyDescent="0.25">
      <c r="A14" s="28">
        <f t="shared" si="0"/>
        <v>1.0109999999999988</v>
      </c>
      <c r="B14" s="41" t="s">
        <v>365</v>
      </c>
      <c r="C14" s="43" t="s">
        <v>26</v>
      </c>
      <c r="D14" s="4"/>
      <c r="E14" s="6"/>
    </row>
    <row r="15" spans="1:5" ht="178.9" customHeight="1" x14ac:dyDescent="0.25">
      <c r="A15" s="28">
        <f t="shared" si="0"/>
        <v>1.0119999999999987</v>
      </c>
      <c r="B15" s="41" t="s">
        <v>27</v>
      </c>
      <c r="C15" s="41" t="s">
        <v>28</v>
      </c>
      <c r="D15" s="4"/>
      <c r="E15" s="6"/>
    </row>
    <row r="16" spans="1:5" ht="227.45" customHeight="1" x14ac:dyDescent="0.25">
      <c r="A16" s="28">
        <f t="shared" si="0"/>
        <v>1.0129999999999986</v>
      </c>
      <c r="B16" s="41" t="s">
        <v>29</v>
      </c>
      <c r="C16" s="43" t="s">
        <v>30</v>
      </c>
      <c r="D16" s="4"/>
      <c r="E16" s="6"/>
    </row>
    <row r="17" spans="1:5" ht="99" customHeight="1" x14ac:dyDescent="0.25">
      <c r="A17" s="28">
        <f t="shared" si="0"/>
        <v>1.0139999999999985</v>
      </c>
      <c r="B17" s="41" t="s">
        <v>31</v>
      </c>
      <c r="C17" s="41" t="s">
        <v>32</v>
      </c>
      <c r="D17" s="4"/>
      <c r="E17" s="6"/>
    </row>
    <row r="18" spans="1:5" ht="120" customHeight="1" x14ac:dyDescent="0.25">
      <c r="A18" s="28">
        <f t="shared" si="0"/>
        <v>1.0149999999999983</v>
      </c>
      <c r="B18" s="43" t="s">
        <v>33</v>
      </c>
      <c r="C18" s="43" t="s">
        <v>34</v>
      </c>
      <c r="D18" s="59"/>
      <c r="E18" s="6"/>
    </row>
    <row r="19" spans="1:5" ht="58.9" customHeight="1" x14ac:dyDescent="0.25">
      <c r="A19" s="28">
        <f t="shared" si="0"/>
        <v>1.0159999999999982</v>
      </c>
      <c r="B19" s="41" t="s">
        <v>35</v>
      </c>
      <c r="C19" s="41" t="s">
        <v>36</v>
      </c>
      <c r="D19" s="4"/>
      <c r="E19" s="6"/>
    </row>
    <row r="20" spans="1:5" ht="55.9" customHeight="1" x14ac:dyDescent="0.25">
      <c r="A20" s="28">
        <f t="shared" si="0"/>
        <v>1.0169999999999981</v>
      </c>
      <c r="B20" s="41" t="s">
        <v>37</v>
      </c>
      <c r="C20" s="41" t="s">
        <v>38</v>
      </c>
      <c r="D20" s="4"/>
      <c r="E20" s="6"/>
    </row>
    <row r="21" spans="1:5" ht="43.9" customHeight="1" x14ac:dyDescent="0.25">
      <c r="A21" s="28">
        <f t="shared" si="0"/>
        <v>1.017999999999998</v>
      </c>
      <c r="B21" s="43" t="s">
        <v>39</v>
      </c>
      <c r="C21" s="43" t="s">
        <v>40</v>
      </c>
      <c r="D21" s="4"/>
      <c r="E21" s="6"/>
    </row>
    <row r="22" spans="1:5" ht="43.15" customHeight="1" x14ac:dyDescent="0.25">
      <c r="A22" s="28">
        <f t="shared" si="0"/>
        <v>1.0189999999999979</v>
      </c>
      <c r="B22" s="43" t="s">
        <v>398</v>
      </c>
      <c r="C22" s="41" t="s">
        <v>41</v>
      </c>
      <c r="D22" s="4"/>
      <c r="E22" s="6"/>
    </row>
    <row r="23" spans="1:5" ht="34.9" customHeight="1" x14ac:dyDescent="0.25">
      <c r="A23" s="28">
        <f t="shared" si="0"/>
        <v>1.0199999999999978</v>
      </c>
      <c r="B23" s="41" t="s">
        <v>42</v>
      </c>
      <c r="C23" s="41" t="s">
        <v>40</v>
      </c>
      <c r="D23" s="4"/>
      <c r="E23" s="6"/>
    </row>
    <row r="24" spans="1:5" ht="23.45" customHeight="1" x14ac:dyDescent="0.25">
      <c r="A24" s="28">
        <f t="shared" si="0"/>
        <v>1.0209999999999977</v>
      </c>
      <c r="B24" s="42" t="s">
        <v>43</v>
      </c>
      <c r="C24" s="42"/>
      <c r="D24" s="4"/>
      <c r="E24" s="6"/>
    </row>
    <row r="25" spans="1:5" ht="20.45" customHeight="1" x14ac:dyDescent="0.25">
      <c r="A25" s="28">
        <f t="shared" si="0"/>
        <v>1.0219999999999976</v>
      </c>
      <c r="B25" s="53" t="s">
        <v>44</v>
      </c>
      <c r="C25" s="42"/>
      <c r="D25" s="4"/>
      <c r="E25" s="6"/>
    </row>
    <row r="26" spans="1:5" ht="267.60000000000002" customHeight="1" x14ac:dyDescent="0.25">
      <c r="A26" s="28">
        <f t="shared" si="0"/>
        <v>1.0229999999999975</v>
      </c>
      <c r="B26" s="42" t="s">
        <v>45</v>
      </c>
      <c r="C26" s="53" t="s">
        <v>366</v>
      </c>
      <c r="D26" s="4"/>
      <c r="E26" s="6"/>
    </row>
    <row r="27" spans="1:5" ht="171.6" customHeight="1" x14ac:dyDescent="0.25">
      <c r="A27" s="28">
        <f t="shared" si="0"/>
        <v>1.0239999999999974</v>
      </c>
      <c r="B27" s="53" t="s">
        <v>46</v>
      </c>
      <c r="C27" s="53" t="s">
        <v>47</v>
      </c>
      <c r="D27" s="4"/>
      <c r="E27" s="6"/>
    </row>
    <row r="28" spans="1:5" ht="255" customHeight="1" x14ac:dyDescent="0.25">
      <c r="A28" s="28">
        <f t="shared" si="0"/>
        <v>1.0249999999999972</v>
      </c>
      <c r="B28" s="53" t="s">
        <v>389</v>
      </c>
      <c r="C28" s="53" t="s">
        <v>412</v>
      </c>
      <c r="D28" s="4"/>
      <c r="E28" s="6"/>
    </row>
    <row r="29" spans="1:5" ht="174" customHeight="1" x14ac:dyDescent="0.25">
      <c r="A29" s="28">
        <f t="shared" si="0"/>
        <v>1.0259999999999971</v>
      </c>
      <c r="B29" s="53" t="s">
        <v>48</v>
      </c>
      <c r="C29" s="53" t="s">
        <v>49</v>
      </c>
      <c r="D29" s="4"/>
      <c r="E29" s="6"/>
    </row>
    <row r="30" spans="1:5" ht="207.6" customHeight="1" x14ac:dyDescent="0.25">
      <c r="A30" s="28">
        <f t="shared" si="0"/>
        <v>1.026999999999997</v>
      </c>
      <c r="B30" s="53" t="s">
        <v>50</v>
      </c>
      <c r="C30" s="53" t="s">
        <v>51</v>
      </c>
      <c r="D30" s="4"/>
      <c r="E30" s="6"/>
    </row>
    <row r="31" spans="1:5" ht="213.6" customHeight="1" x14ac:dyDescent="0.25">
      <c r="A31" s="28">
        <f t="shared" si="0"/>
        <v>1.0279999999999969</v>
      </c>
      <c r="B31" s="53" t="s">
        <v>52</v>
      </c>
      <c r="C31" s="53" t="s">
        <v>53</v>
      </c>
      <c r="D31" s="4"/>
      <c r="E31" s="6"/>
    </row>
    <row r="32" spans="1:5" ht="41.25" customHeight="1" x14ac:dyDescent="0.25">
      <c r="A32" s="28">
        <f t="shared" si="0"/>
        <v>1.0289999999999968</v>
      </c>
      <c r="B32" s="53" t="s">
        <v>54</v>
      </c>
      <c r="C32" s="53" t="s">
        <v>385</v>
      </c>
      <c r="D32" s="4"/>
      <c r="E32" s="6"/>
    </row>
    <row r="33" spans="1:5" ht="68.25" customHeight="1" x14ac:dyDescent="0.25">
      <c r="A33" s="28">
        <f t="shared" si="0"/>
        <v>1.0299999999999967</v>
      </c>
      <c r="B33" s="53" t="s">
        <v>55</v>
      </c>
      <c r="C33" s="53" t="s">
        <v>56</v>
      </c>
      <c r="D33" s="4"/>
      <c r="E33" s="6"/>
    </row>
    <row r="34" spans="1:5" ht="145.9" customHeight="1" x14ac:dyDescent="0.25">
      <c r="A34" s="28">
        <f t="shared" si="0"/>
        <v>1.0309999999999966</v>
      </c>
      <c r="B34" s="43" t="s">
        <v>399</v>
      </c>
      <c r="C34" s="43" t="s">
        <v>57</v>
      </c>
      <c r="D34" s="62"/>
      <c r="E34" s="6"/>
    </row>
    <row r="35" spans="1:5" ht="90.6" customHeight="1" x14ac:dyDescent="0.25">
      <c r="A35" s="28">
        <f t="shared" si="0"/>
        <v>1.0319999999999965</v>
      </c>
      <c r="B35" s="43" t="s">
        <v>58</v>
      </c>
      <c r="C35" s="43" t="s">
        <v>59</v>
      </c>
      <c r="D35" s="4"/>
      <c r="E35" s="6"/>
    </row>
    <row r="36" spans="1:5" ht="214.9" customHeight="1" x14ac:dyDescent="0.25">
      <c r="A36" s="28">
        <f t="shared" si="0"/>
        <v>1.0329999999999964</v>
      </c>
      <c r="B36" s="43" t="s">
        <v>60</v>
      </c>
      <c r="C36" s="43" t="s">
        <v>61</v>
      </c>
      <c r="D36" s="4"/>
      <c r="E36" s="6"/>
    </row>
    <row r="37" spans="1:5" ht="60" customHeight="1" x14ac:dyDescent="0.25">
      <c r="A37" s="28">
        <f t="shared" si="0"/>
        <v>1.0339999999999963</v>
      </c>
      <c r="B37" s="43" t="s">
        <v>62</v>
      </c>
      <c r="C37" s="43" t="s">
        <v>63</v>
      </c>
      <c r="D37" s="4"/>
      <c r="E37" s="6"/>
    </row>
    <row r="38" spans="1:5" ht="78" customHeight="1" x14ac:dyDescent="0.25">
      <c r="A38" s="28">
        <f t="shared" si="0"/>
        <v>1.0349999999999961</v>
      </c>
      <c r="B38" s="43" t="s">
        <v>64</v>
      </c>
      <c r="C38" s="43" t="s">
        <v>65</v>
      </c>
      <c r="D38" s="4"/>
      <c r="E38" s="6"/>
    </row>
    <row r="39" spans="1:5" ht="100.15" customHeight="1" x14ac:dyDescent="0.25">
      <c r="A39" s="28">
        <f t="shared" si="0"/>
        <v>1.035999999999996</v>
      </c>
      <c r="B39" s="43" t="s">
        <v>66</v>
      </c>
      <c r="C39" s="43" t="s">
        <v>367</v>
      </c>
      <c r="D39" s="4"/>
      <c r="E39" s="6"/>
    </row>
    <row r="40" spans="1:5" ht="64.900000000000006" customHeight="1" x14ac:dyDescent="0.25">
      <c r="A40" s="28">
        <f t="shared" si="0"/>
        <v>1.0369999999999959</v>
      </c>
      <c r="B40" s="41" t="s">
        <v>67</v>
      </c>
      <c r="C40" s="41" t="s">
        <v>68</v>
      </c>
      <c r="D40" s="4"/>
      <c r="E40" s="6"/>
    </row>
    <row r="41" spans="1:5" ht="53.45" customHeight="1" x14ac:dyDescent="0.25">
      <c r="A41" s="28">
        <f t="shared" si="0"/>
        <v>1.0379999999999958</v>
      </c>
      <c r="B41" s="43" t="s">
        <v>69</v>
      </c>
      <c r="C41" s="43" t="s">
        <v>70</v>
      </c>
      <c r="D41" s="4"/>
      <c r="E41" s="6"/>
    </row>
    <row r="42" spans="1:5" ht="90" customHeight="1" x14ac:dyDescent="0.25">
      <c r="A42" s="28">
        <f t="shared" si="0"/>
        <v>1.0389999999999957</v>
      </c>
      <c r="B42" s="53" t="s">
        <v>71</v>
      </c>
      <c r="C42" s="53" t="s">
        <v>72</v>
      </c>
      <c r="D42" s="4"/>
      <c r="E42" s="6"/>
    </row>
    <row r="43" spans="1:5" ht="97.5" customHeight="1" x14ac:dyDescent="0.25">
      <c r="A43" s="28">
        <f t="shared" si="0"/>
        <v>1.0399999999999956</v>
      </c>
      <c r="B43" s="41" t="s">
        <v>73</v>
      </c>
      <c r="C43" s="44" t="s">
        <v>74</v>
      </c>
      <c r="D43" s="4"/>
      <c r="E43" s="6"/>
    </row>
    <row r="44" spans="1:5" ht="61.15" customHeight="1" x14ac:dyDescent="0.25">
      <c r="A44" s="28">
        <f t="shared" si="0"/>
        <v>1.0409999999999955</v>
      </c>
      <c r="B44" s="43" t="s">
        <v>400</v>
      </c>
      <c r="C44" s="60" t="s">
        <v>75</v>
      </c>
      <c r="D44" s="4"/>
      <c r="E44" s="6"/>
    </row>
    <row r="45" spans="1:5" ht="43.15" customHeight="1" x14ac:dyDescent="0.25">
      <c r="A45" s="28">
        <f t="shared" si="0"/>
        <v>1.0419999999999954</v>
      </c>
      <c r="B45" s="41" t="s">
        <v>76</v>
      </c>
      <c r="C45" s="44" t="s">
        <v>77</v>
      </c>
      <c r="D45" s="4"/>
      <c r="E45" s="6"/>
    </row>
    <row r="46" spans="1:5" ht="147.6" customHeight="1" x14ac:dyDescent="0.25">
      <c r="A46" s="28">
        <f t="shared" si="0"/>
        <v>1.0429999999999953</v>
      </c>
      <c r="B46" s="43" t="s">
        <v>78</v>
      </c>
      <c r="C46" s="61" t="s">
        <v>79</v>
      </c>
      <c r="D46" s="4"/>
      <c r="E46" s="6"/>
    </row>
    <row r="47" spans="1:5" ht="62.45" customHeight="1" x14ac:dyDescent="0.25">
      <c r="A47" s="28">
        <f t="shared" si="0"/>
        <v>1.0439999999999952</v>
      </c>
      <c r="B47" s="43" t="s">
        <v>80</v>
      </c>
      <c r="C47" s="43" t="s">
        <v>81</v>
      </c>
      <c r="D47" s="4"/>
      <c r="E47" s="6"/>
    </row>
    <row r="48" spans="1:5" ht="45" customHeight="1" x14ac:dyDescent="0.25">
      <c r="A48" s="28">
        <f t="shared" si="0"/>
        <v>1.044999999999995</v>
      </c>
      <c r="B48" s="41" t="s">
        <v>82</v>
      </c>
      <c r="C48" s="44"/>
      <c r="D48" s="4"/>
      <c r="E48" s="6"/>
    </row>
    <row r="49" spans="1:5" ht="135.75" customHeight="1" x14ac:dyDescent="0.25">
      <c r="A49" s="28">
        <f t="shared" si="0"/>
        <v>1.0459999999999949</v>
      </c>
      <c r="B49" s="43" t="s">
        <v>83</v>
      </c>
      <c r="C49" s="61" t="s">
        <v>84</v>
      </c>
      <c r="D49" s="4"/>
      <c r="E49" s="6"/>
    </row>
    <row r="50" spans="1:5" ht="34.15" customHeight="1" x14ac:dyDescent="0.25">
      <c r="A50" s="28">
        <f t="shared" si="0"/>
        <v>1.0469999999999948</v>
      </c>
      <c r="B50" s="43" t="s">
        <v>85</v>
      </c>
      <c r="C50" s="61" t="s">
        <v>86</v>
      </c>
      <c r="D50" s="4"/>
      <c r="E50" s="6"/>
    </row>
    <row r="51" spans="1:5" ht="37.15" customHeight="1" x14ac:dyDescent="0.25">
      <c r="A51" s="28">
        <f t="shared" si="0"/>
        <v>1.0479999999999947</v>
      </c>
      <c r="B51" s="43" t="s">
        <v>401</v>
      </c>
      <c r="C51" s="61" t="s">
        <v>87</v>
      </c>
      <c r="D51" s="4"/>
      <c r="E51" s="6"/>
    </row>
    <row r="52" spans="1:5" ht="42" customHeight="1" x14ac:dyDescent="0.25">
      <c r="A52" s="28">
        <f t="shared" si="0"/>
        <v>1.0489999999999946</v>
      </c>
      <c r="B52" s="43" t="s">
        <v>88</v>
      </c>
      <c r="C52" s="43" t="s">
        <v>89</v>
      </c>
      <c r="D52" s="4"/>
      <c r="E52" s="6"/>
    </row>
    <row r="53" spans="1:5" ht="125.25" customHeight="1" x14ac:dyDescent="0.25">
      <c r="A53" s="28">
        <f t="shared" si="0"/>
        <v>1.0499999999999945</v>
      </c>
      <c r="B53" s="43" t="s">
        <v>368</v>
      </c>
      <c r="C53" s="43" t="s">
        <v>369</v>
      </c>
      <c r="D53" s="4"/>
      <c r="E53" s="6"/>
    </row>
    <row r="54" spans="1:5" ht="138.6" customHeight="1" x14ac:dyDescent="0.25">
      <c r="A54" s="28">
        <f t="shared" si="0"/>
        <v>1.0509999999999944</v>
      </c>
      <c r="B54" s="41" t="s">
        <v>90</v>
      </c>
      <c r="C54" s="41" t="s">
        <v>91</v>
      </c>
      <c r="D54" s="4"/>
      <c r="E54" s="6"/>
    </row>
    <row r="55" spans="1:5" ht="55.9" customHeight="1" x14ac:dyDescent="0.25">
      <c r="A55" s="28">
        <f t="shared" si="0"/>
        <v>1.0519999999999943</v>
      </c>
      <c r="B55" s="43" t="s">
        <v>92</v>
      </c>
      <c r="C55" s="41" t="s">
        <v>93</v>
      </c>
      <c r="D55" s="4"/>
      <c r="E55" s="6"/>
    </row>
    <row r="56" spans="1:5" ht="95.45" customHeight="1" x14ac:dyDescent="0.25">
      <c r="A56" s="28">
        <f t="shared" si="0"/>
        <v>1.0529999999999942</v>
      </c>
      <c r="B56" s="43" t="s">
        <v>94</v>
      </c>
      <c r="C56" s="43" t="s">
        <v>394</v>
      </c>
      <c r="D56" s="4"/>
      <c r="E56" s="6"/>
    </row>
    <row r="57" spans="1:5" ht="66" customHeight="1" x14ac:dyDescent="0.25">
      <c r="A57" s="28">
        <f t="shared" si="0"/>
        <v>1.0539999999999941</v>
      </c>
      <c r="B57" s="41" t="s">
        <v>95</v>
      </c>
      <c r="C57" s="41" t="s">
        <v>96</v>
      </c>
      <c r="D57" s="4"/>
      <c r="E57" s="6"/>
    </row>
    <row r="58" spans="1:5" ht="77.45" customHeight="1" x14ac:dyDescent="0.25">
      <c r="A58" s="28">
        <f t="shared" si="0"/>
        <v>1.0549999999999939</v>
      </c>
      <c r="B58" s="41" t="s">
        <v>97</v>
      </c>
      <c r="C58" s="41" t="s">
        <v>98</v>
      </c>
      <c r="D58" s="4"/>
      <c r="E58" s="6"/>
    </row>
    <row r="59" spans="1:5" ht="86.45" customHeight="1" x14ac:dyDescent="0.25">
      <c r="A59" s="28">
        <f t="shared" si="0"/>
        <v>1.0559999999999938</v>
      </c>
      <c r="B59" s="41" t="s">
        <v>370</v>
      </c>
      <c r="C59" s="41" t="s">
        <v>371</v>
      </c>
      <c r="D59" s="4"/>
      <c r="E59" s="6"/>
    </row>
    <row r="60" spans="1:5" ht="29.45" customHeight="1" x14ac:dyDescent="0.25">
      <c r="A60" s="28">
        <f t="shared" si="0"/>
        <v>1.0569999999999937</v>
      </c>
      <c r="B60" s="41" t="s">
        <v>99</v>
      </c>
      <c r="C60" s="41"/>
      <c r="D60" s="4"/>
      <c r="E60" s="6"/>
    </row>
    <row r="61" spans="1:5" ht="51.75" customHeight="1" x14ac:dyDescent="0.25">
      <c r="A61" s="28">
        <f t="shared" si="0"/>
        <v>1.0579999999999936</v>
      </c>
      <c r="B61" s="41" t="s">
        <v>100</v>
      </c>
      <c r="C61" s="41" t="s">
        <v>101</v>
      </c>
      <c r="D61" s="4"/>
      <c r="E61" s="6"/>
    </row>
    <row r="62" spans="1:5" ht="192" customHeight="1" x14ac:dyDescent="0.25">
      <c r="A62" s="28">
        <f t="shared" si="0"/>
        <v>1.0589999999999935</v>
      </c>
      <c r="B62" s="43" t="s">
        <v>102</v>
      </c>
      <c r="C62" s="43" t="s">
        <v>103</v>
      </c>
      <c r="D62" s="62"/>
      <c r="E62" s="6"/>
    </row>
    <row r="63" spans="1:5" ht="72" customHeight="1" x14ac:dyDescent="0.25">
      <c r="A63" s="28">
        <f t="shared" si="0"/>
        <v>1.0599999999999934</v>
      </c>
      <c r="B63" s="43" t="s">
        <v>104</v>
      </c>
      <c r="C63" s="43" t="s">
        <v>105</v>
      </c>
      <c r="D63" s="62"/>
      <c r="E63" s="6"/>
    </row>
    <row r="64" spans="1:5" ht="73.900000000000006" customHeight="1" x14ac:dyDescent="0.25">
      <c r="A64" s="28">
        <f t="shared" si="0"/>
        <v>1.0609999999999933</v>
      </c>
      <c r="B64" s="43" t="s">
        <v>404</v>
      </c>
      <c r="C64" s="43" t="s">
        <v>105</v>
      </c>
      <c r="D64" s="62"/>
      <c r="E64" s="6"/>
    </row>
    <row r="65" spans="1:5" ht="69" customHeight="1" x14ac:dyDescent="0.25">
      <c r="A65" s="28">
        <f t="shared" si="0"/>
        <v>1.0619999999999932</v>
      </c>
      <c r="B65" s="43" t="s">
        <v>402</v>
      </c>
      <c r="C65" s="43" t="s">
        <v>105</v>
      </c>
      <c r="D65" s="62"/>
      <c r="E65" s="6"/>
    </row>
    <row r="66" spans="1:5" ht="69" customHeight="1" x14ac:dyDescent="0.25">
      <c r="A66" s="28">
        <f t="shared" si="0"/>
        <v>1.0629999999999931</v>
      </c>
      <c r="B66" s="43" t="s">
        <v>405</v>
      </c>
      <c r="C66" s="43" t="s">
        <v>106</v>
      </c>
      <c r="D66" s="62"/>
      <c r="E66" s="6"/>
    </row>
    <row r="67" spans="1:5" ht="82.9" customHeight="1" x14ac:dyDescent="0.25">
      <c r="A67" s="28">
        <f t="shared" si="0"/>
        <v>1.063999999999993</v>
      </c>
      <c r="B67" s="43" t="s">
        <v>403</v>
      </c>
      <c r="C67" s="43" t="s">
        <v>106</v>
      </c>
      <c r="D67" s="62"/>
      <c r="E67" s="6"/>
    </row>
    <row r="68" spans="1:5" ht="115.9" customHeight="1" x14ac:dyDescent="0.25">
      <c r="A68" s="28">
        <f t="shared" si="0"/>
        <v>1.0649999999999928</v>
      </c>
      <c r="B68" s="43" t="s">
        <v>107</v>
      </c>
      <c r="C68" s="43" t="s">
        <v>414</v>
      </c>
      <c r="D68" s="4"/>
      <c r="E68" s="6"/>
    </row>
    <row r="69" spans="1:5" ht="62.45" customHeight="1" x14ac:dyDescent="0.25">
      <c r="A69" s="28">
        <f t="shared" si="0"/>
        <v>1.0659999999999927</v>
      </c>
      <c r="B69" s="41" t="s">
        <v>406</v>
      </c>
      <c r="C69" s="41"/>
      <c r="D69" s="4"/>
      <c r="E69" s="6"/>
    </row>
    <row r="70" spans="1:5" ht="103.15" customHeight="1" x14ac:dyDescent="0.25">
      <c r="A70" s="28">
        <f t="shared" si="0"/>
        <v>1.0669999999999926</v>
      </c>
      <c r="B70" s="41" t="s">
        <v>372</v>
      </c>
      <c r="C70" s="41"/>
      <c r="D70" s="4"/>
      <c r="E70" s="6"/>
    </row>
    <row r="71" spans="1:5" ht="118.9" customHeight="1" x14ac:dyDescent="0.25">
      <c r="A71" s="28">
        <f t="shared" si="0"/>
        <v>1.0679999999999925</v>
      </c>
      <c r="B71" s="41" t="s">
        <v>108</v>
      </c>
      <c r="C71" s="41" t="s">
        <v>109</v>
      </c>
      <c r="D71" s="4"/>
      <c r="E71" s="6"/>
    </row>
    <row r="72" spans="1:5" ht="73.5" customHeight="1" x14ac:dyDescent="0.25">
      <c r="A72" s="28">
        <f t="shared" si="0"/>
        <v>1.0689999999999924</v>
      </c>
      <c r="B72" s="41" t="s">
        <v>110</v>
      </c>
      <c r="C72" s="41"/>
      <c r="D72" s="4"/>
      <c r="E72" s="6"/>
    </row>
    <row r="73" spans="1:5" ht="30.6" customHeight="1" x14ac:dyDescent="0.25">
      <c r="A73" s="28">
        <f t="shared" si="0"/>
        <v>1.0699999999999923</v>
      </c>
      <c r="B73" s="41" t="s">
        <v>111</v>
      </c>
      <c r="C73" s="41" t="s">
        <v>112</v>
      </c>
      <c r="D73" s="4"/>
      <c r="E73" s="6"/>
    </row>
    <row r="74" spans="1:5" ht="164.45" customHeight="1" x14ac:dyDescent="0.25">
      <c r="A74" s="28">
        <f t="shared" si="0"/>
        <v>1.0709999999999922</v>
      </c>
      <c r="B74" s="43" t="s">
        <v>407</v>
      </c>
      <c r="C74" s="43" t="s">
        <v>415</v>
      </c>
      <c r="D74" s="4"/>
      <c r="E74" s="6"/>
    </row>
    <row r="75" spans="1:5" ht="175.9" customHeight="1" x14ac:dyDescent="0.25">
      <c r="A75" s="28">
        <f t="shared" si="0"/>
        <v>1.0719999999999921</v>
      </c>
      <c r="B75" s="43" t="s">
        <v>408</v>
      </c>
      <c r="C75" s="43" t="s">
        <v>410</v>
      </c>
      <c r="D75" s="4"/>
      <c r="E75" s="6"/>
    </row>
    <row r="76" spans="1:5" ht="70.900000000000006" customHeight="1" x14ac:dyDescent="0.25">
      <c r="A76" s="28">
        <f t="shared" si="0"/>
        <v>1.072999999999992</v>
      </c>
      <c r="B76" s="43" t="s">
        <v>113</v>
      </c>
      <c r="C76" s="43" t="s">
        <v>411</v>
      </c>
      <c r="D76" s="4"/>
      <c r="E76" s="6"/>
    </row>
    <row r="77" spans="1:5" ht="117" customHeight="1" x14ac:dyDescent="0.25">
      <c r="A77" s="28">
        <f t="shared" si="0"/>
        <v>1.0739999999999919</v>
      </c>
      <c r="B77" s="41" t="s">
        <v>114</v>
      </c>
      <c r="C77" s="41" t="s">
        <v>115</v>
      </c>
      <c r="D77" s="4"/>
      <c r="E77" s="6"/>
    </row>
    <row r="78" spans="1:5" ht="73.150000000000006" customHeight="1" x14ac:dyDescent="0.25">
      <c r="A78" s="28">
        <f t="shared" si="0"/>
        <v>1.0749999999999917</v>
      </c>
      <c r="B78" s="43" t="s">
        <v>116</v>
      </c>
      <c r="C78" s="43" t="s">
        <v>117</v>
      </c>
      <c r="D78" s="4"/>
      <c r="E78" s="6"/>
    </row>
    <row r="79" spans="1:5" ht="121.9" customHeight="1" x14ac:dyDescent="0.25">
      <c r="A79" s="28">
        <f t="shared" si="0"/>
        <v>1.0759999999999916</v>
      </c>
      <c r="B79" s="43" t="s">
        <v>118</v>
      </c>
      <c r="C79" s="43" t="s">
        <v>119</v>
      </c>
      <c r="D79" s="4"/>
      <c r="E79" s="6"/>
    </row>
    <row r="80" spans="1:5" ht="123.6" customHeight="1" x14ac:dyDescent="0.25">
      <c r="A80" s="28">
        <f t="shared" si="0"/>
        <v>1.0769999999999915</v>
      </c>
      <c r="B80" s="41" t="s">
        <v>120</v>
      </c>
      <c r="C80" s="41" t="s">
        <v>121</v>
      </c>
      <c r="D80" s="4"/>
      <c r="E80" s="6"/>
    </row>
    <row r="81" spans="1:5" ht="133.5" customHeight="1" x14ac:dyDescent="0.25">
      <c r="A81" s="28">
        <f t="shared" si="0"/>
        <v>1.0779999999999914</v>
      </c>
      <c r="B81" s="63" t="s">
        <v>122</v>
      </c>
      <c r="C81" s="63" t="s">
        <v>123</v>
      </c>
      <c r="D81" s="4"/>
      <c r="E81" s="6"/>
    </row>
    <row r="82" spans="1:5" ht="76.150000000000006" customHeight="1" x14ac:dyDescent="0.25">
      <c r="A82" s="28">
        <f t="shared" si="0"/>
        <v>1.0789999999999913</v>
      </c>
      <c r="B82" s="41" t="s">
        <v>124</v>
      </c>
      <c r="C82" s="41" t="s">
        <v>125</v>
      </c>
      <c r="D82" s="4"/>
      <c r="E82" s="6"/>
    </row>
    <row r="83" spans="1:5" ht="86.45" customHeight="1" x14ac:dyDescent="0.25">
      <c r="A83" s="28">
        <f t="shared" si="0"/>
        <v>1.0799999999999912</v>
      </c>
      <c r="B83" s="41" t="s">
        <v>126</v>
      </c>
      <c r="C83" s="41" t="s">
        <v>125</v>
      </c>
      <c r="D83" s="4"/>
      <c r="E83" s="6"/>
    </row>
    <row r="84" spans="1:5" ht="66" customHeight="1" x14ac:dyDescent="0.25">
      <c r="A84" s="28">
        <f t="shared" si="0"/>
        <v>1.0809999999999911</v>
      </c>
      <c r="B84" s="45" t="s">
        <v>127</v>
      </c>
      <c r="C84" s="45" t="s">
        <v>128</v>
      </c>
      <c r="D84" s="4"/>
      <c r="E84" s="6"/>
    </row>
    <row r="85" spans="1:5" ht="101.45" customHeight="1" x14ac:dyDescent="0.25">
      <c r="A85" s="28">
        <f t="shared" si="0"/>
        <v>1.081999999999991</v>
      </c>
      <c r="B85" s="41" t="s">
        <v>129</v>
      </c>
      <c r="C85" s="41" t="s">
        <v>130</v>
      </c>
      <c r="D85" s="4"/>
      <c r="E85" s="6"/>
    </row>
    <row r="86" spans="1:5" ht="132.6" customHeight="1" x14ac:dyDescent="0.25">
      <c r="A86" s="28">
        <f t="shared" si="0"/>
        <v>1.0829999999999909</v>
      </c>
      <c r="B86" s="41" t="s">
        <v>131</v>
      </c>
      <c r="C86" s="41" t="s">
        <v>132</v>
      </c>
      <c r="D86" s="4"/>
      <c r="E86" s="6"/>
    </row>
    <row r="87" spans="1:5" ht="72" customHeight="1" x14ac:dyDescent="0.25">
      <c r="A87" s="28">
        <f t="shared" si="0"/>
        <v>1.0839999999999907</v>
      </c>
      <c r="B87" s="41" t="s">
        <v>133</v>
      </c>
      <c r="C87" s="41" t="s">
        <v>134</v>
      </c>
      <c r="D87" s="4"/>
      <c r="E87" s="6"/>
    </row>
    <row r="88" spans="1:5" ht="95.45" customHeight="1" x14ac:dyDescent="0.25">
      <c r="A88" s="28">
        <f t="shared" si="0"/>
        <v>1.0849999999999906</v>
      </c>
      <c r="B88" s="41" t="s">
        <v>373</v>
      </c>
      <c r="C88" s="41" t="s">
        <v>416</v>
      </c>
      <c r="D88" s="59"/>
      <c r="E88" s="6"/>
    </row>
    <row r="89" spans="1:5" ht="54.6" customHeight="1" x14ac:dyDescent="0.25">
      <c r="A89" s="28">
        <f t="shared" si="0"/>
        <v>1.0859999999999905</v>
      </c>
      <c r="B89" s="41" t="s">
        <v>135</v>
      </c>
      <c r="C89" s="41" t="s">
        <v>40</v>
      </c>
      <c r="D89" s="4"/>
      <c r="E89" s="6"/>
    </row>
    <row r="90" spans="1:5" ht="72" customHeight="1" x14ac:dyDescent="0.25">
      <c r="A90" s="28">
        <f t="shared" si="0"/>
        <v>1.0869999999999904</v>
      </c>
      <c r="B90" s="41" t="s">
        <v>136</v>
      </c>
      <c r="C90" s="41" t="s">
        <v>374</v>
      </c>
      <c r="D90" s="4"/>
      <c r="E90" s="6"/>
    </row>
    <row r="91" spans="1:5" ht="44.45" customHeight="1" x14ac:dyDescent="0.25">
      <c r="A91" s="28">
        <f t="shared" si="0"/>
        <v>1.0879999999999903</v>
      </c>
      <c r="B91" s="41" t="s">
        <v>137</v>
      </c>
      <c r="C91" s="41"/>
      <c r="D91" s="4"/>
      <c r="E91" s="6"/>
    </row>
    <row r="92" spans="1:5" ht="42" customHeight="1" x14ac:dyDescent="0.25">
      <c r="A92" s="28">
        <f t="shared" si="0"/>
        <v>1.0889999999999902</v>
      </c>
      <c r="B92" s="41" t="s">
        <v>138</v>
      </c>
      <c r="C92" s="41" t="s">
        <v>139</v>
      </c>
      <c r="D92" s="4"/>
      <c r="E92" s="6"/>
    </row>
    <row r="93" spans="1:5" ht="127.9" customHeight="1" x14ac:dyDescent="0.25">
      <c r="A93" s="28">
        <f t="shared" si="0"/>
        <v>1.0899999999999901</v>
      </c>
      <c r="B93" s="41" t="s">
        <v>140</v>
      </c>
      <c r="C93" s="41" t="s">
        <v>141</v>
      </c>
      <c r="D93" s="4"/>
      <c r="E93" s="6"/>
    </row>
    <row r="94" spans="1:5" ht="367.15" customHeight="1" x14ac:dyDescent="0.25">
      <c r="A94" s="28">
        <f t="shared" si="0"/>
        <v>1.09099999999999</v>
      </c>
      <c r="B94" s="46" t="s">
        <v>142</v>
      </c>
      <c r="C94" s="41" t="s">
        <v>386</v>
      </c>
      <c r="D94" s="4"/>
      <c r="E94" s="6"/>
    </row>
    <row r="95" spans="1:5" ht="150" customHeight="1" x14ac:dyDescent="0.25">
      <c r="A95" s="28">
        <f t="shared" si="0"/>
        <v>1.0919999999999899</v>
      </c>
      <c r="B95" s="41" t="s">
        <v>143</v>
      </c>
      <c r="C95" s="41" t="s">
        <v>144</v>
      </c>
      <c r="D95" s="4"/>
      <c r="E95" s="6"/>
    </row>
    <row r="96" spans="1:5" ht="88.15" customHeight="1" x14ac:dyDescent="0.25">
      <c r="A96" s="28">
        <f t="shared" si="0"/>
        <v>1.0929999999999898</v>
      </c>
      <c r="B96" s="41" t="s">
        <v>145</v>
      </c>
      <c r="C96" s="41" t="s">
        <v>146</v>
      </c>
      <c r="D96" s="4"/>
      <c r="E96" s="6"/>
    </row>
    <row r="97" spans="1:8" ht="213.6" customHeight="1" x14ac:dyDescent="0.25">
      <c r="A97" s="28">
        <f t="shared" si="0"/>
        <v>1.0939999999999896</v>
      </c>
      <c r="B97" s="41" t="s">
        <v>147</v>
      </c>
      <c r="C97" s="41" t="s">
        <v>148</v>
      </c>
      <c r="D97" s="4"/>
      <c r="E97" s="6"/>
    </row>
    <row r="98" spans="1:8" ht="57.6" customHeight="1" x14ac:dyDescent="0.25">
      <c r="A98" s="28">
        <f t="shared" ref="A98:A135" si="1">A97+0.001</f>
        <v>1.0949999999999895</v>
      </c>
      <c r="B98" s="41" t="s">
        <v>149</v>
      </c>
      <c r="C98" s="41"/>
      <c r="D98" s="4"/>
      <c r="E98" s="6"/>
    </row>
    <row r="99" spans="1:8" ht="93.6" customHeight="1" x14ac:dyDescent="0.25">
      <c r="A99" s="28">
        <f t="shared" si="1"/>
        <v>1.0959999999999894</v>
      </c>
      <c r="B99" s="41" t="s">
        <v>150</v>
      </c>
      <c r="C99" s="41" t="s">
        <v>151</v>
      </c>
      <c r="D99" s="4"/>
      <c r="E99" s="6"/>
    </row>
    <row r="100" spans="1:8" ht="134.44999999999999" customHeight="1" x14ac:dyDescent="0.25">
      <c r="A100" s="28">
        <f t="shared" si="1"/>
        <v>1.0969999999999893</v>
      </c>
      <c r="B100" s="41" t="s">
        <v>152</v>
      </c>
      <c r="C100" s="41" t="s">
        <v>153</v>
      </c>
      <c r="D100" s="4"/>
      <c r="E100" s="6"/>
    </row>
    <row r="101" spans="1:8" ht="196.9" customHeight="1" x14ac:dyDescent="0.25">
      <c r="A101" s="28">
        <f t="shared" si="1"/>
        <v>1.0979999999999892</v>
      </c>
      <c r="B101" s="41" t="s">
        <v>154</v>
      </c>
      <c r="C101" s="41" t="s">
        <v>155</v>
      </c>
      <c r="D101" s="4"/>
      <c r="E101" s="6"/>
    </row>
    <row r="102" spans="1:8" ht="45.6" customHeight="1" x14ac:dyDescent="0.25">
      <c r="A102" s="28">
        <f t="shared" si="1"/>
        <v>1.0989999999999891</v>
      </c>
      <c r="B102" s="41" t="s">
        <v>156</v>
      </c>
      <c r="C102" s="41" t="s">
        <v>157</v>
      </c>
      <c r="D102" s="4"/>
      <c r="E102" s="6"/>
    </row>
    <row r="103" spans="1:8" ht="90" customHeight="1" x14ac:dyDescent="0.25">
      <c r="A103" s="28">
        <f t="shared" si="1"/>
        <v>1.099999999999989</v>
      </c>
      <c r="B103" s="41" t="s">
        <v>158</v>
      </c>
      <c r="C103" s="41" t="s">
        <v>159</v>
      </c>
      <c r="D103" s="4"/>
      <c r="E103" s="6"/>
    </row>
    <row r="104" spans="1:8" ht="100.15" customHeight="1" x14ac:dyDescent="0.25">
      <c r="A104" s="28">
        <f t="shared" si="1"/>
        <v>1.1009999999999889</v>
      </c>
      <c r="B104" s="41" t="s">
        <v>160</v>
      </c>
      <c r="C104" s="41" t="s">
        <v>161</v>
      </c>
      <c r="D104" s="4"/>
      <c r="E104" s="6"/>
    </row>
    <row r="105" spans="1:8" ht="64.900000000000006" customHeight="1" x14ac:dyDescent="0.25">
      <c r="A105" s="28">
        <f t="shared" si="1"/>
        <v>1.1019999999999888</v>
      </c>
      <c r="B105" s="41" t="s">
        <v>162</v>
      </c>
      <c r="C105" s="41" t="s">
        <v>395</v>
      </c>
      <c r="D105" s="4"/>
      <c r="E105" s="6"/>
    </row>
    <row r="106" spans="1:8" ht="55.15" customHeight="1" x14ac:dyDescent="0.25">
      <c r="A106" s="28">
        <f t="shared" si="1"/>
        <v>1.1029999999999887</v>
      </c>
      <c r="B106" s="41" t="s">
        <v>163</v>
      </c>
      <c r="C106" s="41" t="s">
        <v>164</v>
      </c>
      <c r="D106" s="4"/>
      <c r="E106" s="6"/>
    </row>
    <row r="107" spans="1:8" ht="58.9" customHeight="1" x14ac:dyDescent="0.25">
      <c r="A107" s="28">
        <f t="shared" si="1"/>
        <v>1.1039999999999885</v>
      </c>
      <c r="B107" s="41" t="s">
        <v>165</v>
      </c>
      <c r="C107" s="41" t="s">
        <v>166</v>
      </c>
      <c r="D107" s="4"/>
      <c r="E107" s="6"/>
    </row>
    <row r="108" spans="1:8" s="2" customFormat="1" ht="45.6" customHeight="1" x14ac:dyDescent="0.25">
      <c r="A108" s="28">
        <f t="shared" si="1"/>
        <v>1.1049999999999884</v>
      </c>
      <c r="B108" s="41" t="s">
        <v>167</v>
      </c>
      <c r="C108" s="41"/>
      <c r="D108" s="4"/>
      <c r="E108" s="6"/>
      <c r="F108" s="1"/>
      <c r="G108" s="1"/>
      <c r="H108" s="1"/>
    </row>
    <row r="109" spans="1:8" s="2" customFormat="1" ht="154.9" customHeight="1" x14ac:dyDescent="0.25">
      <c r="A109" s="28">
        <f t="shared" si="1"/>
        <v>1.1059999999999883</v>
      </c>
      <c r="B109" s="41" t="s">
        <v>168</v>
      </c>
      <c r="C109" s="41" t="s">
        <v>169</v>
      </c>
      <c r="D109" s="5"/>
      <c r="E109" s="7"/>
      <c r="F109" s="1"/>
      <c r="G109" s="1"/>
      <c r="H109" s="1"/>
    </row>
    <row r="110" spans="1:8" s="2" customFormat="1" ht="45.6" customHeight="1" x14ac:dyDescent="0.25">
      <c r="A110" s="28">
        <f t="shared" si="1"/>
        <v>1.1069999999999882</v>
      </c>
      <c r="B110" s="41" t="s">
        <v>170</v>
      </c>
      <c r="C110" s="41"/>
      <c r="D110" s="5"/>
      <c r="E110" s="7"/>
      <c r="F110" s="1"/>
      <c r="G110" s="1"/>
      <c r="H110" s="1"/>
    </row>
    <row r="111" spans="1:8" s="2" customFormat="1" ht="46.15" customHeight="1" x14ac:dyDescent="0.25">
      <c r="A111" s="28">
        <f t="shared" si="1"/>
        <v>1.1079999999999881</v>
      </c>
      <c r="B111" s="41" t="s">
        <v>171</v>
      </c>
      <c r="C111" s="41"/>
      <c r="D111" s="5"/>
      <c r="E111" s="7"/>
      <c r="F111" s="1"/>
      <c r="G111" s="1"/>
      <c r="H111" s="1"/>
    </row>
    <row r="112" spans="1:8" s="2" customFormat="1" ht="139.15" customHeight="1" x14ac:dyDescent="0.25">
      <c r="A112" s="28">
        <f t="shared" si="1"/>
        <v>1.108999999999988</v>
      </c>
      <c r="B112" s="41" t="s">
        <v>172</v>
      </c>
      <c r="C112" s="41" t="s">
        <v>173</v>
      </c>
      <c r="D112" s="4"/>
      <c r="E112" s="6"/>
      <c r="F112" s="1"/>
      <c r="G112" s="1"/>
      <c r="H112" s="1"/>
    </row>
    <row r="113" spans="1:8" s="2" customFormat="1" ht="63.6" customHeight="1" x14ac:dyDescent="0.25">
      <c r="A113" s="28">
        <f t="shared" si="1"/>
        <v>1.1099999999999879</v>
      </c>
      <c r="B113" s="43" t="s">
        <v>174</v>
      </c>
      <c r="C113" s="41" t="s">
        <v>175</v>
      </c>
      <c r="D113" s="4"/>
      <c r="E113" s="6"/>
      <c r="F113" s="1"/>
      <c r="G113" s="1"/>
      <c r="H113" s="1"/>
    </row>
    <row r="114" spans="1:8" s="2" customFormat="1" ht="64.900000000000006" customHeight="1" x14ac:dyDescent="0.25">
      <c r="A114" s="28">
        <f t="shared" si="1"/>
        <v>1.1109999999999878</v>
      </c>
      <c r="B114" s="41" t="s">
        <v>176</v>
      </c>
      <c r="C114" s="41"/>
      <c r="D114" s="4"/>
      <c r="E114" s="6"/>
      <c r="F114" s="1"/>
      <c r="G114" s="1"/>
      <c r="H114" s="1"/>
    </row>
    <row r="115" spans="1:8" s="2" customFormat="1" ht="104.45" customHeight="1" x14ac:dyDescent="0.25">
      <c r="A115" s="28">
        <f t="shared" si="1"/>
        <v>1.1119999999999877</v>
      </c>
      <c r="B115" s="43" t="s">
        <v>177</v>
      </c>
      <c r="C115" s="43" t="s">
        <v>178</v>
      </c>
      <c r="D115" s="4"/>
      <c r="E115" s="6"/>
      <c r="F115" s="1"/>
      <c r="G115" s="1"/>
      <c r="H115" s="1"/>
    </row>
    <row r="116" spans="1:8" s="2" customFormat="1" ht="58.15" customHeight="1" x14ac:dyDescent="0.25">
      <c r="A116" s="28">
        <f t="shared" si="1"/>
        <v>1.1129999999999876</v>
      </c>
      <c r="B116" s="43" t="s">
        <v>179</v>
      </c>
      <c r="C116" s="41"/>
      <c r="D116" s="4"/>
      <c r="E116" s="6"/>
      <c r="F116" s="1"/>
      <c r="G116" s="1"/>
      <c r="H116" s="1"/>
    </row>
    <row r="117" spans="1:8" s="2" customFormat="1" ht="171.6" customHeight="1" x14ac:dyDescent="0.25">
      <c r="A117" s="28">
        <f t="shared" si="1"/>
        <v>1.1139999999999874</v>
      </c>
      <c r="B117" s="41" t="s">
        <v>180</v>
      </c>
      <c r="C117" s="41" t="s">
        <v>181</v>
      </c>
      <c r="D117" s="4"/>
      <c r="E117" s="6"/>
      <c r="F117" s="1"/>
      <c r="G117" s="1"/>
      <c r="H117" s="1"/>
    </row>
    <row r="118" spans="1:8" s="2" customFormat="1" ht="35.450000000000003" customHeight="1" x14ac:dyDescent="0.25">
      <c r="A118" s="28">
        <f t="shared" si="1"/>
        <v>1.1149999999999873</v>
      </c>
      <c r="B118" s="41" t="s">
        <v>182</v>
      </c>
      <c r="C118" s="41" t="s">
        <v>183</v>
      </c>
      <c r="D118" s="4"/>
      <c r="E118" s="6"/>
      <c r="F118" s="1"/>
      <c r="G118" s="1"/>
      <c r="H118" s="1"/>
    </row>
    <row r="119" spans="1:8" s="2" customFormat="1" ht="125.25" customHeight="1" x14ac:dyDescent="0.25">
      <c r="A119" s="28">
        <f t="shared" si="1"/>
        <v>1.1159999999999872</v>
      </c>
      <c r="B119" s="43" t="s">
        <v>362</v>
      </c>
      <c r="C119" s="41" t="s">
        <v>363</v>
      </c>
      <c r="D119" s="4"/>
      <c r="E119" s="6"/>
      <c r="F119" s="1"/>
      <c r="G119" s="1"/>
      <c r="H119" s="1"/>
    </row>
    <row r="120" spans="1:8" s="2" customFormat="1" ht="35.1" customHeight="1" x14ac:dyDescent="0.25">
      <c r="A120" s="28">
        <f t="shared" si="1"/>
        <v>1.1169999999999871</v>
      </c>
      <c r="B120" s="41" t="s">
        <v>184</v>
      </c>
      <c r="C120" s="41" t="s">
        <v>185</v>
      </c>
      <c r="D120" s="4"/>
      <c r="E120" s="6"/>
      <c r="F120" s="1"/>
      <c r="G120" s="1"/>
      <c r="H120" s="1"/>
    </row>
    <row r="121" spans="1:8" s="2" customFormat="1" ht="36.6" customHeight="1" x14ac:dyDescent="0.25">
      <c r="A121" s="28">
        <f t="shared" si="1"/>
        <v>1.117999999999987</v>
      </c>
      <c r="B121" s="41" t="s">
        <v>186</v>
      </c>
      <c r="C121" s="41" t="s">
        <v>187</v>
      </c>
      <c r="D121" s="4"/>
      <c r="E121" s="6"/>
      <c r="F121" s="1"/>
      <c r="G121" s="1"/>
      <c r="H121" s="1"/>
    </row>
    <row r="122" spans="1:8" s="2" customFormat="1" ht="120.6" customHeight="1" x14ac:dyDescent="0.25">
      <c r="A122" s="28">
        <f t="shared" si="1"/>
        <v>1.1189999999999869</v>
      </c>
      <c r="B122" s="41" t="s">
        <v>188</v>
      </c>
      <c r="C122" s="41" t="s">
        <v>189</v>
      </c>
      <c r="D122" s="4"/>
      <c r="E122" s="6"/>
      <c r="F122" s="1"/>
      <c r="G122" s="1"/>
      <c r="H122" s="1"/>
    </row>
    <row r="123" spans="1:8" s="2" customFormat="1" ht="73.150000000000006" customHeight="1" x14ac:dyDescent="0.25">
      <c r="A123" s="28">
        <f t="shared" si="1"/>
        <v>1.1199999999999868</v>
      </c>
      <c r="B123" s="41" t="s">
        <v>190</v>
      </c>
      <c r="C123" s="41" t="s">
        <v>191</v>
      </c>
      <c r="D123" s="4"/>
      <c r="E123" s="6"/>
      <c r="F123" s="1"/>
      <c r="G123" s="1"/>
      <c r="H123" s="1"/>
    </row>
    <row r="124" spans="1:8" s="2" customFormat="1" ht="91.9" customHeight="1" x14ac:dyDescent="0.25">
      <c r="A124" s="28">
        <f t="shared" si="1"/>
        <v>1.1209999999999867</v>
      </c>
      <c r="B124" s="41" t="s">
        <v>192</v>
      </c>
      <c r="C124" s="41" t="s">
        <v>193</v>
      </c>
      <c r="D124" s="4"/>
      <c r="E124" s="6"/>
      <c r="F124" s="1"/>
      <c r="G124" s="1"/>
      <c r="H124" s="1"/>
    </row>
    <row r="125" spans="1:8" s="2" customFormat="1" ht="54" customHeight="1" x14ac:dyDescent="0.25">
      <c r="A125" s="28">
        <f t="shared" si="1"/>
        <v>1.1219999999999866</v>
      </c>
      <c r="B125" s="41" t="s">
        <v>194</v>
      </c>
      <c r="C125" s="41" t="s">
        <v>195</v>
      </c>
      <c r="D125" s="4"/>
      <c r="E125" s="6"/>
      <c r="F125" s="1"/>
      <c r="G125" s="1"/>
      <c r="H125" s="1"/>
    </row>
    <row r="126" spans="1:8" s="2" customFormat="1" ht="46.15" customHeight="1" x14ac:dyDescent="0.25">
      <c r="A126" s="28">
        <f t="shared" si="1"/>
        <v>1.1229999999999865</v>
      </c>
      <c r="B126" s="41" t="s">
        <v>196</v>
      </c>
      <c r="C126" s="41"/>
      <c r="D126" s="4"/>
      <c r="E126" s="6"/>
      <c r="F126" s="1"/>
      <c r="G126" s="1"/>
      <c r="H126" s="1"/>
    </row>
    <row r="127" spans="1:8" s="2" customFormat="1" ht="189.95" customHeight="1" x14ac:dyDescent="0.25">
      <c r="A127" s="28">
        <f t="shared" si="1"/>
        <v>1.1239999999999863</v>
      </c>
      <c r="B127" s="41" t="s">
        <v>197</v>
      </c>
      <c r="C127" s="41" t="s">
        <v>198</v>
      </c>
      <c r="D127" s="5"/>
      <c r="E127" s="7"/>
      <c r="F127" s="1"/>
      <c r="G127" s="1"/>
      <c r="H127" s="1"/>
    </row>
    <row r="128" spans="1:8" s="2" customFormat="1" ht="198.6" customHeight="1" x14ac:dyDescent="0.25">
      <c r="A128" s="28">
        <f t="shared" si="1"/>
        <v>1.1249999999999862</v>
      </c>
      <c r="B128" s="41" t="s">
        <v>199</v>
      </c>
      <c r="C128" s="41" t="s">
        <v>200</v>
      </c>
      <c r="D128" s="5"/>
      <c r="E128" s="7"/>
      <c r="F128" s="1"/>
      <c r="G128" s="1"/>
      <c r="H128" s="1"/>
    </row>
    <row r="129" spans="1:8" s="2" customFormat="1" ht="205.9" customHeight="1" x14ac:dyDescent="0.25">
      <c r="A129" s="28">
        <f t="shared" si="1"/>
        <v>1.1259999999999861</v>
      </c>
      <c r="B129" s="41" t="s">
        <v>201</v>
      </c>
      <c r="C129" s="53" t="s">
        <v>202</v>
      </c>
      <c r="D129" s="5"/>
      <c r="E129" s="7"/>
      <c r="F129" s="1"/>
      <c r="G129" s="1"/>
      <c r="H129" s="1"/>
    </row>
    <row r="130" spans="1:8" s="2" customFormat="1" ht="212.45" customHeight="1" x14ac:dyDescent="0.25">
      <c r="A130" s="28">
        <f t="shared" si="1"/>
        <v>1.126999999999986</v>
      </c>
      <c r="B130" s="45" t="s">
        <v>203</v>
      </c>
      <c r="C130" s="41" t="s">
        <v>204</v>
      </c>
      <c r="D130" s="32"/>
      <c r="E130" s="33"/>
      <c r="F130" s="1"/>
      <c r="G130" s="1"/>
      <c r="H130" s="1"/>
    </row>
    <row r="131" spans="1:8" s="2" customFormat="1" ht="192" customHeight="1" x14ac:dyDescent="0.25">
      <c r="A131" s="28">
        <f t="shared" si="1"/>
        <v>1.1279999999999859</v>
      </c>
      <c r="B131" s="45" t="s">
        <v>205</v>
      </c>
      <c r="C131" s="41" t="s">
        <v>206</v>
      </c>
      <c r="D131" s="32"/>
      <c r="E131" s="33"/>
      <c r="F131" s="1"/>
      <c r="G131" s="1"/>
      <c r="H131" s="1"/>
    </row>
    <row r="132" spans="1:8" s="2" customFormat="1" ht="193.9" customHeight="1" x14ac:dyDescent="0.25">
      <c r="A132" s="28">
        <f t="shared" si="1"/>
        <v>1.1289999999999858</v>
      </c>
      <c r="B132" s="41" t="s">
        <v>207</v>
      </c>
      <c r="C132" s="41" t="s">
        <v>208</v>
      </c>
      <c r="D132" s="32"/>
      <c r="E132" s="33"/>
      <c r="F132" s="1"/>
      <c r="G132" s="1"/>
      <c r="H132" s="1"/>
    </row>
    <row r="133" spans="1:8" s="2" customFormat="1" ht="60.6" customHeight="1" x14ac:dyDescent="0.25">
      <c r="A133" s="28">
        <f t="shared" si="1"/>
        <v>1.1299999999999857</v>
      </c>
      <c r="B133" s="45" t="s">
        <v>209</v>
      </c>
      <c r="C133" s="45" t="s">
        <v>210</v>
      </c>
      <c r="D133" s="10"/>
      <c r="E133" s="11"/>
      <c r="F133" s="1"/>
      <c r="G133" s="1"/>
      <c r="H133" s="1"/>
    </row>
    <row r="134" spans="1:8" s="2" customFormat="1" ht="205.9" customHeight="1" x14ac:dyDescent="0.25">
      <c r="A134" s="28">
        <f t="shared" si="1"/>
        <v>1.1309999999999856</v>
      </c>
      <c r="B134" s="43" t="s">
        <v>211</v>
      </c>
      <c r="C134" s="43" t="s">
        <v>212</v>
      </c>
      <c r="D134" s="4"/>
      <c r="E134" s="4"/>
      <c r="F134" s="1"/>
      <c r="G134" s="1"/>
      <c r="H134" s="1"/>
    </row>
    <row r="135" spans="1:8" s="2" customFormat="1" ht="69.599999999999994" customHeight="1" x14ac:dyDescent="0.25">
      <c r="A135" s="28">
        <f t="shared" si="1"/>
        <v>1.1319999999999855</v>
      </c>
      <c r="B135" s="41" t="s">
        <v>213</v>
      </c>
      <c r="C135" s="41" t="s">
        <v>214</v>
      </c>
      <c r="D135" s="4"/>
      <c r="E135" s="4"/>
      <c r="F135" s="1"/>
      <c r="G135" s="1"/>
      <c r="H135" s="1"/>
    </row>
    <row r="136" spans="1:8" s="2" customFormat="1" ht="369" customHeight="1" thickBot="1" x14ac:dyDescent="0.3">
      <c r="A136" s="28">
        <f>A135+0.001</f>
        <v>1.1329999999999854</v>
      </c>
      <c r="B136" s="47" t="s">
        <v>215</v>
      </c>
      <c r="C136" s="47" t="s">
        <v>397</v>
      </c>
      <c r="D136" s="4"/>
      <c r="E136" s="4"/>
      <c r="F136" s="1"/>
      <c r="G136" s="1"/>
      <c r="H136" s="1"/>
    </row>
    <row r="137" spans="1:8" s="2" customFormat="1" ht="22.5" customHeight="1" thickBot="1" x14ac:dyDescent="0.3">
      <c r="A137" s="12">
        <v>2</v>
      </c>
      <c r="B137" s="48" t="s">
        <v>216</v>
      </c>
      <c r="C137" s="49"/>
      <c r="D137" s="35"/>
      <c r="E137" s="36"/>
      <c r="F137" s="1"/>
      <c r="G137" s="1"/>
      <c r="H137" s="1"/>
    </row>
    <row r="138" spans="1:8" s="2" customFormat="1" ht="39.6" customHeight="1" x14ac:dyDescent="0.25">
      <c r="A138" s="27">
        <f t="shared" ref="A138:A155" si="2">A137+0.001</f>
        <v>2.0009999999999999</v>
      </c>
      <c r="B138" s="50" t="s">
        <v>217</v>
      </c>
      <c r="C138" s="50"/>
      <c r="D138" s="8"/>
      <c r="E138" s="9"/>
      <c r="F138" s="1"/>
      <c r="G138" s="1"/>
      <c r="H138" s="1"/>
    </row>
    <row r="139" spans="1:8" s="2" customFormat="1" ht="42.6" customHeight="1" x14ac:dyDescent="0.25">
      <c r="A139" s="28">
        <f t="shared" si="2"/>
        <v>2.0019999999999998</v>
      </c>
      <c r="B139" s="41" t="s">
        <v>218</v>
      </c>
      <c r="C139" s="41" t="s">
        <v>219</v>
      </c>
      <c r="D139" s="4"/>
      <c r="E139" s="6"/>
      <c r="F139" s="1"/>
      <c r="G139" s="1"/>
      <c r="H139" s="1"/>
    </row>
    <row r="140" spans="1:8" s="2" customFormat="1" ht="48.6" customHeight="1" x14ac:dyDescent="0.25">
      <c r="A140" s="28">
        <f t="shared" si="2"/>
        <v>2.0029999999999997</v>
      </c>
      <c r="B140" s="41" t="s">
        <v>220</v>
      </c>
      <c r="C140" s="41"/>
      <c r="D140" s="4"/>
      <c r="E140" s="6"/>
      <c r="F140" s="1"/>
      <c r="G140" s="1"/>
      <c r="H140" s="1"/>
    </row>
    <row r="141" spans="1:8" s="2" customFormat="1" ht="55.15" customHeight="1" x14ac:dyDescent="0.25">
      <c r="A141" s="28">
        <f t="shared" si="2"/>
        <v>2.0039999999999996</v>
      </c>
      <c r="B141" s="41" t="s">
        <v>221</v>
      </c>
      <c r="C141" s="41"/>
      <c r="D141" s="4"/>
      <c r="E141" s="6"/>
      <c r="F141" s="1"/>
      <c r="G141" s="1"/>
      <c r="H141" s="1"/>
    </row>
    <row r="142" spans="1:8" s="2" customFormat="1" ht="63.6" customHeight="1" x14ac:dyDescent="0.25">
      <c r="A142" s="28">
        <f t="shared" si="2"/>
        <v>2.0049999999999994</v>
      </c>
      <c r="B142" s="41" t="s">
        <v>222</v>
      </c>
      <c r="C142" s="41" t="s">
        <v>223</v>
      </c>
      <c r="D142" s="4"/>
      <c r="E142" s="6"/>
      <c r="F142" s="1"/>
      <c r="G142" s="1"/>
      <c r="H142" s="1"/>
    </row>
    <row r="143" spans="1:8" s="2" customFormat="1" ht="110.45" customHeight="1" x14ac:dyDescent="0.25">
      <c r="A143" s="28">
        <f t="shared" si="2"/>
        <v>2.0059999999999993</v>
      </c>
      <c r="B143" s="41" t="s">
        <v>224</v>
      </c>
      <c r="C143" s="41" t="s">
        <v>225</v>
      </c>
      <c r="D143" s="4"/>
      <c r="E143" s="6"/>
      <c r="F143" s="1"/>
      <c r="G143" s="1"/>
      <c r="H143" s="1"/>
    </row>
    <row r="144" spans="1:8" s="2" customFormat="1" ht="132.6" customHeight="1" x14ac:dyDescent="0.25">
      <c r="A144" s="28">
        <f>A143+0.001</f>
        <v>2.0069999999999992</v>
      </c>
      <c r="B144" s="106" t="s">
        <v>390</v>
      </c>
      <c r="C144" s="106" t="s">
        <v>391</v>
      </c>
      <c r="D144" s="4"/>
      <c r="E144" s="6"/>
      <c r="F144" s="1"/>
      <c r="G144" s="1"/>
      <c r="H144" s="1"/>
    </row>
    <row r="145" spans="1:8" s="2" customFormat="1" ht="81" customHeight="1" x14ac:dyDescent="0.25">
      <c r="A145" s="28">
        <f>A144+0.001</f>
        <v>2.0079999999999991</v>
      </c>
      <c r="B145" s="41" t="s">
        <v>226</v>
      </c>
      <c r="C145" s="41"/>
      <c r="D145" s="4"/>
      <c r="E145" s="6"/>
      <c r="F145" s="1"/>
      <c r="G145" s="1"/>
      <c r="H145" s="1"/>
    </row>
    <row r="146" spans="1:8" s="2" customFormat="1" ht="43.9" customHeight="1" x14ac:dyDescent="0.25">
      <c r="A146" s="28">
        <f t="shared" si="2"/>
        <v>2.008999999999999</v>
      </c>
      <c r="B146" s="41" t="s">
        <v>227</v>
      </c>
      <c r="C146" s="41"/>
      <c r="D146" s="4"/>
      <c r="E146" s="6"/>
      <c r="F146" s="1"/>
      <c r="G146" s="1"/>
      <c r="H146" s="1"/>
    </row>
    <row r="147" spans="1:8" s="2" customFormat="1" ht="73.5" customHeight="1" thickBot="1" x14ac:dyDescent="0.3">
      <c r="A147" s="28">
        <f t="shared" si="2"/>
        <v>2.0099999999999989</v>
      </c>
      <c r="B147" s="41" t="s">
        <v>228</v>
      </c>
      <c r="C147" s="41" t="s">
        <v>229</v>
      </c>
      <c r="D147" s="4"/>
      <c r="E147" s="6"/>
      <c r="F147" s="1"/>
      <c r="G147" s="1"/>
      <c r="H147" s="1"/>
    </row>
    <row r="148" spans="1:8" s="2" customFormat="1" ht="20.25" customHeight="1" thickBot="1" x14ac:dyDescent="0.3">
      <c r="A148" s="12">
        <v>3</v>
      </c>
      <c r="B148" s="48" t="s">
        <v>230</v>
      </c>
      <c r="C148" s="49"/>
      <c r="D148" s="13"/>
      <c r="E148" s="14"/>
      <c r="F148" s="1"/>
      <c r="G148" s="1"/>
      <c r="H148" s="1"/>
    </row>
    <row r="149" spans="1:8" s="2" customFormat="1" ht="45" customHeight="1" x14ac:dyDescent="0.25">
      <c r="A149" s="27">
        <f t="shared" si="2"/>
        <v>3.0009999999999999</v>
      </c>
      <c r="B149" s="50" t="s">
        <v>231</v>
      </c>
      <c r="C149" s="50" t="s">
        <v>232</v>
      </c>
      <c r="D149" s="8"/>
      <c r="E149" s="9"/>
      <c r="F149" s="1"/>
      <c r="G149" s="1"/>
      <c r="H149" s="1"/>
    </row>
    <row r="150" spans="1:8" s="2" customFormat="1" ht="60.75" customHeight="1" x14ac:dyDescent="0.25">
      <c r="A150" s="27">
        <f t="shared" si="2"/>
        <v>3.0019999999999998</v>
      </c>
      <c r="B150" s="50" t="s">
        <v>233</v>
      </c>
      <c r="C150" s="50" t="s">
        <v>234</v>
      </c>
      <c r="D150" s="8"/>
      <c r="E150" s="9"/>
      <c r="F150" s="1"/>
      <c r="G150" s="1"/>
      <c r="H150" s="1"/>
    </row>
    <row r="151" spans="1:8" s="2" customFormat="1" ht="117.6" customHeight="1" x14ac:dyDescent="0.25">
      <c r="A151" s="27">
        <f t="shared" si="2"/>
        <v>3.0029999999999997</v>
      </c>
      <c r="B151" s="41" t="s">
        <v>235</v>
      </c>
      <c r="C151" s="41" t="s">
        <v>236</v>
      </c>
      <c r="D151" s="4"/>
      <c r="E151" s="6"/>
      <c r="F151" s="1"/>
      <c r="G151" s="1"/>
      <c r="H151" s="1"/>
    </row>
    <row r="152" spans="1:8" s="2" customFormat="1" ht="53.45" customHeight="1" x14ac:dyDescent="0.25">
      <c r="A152" s="28">
        <f t="shared" si="2"/>
        <v>3.0039999999999996</v>
      </c>
      <c r="B152" s="41" t="s">
        <v>237</v>
      </c>
      <c r="C152" s="41"/>
      <c r="D152" s="4"/>
      <c r="E152" s="6"/>
      <c r="F152" s="1"/>
      <c r="G152" s="1"/>
      <c r="H152" s="1"/>
    </row>
    <row r="153" spans="1:8" s="2" customFormat="1" ht="66.599999999999994" customHeight="1" x14ac:dyDescent="0.25">
      <c r="A153" s="28">
        <f t="shared" si="2"/>
        <v>3.0049999999999994</v>
      </c>
      <c r="B153" s="41" t="s">
        <v>238</v>
      </c>
      <c r="C153" s="41"/>
      <c r="D153" s="4"/>
      <c r="E153" s="6"/>
      <c r="F153" s="1"/>
      <c r="G153" s="1"/>
      <c r="H153" s="1"/>
    </row>
    <row r="154" spans="1:8" s="2" customFormat="1" ht="22.9" customHeight="1" x14ac:dyDescent="0.25">
      <c r="A154" s="28">
        <f t="shared" si="2"/>
        <v>3.0059999999999993</v>
      </c>
      <c r="B154" s="41" t="s">
        <v>239</v>
      </c>
      <c r="C154" s="41"/>
      <c r="D154" s="4"/>
      <c r="E154" s="6"/>
      <c r="F154" s="1"/>
      <c r="G154" s="1"/>
      <c r="H154" s="1"/>
    </row>
    <row r="155" spans="1:8" s="2" customFormat="1" ht="70.5" customHeight="1" x14ac:dyDescent="0.25">
      <c r="A155" s="28">
        <f t="shared" si="2"/>
        <v>3.0069999999999992</v>
      </c>
      <c r="B155" s="41" t="s">
        <v>240</v>
      </c>
      <c r="C155" s="41" t="s">
        <v>241</v>
      </c>
      <c r="D155" s="4"/>
      <c r="E155" s="6"/>
      <c r="F155" s="1"/>
      <c r="G155" s="1"/>
      <c r="H155" s="1"/>
    </row>
    <row r="156" spans="1:8" s="2" customFormat="1" ht="26.25" customHeight="1" x14ac:dyDescent="0.25">
      <c r="A156" s="24">
        <v>4</v>
      </c>
      <c r="B156" s="51" t="s">
        <v>242</v>
      </c>
      <c r="C156" s="52"/>
      <c r="D156" s="25"/>
      <c r="E156" s="26"/>
      <c r="F156" s="1"/>
      <c r="G156" s="1"/>
      <c r="H156" s="1"/>
    </row>
    <row r="157" spans="1:8" s="2" customFormat="1" ht="22.5" x14ac:dyDescent="0.25">
      <c r="A157" s="28">
        <f t="shared" ref="A157:A181" si="3">A156+0.001</f>
        <v>4.0010000000000003</v>
      </c>
      <c r="B157" s="41" t="s">
        <v>243</v>
      </c>
      <c r="C157" s="41"/>
      <c r="D157" s="4"/>
      <c r="E157" s="6"/>
      <c r="F157" s="1"/>
      <c r="G157" s="1"/>
      <c r="H157" s="1"/>
    </row>
    <row r="158" spans="1:8" s="2" customFormat="1" ht="25.5" customHeight="1" x14ac:dyDescent="0.25">
      <c r="A158" s="28">
        <f t="shared" si="3"/>
        <v>4.0020000000000007</v>
      </c>
      <c r="B158" s="41" t="s">
        <v>244</v>
      </c>
      <c r="C158" s="41"/>
      <c r="D158" s="4"/>
      <c r="E158" s="6"/>
      <c r="F158" s="1"/>
      <c r="G158" s="1"/>
      <c r="H158" s="1"/>
    </row>
    <row r="159" spans="1:8" s="2" customFormat="1" ht="27.75" customHeight="1" x14ac:dyDescent="0.25">
      <c r="A159" s="28">
        <f t="shared" si="3"/>
        <v>4.003000000000001</v>
      </c>
      <c r="B159" s="41" t="s">
        <v>245</v>
      </c>
      <c r="C159" s="41"/>
      <c r="D159" s="4"/>
      <c r="E159" s="6"/>
      <c r="F159" s="1"/>
      <c r="G159" s="1"/>
      <c r="H159" s="1"/>
    </row>
    <row r="160" spans="1:8" s="2" customFormat="1" ht="21" customHeight="1" x14ac:dyDescent="0.25">
      <c r="A160" s="28">
        <f t="shared" si="3"/>
        <v>4.0040000000000013</v>
      </c>
      <c r="B160" s="43" t="s">
        <v>375</v>
      </c>
      <c r="C160" s="53" t="s">
        <v>409</v>
      </c>
      <c r="D160" s="4"/>
      <c r="E160" s="6"/>
      <c r="F160" s="1"/>
      <c r="G160" s="1"/>
      <c r="H160" s="1"/>
    </row>
    <row r="161" spans="1:8" s="2" customFormat="1" ht="39.75" customHeight="1" x14ac:dyDescent="0.25">
      <c r="A161" s="28">
        <f t="shared" si="3"/>
        <v>4.0050000000000017</v>
      </c>
      <c r="B161" s="41" t="s">
        <v>246</v>
      </c>
      <c r="C161" s="41" t="s">
        <v>387</v>
      </c>
      <c r="D161" s="4"/>
      <c r="E161" s="6"/>
      <c r="F161" s="1"/>
      <c r="G161" s="1"/>
      <c r="H161" s="1"/>
    </row>
    <row r="162" spans="1:8" s="2" customFormat="1" ht="39.75" customHeight="1" x14ac:dyDescent="0.25">
      <c r="A162" s="28">
        <f t="shared" si="3"/>
        <v>4.006000000000002</v>
      </c>
      <c r="B162" s="41" t="s">
        <v>247</v>
      </c>
      <c r="C162" s="41" t="s">
        <v>248</v>
      </c>
      <c r="D162" s="4"/>
      <c r="E162" s="6"/>
      <c r="F162" s="1"/>
      <c r="G162" s="1"/>
      <c r="H162" s="1"/>
    </row>
    <row r="163" spans="1:8" s="2" customFormat="1" ht="160.9" customHeight="1" x14ac:dyDescent="0.25">
      <c r="A163" s="28">
        <f t="shared" si="3"/>
        <v>4.0070000000000023</v>
      </c>
      <c r="B163" s="41" t="s">
        <v>249</v>
      </c>
      <c r="C163" s="53" t="s">
        <v>250</v>
      </c>
      <c r="D163" s="4"/>
      <c r="E163" s="6"/>
      <c r="F163" s="1"/>
      <c r="G163" s="1"/>
      <c r="H163" s="1"/>
    </row>
    <row r="164" spans="1:8" s="2" customFormat="1" ht="27" customHeight="1" x14ac:dyDescent="0.25">
      <c r="A164" s="24">
        <v>5</v>
      </c>
      <c r="B164" s="51" t="s">
        <v>251</v>
      </c>
      <c r="C164" s="52"/>
      <c r="D164" s="25"/>
      <c r="E164" s="26"/>
      <c r="F164" s="1"/>
      <c r="G164" s="1"/>
      <c r="H164" s="1"/>
    </row>
    <row r="165" spans="1:8" s="2" customFormat="1" ht="25.5" customHeight="1" x14ac:dyDescent="0.25">
      <c r="A165" s="28">
        <f t="shared" si="3"/>
        <v>5.0010000000000003</v>
      </c>
      <c r="B165" s="41" t="s">
        <v>243</v>
      </c>
      <c r="C165" s="41"/>
      <c r="D165" s="4"/>
      <c r="E165" s="4"/>
      <c r="F165" s="1"/>
      <c r="G165" s="1"/>
      <c r="H165" s="1"/>
    </row>
    <row r="166" spans="1:8" s="2" customFormat="1" ht="24" customHeight="1" x14ac:dyDescent="0.25">
      <c r="A166" s="28">
        <f t="shared" si="3"/>
        <v>5.0020000000000007</v>
      </c>
      <c r="B166" s="41" t="s">
        <v>244</v>
      </c>
      <c r="C166" s="41"/>
      <c r="D166" s="4"/>
      <c r="E166" s="4"/>
      <c r="F166" s="1"/>
      <c r="G166" s="1"/>
      <c r="H166" s="1"/>
    </row>
    <row r="167" spans="1:8" s="2" customFormat="1" ht="23.25" customHeight="1" x14ac:dyDescent="0.25">
      <c r="A167" s="28">
        <f t="shared" si="3"/>
        <v>5.003000000000001</v>
      </c>
      <c r="B167" s="41" t="s">
        <v>245</v>
      </c>
      <c r="C167" s="41"/>
      <c r="D167" s="4"/>
      <c r="E167" s="4"/>
      <c r="F167" s="1"/>
      <c r="G167" s="1"/>
      <c r="H167" s="1"/>
    </row>
    <row r="168" spans="1:8" s="2" customFormat="1" ht="24" customHeight="1" x14ac:dyDescent="0.25">
      <c r="A168" s="28">
        <f t="shared" si="3"/>
        <v>5.0040000000000013</v>
      </c>
      <c r="B168" s="43" t="s">
        <v>375</v>
      </c>
      <c r="C168" s="53" t="s">
        <v>409</v>
      </c>
      <c r="D168" s="4"/>
      <c r="E168" s="4"/>
      <c r="F168" s="1"/>
      <c r="G168" s="1"/>
      <c r="H168" s="1"/>
    </row>
    <row r="169" spans="1:8" s="2" customFormat="1" ht="39.75" customHeight="1" x14ac:dyDescent="0.25">
      <c r="A169" s="28">
        <f t="shared" si="3"/>
        <v>5.0050000000000017</v>
      </c>
      <c r="B169" s="41" t="s">
        <v>252</v>
      </c>
      <c r="C169" s="41" t="s">
        <v>388</v>
      </c>
      <c r="D169" s="4"/>
      <c r="E169" s="4"/>
      <c r="F169" s="1"/>
      <c r="G169" s="1"/>
      <c r="H169" s="1"/>
    </row>
    <row r="170" spans="1:8" s="2" customFormat="1" ht="39.75" customHeight="1" x14ac:dyDescent="0.25">
      <c r="A170" s="28">
        <f t="shared" si="3"/>
        <v>5.006000000000002</v>
      </c>
      <c r="B170" s="41" t="s">
        <v>253</v>
      </c>
      <c r="C170" s="41" t="s">
        <v>248</v>
      </c>
      <c r="D170" s="4"/>
      <c r="E170" s="4"/>
      <c r="F170" s="1"/>
      <c r="G170" s="1"/>
      <c r="H170" s="1"/>
    </row>
    <row r="171" spans="1:8" s="2" customFormat="1" ht="155.44999999999999" customHeight="1" x14ac:dyDescent="0.25">
      <c r="A171" s="28">
        <f t="shared" si="3"/>
        <v>5.0070000000000023</v>
      </c>
      <c r="B171" s="41" t="s">
        <v>254</v>
      </c>
      <c r="C171" s="53" t="s">
        <v>250</v>
      </c>
      <c r="D171" s="4"/>
      <c r="E171" s="4"/>
      <c r="F171" s="1"/>
      <c r="G171" s="1"/>
      <c r="H171" s="1"/>
    </row>
    <row r="172" spans="1:8" s="2" customFormat="1" ht="21" customHeight="1" thickBot="1" x14ac:dyDescent="0.3">
      <c r="A172" s="34">
        <v>6</v>
      </c>
      <c r="B172" s="54" t="s">
        <v>255</v>
      </c>
      <c r="C172" s="55"/>
      <c r="D172" s="35"/>
      <c r="E172" s="36"/>
      <c r="F172" s="1"/>
      <c r="G172" s="1"/>
      <c r="H172" s="1"/>
    </row>
    <row r="173" spans="1:8" s="2" customFormat="1" ht="136.9" customHeight="1" x14ac:dyDescent="0.25">
      <c r="A173" s="27">
        <f t="shared" si="3"/>
        <v>6.0010000000000003</v>
      </c>
      <c r="B173" s="50" t="s">
        <v>256</v>
      </c>
      <c r="C173" s="50" t="s">
        <v>257</v>
      </c>
      <c r="D173" s="8"/>
      <c r="E173" s="9"/>
      <c r="F173" s="1"/>
      <c r="G173" s="1"/>
      <c r="H173" s="1"/>
    </row>
    <row r="174" spans="1:8" s="2" customFormat="1" ht="150" customHeight="1" x14ac:dyDescent="0.25">
      <c r="A174" s="27">
        <f t="shared" si="3"/>
        <v>6.0020000000000007</v>
      </c>
      <c r="B174" s="50" t="s">
        <v>258</v>
      </c>
      <c r="C174" s="50" t="s">
        <v>257</v>
      </c>
      <c r="D174" s="8"/>
      <c r="E174" s="9"/>
      <c r="F174" s="1"/>
      <c r="G174" s="1"/>
      <c r="H174" s="1"/>
    </row>
    <row r="175" spans="1:8" s="2" customFormat="1" ht="142.15" customHeight="1" x14ac:dyDescent="0.25">
      <c r="A175" s="27">
        <f t="shared" si="3"/>
        <v>6.003000000000001</v>
      </c>
      <c r="B175" s="50" t="s">
        <v>259</v>
      </c>
      <c r="C175" s="50" t="s">
        <v>257</v>
      </c>
      <c r="D175" s="8"/>
      <c r="E175" s="9"/>
      <c r="F175" s="1"/>
      <c r="G175" s="1"/>
      <c r="H175" s="1"/>
    </row>
    <row r="176" spans="1:8" s="2" customFormat="1" ht="134.44999999999999" customHeight="1" x14ac:dyDescent="0.25">
      <c r="A176" s="27">
        <f t="shared" si="3"/>
        <v>6.0040000000000013</v>
      </c>
      <c r="B176" s="50" t="s">
        <v>260</v>
      </c>
      <c r="C176" s="50" t="s">
        <v>257</v>
      </c>
      <c r="D176" s="8"/>
      <c r="E176" s="9"/>
      <c r="F176" s="1"/>
      <c r="G176" s="1"/>
      <c r="H176" s="1"/>
    </row>
    <row r="177" spans="1:8" s="2" customFormat="1" ht="137.44999999999999" customHeight="1" x14ac:dyDescent="0.25">
      <c r="A177" s="27">
        <f t="shared" si="3"/>
        <v>6.0050000000000017</v>
      </c>
      <c r="B177" s="50" t="s">
        <v>261</v>
      </c>
      <c r="C177" s="50" t="s">
        <v>257</v>
      </c>
      <c r="D177" s="4"/>
      <c r="E177" s="6"/>
      <c r="F177" s="1"/>
      <c r="G177" s="1"/>
      <c r="H177" s="1"/>
    </row>
    <row r="178" spans="1:8" ht="38.450000000000003" customHeight="1" x14ac:dyDescent="0.25">
      <c r="A178" s="27">
        <f t="shared" si="3"/>
        <v>6.006000000000002</v>
      </c>
      <c r="B178" s="53" t="s">
        <v>392</v>
      </c>
      <c r="C178" s="42" t="s">
        <v>393</v>
      </c>
      <c r="D178" s="5"/>
      <c r="E178" s="5"/>
    </row>
    <row r="179" spans="1:8" ht="232.9" customHeight="1" x14ac:dyDescent="0.25">
      <c r="A179" s="27">
        <f t="shared" si="3"/>
        <v>6.0070000000000023</v>
      </c>
      <c r="B179" s="41" t="s">
        <v>262</v>
      </c>
      <c r="C179" s="41" t="s">
        <v>263</v>
      </c>
      <c r="D179" s="4"/>
      <c r="E179" s="4"/>
    </row>
    <row r="180" spans="1:8" ht="23.45" customHeight="1" x14ac:dyDescent="0.25">
      <c r="A180" s="64">
        <f t="shared" si="3"/>
        <v>6.0080000000000027</v>
      </c>
      <c r="B180" s="41" t="s">
        <v>359</v>
      </c>
      <c r="C180" s="41" t="s">
        <v>360</v>
      </c>
      <c r="D180" s="4"/>
      <c r="E180" s="4"/>
    </row>
    <row r="181" spans="1:8" ht="23.45" customHeight="1" x14ac:dyDescent="0.25">
      <c r="A181" s="69">
        <f t="shared" si="3"/>
        <v>6.009000000000003</v>
      </c>
      <c r="B181" s="41" t="s">
        <v>264</v>
      </c>
      <c r="C181" s="41" t="s">
        <v>265</v>
      </c>
      <c r="D181" s="65"/>
      <c r="E181" s="65"/>
    </row>
    <row r="182" spans="1:8" x14ac:dyDescent="0.25">
      <c r="A182" s="66"/>
      <c r="B182" s="67"/>
      <c r="C182" s="67"/>
      <c r="D182" s="68"/>
    </row>
  </sheetData>
  <pageMargins left="0.70866141732283472" right="0.70866141732283472" top="0.78740157480314965" bottom="0.78740157480314965" header="0.31496062992125984" footer="0.31496062992125984"/>
  <pageSetup paperSize="9" scale="10" orientation="landscape" horizontalDpi="4294967293" r:id="rId1"/>
  <headerFooter>
    <oddHeader xml:space="preserve">&amp;CZadávací dokumentace - Vysvětlení č. 2
VZ2021006 Produkční disková pole
Příloha č. 1 A - Technická specifikace &amp;R&amp;"Verdana,Obyčejné"&amp;12&amp;KFFC000 TLP: AMBER&amp;1#
</oddHeader>
    <oddFooter>&amp;R
&amp;1#&amp;"Verdana,Obyčejné"&amp;12&amp;KFFC000 TLP: AMBER</oddFooter>
  </headerFooter>
  <rowBreaks count="23" manualBreakCount="23">
    <brk id="11" max="16383" man="1"/>
    <brk id="16" max="16383" man="1"/>
    <brk id="26" max="16383" man="1"/>
    <brk id="29" max="16383" man="1"/>
    <brk id="33" max="16383" man="1"/>
    <brk id="38" max="16383" man="1"/>
    <brk id="47" max="16383" man="1"/>
    <brk id="55" max="16383" man="1"/>
    <brk id="62" max="16383" man="1"/>
    <brk id="69" max="16383" man="1"/>
    <brk id="75" max="16383" man="1"/>
    <brk id="81" max="16383" man="1"/>
    <brk id="88" max="16383" man="1"/>
    <brk id="94" max="16383" man="1"/>
    <brk id="100" max="16383" man="1"/>
    <brk id="108" max="16383" man="1"/>
    <brk id="117" max="16383" man="1"/>
    <brk id="127" max="16383" man="1"/>
    <brk id="131" max="16383" man="1"/>
    <brk id="136" max="16383" man="1"/>
    <brk id="147" max="16383" man="1"/>
    <brk id="163" max="16383" man="1"/>
    <brk id="1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4703-7F96-4F35-B724-EE30E6EF8DE7}">
  <sheetPr>
    <pageSetUpPr fitToPage="1"/>
  </sheetPr>
  <dimension ref="B2:I42"/>
  <sheetViews>
    <sheetView workbookViewId="0">
      <selection activeCell="B40" sqref="B40"/>
    </sheetView>
  </sheetViews>
  <sheetFormatPr defaultRowHeight="15" x14ac:dyDescent="0.25"/>
  <cols>
    <col min="2" max="2" width="36.5703125" customWidth="1"/>
    <col min="3" max="3" width="2.85546875" customWidth="1"/>
    <col min="4" max="4" width="11.140625" customWidth="1"/>
    <col min="5" max="5" width="10.5703125" customWidth="1"/>
    <col min="6" max="6" width="11.7109375" customWidth="1"/>
    <col min="7" max="7" width="11.5703125" customWidth="1"/>
  </cols>
  <sheetData>
    <row r="2" spans="2:7" ht="22.5" customHeight="1" x14ac:dyDescent="0.25">
      <c r="B2" s="74" t="s">
        <v>266</v>
      </c>
      <c r="C2" s="75"/>
      <c r="D2" s="75"/>
      <c r="E2" s="75"/>
      <c r="F2" s="75"/>
      <c r="G2" s="71"/>
    </row>
    <row r="3" spans="2:7" ht="15.75" thickBot="1" x14ac:dyDescent="0.3">
      <c r="B3" s="71"/>
      <c r="C3" s="71"/>
      <c r="D3" s="71"/>
      <c r="E3" s="71"/>
      <c r="F3" s="71"/>
      <c r="G3" s="71"/>
    </row>
    <row r="4" spans="2:7" ht="15.75" thickBot="1" x14ac:dyDescent="0.3">
      <c r="B4" s="76" t="s">
        <v>267</v>
      </c>
      <c r="C4" s="71"/>
      <c r="D4" s="71"/>
      <c r="E4" s="71"/>
      <c r="F4" s="71"/>
      <c r="G4" s="143" t="s">
        <v>379</v>
      </c>
    </row>
    <row r="5" spans="2:7" ht="21" customHeight="1" x14ac:dyDescent="0.25">
      <c r="B5" s="77" t="s">
        <v>268</v>
      </c>
      <c r="C5" s="78">
        <v>0</v>
      </c>
      <c r="D5" s="78">
        <v>80</v>
      </c>
      <c r="E5" s="78">
        <v>200</v>
      </c>
      <c r="F5" s="79">
        <v>400</v>
      </c>
      <c r="G5" s="144"/>
    </row>
    <row r="6" spans="2:7" x14ac:dyDescent="0.25">
      <c r="B6" s="80" t="s">
        <v>269</v>
      </c>
      <c r="C6" s="81" t="s">
        <v>270</v>
      </c>
      <c r="D6" s="82">
        <v>6500</v>
      </c>
      <c r="E6" s="82">
        <v>8000</v>
      </c>
      <c r="F6" s="83">
        <v>8500</v>
      </c>
      <c r="G6" s="138" t="s">
        <v>380</v>
      </c>
    </row>
    <row r="7" spans="2:7" x14ac:dyDescent="0.25">
      <c r="B7" s="80" t="s">
        <v>271</v>
      </c>
      <c r="C7" s="81" t="s">
        <v>270</v>
      </c>
      <c r="D7" s="83">
        <v>28000</v>
      </c>
      <c r="E7" s="83">
        <v>28000</v>
      </c>
      <c r="F7" s="83">
        <v>28000</v>
      </c>
      <c r="G7" s="138" t="s">
        <v>381</v>
      </c>
    </row>
    <row r="8" spans="2:7" x14ac:dyDescent="0.25">
      <c r="B8" s="80" t="s">
        <v>272</v>
      </c>
      <c r="C8" s="81" t="s">
        <v>270</v>
      </c>
      <c r="D8" s="82">
        <v>74000</v>
      </c>
      <c r="E8" s="82">
        <v>160000</v>
      </c>
      <c r="F8" s="83">
        <v>166000</v>
      </c>
      <c r="G8" s="138" t="s">
        <v>382</v>
      </c>
    </row>
    <row r="9" spans="2:7" ht="15.75" thickBot="1" x14ac:dyDescent="0.3">
      <c r="B9" s="84" t="s">
        <v>273</v>
      </c>
      <c r="C9" s="85" t="s">
        <v>270</v>
      </c>
      <c r="D9" s="86">
        <v>3300000</v>
      </c>
      <c r="E9" s="86">
        <v>3300000</v>
      </c>
      <c r="F9" s="86">
        <v>3300000</v>
      </c>
      <c r="G9" s="139" t="s">
        <v>383</v>
      </c>
    </row>
    <row r="10" spans="2:7" ht="15.75" thickBot="1" x14ac:dyDescent="0.3">
      <c r="B10" s="71"/>
      <c r="C10" s="71"/>
      <c r="D10" s="71"/>
      <c r="E10" s="71"/>
      <c r="F10" s="71"/>
      <c r="G10" s="71"/>
    </row>
    <row r="11" spans="2:7" ht="15.75" thickBot="1" x14ac:dyDescent="0.3">
      <c r="B11" s="76" t="s">
        <v>274</v>
      </c>
      <c r="C11" s="71"/>
      <c r="D11" s="71"/>
      <c r="E11" s="71"/>
      <c r="F11" s="71"/>
      <c r="G11" s="143" t="s">
        <v>379</v>
      </c>
    </row>
    <row r="12" spans="2:7" ht="21" customHeight="1" x14ac:dyDescent="0.25">
      <c r="B12" s="77" t="s">
        <v>268</v>
      </c>
      <c r="C12" s="78">
        <v>0</v>
      </c>
      <c r="D12" s="78">
        <v>160</v>
      </c>
      <c r="E12" s="78">
        <v>400</v>
      </c>
      <c r="F12" s="79">
        <v>800</v>
      </c>
      <c r="G12" s="144"/>
    </row>
    <row r="13" spans="2:7" x14ac:dyDescent="0.25">
      <c r="B13" s="80" t="s">
        <v>269</v>
      </c>
      <c r="C13" s="81" t="s">
        <v>270</v>
      </c>
      <c r="D13" s="82">
        <v>6500</v>
      </c>
      <c r="E13" s="82">
        <v>8000</v>
      </c>
      <c r="F13" s="83">
        <v>8500</v>
      </c>
      <c r="G13" s="138" t="s">
        <v>380</v>
      </c>
    </row>
    <row r="14" spans="2:7" x14ac:dyDescent="0.25">
      <c r="B14" s="80" t="s">
        <v>271</v>
      </c>
      <c r="C14" s="81" t="s">
        <v>270</v>
      </c>
      <c r="D14" s="83">
        <v>28000</v>
      </c>
      <c r="E14" s="83">
        <v>28000</v>
      </c>
      <c r="F14" s="83">
        <v>28000</v>
      </c>
      <c r="G14" s="138" t="s">
        <v>381</v>
      </c>
    </row>
    <row r="15" spans="2:7" x14ac:dyDescent="0.25">
      <c r="B15" s="80" t="s">
        <v>272</v>
      </c>
      <c r="C15" s="81" t="s">
        <v>270</v>
      </c>
      <c r="D15" s="82">
        <v>74000</v>
      </c>
      <c r="E15" s="82">
        <v>160000</v>
      </c>
      <c r="F15" s="83">
        <v>166000</v>
      </c>
      <c r="G15" s="138" t="s">
        <v>382</v>
      </c>
    </row>
    <row r="16" spans="2:7" ht="15.75" thickBot="1" x14ac:dyDescent="0.3">
      <c r="B16" s="84" t="s">
        <v>273</v>
      </c>
      <c r="C16" s="85" t="s">
        <v>270</v>
      </c>
      <c r="D16" s="86">
        <v>3300000</v>
      </c>
      <c r="E16" s="86">
        <v>3300000</v>
      </c>
      <c r="F16" s="86">
        <v>3300000</v>
      </c>
      <c r="G16" s="139" t="s">
        <v>383</v>
      </c>
    </row>
    <row r="17" spans="2:7" ht="15.75" thickBot="1" x14ac:dyDescent="0.3">
      <c r="B17" s="71"/>
      <c r="C17" s="71"/>
      <c r="D17" s="71"/>
      <c r="E17" s="71"/>
      <c r="F17" s="71"/>
      <c r="G17" s="71"/>
    </row>
    <row r="18" spans="2:7" ht="15.75" thickBot="1" x14ac:dyDescent="0.3">
      <c r="B18" s="76" t="s">
        <v>275</v>
      </c>
      <c r="C18" s="71"/>
      <c r="D18" s="71"/>
      <c r="E18" s="71"/>
      <c r="F18" s="71"/>
      <c r="G18" s="143" t="s">
        <v>379</v>
      </c>
    </row>
    <row r="19" spans="2:7" ht="23.25" customHeight="1" x14ac:dyDescent="0.25">
      <c r="B19" s="77" t="s">
        <v>268</v>
      </c>
      <c r="C19" s="78">
        <v>0</v>
      </c>
      <c r="D19" s="78">
        <v>40</v>
      </c>
      <c r="E19" s="78">
        <v>100</v>
      </c>
      <c r="F19" s="87">
        <v>200</v>
      </c>
      <c r="G19" s="144"/>
    </row>
    <row r="20" spans="2:7" x14ac:dyDescent="0.25">
      <c r="B20" s="80" t="s">
        <v>269</v>
      </c>
      <c r="C20" s="81" t="s">
        <v>270</v>
      </c>
      <c r="D20" s="82">
        <v>6500</v>
      </c>
      <c r="E20" s="82">
        <v>7500</v>
      </c>
      <c r="F20" s="83">
        <v>8500</v>
      </c>
      <c r="G20" s="138" t="s">
        <v>380</v>
      </c>
    </row>
    <row r="21" spans="2:7" x14ac:dyDescent="0.25">
      <c r="B21" s="80" t="s">
        <v>271</v>
      </c>
      <c r="C21" s="81" t="s">
        <v>270</v>
      </c>
      <c r="D21" s="82">
        <v>20000</v>
      </c>
      <c r="E21" s="82">
        <v>30000</v>
      </c>
      <c r="F21" s="83">
        <v>32000</v>
      </c>
      <c r="G21" s="138" t="s">
        <v>381</v>
      </c>
    </row>
    <row r="22" spans="2:7" x14ac:dyDescent="0.25">
      <c r="B22" s="80" t="s">
        <v>272</v>
      </c>
      <c r="C22" s="81" t="s">
        <v>270</v>
      </c>
      <c r="D22" s="82">
        <v>69000</v>
      </c>
      <c r="E22" s="82">
        <v>160000</v>
      </c>
      <c r="F22" s="83">
        <v>166000</v>
      </c>
      <c r="G22" s="138" t="s">
        <v>382</v>
      </c>
    </row>
    <row r="23" spans="2:7" ht="15.75" thickBot="1" x14ac:dyDescent="0.3">
      <c r="B23" s="84" t="s">
        <v>273</v>
      </c>
      <c r="C23" s="85" t="s">
        <v>270</v>
      </c>
      <c r="D23" s="86">
        <v>2200000</v>
      </c>
      <c r="E23" s="86">
        <v>3300000</v>
      </c>
      <c r="F23" s="86">
        <v>3300000</v>
      </c>
      <c r="G23" s="139" t="s">
        <v>396</v>
      </c>
    </row>
    <row r="24" spans="2:7" ht="15.75" thickBot="1" x14ac:dyDescent="0.3">
      <c r="B24" s="71"/>
      <c r="C24" s="71"/>
      <c r="D24" s="71"/>
      <c r="E24" s="71"/>
      <c r="F24" s="71"/>
    </row>
    <row r="25" spans="2:7" ht="15.75" thickBot="1" x14ac:dyDescent="0.3">
      <c r="B25" s="76" t="s">
        <v>276</v>
      </c>
      <c r="C25" s="71"/>
      <c r="D25" s="71"/>
      <c r="E25" s="71"/>
      <c r="F25" s="71"/>
      <c r="G25" s="143" t="s">
        <v>379</v>
      </c>
    </row>
    <row r="26" spans="2:7" ht="22.5" customHeight="1" x14ac:dyDescent="0.25">
      <c r="B26" s="77" t="s">
        <v>268</v>
      </c>
      <c r="C26" s="78">
        <v>0</v>
      </c>
      <c r="D26" s="78">
        <v>80</v>
      </c>
      <c r="E26" s="78">
        <v>200</v>
      </c>
      <c r="F26" s="87">
        <v>400</v>
      </c>
      <c r="G26" s="144"/>
    </row>
    <row r="27" spans="2:7" x14ac:dyDescent="0.25">
      <c r="B27" s="80" t="s">
        <v>269</v>
      </c>
      <c r="C27" s="81" t="s">
        <v>270</v>
      </c>
      <c r="D27" s="82">
        <v>6500</v>
      </c>
      <c r="E27" s="82">
        <v>7500</v>
      </c>
      <c r="F27" s="140">
        <v>8500</v>
      </c>
      <c r="G27" s="138" t="s">
        <v>380</v>
      </c>
    </row>
    <row r="28" spans="2:7" x14ac:dyDescent="0.25">
      <c r="B28" s="80" t="s">
        <v>271</v>
      </c>
      <c r="C28" s="81" t="s">
        <v>270</v>
      </c>
      <c r="D28" s="82">
        <v>20000</v>
      </c>
      <c r="E28" s="82">
        <v>30000</v>
      </c>
      <c r="F28" s="140">
        <v>32000</v>
      </c>
      <c r="G28" s="138" t="s">
        <v>381</v>
      </c>
    </row>
    <row r="29" spans="2:7" x14ac:dyDescent="0.25">
      <c r="B29" s="80" t="s">
        <v>272</v>
      </c>
      <c r="C29" s="81" t="s">
        <v>270</v>
      </c>
      <c r="D29" s="82">
        <v>69000</v>
      </c>
      <c r="E29" s="82">
        <v>160000</v>
      </c>
      <c r="F29" s="140">
        <v>166000</v>
      </c>
      <c r="G29" s="138" t="s">
        <v>382</v>
      </c>
    </row>
    <row r="30" spans="2:7" ht="15.75" thickBot="1" x14ac:dyDescent="0.3">
      <c r="B30" s="84" t="s">
        <v>273</v>
      </c>
      <c r="C30" s="85" t="s">
        <v>270</v>
      </c>
      <c r="D30" s="86">
        <v>2200000</v>
      </c>
      <c r="E30" s="86">
        <v>3300000</v>
      </c>
      <c r="F30" s="141">
        <v>3300000</v>
      </c>
      <c r="G30" s="139" t="s">
        <v>396</v>
      </c>
    </row>
    <row r="31" spans="2:7" ht="15.75" thickBot="1" x14ac:dyDescent="0.3">
      <c r="B31" s="71"/>
      <c r="C31" s="71"/>
      <c r="D31" s="71"/>
      <c r="E31" s="71"/>
      <c r="F31" s="71"/>
    </row>
    <row r="32" spans="2:7" ht="15.75" thickBot="1" x14ac:dyDescent="0.3">
      <c r="B32" s="76" t="s">
        <v>277</v>
      </c>
      <c r="C32" s="71"/>
      <c r="D32" s="71"/>
      <c r="E32" s="71"/>
      <c r="F32" s="71"/>
      <c r="G32" s="143" t="s">
        <v>379</v>
      </c>
    </row>
    <row r="33" spans="2:9" ht="22.5" customHeight="1" x14ac:dyDescent="0.25">
      <c r="B33" s="77" t="s">
        <v>268</v>
      </c>
      <c r="C33" s="78">
        <v>0</v>
      </c>
      <c r="D33" s="78">
        <v>160</v>
      </c>
      <c r="E33" s="78">
        <v>400</v>
      </c>
      <c r="F33" s="87">
        <v>800</v>
      </c>
      <c r="G33" s="144"/>
    </row>
    <row r="34" spans="2:9" x14ac:dyDescent="0.25">
      <c r="B34" s="80" t="s">
        <v>269</v>
      </c>
      <c r="C34" s="81" t="s">
        <v>270</v>
      </c>
      <c r="D34" s="82">
        <v>6500</v>
      </c>
      <c r="E34" s="82">
        <v>7500</v>
      </c>
      <c r="F34" s="88">
        <v>8500</v>
      </c>
      <c r="G34" s="138" t="s">
        <v>380</v>
      </c>
      <c r="H34" s="57"/>
      <c r="I34" s="57"/>
    </row>
    <row r="35" spans="2:9" x14ac:dyDescent="0.25">
      <c r="B35" s="80" t="s">
        <v>271</v>
      </c>
      <c r="C35" s="81" t="s">
        <v>270</v>
      </c>
      <c r="D35" s="82">
        <v>20000</v>
      </c>
      <c r="E35" s="82">
        <v>30000</v>
      </c>
      <c r="F35" s="88">
        <v>32000</v>
      </c>
      <c r="G35" s="138" t="s">
        <v>381</v>
      </c>
      <c r="H35" s="57"/>
      <c r="I35" s="57"/>
    </row>
    <row r="36" spans="2:9" x14ac:dyDescent="0.25">
      <c r="B36" s="80" t="s">
        <v>272</v>
      </c>
      <c r="C36" s="81" t="s">
        <v>270</v>
      </c>
      <c r="D36" s="82">
        <v>69000</v>
      </c>
      <c r="E36" s="82">
        <v>160000</v>
      </c>
      <c r="F36" s="88">
        <v>166000</v>
      </c>
      <c r="G36" s="138" t="s">
        <v>382</v>
      </c>
      <c r="H36" s="57"/>
      <c r="I36" s="57"/>
    </row>
    <row r="37" spans="2:9" ht="15.75" thickBot="1" x14ac:dyDescent="0.3">
      <c r="B37" s="84" t="s">
        <v>273</v>
      </c>
      <c r="C37" s="85" t="s">
        <v>270</v>
      </c>
      <c r="D37" s="86">
        <v>2200000</v>
      </c>
      <c r="E37" s="86">
        <v>3300000</v>
      </c>
      <c r="F37" s="89">
        <v>3300000</v>
      </c>
      <c r="G37" s="139" t="s">
        <v>396</v>
      </c>
      <c r="H37" s="57"/>
      <c r="I37" s="57"/>
    </row>
    <row r="39" spans="2:9" ht="13.5" customHeight="1" x14ac:dyDescent="0.25"/>
    <row r="40" spans="2:9" ht="21.6" customHeight="1" x14ac:dyDescent="0.25">
      <c r="B40" s="72" t="s">
        <v>278</v>
      </c>
      <c r="C40" s="72"/>
      <c r="D40" s="72"/>
      <c r="E40" s="73"/>
      <c r="F40" s="73"/>
      <c r="G40" s="73"/>
      <c r="H40" s="73"/>
      <c r="I40" s="73"/>
    </row>
    <row r="41" spans="2:9" ht="97.15" customHeight="1" x14ac:dyDescent="0.25">
      <c r="B41" s="142" t="s">
        <v>384</v>
      </c>
      <c r="C41" s="142"/>
      <c r="D41" s="142"/>
      <c r="E41" s="142"/>
      <c r="F41" s="142"/>
      <c r="G41" s="142"/>
      <c r="H41" s="142"/>
      <c r="I41" s="142"/>
    </row>
    <row r="42" spans="2:9" x14ac:dyDescent="0.25">
      <c r="B42" s="73" t="s">
        <v>279</v>
      </c>
      <c r="C42" s="73"/>
      <c r="D42" s="73"/>
      <c r="E42" s="73"/>
      <c r="F42" s="73"/>
      <c r="G42" s="73"/>
      <c r="H42" s="73"/>
      <c r="I42" s="73"/>
    </row>
  </sheetData>
  <mergeCells count="6">
    <mergeCell ref="B41:I41"/>
    <mergeCell ref="G4:G5"/>
    <mergeCell ref="G11:G12"/>
    <mergeCell ref="G18:G19"/>
    <mergeCell ref="G25:G26"/>
    <mergeCell ref="G32:G33"/>
  </mergeCells>
  <pageMargins left="0.70866141732283472" right="0.70866141732283472" top="1.1811023622047245" bottom="0.78740157480314965" header="0.31496062992125984" footer="0.31496062992125984"/>
  <pageSetup paperSize="9" scale="60" orientation="landscape" r:id="rId1"/>
  <headerFooter>
    <oddHeader xml:space="preserve">&amp;CZadávací dokumentace - Vysvětlení č. 2 
VZ2021006 Produkční disková pole
Příloha č. 1 B - Požadovaná výkonnost&amp;R&amp;"Verdana,Obyčejné"&amp;12&amp;KFFC000 TLP: AMBER&amp;1#
</oddHeader>
    <oddFooter xml:space="preserve">&amp;R
&amp;1#&amp;"Verdana,Obyčejné"&amp;12&amp;KFFC000 TLP: AMBER	</oddFooter>
  </headerFooter>
  <rowBreaks count="2" manualBreakCount="2">
    <brk id="24"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C0F6-2DC3-40C7-8EC9-6D2C7F96F03D}">
  <sheetPr>
    <pageSetUpPr fitToPage="1"/>
  </sheetPr>
  <dimension ref="A1:L55"/>
  <sheetViews>
    <sheetView topLeftCell="A6" zoomScaleNormal="100" workbookViewId="0">
      <selection activeCell="A39" sqref="A39:F39"/>
    </sheetView>
  </sheetViews>
  <sheetFormatPr defaultRowHeight="15" x14ac:dyDescent="0.25"/>
  <cols>
    <col min="1" max="1" width="51.140625" style="1" customWidth="1"/>
    <col min="2" max="2" width="8.85546875" style="30" customWidth="1"/>
    <col min="3" max="3" width="12.140625" style="29" customWidth="1"/>
    <col min="4" max="4" width="6.85546875" style="29" customWidth="1"/>
    <col min="5" max="5" width="11.42578125" style="29" customWidth="1"/>
    <col min="6" max="6" width="14.5703125" style="29" customWidth="1"/>
    <col min="7" max="7" width="9.140625" customWidth="1"/>
    <col min="11" max="11" width="5.140625" customWidth="1"/>
  </cols>
  <sheetData>
    <row r="1" spans="1:12" ht="15.75" thickBot="1" x14ac:dyDescent="0.3">
      <c r="C1" s="31" t="s">
        <v>270</v>
      </c>
    </row>
    <row r="2" spans="1:12" ht="15.75" thickBot="1" x14ac:dyDescent="0.3">
      <c r="A2" s="107" t="s">
        <v>280</v>
      </c>
      <c r="B2" s="90"/>
      <c r="C2" s="91"/>
      <c r="D2" s="92"/>
      <c r="E2" s="92"/>
      <c r="F2" s="92"/>
      <c r="G2" s="71"/>
      <c r="H2" s="71"/>
      <c r="I2" s="71"/>
      <c r="J2" s="71"/>
      <c r="K2" s="71"/>
    </row>
    <row r="3" spans="1:12" x14ac:dyDescent="0.25">
      <c r="A3" s="160" t="s">
        <v>281</v>
      </c>
      <c r="B3" s="164" t="s">
        <v>282</v>
      </c>
      <c r="C3" s="158" t="s">
        <v>283</v>
      </c>
      <c r="D3" s="158"/>
      <c r="E3" s="159"/>
      <c r="F3" s="162" t="s">
        <v>284</v>
      </c>
      <c r="G3" s="71"/>
      <c r="H3" s="71"/>
      <c r="I3" s="71"/>
      <c r="J3" s="71"/>
      <c r="K3" s="71"/>
    </row>
    <row r="4" spans="1:12" ht="15.75" thickBot="1" x14ac:dyDescent="0.3">
      <c r="A4" s="161"/>
      <c r="B4" s="165"/>
      <c r="C4" s="93" t="s">
        <v>285</v>
      </c>
      <c r="D4" s="93" t="s">
        <v>286</v>
      </c>
      <c r="E4" s="93" t="s">
        <v>287</v>
      </c>
      <c r="F4" s="163"/>
      <c r="G4" s="71"/>
      <c r="H4" s="71"/>
      <c r="I4" s="71"/>
      <c r="J4" s="71"/>
      <c r="K4" s="71"/>
    </row>
    <row r="5" spans="1:12" x14ac:dyDescent="0.25">
      <c r="A5" s="108" t="s">
        <v>288</v>
      </c>
      <c r="B5" s="94" t="s">
        <v>289</v>
      </c>
      <c r="C5" s="95">
        <v>3</v>
      </c>
      <c r="D5" s="96" t="s">
        <v>290</v>
      </c>
      <c r="E5" s="97">
        <v>0</v>
      </c>
      <c r="F5" s="98" t="str">
        <f>IF(AND(C5&gt;=E5,E5&lt;&gt;0),"ANO","NE")</f>
        <v>NE</v>
      </c>
      <c r="G5" s="99"/>
      <c r="H5" s="71"/>
      <c r="I5" s="71"/>
      <c r="J5" s="71"/>
      <c r="K5" s="71"/>
    </row>
    <row r="6" spans="1:12" x14ac:dyDescent="0.25">
      <c r="A6" s="109" t="s">
        <v>291</v>
      </c>
      <c r="B6" s="94" t="s">
        <v>292</v>
      </c>
      <c r="C6" s="97">
        <v>0</v>
      </c>
      <c r="D6" s="96" t="s">
        <v>293</v>
      </c>
      <c r="E6" s="95" t="str">
        <f>IF(AND($C6&lt;&gt;0,$C6=$G6),0,$C$1)</f>
        <v>---</v>
      </c>
      <c r="F6" s="98" t="str">
        <f>IF($E6=$C$1,$C$1,IF(C6&lt;=E6,"ANO","NE"))</f>
        <v>---</v>
      </c>
      <c r="G6" s="135">
        <f>IF(AND(C6&gt;=80,C6&lt;=2000),C6,0)</f>
        <v>0</v>
      </c>
      <c r="H6" s="136">
        <f>IF(C6=0,0,IF(C6&gt;=400,400,IF(C6&gt;=200,200,80)))</f>
        <v>0</v>
      </c>
      <c r="I6" s="136">
        <f>IF(H6&lt;=G6,H6,0)</f>
        <v>0</v>
      </c>
      <c r="J6" s="136"/>
      <c r="K6" s="136"/>
      <c r="L6" s="137"/>
    </row>
    <row r="7" spans="1:12" x14ac:dyDescent="0.25">
      <c r="A7" s="110" t="s">
        <v>294</v>
      </c>
      <c r="B7" s="94" t="s">
        <v>292</v>
      </c>
      <c r="C7" s="97">
        <v>0</v>
      </c>
      <c r="D7" s="96" t="s">
        <v>293</v>
      </c>
      <c r="E7" s="95" t="str">
        <f t="shared" ref="E7:E10" si="0">IF(AND($C7&lt;&gt;0,$C7=$G7),0,$C$1)</f>
        <v>---</v>
      </c>
      <c r="F7" s="98" t="str">
        <f t="shared" ref="F7:F10" si="1">IF($E7=$C$1,$C$1,IF(C7&lt;=E7,"ANO","NE"))</f>
        <v>---</v>
      </c>
      <c r="G7" s="135">
        <f>IF(AND(C7&gt;=160,C7&lt;=4000),C7,0)</f>
        <v>0</v>
      </c>
      <c r="H7" s="136">
        <f>IF(C7=0,0,IF(C7&gt;=800,800,IF(C7&gt;=400,400,160)))</f>
        <v>0</v>
      </c>
      <c r="I7" s="136">
        <f t="shared" ref="I7:I10" si="2">IF(H7&lt;=G7,H7,0)</f>
        <v>0</v>
      </c>
      <c r="J7" s="136"/>
      <c r="K7" s="136"/>
      <c r="L7" s="137"/>
    </row>
    <row r="8" spans="1:12" x14ac:dyDescent="0.25">
      <c r="A8" s="111" t="s">
        <v>295</v>
      </c>
      <c r="B8" s="94" t="s">
        <v>292</v>
      </c>
      <c r="C8" s="97">
        <v>0</v>
      </c>
      <c r="D8" s="96" t="s">
        <v>293</v>
      </c>
      <c r="E8" s="95" t="str">
        <f t="shared" si="0"/>
        <v>---</v>
      </c>
      <c r="F8" s="98" t="str">
        <f t="shared" si="1"/>
        <v>---</v>
      </c>
      <c r="G8" s="135">
        <f t="shared" ref="G8" si="3">IF(AND(C8&gt;=80,C8&lt;=2000),C8,0)</f>
        <v>0</v>
      </c>
      <c r="H8" s="136">
        <f t="shared" ref="H8" si="4">IF(C8=0,0,IF(C8&gt;=400,400,IF(C8&gt;=200,200,80)))</f>
        <v>0</v>
      </c>
      <c r="I8" s="136">
        <f t="shared" si="2"/>
        <v>0</v>
      </c>
      <c r="J8" s="136"/>
      <c r="K8" s="136"/>
      <c r="L8" s="137"/>
    </row>
    <row r="9" spans="1:12" x14ac:dyDescent="0.25">
      <c r="A9" s="112" t="s">
        <v>296</v>
      </c>
      <c r="B9" s="94" t="s">
        <v>292</v>
      </c>
      <c r="C9" s="97">
        <v>0</v>
      </c>
      <c r="D9" s="96" t="s">
        <v>293</v>
      </c>
      <c r="E9" s="95" t="str">
        <f t="shared" si="0"/>
        <v>---</v>
      </c>
      <c r="F9" s="98" t="str">
        <f t="shared" si="1"/>
        <v>---</v>
      </c>
      <c r="G9" s="135">
        <f>IF(AND(C9&gt;=40,C9&lt;=1000),C9,0)</f>
        <v>0</v>
      </c>
      <c r="H9" s="136">
        <f>IF(C9=0,0,IF(C9&gt;=200,200,IF(C9&gt;=100,100,40)))</f>
        <v>0</v>
      </c>
      <c r="I9" s="136">
        <f t="shared" si="2"/>
        <v>0</v>
      </c>
      <c r="J9" s="136"/>
      <c r="K9" s="136"/>
      <c r="L9" s="137"/>
    </row>
    <row r="10" spans="1:12" x14ac:dyDescent="0.25">
      <c r="A10" s="113" t="s">
        <v>297</v>
      </c>
      <c r="B10" s="94" t="s">
        <v>292</v>
      </c>
      <c r="C10" s="97">
        <v>0</v>
      </c>
      <c r="D10" s="96" t="s">
        <v>293</v>
      </c>
      <c r="E10" s="95" t="str">
        <f t="shared" si="0"/>
        <v>---</v>
      </c>
      <c r="F10" s="98" t="str">
        <f t="shared" si="1"/>
        <v>---</v>
      </c>
      <c r="G10" s="135">
        <f>IF(AND(C10&gt;=160,C10&lt;=4000),C10,0)</f>
        <v>0</v>
      </c>
      <c r="H10" s="136">
        <f>IF(C10=0,0,IF(C10&gt;=800,800,IF(C10&gt;=400,400,160)))</f>
        <v>0</v>
      </c>
      <c r="I10" s="136">
        <f t="shared" si="2"/>
        <v>0</v>
      </c>
      <c r="J10" s="136"/>
      <c r="K10" s="136"/>
      <c r="L10" s="137"/>
    </row>
    <row r="11" spans="1:12" x14ac:dyDescent="0.25">
      <c r="A11" s="109" t="s">
        <v>298</v>
      </c>
      <c r="B11" s="94" t="s">
        <v>299</v>
      </c>
      <c r="C11" s="95">
        <v>0.5</v>
      </c>
      <c r="D11" s="96" t="s">
        <v>290</v>
      </c>
      <c r="E11" s="95" t="str">
        <f>IF(AND(OR($C$6&lt;&gt;0,$C$7&lt;&gt;0),$G$6&gt;=0,$G$7&gt;=0),0,$C$1)</f>
        <v>---</v>
      </c>
      <c r="F11" s="98" t="str">
        <f>IF($E11=$C$1,$C$1,IF(AND(C11&gt;=E11,E11&lt;&gt;0),"ANO","NE"))</f>
        <v>---</v>
      </c>
      <c r="G11" s="99"/>
      <c r="H11" s="71"/>
      <c r="I11" s="71"/>
      <c r="J11" s="71"/>
      <c r="K11" s="71"/>
    </row>
    <row r="12" spans="1:12" x14ac:dyDescent="0.25">
      <c r="A12" s="109" t="s">
        <v>300</v>
      </c>
      <c r="B12" s="94" t="s">
        <v>299</v>
      </c>
      <c r="C12" s="95">
        <v>0.15</v>
      </c>
      <c r="D12" s="96" t="s">
        <v>290</v>
      </c>
      <c r="E12" s="95" t="str">
        <f>IF(AND(OR($C$6&lt;&gt;0,$C$7&lt;&gt;0),$G$6&gt;=0,$G$7&gt;=0),0,$C$1)</f>
        <v>---</v>
      </c>
      <c r="F12" s="98" t="str">
        <f t="shared" ref="F12:F14" si="5">IF($E12=$C$1,$C$1,IF(AND(C12&gt;=E12,E12&lt;&gt;0),"ANO","NE"))</f>
        <v>---</v>
      </c>
      <c r="G12" s="99"/>
      <c r="H12" s="71"/>
      <c r="I12" s="71"/>
      <c r="J12" s="71"/>
      <c r="K12" s="71"/>
    </row>
    <row r="13" spans="1:12" x14ac:dyDescent="0.25">
      <c r="A13" s="111" t="s">
        <v>301</v>
      </c>
      <c r="B13" s="94" t="s">
        <v>299</v>
      </c>
      <c r="C13" s="95">
        <v>0.5</v>
      </c>
      <c r="D13" s="96" t="s">
        <v>290</v>
      </c>
      <c r="E13" s="95" t="str">
        <f>IF(AND(OR($C$8&lt;&gt;0,$C$9&lt;&gt;0,$C$10&lt;&gt;0),$G$8&gt;=0,$G$9&gt;=0,$G$10&gt;=0),0,$C$1)</f>
        <v>---</v>
      </c>
      <c r="F13" s="98" t="str">
        <f t="shared" si="5"/>
        <v>---</v>
      </c>
      <c r="G13" s="99"/>
      <c r="H13" s="71"/>
      <c r="I13" s="71"/>
      <c r="J13" s="71"/>
      <c r="K13" s="71"/>
    </row>
    <row r="14" spans="1:12" x14ac:dyDescent="0.25">
      <c r="A14" s="111" t="s">
        <v>302</v>
      </c>
      <c r="B14" s="94" t="s">
        <v>299</v>
      </c>
      <c r="C14" s="95">
        <v>0.2</v>
      </c>
      <c r="D14" s="96" t="s">
        <v>290</v>
      </c>
      <c r="E14" s="95" t="str">
        <f>IF(AND(OR($C$8&lt;&gt;0,$C$9&lt;&gt;0,$C$10&lt;&gt;0),$G$8&gt;=0,$G$9&gt;=0,$G$10&gt;=0),0,$C$1)</f>
        <v>---</v>
      </c>
      <c r="F14" s="98" t="str">
        <f t="shared" si="5"/>
        <v>---</v>
      </c>
      <c r="G14" s="99"/>
      <c r="H14" s="71"/>
      <c r="I14" s="71"/>
      <c r="J14" s="71"/>
      <c r="K14" s="71"/>
    </row>
    <row r="15" spans="1:12" ht="15" customHeight="1" x14ac:dyDescent="0.25">
      <c r="A15" s="109" t="s">
        <v>303</v>
      </c>
      <c r="B15" s="94" t="s">
        <v>304</v>
      </c>
      <c r="C15" s="100" t="str">
        <f>HLOOKUP($I$6,'1B Požadovaná výkonnost'!$C$5:$F$9,2,FALSE)</f>
        <v>---</v>
      </c>
      <c r="D15" s="96" t="s">
        <v>293</v>
      </c>
      <c r="E15" s="95" t="str">
        <f t="shared" ref="E15:E34" si="6">IF($C15&lt;&gt;$C$1,0,$C$1)</f>
        <v>---</v>
      </c>
      <c r="F15" s="98" t="str">
        <f t="shared" ref="F15:F18" si="7">IF($E15=$C$1,$C$1,IF(C15&lt;=E15,"ANO","NE"))</f>
        <v>---</v>
      </c>
      <c r="G15" s="99"/>
      <c r="H15" s="71"/>
      <c r="I15" s="71"/>
      <c r="J15" s="71"/>
      <c r="K15" s="71"/>
    </row>
    <row r="16" spans="1:12" ht="15" customHeight="1" x14ac:dyDescent="0.25">
      <c r="A16" s="109" t="s">
        <v>305</v>
      </c>
      <c r="B16" s="94" t="s">
        <v>304</v>
      </c>
      <c r="C16" s="101" t="str">
        <f>HLOOKUP($I$6,'1B Požadovaná výkonnost'!$C$5:$F$9,3,FALSE)</f>
        <v>---</v>
      </c>
      <c r="D16" s="96" t="s">
        <v>293</v>
      </c>
      <c r="E16" s="95" t="str">
        <f t="shared" si="6"/>
        <v>---</v>
      </c>
      <c r="F16" s="98" t="str">
        <f t="shared" si="7"/>
        <v>---</v>
      </c>
      <c r="G16" s="99"/>
      <c r="H16" s="71"/>
      <c r="I16" s="71"/>
      <c r="J16" s="71"/>
      <c r="K16" s="71"/>
    </row>
    <row r="17" spans="1:11" x14ac:dyDescent="0.25">
      <c r="A17" s="109" t="s">
        <v>306</v>
      </c>
      <c r="B17" s="94" t="s">
        <v>307</v>
      </c>
      <c r="C17" s="101" t="str">
        <f>HLOOKUP($I$6,'1B Požadovaná výkonnost'!$C$5:$F$9,4,FALSE)</f>
        <v>---</v>
      </c>
      <c r="D17" s="96" t="s">
        <v>293</v>
      </c>
      <c r="E17" s="95" t="str">
        <f t="shared" si="6"/>
        <v>---</v>
      </c>
      <c r="F17" s="98" t="str">
        <f t="shared" si="7"/>
        <v>---</v>
      </c>
      <c r="G17" s="99"/>
      <c r="H17" s="71"/>
      <c r="I17" s="71"/>
      <c r="J17" s="71"/>
      <c r="K17" s="71"/>
    </row>
    <row r="18" spans="1:11" x14ac:dyDescent="0.25">
      <c r="A18" s="109" t="s">
        <v>308</v>
      </c>
      <c r="B18" s="94" t="s">
        <v>307</v>
      </c>
      <c r="C18" s="101" t="str">
        <f>HLOOKUP($I$6,'1B Požadovaná výkonnost'!$C$5:$F$9,5,FALSE)</f>
        <v>---</v>
      </c>
      <c r="D18" s="96" t="s">
        <v>293</v>
      </c>
      <c r="E18" s="95" t="str">
        <f t="shared" si="6"/>
        <v>---</v>
      </c>
      <c r="F18" s="98" t="str">
        <f t="shared" si="7"/>
        <v>---</v>
      </c>
      <c r="G18" s="99"/>
      <c r="H18" s="71"/>
      <c r="I18" s="71"/>
      <c r="J18" s="71"/>
      <c r="K18" s="71"/>
    </row>
    <row r="19" spans="1:11" x14ac:dyDescent="0.25">
      <c r="A19" s="110" t="s">
        <v>309</v>
      </c>
      <c r="B19" s="94" t="s">
        <v>304</v>
      </c>
      <c r="C19" s="101" t="str">
        <f>HLOOKUP($I$7,'1B Požadovaná výkonnost'!$C$12:$F$16,2,FALSE)</f>
        <v>---</v>
      </c>
      <c r="D19" s="96" t="s">
        <v>293</v>
      </c>
      <c r="E19" s="95" t="str">
        <f t="shared" si="6"/>
        <v>---</v>
      </c>
      <c r="F19" s="98" t="str">
        <f t="shared" ref="F19:F34" si="8">IF($E19=$C$1,$C$1,IF(C19&lt;=E19,"ANO","NE"))</f>
        <v>---</v>
      </c>
      <c r="G19" s="99"/>
      <c r="H19" s="71"/>
      <c r="I19" s="71"/>
      <c r="J19" s="71"/>
      <c r="K19" s="71"/>
    </row>
    <row r="20" spans="1:11" x14ac:dyDescent="0.25">
      <c r="A20" s="110" t="s">
        <v>310</v>
      </c>
      <c r="B20" s="94" t="s">
        <v>304</v>
      </c>
      <c r="C20" s="101" t="str">
        <f>HLOOKUP($I$7,'1B Požadovaná výkonnost'!$C$12:$F$16,3,FALSE)</f>
        <v>---</v>
      </c>
      <c r="D20" s="96" t="s">
        <v>293</v>
      </c>
      <c r="E20" s="95" t="str">
        <f t="shared" si="6"/>
        <v>---</v>
      </c>
      <c r="F20" s="98" t="str">
        <f t="shared" si="8"/>
        <v>---</v>
      </c>
      <c r="G20" s="99"/>
      <c r="H20" s="71"/>
      <c r="I20" s="71"/>
      <c r="J20" s="71"/>
      <c r="K20" s="71"/>
    </row>
    <row r="21" spans="1:11" x14ac:dyDescent="0.25">
      <c r="A21" s="110" t="s">
        <v>311</v>
      </c>
      <c r="B21" s="94" t="s">
        <v>307</v>
      </c>
      <c r="C21" s="101" t="str">
        <f>HLOOKUP($I$7,'1B Požadovaná výkonnost'!$C$12:$F$16,4,FALSE)</f>
        <v>---</v>
      </c>
      <c r="D21" s="96" t="s">
        <v>293</v>
      </c>
      <c r="E21" s="95" t="str">
        <f t="shared" si="6"/>
        <v>---</v>
      </c>
      <c r="F21" s="98" t="str">
        <f t="shared" si="8"/>
        <v>---</v>
      </c>
      <c r="G21" s="99"/>
      <c r="H21" s="71"/>
      <c r="I21" s="71"/>
      <c r="J21" s="71"/>
      <c r="K21" s="71"/>
    </row>
    <row r="22" spans="1:11" x14ac:dyDescent="0.25">
      <c r="A22" s="110" t="s">
        <v>312</v>
      </c>
      <c r="B22" s="94" t="s">
        <v>307</v>
      </c>
      <c r="C22" s="101" t="str">
        <f>HLOOKUP($I$7,'1B Požadovaná výkonnost'!$C$12:$F$16,5,FALSE)</f>
        <v>---</v>
      </c>
      <c r="D22" s="96" t="s">
        <v>293</v>
      </c>
      <c r="E22" s="95" t="str">
        <f t="shared" si="6"/>
        <v>---</v>
      </c>
      <c r="F22" s="98" t="str">
        <f t="shared" si="8"/>
        <v>---</v>
      </c>
      <c r="G22" s="99"/>
      <c r="H22" s="71"/>
      <c r="I22" s="71"/>
      <c r="J22" s="71"/>
      <c r="K22" s="71"/>
    </row>
    <row r="23" spans="1:11" x14ac:dyDescent="0.25">
      <c r="A23" s="111" t="s">
        <v>313</v>
      </c>
      <c r="B23" s="94" t="s">
        <v>304</v>
      </c>
      <c r="C23" s="101" t="str">
        <f>HLOOKUP($I$8,'1B Požadovaná výkonnost'!$C$26:$F$30,2,FALSE)</f>
        <v>---</v>
      </c>
      <c r="D23" s="96" t="s">
        <v>293</v>
      </c>
      <c r="E23" s="95" t="str">
        <f t="shared" si="6"/>
        <v>---</v>
      </c>
      <c r="F23" s="98" t="str">
        <f t="shared" si="8"/>
        <v>---</v>
      </c>
      <c r="G23" s="99"/>
      <c r="H23" s="71"/>
      <c r="I23" s="71"/>
      <c r="J23" s="71"/>
      <c r="K23" s="71"/>
    </row>
    <row r="24" spans="1:11" x14ac:dyDescent="0.25">
      <c r="A24" s="111" t="s">
        <v>314</v>
      </c>
      <c r="B24" s="94" t="s">
        <v>304</v>
      </c>
      <c r="C24" s="101" t="str">
        <f>HLOOKUP($I$8,'1B Požadovaná výkonnost'!$C$26:$F$30,3,FALSE)</f>
        <v>---</v>
      </c>
      <c r="D24" s="96" t="s">
        <v>293</v>
      </c>
      <c r="E24" s="95" t="str">
        <f t="shared" si="6"/>
        <v>---</v>
      </c>
      <c r="F24" s="98" t="str">
        <f t="shared" si="8"/>
        <v>---</v>
      </c>
      <c r="G24" s="99"/>
      <c r="H24" s="71"/>
      <c r="I24" s="71"/>
      <c r="J24" s="71"/>
      <c r="K24" s="71"/>
    </row>
    <row r="25" spans="1:11" x14ac:dyDescent="0.25">
      <c r="A25" s="111" t="s">
        <v>315</v>
      </c>
      <c r="B25" s="94" t="s">
        <v>307</v>
      </c>
      <c r="C25" s="101" t="str">
        <f>HLOOKUP($I$8,'1B Požadovaná výkonnost'!$C$26:$F$30,4,FALSE)</f>
        <v>---</v>
      </c>
      <c r="D25" s="96" t="s">
        <v>293</v>
      </c>
      <c r="E25" s="95" t="str">
        <f t="shared" si="6"/>
        <v>---</v>
      </c>
      <c r="F25" s="98" t="str">
        <f t="shared" si="8"/>
        <v>---</v>
      </c>
      <c r="G25" s="99"/>
      <c r="H25" s="71"/>
      <c r="I25" s="71"/>
      <c r="J25" s="71"/>
      <c r="K25" s="71"/>
    </row>
    <row r="26" spans="1:11" x14ac:dyDescent="0.25">
      <c r="A26" s="111" t="s">
        <v>316</v>
      </c>
      <c r="B26" s="94" t="s">
        <v>307</v>
      </c>
      <c r="C26" s="101" t="str">
        <f>HLOOKUP($I$8,'1B Požadovaná výkonnost'!$C$26:$F$30,5,FALSE)</f>
        <v>---</v>
      </c>
      <c r="D26" s="96" t="s">
        <v>293</v>
      </c>
      <c r="E26" s="95" t="str">
        <f t="shared" si="6"/>
        <v>---</v>
      </c>
      <c r="F26" s="98" t="str">
        <f t="shared" si="8"/>
        <v>---</v>
      </c>
      <c r="G26" s="99"/>
      <c r="H26" s="71"/>
      <c r="I26" s="71"/>
      <c r="J26" s="71"/>
      <c r="K26" s="71"/>
    </row>
    <row r="27" spans="1:11" x14ac:dyDescent="0.25">
      <c r="A27" s="112" t="s">
        <v>317</v>
      </c>
      <c r="B27" s="94" t="s">
        <v>304</v>
      </c>
      <c r="C27" s="101" t="str">
        <f>HLOOKUP($I$9,'1B Požadovaná výkonnost'!$C$19:$F$23,2,FALSE)</f>
        <v>---</v>
      </c>
      <c r="D27" s="96" t="s">
        <v>293</v>
      </c>
      <c r="E27" s="95" t="str">
        <f t="shared" si="6"/>
        <v>---</v>
      </c>
      <c r="F27" s="98" t="str">
        <f t="shared" si="8"/>
        <v>---</v>
      </c>
      <c r="G27" s="99"/>
      <c r="H27" s="71"/>
      <c r="I27" s="71"/>
      <c r="J27" s="71"/>
      <c r="K27" s="71"/>
    </row>
    <row r="28" spans="1:11" x14ac:dyDescent="0.25">
      <c r="A28" s="112" t="s">
        <v>318</v>
      </c>
      <c r="B28" s="94" t="s">
        <v>304</v>
      </c>
      <c r="C28" s="101" t="str">
        <f>HLOOKUP($I$9,'1B Požadovaná výkonnost'!$C$19:$F$23,3,FALSE)</f>
        <v>---</v>
      </c>
      <c r="D28" s="96" t="s">
        <v>293</v>
      </c>
      <c r="E28" s="95" t="str">
        <f t="shared" si="6"/>
        <v>---</v>
      </c>
      <c r="F28" s="98" t="str">
        <f t="shared" si="8"/>
        <v>---</v>
      </c>
      <c r="G28" s="99"/>
      <c r="H28" s="71"/>
      <c r="I28" s="71"/>
      <c r="J28" s="71"/>
      <c r="K28" s="71"/>
    </row>
    <row r="29" spans="1:11" x14ac:dyDescent="0.25">
      <c r="A29" s="112" t="s">
        <v>319</v>
      </c>
      <c r="B29" s="94" t="s">
        <v>307</v>
      </c>
      <c r="C29" s="101" t="str">
        <f>HLOOKUP($I$9,'1B Požadovaná výkonnost'!$C$19:$F$23,4,FALSE)</f>
        <v>---</v>
      </c>
      <c r="D29" s="96" t="s">
        <v>293</v>
      </c>
      <c r="E29" s="95" t="str">
        <f t="shared" si="6"/>
        <v>---</v>
      </c>
      <c r="F29" s="98" t="str">
        <f t="shared" si="8"/>
        <v>---</v>
      </c>
      <c r="G29" s="99"/>
      <c r="H29" s="71"/>
      <c r="I29" s="71"/>
      <c r="J29" s="71"/>
      <c r="K29" s="71"/>
    </row>
    <row r="30" spans="1:11" x14ac:dyDescent="0.25">
      <c r="A30" s="112" t="s">
        <v>320</v>
      </c>
      <c r="B30" s="94" t="s">
        <v>307</v>
      </c>
      <c r="C30" s="101" t="str">
        <f>HLOOKUP($I$9,'1B Požadovaná výkonnost'!$C$19:$F$23,5,FALSE)</f>
        <v>---</v>
      </c>
      <c r="D30" s="96" t="s">
        <v>293</v>
      </c>
      <c r="E30" s="95" t="str">
        <f t="shared" si="6"/>
        <v>---</v>
      </c>
      <c r="F30" s="98" t="str">
        <f t="shared" si="8"/>
        <v>---</v>
      </c>
      <c r="G30" s="99"/>
      <c r="H30" s="71"/>
      <c r="I30" s="71"/>
      <c r="J30" s="71"/>
      <c r="K30" s="71"/>
    </row>
    <row r="31" spans="1:11" x14ac:dyDescent="0.25">
      <c r="A31" s="113" t="s">
        <v>321</v>
      </c>
      <c r="B31" s="94" t="s">
        <v>304</v>
      </c>
      <c r="C31" s="101" t="str">
        <f>HLOOKUP($I$10,'1B Požadovaná výkonnost'!$C$33:$F$37,2,FALSE)</f>
        <v>---</v>
      </c>
      <c r="D31" s="96" t="s">
        <v>293</v>
      </c>
      <c r="E31" s="95" t="str">
        <f t="shared" si="6"/>
        <v>---</v>
      </c>
      <c r="F31" s="98" t="str">
        <f t="shared" si="8"/>
        <v>---</v>
      </c>
      <c r="G31" s="99"/>
      <c r="H31" s="71"/>
      <c r="I31" s="71"/>
      <c r="J31" s="71"/>
      <c r="K31" s="71"/>
    </row>
    <row r="32" spans="1:11" x14ac:dyDescent="0.25">
      <c r="A32" s="113" t="s">
        <v>322</v>
      </c>
      <c r="B32" s="94" t="s">
        <v>304</v>
      </c>
      <c r="C32" s="101" t="str">
        <f>HLOOKUP($I$10,'1B Požadovaná výkonnost'!$C$33:$F$37,3,FALSE)</f>
        <v>---</v>
      </c>
      <c r="D32" s="96" t="s">
        <v>293</v>
      </c>
      <c r="E32" s="95" t="str">
        <f t="shared" si="6"/>
        <v>---</v>
      </c>
      <c r="F32" s="98" t="str">
        <f t="shared" si="8"/>
        <v>---</v>
      </c>
      <c r="G32" s="99"/>
      <c r="H32" s="71"/>
      <c r="I32" s="71"/>
      <c r="J32" s="71"/>
      <c r="K32" s="71"/>
    </row>
    <row r="33" spans="1:11" x14ac:dyDescent="0.25">
      <c r="A33" s="113" t="s">
        <v>323</v>
      </c>
      <c r="B33" s="94" t="s">
        <v>307</v>
      </c>
      <c r="C33" s="101" t="str">
        <f>HLOOKUP($I$10,'1B Požadovaná výkonnost'!$C$33:$F$37,4,FALSE)</f>
        <v>---</v>
      </c>
      <c r="D33" s="96" t="s">
        <v>293</v>
      </c>
      <c r="E33" s="95" t="str">
        <f t="shared" si="6"/>
        <v>---</v>
      </c>
      <c r="F33" s="98" t="str">
        <f t="shared" si="8"/>
        <v>---</v>
      </c>
      <c r="G33" s="99"/>
      <c r="H33" s="71"/>
      <c r="I33" s="71"/>
      <c r="J33" s="71"/>
      <c r="K33" s="71"/>
    </row>
    <row r="34" spans="1:11" x14ac:dyDescent="0.25">
      <c r="A34" s="113" t="s">
        <v>324</v>
      </c>
      <c r="B34" s="94" t="s">
        <v>307</v>
      </c>
      <c r="C34" s="101" t="str">
        <f>HLOOKUP($I$10,'1B Požadovaná výkonnost'!$C$33:$F$37,5,FALSE)</f>
        <v>---</v>
      </c>
      <c r="D34" s="96" t="s">
        <v>293</v>
      </c>
      <c r="E34" s="95" t="str">
        <f t="shared" si="6"/>
        <v>---</v>
      </c>
      <c r="F34" s="98" t="str">
        <f t="shared" si="8"/>
        <v>---</v>
      </c>
      <c r="G34" s="99"/>
      <c r="H34" s="71"/>
      <c r="I34" s="71"/>
      <c r="J34" s="71"/>
      <c r="K34" s="71"/>
    </row>
    <row r="35" spans="1:11" ht="15.75" thickBot="1" x14ac:dyDescent="0.3">
      <c r="A35" s="114"/>
      <c r="B35" s="90"/>
      <c r="C35" s="92"/>
      <c r="D35" s="92"/>
      <c r="E35" s="92"/>
      <c r="F35" s="102"/>
      <c r="G35" s="71"/>
      <c r="H35" s="71"/>
      <c r="I35" s="71"/>
      <c r="J35" s="71"/>
      <c r="K35" s="71"/>
    </row>
    <row r="36" spans="1:11" ht="15.75" thickBot="1" x14ac:dyDescent="0.3">
      <c r="A36" s="115" t="s">
        <v>325</v>
      </c>
      <c r="B36" s="103"/>
      <c r="C36" s="104"/>
      <c r="D36" s="146" t="str">
        <f>IF(ISERROR(VLOOKUP("NE",F5:F34,1,FALSE)),"Akceptováno","Neakceptováno")</f>
        <v>Neakceptováno</v>
      </c>
      <c r="E36" s="166"/>
      <c r="F36" s="167"/>
      <c r="G36" s="71"/>
      <c r="H36" s="71"/>
      <c r="I36" s="71"/>
      <c r="J36" s="71"/>
      <c r="K36" s="71"/>
    </row>
    <row r="37" spans="1:11" ht="24" customHeight="1" x14ac:dyDescent="0.25">
      <c r="A37" s="116"/>
      <c r="B37" s="90"/>
      <c r="C37" s="92"/>
      <c r="D37" s="92"/>
      <c r="E37" s="92"/>
      <c r="F37" s="92"/>
      <c r="G37" s="71"/>
      <c r="H37" s="71"/>
      <c r="I37" s="71"/>
      <c r="J37" s="71"/>
      <c r="K37" s="71"/>
    </row>
    <row r="38" spans="1:11" x14ac:dyDescent="0.25">
      <c r="A38" s="117" t="s">
        <v>326</v>
      </c>
      <c r="B38" s="90"/>
      <c r="C38" s="92"/>
      <c r="D38" s="92"/>
      <c r="E38" s="92"/>
      <c r="F38" s="92"/>
      <c r="G38" s="71"/>
      <c r="H38" s="71"/>
      <c r="I38" s="71"/>
      <c r="J38" s="71"/>
      <c r="K38" s="71"/>
    </row>
    <row r="39" spans="1:11" ht="48.75" customHeight="1" x14ac:dyDescent="0.25">
      <c r="A39" s="156" t="s">
        <v>361</v>
      </c>
      <c r="B39" s="157"/>
      <c r="C39" s="157"/>
      <c r="D39" s="157"/>
      <c r="E39" s="157"/>
      <c r="F39" s="157"/>
      <c r="G39" s="71"/>
      <c r="H39" s="71"/>
      <c r="I39" s="71"/>
      <c r="J39" s="71"/>
      <c r="K39" s="71"/>
    </row>
    <row r="40" spans="1:11" ht="30" customHeight="1" x14ac:dyDescent="0.25">
      <c r="A40" s="157" t="s">
        <v>327</v>
      </c>
      <c r="B40" s="157"/>
      <c r="C40" s="157"/>
      <c r="D40" s="157"/>
      <c r="E40" s="157"/>
      <c r="F40" s="157"/>
      <c r="G40" s="71"/>
      <c r="H40" s="71"/>
      <c r="I40" s="71"/>
      <c r="J40" s="71"/>
      <c r="K40" s="71"/>
    </row>
    <row r="41" spans="1:11" ht="63" customHeight="1" x14ac:dyDescent="0.25">
      <c r="A41" s="156" t="s">
        <v>328</v>
      </c>
      <c r="B41" s="157"/>
      <c r="C41" s="157"/>
      <c r="D41" s="157"/>
      <c r="E41" s="157"/>
      <c r="F41" s="157"/>
      <c r="G41" s="71"/>
      <c r="H41" s="71"/>
      <c r="I41" s="71"/>
      <c r="J41" s="71"/>
      <c r="K41" s="71"/>
    </row>
    <row r="42" spans="1:11" ht="24" customHeight="1" x14ac:dyDescent="0.25">
      <c r="A42" s="157" t="s">
        <v>329</v>
      </c>
      <c r="B42" s="157"/>
      <c r="C42" s="157"/>
      <c r="D42" s="157"/>
      <c r="E42" s="157"/>
      <c r="F42" s="157"/>
      <c r="G42" s="71"/>
      <c r="H42" s="71"/>
      <c r="I42" s="71"/>
      <c r="J42" s="71"/>
      <c r="K42" s="71"/>
    </row>
    <row r="43" spans="1:11" ht="37.9" customHeight="1" x14ac:dyDescent="0.25">
      <c r="A43" s="156" t="s">
        <v>330</v>
      </c>
      <c r="B43" s="157"/>
      <c r="C43" s="157"/>
      <c r="D43" s="157"/>
      <c r="E43" s="157"/>
      <c r="F43" s="157"/>
      <c r="G43" s="71"/>
      <c r="H43" s="71"/>
      <c r="I43" s="71"/>
      <c r="J43" s="71"/>
      <c r="K43" s="71"/>
    </row>
    <row r="44" spans="1:11" ht="22.9" customHeight="1" x14ac:dyDescent="0.25">
      <c r="A44" s="156" t="s">
        <v>331</v>
      </c>
      <c r="B44" s="157"/>
      <c r="C44" s="157"/>
      <c r="D44" s="157"/>
      <c r="E44" s="157"/>
      <c r="F44" s="157"/>
      <c r="G44" s="71"/>
      <c r="H44" s="71"/>
      <c r="I44" s="71"/>
      <c r="J44" s="71"/>
      <c r="K44" s="71"/>
    </row>
    <row r="45" spans="1:11" ht="15.75" thickBot="1" x14ac:dyDescent="0.3">
      <c r="A45" s="118"/>
      <c r="B45" s="73"/>
      <c r="C45" s="73"/>
      <c r="D45" s="73"/>
      <c r="E45" s="73"/>
      <c r="F45" s="73"/>
      <c r="G45" s="71"/>
      <c r="H45" s="71"/>
      <c r="I45" s="71"/>
      <c r="J45" s="71"/>
      <c r="K45" s="71"/>
    </row>
    <row r="46" spans="1:11" ht="15.75" thickBot="1" x14ac:dyDescent="0.3">
      <c r="A46" s="146" t="s">
        <v>332</v>
      </c>
      <c r="B46" s="147"/>
      <c r="C46" s="147"/>
      <c r="D46" s="147"/>
      <c r="E46" s="147"/>
      <c r="F46" s="148"/>
      <c r="G46" s="71"/>
      <c r="H46" s="71"/>
      <c r="I46" s="71"/>
      <c r="J46" s="71"/>
      <c r="K46" s="71"/>
    </row>
    <row r="47" spans="1:11" ht="166.15" customHeight="1" thickBot="1" x14ac:dyDescent="0.3">
      <c r="A47" s="153" t="s">
        <v>364</v>
      </c>
      <c r="B47" s="154"/>
      <c r="C47" s="154"/>
      <c r="D47" s="154"/>
      <c r="E47" s="154"/>
      <c r="F47" s="155"/>
      <c r="G47" s="71"/>
      <c r="H47" s="71"/>
      <c r="I47" s="71"/>
      <c r="J47" s="71"/>
      <c r="K47" s="71"/>
    </row>
    <row r="48" spans="1:11" ht="19.899999999999999" customHeight="1" x14ac:dyDescent="0.25">
      <c r="A48" s="119" t="s">
        <v>333</v>
      </c>
      <c r="B48" s="149" t="s">
        <v>334</v>
      </c>
      <c r="C48" s="150"/>
      <c r="D48" s="150"/>
      <c r="E48" s="150"/>
      <c r="F48" s="150"/>
      <c r="G48" s="71"/>
      <c r="H48" s="71"/>
      <c r="I48" s="71"/>
      <c r="J48" s="71"/>
      <c r="K48" s="71"/>
    </row>
    <row r="49" spans="1:11" ht="165" customHeight="1" x14ac:dyDescent="0.25">
      <c r="A49" s="105" t="s">
        <v>335</v>
      </c>
      <c r="B49" s="151" t="s">
        <v>336</v>
      </c>
      <c r="C49" s="152"/>
      <c r="D49" s="152"/>
      <c r="E49" s="152"/>
      <c r="F49" s="152"/>
      <c r="G49" s="71"/>
      <c r="H49" s="71"/>
      <c r="I49" s="71"/>
      <c r="J49" s="71"/>
      <c r="K49" s="71"/>
    </row>
    <row r="50" spans="1:11" ht="33.75" customHeight="1" x14ac:dyDescent="0.25">
      <c r="A50" s="105" t="s">
        <v>337</v>
      </c>
      <c r="B50" s="151" t="s">
        <v>376</v>
      </c>
      <c r="C50" s="152"/>
      <c r="D50" s="152"/>
      <c r="E50" s="152"/>
      <c r="F50" s="152"/>
      <c r="G50" s="134"/>
      <c r="H50" s="71"/>
      <c r="I50" s="71"/>
      <c r="J50" s="71"/>
      <c r="K50" s="71"/>
    </row>
    <row r="51" spans="1:11" ht="234.75" customHeight="1" x14ac:dyDescent="0.25">
      <c r="A51" s="105" t="s">
        <v>338</v>
      </c>
      <c r="B51" s="151" t="s">
        <v>377</v>
      </c>
      <c r="C51" s="152"/>
      <c r="D51" s="152"/>
      <c r="E51" s="152"/>
      <c r="F51" s="152"/>
      <c r="G51" s="134"/>
      <c r="H51" s="71"/>
      <c r="I51" s="71"/>
      <c r="J51" s="71"/>
      <c r="K51" s="71"/>
    </row>
    <row r="52" spans="1:11" ht="249.75" customHeight="1" x14ac:dyDescent="0.25">
      <c r="A52" s="105" t="s">
        <v>339</v>
      </c>
      <c r="B52" s="151" t="s">
        <v>378</v>
      </c>
      <c r="C52" s="152"/>
      <c r="D52" s="152"/>
      <c r="E52" s="152"/>
      <c r="F52" s="152"/>
      <c r="G52" s="134"/>
      <c r="H52" s="71"/>
      <c r="I52" s="71"/>
      <c r="J52" s="71"/>
      <c r="K52" s="71"/>
    </row>
    <row r="53" spans="1:11" x14ac:dyDescent="0.25">
      <c r="B53" s="145"/>
      <c r="C53" s="145"/>
      <c r="D53" s="145"/>
      <c r="E53" s="145"/>
      <c r="F53" s="145"/>
    </row>
    <row r="54" spans="1:11" x14ac:dyDescent="0.25">
      <c r="B54" s="145"/>
      <c r="C54" s="145"/>
      <c r="D54" s="145"/>
      <c r="E54" s="145"/>
      <c r="F54" s="145"/>
    </row>
    <row r="55" spans="1:11" x14ac:dyDescent="0.25">
      <c r="B55" s="145"/>
      <c r="C55" s="145"/>
      <c r="D55" s="145"/>
      <c r="E55" s="145"/>
      <c r="F55" s="145"/>
    </row>
  </sheetData>
  <mergeCells count="21">
    <mergeCell ref="A44:F44"/>
    <mergeCell ref="C3:E3"/>
    <mergeCell ref="A3:A4"/>
    <mergeCell ref="F3:F4"/>
    <mergeCell ref="B3:B4"/>
    <mergeCell ref="D36:F36"/>
    <mergeCell ref="A40:F40"/>
    <mergeCell ref="A42:F42"/>
    <mergeCell ref="A41:F41"/>
    <mergeCell ref="A39:F39"/>
    <mergeCell ref="A43:F43"/>
    <mergeCell ref="B53:F53"/>
    <mergeCell ref="B54:F54"/>
    <mergeCell ref="B55:F55"/>
    <mergeCell ref="A46:F46"/>
    <mergeCell ref="B48:F48"/>
    <mergeCell ref="B50:F50"/>
    <mergeCell ref="B51:F51"/>
    <mergeCell ref="B52:F52"/>
    <mergeCell ref="B49:F49"/>
    <mergeCell ref="A47:F47"/>
  </mergeCells>
  <phoneticPr fontId="7" type="noConversion"/>
  <conditionalFormatting sqref="D36:F36">
    <cfRule type="beginsWith" dxfId="15" priority="20" operator="beginsWith" text="Ne">
      <formula>LEFT(D36,LEN("Ne"))="Ne"</formula>
    </cfRule>
    <cfRule type="beginsWith" dxfId="14" priority="21" operator="beginsWith" text="Akc">
      <formula>LEFT(D36,LEN("Akc"))="Akc"</formula>
    </cfRule>
  </conditionalFormatting>
  <conditionalFormatting sqref="G6:G10">
    <cfRule type="containsText" dxfId="13" priority="6" operator="containsText" text="CHYBA">
      <formula>NOT(ISERROR(SEARCH("CHYBA",G6)))</formula>
    </cfRule>
    <cfRule type="containsText" dxfId="12" priority="7" operator="containsText" text="OK">
      <formula>NOT(ISERROR(SEARCH("OK",G6)))</formula>
    </cfRule>
  </conditionalFormatting>
  <conditionalFormatting sqref="C6">
    <cfRule type="cellIs" dxfId="11" priority="5" operator="notEqual">
      <formula>$G$6</formula>
    </cfRule>
  </conditionalFormatting>
  <conditionalFormatting sqref="C8">
    <cfRule type="cellIs" dxfId="10" priority="4" operator="notEqual">
      <formula>$G$8</formula>
    </cfRule>
  </conditionalFormatting>
  <conditionalFormatting sqref="C7">
    <cfRule type="cellIs" dxfId="9" priority="3" operator="notEqual">
      <formula>$G$7</formula>
    </cfRule>
  </conditionalFormatting>
  <conditionalFormatting sqref="C9">
    <cfRule type="cellIs" dxfId="8" priority="2" operator="notEqual">
      <formula>$G$9</formula>
    </cfRule>
  </conditionalFormatting>
  <conditionalFormatting sqref="C10">
    <cfRule type="cellIs" dxfId="7" priority="1" operator="notEqual">
      <formula>$G$10</formula>
    </cfRule>
  </conditionalFormatting>
  <pageMargins left="0.70866141732283472" right="0.70866141732283472" top="1.1811023622047245" bottom="0.78740157480314965" header="0.31496062992125984" footer="0.31496062992125984"/>
  <pageSetup paperSize="9" scale="26" orientation="landscape" r:id="rId1"/>
  <headerFooter>
    <oddHeader xml:space="preserve">&amp;CZadávací dokumentace - Vysvětlení č. 2
VZ2021006 Produkční disková pole
Příloha č. 1 C - Akceptační kritéria&amp;R&amp;"Verdana,Obyčejné"&amp;12&amp;KFFC000 TLP: AMBER&amp;1
</oddHeader>
    <oddFooter>&amp;R
&amp;1#&amp;"Verdana,Obyčejné"&amp;12&amp;KFFC000 TLP: AMBER</oddFooter>
  </headerFooter>
  <rowBreaks count="2" manualBreakCount="2">
    <brk id="37" max="16383" man="1"/>
    <brk id="47" max="16383" man="1"/>
  </rowBreaks>
  <ignoredErrors>
    <ignoredError sqref="G7:H7" formula="1"/>
  </ignoredErrors>
  <extLst>
    <ext xmlns:x14="http://schemas.microsoft.com/office/spreadsheetml/2009/9/main" uri="{78C0D931-6437-407d-A8EE-F0AAD7539E65}">
      <x14:conditionalFormattings>
        <x14:conditionalFormatting xmlns:xm="http://schemas.microsoft.com/office/excel/2006/main">
          <x14:cfRule type="notContainsText" priority="19" operator="notContains" id="{6D068349-7438-4AE0-A9E5-46F625F6C2EE}">
            <xm:f>ISERROR(SEARCH($C$1,E6))</xm:f>
            <xm:f>$C$1</xm:f>
            <x14:dxf>
              <fill>
                <patternFill>
                  <bgColor rgb="FFFFFF00"/>
                </patternFill>
              </fill>
            </x14:dxf>
          </x14:cfRule>
          <xm:sqref>E6:E18</xm:sqref>
        </x14:conditionalFormatting>
        <x14:conditionalFormatting xmlns:xm="http://schemas.microsoft.com/office/excel/2006/main">
          <x14:cfRule type="notContainsText" priority="18" operator="notContains" id="{4C1EF058-4F60-498B-9BF8-364E696B8CBD}">
            <xm:f>ISERROR(SEARCH($C$1,E13))</xm:f>
            <xm:f>$C$1</xm:f>
            <x14:dxf>
              <fill>
                <patternFill>
                  <bgColor rgb="FFFFFF00"/>
                </patternFill>
              </fill>
            </x14:dxf>
          </x14:cfRule>
          <xm:sqref>E13:E14</xm:sqref>
        </x14:conditionalFormatting>
        <x14:conditionalFormatting xmlns:xm="http://schemas.microsoft.com/office/excel/2006/main">
          <x14:cfRule type="notContainsText" priority="16" operator="notContains" id="{A3EAC342-DECA-4670-B981-3438B8D13245}">
            <xm:f>ISERROR(SEARCH($C$1,E7))</xm:f>
            <xm:f>$C$1</xm:f>
            <x14:dxf>
              <fill>
                <patternFill>
                  <bgColor rgb="FFFFFF00"/>
                </patternFill>
              </fill>
            </x14:dxf>
          </x14:cfRule>
          <xm:sqref>E7:E10</xm:sqref>
        </x14:conditionalFormatting>
        <x14:conditionalFormatting xmlns:xm="http://schemas.microsoft.com/office/excel/2006/main">
          <x14:cfRule type="notContainsText" priority="14" operator="notContains" id="{4410C964-00E4-4F14-B0D6-B964E69987FE}">
            <xm:f>ISERROR(SEARCH($C$1,E19))</xm:f>
            <xm:f>$C$1</xm:f>
            <x14:dxf>
              <fill>
                <patternFill>
                  <bgColor rgb="FFFFFF00"/>
                </patternFill>
              </fill>
            </x14:dxf>
          </x14:cfRule>
          <xm:sqref>E19:E22</xm:sqref>
        </x14:conditionalFormatting>
        <x14:conditionalFormatting xmlns:xm="http://schemas.microsoft.com/office/excel/2006/main">
          <x14:cfRule type="notContainsText" priority="13" operator="notContains" id="{FF779326-B44D-4CD3-B4FD-65FE9153981A}">
            <xm:f>ISERROR(SEARCH($C$1,E23))</xm:f>
            <xm:f>$C$1</xm:f>
            <x14:dxf>
              <fill>
                <patternFill>
                  <bgColor rgb="FFFFFF00"/>
                </patternFill>
              </fill>
            </x14:dxf>
          </x14:cfRule>
          <xm:sqref>E23:E26</xm:sqref>
        </x14:conditionalFormatting>
        <x14:conditionalFormatting xmlns:xm="http://schemas.microsoft.com/office/excel/2006/main">
          <x14:cfRule type="notContainsText" priority="12" operator="notContains" id="{D85305CF-93DD-41BC-BF64-ADA0220433CF}">
            <xm:f>ISERROR(SEARCH($C$1,E27))</xm:f>
            <xm:f>$C$1</xm:f>
            <x14:dxf>
              <fill>
                <patternFill>
                  <bgColor rgb="FFFFFF00"/>
                </patternFill>
              </fill>
            </x14:dxf>
          </x14:cfRule>
          <xm:sqref>E27:E30</xm:sqref>
        </x14:conditionalFormatting>
        <x14:conditionalFormatting xmlns:xm="http://schemas.microsoft.com/office/excel/2006/main">
          <x14:cfRule type="notContainsText" priority="11" operator="notContains" id="{E00B0F73-47E4-4739-ABEC-6F6B79745E97}">
            <xm:f>ISERROR(SEARCH($C$1,E31))</xm:f>
            <xm:f>$C$1</xm:f>
            <x14:dxf>
              <fill>
                <patternFill>
                  <bgColor rgb="FFFFFF00"/>
                </patternFill>
              </fill>
            </x14:dxf>
          </x14:cfRule>
          <xm:sqref>E31:E34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C9DD-17CA-4641-A4C7-5E96C2932080}">
  <sheetPr>
    <pageSetUpPr fitToPage="1"/>
  </sheetPr>
  <dimension ref="A1:P38"/>
  <sheetViews>
    <sheetView tabSelected="1" zoomScaleNormal="100" workbookViewId="0"/>
  </sheetViews>
  <sheetFormatPr defaultRowHeight="15" x14ac:dyDescent="0.25"/>
  <cols>
    <col min="1" max="1" width="32" customWidth="1"/>
  </cols>
  <sheetData>
    <row r="1" spans="1:16" x14ac:dyDescent="0.25">
      <c r="A1" s="71"/>
      <c r="B1" s="71"/>
      <c r="C1" s="71"/>
      <c r="D1" s="71"/>
      <c r="E1" s="71"/>
      <c r="F1" s="71"/>
      <c r="G1" s="71"/>
      <c r="H1" s="71"/>
      <c r="I1" s="71"/>
      <c r="J1" s="71"/>
      <c r="K1" s="71"/>
    </row>
    <row r="2" spans="1:16" x14ac:dyDescent="0.25">
      <c r="A2" s="71"/>
      <c r="B2" s="71"/>
      <c r="C2" s="71"/>
      <c r="D2" s="71"/>
      <c r="E2" s="71"/>
      <c r="F2" s="71"/>
      <c r="G2" s="71"/>
      <c r="H2" s="71"/>
      <c r="I2" s="71"/>
      <c r="J2" s="71"/>
      <c r="K2" s="71"/>
    </row>
    <row r="3" spans="1:16" x14ac:dyDescent="0.25">
      <c r="A3" s="133" t="s">
        <v>340</v>
      </c>
      <c r="B3" s="70"/>
      <c r="C3" s="70"/>
      <c r="D3" s="70"/>
      <c r="E3" s="71"/>
      <c r="F3" s="71"/>
      <c r="G3" s="71"/>
      <c r="H3" s="71"/>
      <c r="I3" s="71"/>
      <c r="J3" s="71"/>
      <c r="K3" s="71"/>
    </row>
    <row r="4" spans="1:16" x14ac:dyDescent="0.25">
      <c r="A4" s="71"/>
      <c r="B4" s="71"/>
      <c r="C4" s="71"/>
      <c r="D4" s="71"/>
      <c r="E4" s="71"/>
      <c r="F4" s="71"/>
      <c r="G4" s="71"/>
      <c r="H4" s="71"/>
      <c r="I4" s="71"/>
      <c r="J4" s="71"/>
      <c r="K4" s="71"/>
    </row>
    <row r="5" spans="1:16" ht="15.75" thickBot="1" x14ac:dyDescent="0.3">
      <c r="A5" s="71" t="s">
        <v>341</v>
      </c>
      <c r="B5" s="71"/>
      <c r="C5" s="71"/>
      <c r="D5" s="71"/>
      <c r="E5" s="71"/>
      <c r="F5" s="71"/>
      <c r="G5" s="71"/>
      <c r="H5" s="71"/>
      <c r="I5" s="71"/>
      <c r="J5" s="71"/>
      <c r="K5" s="71"/>
    </row>
    <row r="6" spans="1:16" x14ac:dyDescent="0.25">
      <c r="A6" s="120" t="s">
        <v>342</v>
      </c>
      <c r="B6" s="121" t="s">
        <v>343</v>
      </c>
      <c r="C6" s="121" t="s">
        <v>344</v>
      </c>
      <c r="D6" s="121" t="s">
        <v>345</v>
      </c>
      <c r="E6" s="122" t="s">
        <v>346</v>
      </c>
      <c r="F6" s="92"/>
      <c r="G6" s="92"/>
      <c r="H6" s="92"/>
      <c r="I6" s="92"/>
      <c r="J6" s="92"/>
      <c r="K6" s="92"/>
      <c r="L6" s="29"/>
      <c r="M6" s="29"/>
      <c r="N6" s="29"/>
      <c r="O6" s="29"/>
      <c r="P6" s="29"/>
    </row>
    <row r="7" spans="1:16" ht="15.75" thickBot="1" x14ac:dyDescent="0.3">
      <c r="A7" s="123" t="s">
        <v>347</v>
      </c>
      <c r="B7" s="124">
        <v>4</v>
      </c>
      <c r="C7" s="124">
        <v>6</v>
      </c>
      <c r="D7" s="124">
        <v>7</v>
      </c>
      <c r="E7" s="125">
        <v>8</v>
      </c>
      <c r="F7" s="92"/>
      <c r="G7" s="92"/>
      <c r="H7" s="92"/>
      <c r="I7" s="92"/>
      <c r="J7" s="92"/>
      <c r="K7" s="92"/>
      <c r="L7" s="29"/>
      <c r="M7" s="29"/>
      <c r="N7" s="29"/>
      <c r="O7" s="29"/>
      <c r="P7" s="29"/>
    </row>
    <row r="8" spans="1:16" x14ac:dyDescent="0.25">
      <c r="A8" s="71"/>
      <c r="B8" s="92"/>
      <c r="C8" s="92"/>
      <c r="D8" s="92"/>
      <c r="E8" s="92"/>
      <c r="F8" s="92"/>
      <c r="G8" s="92"/>
      <c r="H8" s="92"/>
      <c r="I8" s="92"/>
      <c r="J8" s="92"/>
      <c r="K8" s="92"/>
      <c r="L8" s="29"/>
      <c r="M8" s="29"/>
      <c r="N8" s="29"/>
      <c r="O8" s="29"/>
      <c r="P8" s="29"/>
    </row>
    <row r="9" spans="1:16" x14ac:dyDescent="0.25">
      <c r="A9" s="71"/>
      <c r="B9" s="92"/>
      <c r="C9" s="92"/>
      <c r="D9" s="92"/>
      <c r="E9" s="92"/>
      <c r="F9" s="92"/>
      <c r="G9" s="92"/>
      <c r="H9" s="92"/>
      <c r="I9" s="92"/>
      <c r="J9" s="92"/>
      <c r="K9" s="92"/>
      <c r="L9" s="29"/>
      <c r="M9" s="29"/>
      <c r="N9" s="29"/>
      <c r="O9" s="29"/>
      <c r="P9" s="29"/>
    </row>
    <row r="10" spans="1:16" ht="15.75" thickBot="1" x14ac:dyDescent="0.3">
      <c r="A10" s="71" t="s">
        <v>348</v>
      </c>
      <c r="B10" s="92"/>
      <c r="C10" s="92"/>
      <c r="D10" s="92"/>
      <c r="E10" s="92"/>
      <c r="F10" s="92"/>
      <c r="G10" s="92"/>
      <c r="H10" s="92"/>
      <c r="I10" s="92"/>
      <c r="J10" s="92"/>
      <c r="K10" s="92"/>
      <c r="L10" s="29"/>
      <c r="M10" s="29"/>
      <c r="N10" s="29"/>
      <c r="O10" s="29"/>
      <c r="P10" s="29"/>
    </row>
    <row r="11" spans="1:16" x14ac:dyDescent="0.25">
      <c r="A11" s="126" t="s">
        <v>342</v>
      </c>
      <c r="B11" s="127" t="s">
        <v>343</v>
      </c>
      <c r="C11" s="127" t="s">
        <v>349</v>
      </c>
      <c r="D11" s="127" t="s">
        <v>350</v>
      </c>
      <c r="E11" s="127" t="s">
        <v>351</v>
      </c>
      <c r="F11" s="127" t="s">
        <v>352</v>
      </c>
      <c r="G11" s="128" t="s">
        <v>353</v>
      </c>
      <c r="H11" s="92"/>
      <c r="I11" s="92"/>
      <c r="J11" s="92"/>
      <c r="K11" s="92"/>
      <c r="L11" s="29"/>
      <c r="M11" s="29"/>
      <c r="N11" s="29"/>
      <c r="O11" s="29"/>
      <c r="P11" s="29"/>
    </row>
    <row r="12" spans="1:16" ht="15.75" thickBot="1" x14ac:dyDescent="0.3">
      <c r="A12" s="129" t="s">
        <v>347</v>
      </c>
      <c r="B12" s="130">
        <v>6</v>
      </c>
      <c r="C12" s="130">
        <v>12</v>
      </c>
      <c r="D12" s="130">
        <v>16</v>
      </c>
      <c r="E12" s="130">
        <v>21</v>
      </c>
      <c r="F12" s="130">
        <v>26</v>
      </c>
      <c r="G12" s="131">
        <v>32</v>
      </c>
      <c r="H12" s="92"/>
      <c r="I12" s="92"/>
      <c r="J12" s="92"/>
      <c r="K12" s="92"/>
      <c r="L12" s="29"/>
      <c r="M12" s="29"/>
      <c r="N12" s="29"/>
      <c r="O12" s="29"/>
      <c r="P12" s="29"/>
    </row>
    <row r="13" spans="1:16" x14ac:dyDescent="0.25">
      <c r="A13" s="71"/>
      <c r="B13" s="92"/>
      <c r="C13" s="92"/>
      <c r="D13" s="92"/>
      <c r="E13" s="92"/>
      <c r="F13" s="92"/>
      <c r="G13" s="92"/>
      <c r="H13" s="92"/>
      <c r="I13" s="92"/>
      <c r="J13" s="92"/>
      <c r="K13" s="92"/>
      <c r="L13" s="29"/>
      <c r="M13" s="29"/>
      <c r="N13" s="29"/>
      <c r="O13" s="29"/>
      <c r="P13" s="29"/>
    </row>
    <row r="14" spans="1:16" x14ac:dyDescent="0.25">
      <c r="A14" s="71"/>
      <c r="B14" s="92"/>
      <c r="C14" s="92"/>
      <c r="D14" s="92"/>
      <c r="E14" s="92"/>
      <c r="F14" s="92"/>
      <c r="G14" s="92"/>
      <c r="H14" s="92"/>
      <c r="I14" s="92"/>
      <c r="J14" s="92"/>
      <c r="K14" s="92"/>
      <c r="L14" s="29"/>
      <c r="M14" s="29"/>
      <c r="N14" s="29"/>
      <c r="O14" s="29"/>
      <c r="P14" s="29"/>
    </row>
    <row r="15" spans="1:16" x14ac:dyDescent="0.25">
      <c r="A15" s="71" t="s">
        <v>354</v>
      </c>
      <c r="B15" s="92"/>
      <c r="C15" s="92"/>
      <c r="D15" s="92"/>
      <c r="E15" s="92"/>
      <c r="F15" s="92"/>
      <c r="G15" s="92"/>
      <c r="H15" s="92"/>
      <c r="I15" s="92"/>
      <c r="J15" s="92"/>
      <c r="K15" s="92"/>
      <c r="L15" s="29"/>
      <c r="M15" s="29"/>
      <c r="N15" s="29"/>
      <c r="O15" s="29"/>
      <c r="P15" s="29"/>
    </row>
    <row r="16" spans="1:16" x14ac:dyDescent="0.25">
      <c r="A16" s="71" t="s">
        <v>355</v>
      </c>
      <c r="B16" s="132" t="s">
        <v>356</v>
      </c>
      <c r="C16" s="92"/>
      <c r="D16" s="92"/>
      <c r="E16" s="92"/>
      <c r="F16" s="92"/>
      <c r="G16" s="92"/>
      <c r="H16" s="92"/>
      <c r="I16" s="92"/>
      <c r="J16" s="92"/>
      <c r="K16" s="92"/>
      <c r="L16" s="29"/>
      <c r="M16" s="29"/>
      <c r="N16" s="29"/>
      <c r="O16" s="29"/>
      <c r="P16" s="29"/>
    </row>
    <row r="17" spans="1:16" x14ac:dyDescent="0.25">
      <c r="A17" s="71"/>
      <c r="B17" s="132" t="s">
        <v>357</v>
      </c>
      <c r="C17" s="92"/>
      <c r="D17" s="92"/>
      <c r="E17" s="92"/>
      <c r="F17" s="92"/>
      <c r="G17" s="92"/>
      <c r="H17" s="92"/>
      <c r="I17" s="92"/>
      <c r="J17" s="92"/>
      <c r="K17" s="92"/>
      <c r="L17" s="29"/>
      <c r="M17" s="29"/>
      <c r="N17" s="29"/>
      <c r="O17" s="29"/>
      <c r="P17" s="29"/>
    </row>
    <row r="18" spans="1:16" x14ac:dyDescent="0.25">
      <c r="A18" s="71"/>
      <c r="B18" s="92" t="s">
        <v>358</v>
      </c>
      <c r="C18" s="92"/>
      <c r="D18" s="92"/>
      <c r="E18" s="92"/>
      <c r="F18" s="92"/>
      <c r="G18" s="92"/>
      <c r="H18" s="92"/>
      <c r="I18" s="92"/>
      <c r="J18" s="92"/>
      <c r="K18" s="92"/>
      <c r="L18" s="29"/>
      <c r="M18" s="29"/>
      <c r="N18" s="29"/>
      <c r="O18" s="29"/>
      <c r="P18" s="29"/>
    </row>
    <row r="19" spans="1:16" x14ac:dyDescent="0.25">
      <c r="A19" s="71"/>
      <c r="B19" s="92"/>
      <c r="C19" s="92"/>
      <c r="D19" s="92"/>
      <c r="E19" s="92"/>
      <c r="F19" s="92"/>
      <c r="G19" s="92"/>
      <c r="H19" s="92"/>
      <c r="I19" s="92"/>
      <c r="J19" s="92"/>
      <c r="K19" s="92"/>
      <c r="L19" s="29"/>
      <c r="M19" s="29"/>
      <c r="N19" s="29"/>
      <c r="O19" s="29"/>
      <c r="P19" s="29"/>
    </row>
    <row r="20" spans="1:16" x14ac:dyDescent="0.25">
      <c r="B20" s="29"/>
      <c r="C20" s="29"/>
      <c r="D20" s="29"/>
      <c r="E20" s="29"/>
      <c r="F20" s="29"/>
      <c r="G20" s="29"/>
      <c r="H20" s="29"/>
      <c r="I20" s="29"/>
      <c r="J20" s="29"/>
      <c r="K20" s="29"/>
      <c r="L20" s="29"/>
      <c r="M20" s="29"/>
      <c r="N20" s="29"/>
      <c r="O20" s="29"/>
      <c r="P20" s="29"/>
    </row>
    <row r="21" spans="1:16" x14ac:dyDescent="0.25">
      <c r="B21" s="29"/>
      <c r="C21" s="29"/>
      <c r="D21" s="29"/>
      <c r="E21" s="29"/>
      <c r="F21" s="29"/>
      <c r="G21" s="29"/>
      <c r="H21" s="29"/>
      <c r="I21" s="29"/>
      <c r="J21" s="29"/>
      <c r="K21" s="29"/>
      <c r="L21" s="29"/>
      <c r="M21" s="29"/>
      <c r="N21" s="29"/>
      <c r="O21" s="29"/>
      <c r="P21" s="29"/>
    </row>
    <row r="22" spans="1:16" x14ac:dyDescent="0.25">
      <c r="B22" s="29"/>
      <c r="C22" s="29"/>
      <c r="D22" s="29"/>
      <c r="E22" s="29"/>
      <c r="F22" s="29"/>
      <c r="G22" s="29"/>
      <c r="H22" s="29"/>
      <c r="I22" s="29"/>
      <c r="J22" s="29"/>
      <c r="K22" s="29"/>
      <c r="L22" s="29"/>
      <c r="M22" s="29"/>
      <c r="N22" s="29"/>
      <c r="O22" s="29"/>
      <c r="P22" s="29"/>
    </row>
    <row r="23" spans="1:16" x14ac:dyDescent="0.25">
      <c r="B23" s="29"/>
      <c r="C23" s="29"/>
      <c r="D23" s="29"/>
      <c r="E23" s="29"/>
      <c r="F23" s="29"/>
      <c r="G23" s="29"/>
      <c r="H23" s="29"/>
      <c r="I23" s="29"/>
      <c r="J23" s="29"/>
      <c r="K23" s="29"/>
      <c r="L23" s="29"/>
      <c r="M23" s="29"/>
      <c r="N23" s="29"/>
      <c r="O23" s="29"/>
      <c r="P23" s="29"/>
    </row>
    <row r="24" spans="1:16" x14ac:dyDescent="0.25">
      <c r="B24" s="29"/>
      <c r="C24" s="29"/>
      <c r="D24" s="29"/>
      <c r="E24" s="29"/>
      <c r="F24" s="29"/>
      <c r="G24" s="29"/>
      <c r="H24" s="29"/>
      <c r="I24" s="29"/>
      <c r="J24" s="29"/>
      <c r="K24" s="29"/>
      <c r="L24" s="29"/>
      <c r="M24" s="29"/>
      <c r="N24" s="29"/>
      <c r="O24" s="29"/>
      <c r="P24" s="29"/>
    </row>
    <row r="25" spans="1:16" x14ac:dyDescent="0.25">
      <c r="B25" s="29"/>
      <c r="C25" s="29"/>
      <c r="D25" s="29"/>
      <c r="E25" s="29"/>
      <c r="F25" s="29"/>
      <c r="G25" s="29"/>
      <c r="H25" s="29"/>
      <c r="I25" s="29"/>
      <c r="J25" s="29"/>
      <c r="K25" s="29"/>
      <c r="L25" s="29"/>
      <c r="M25" s="29"/>
      <c r="N25" s="29"/>
      <c r="O25" s="29"/>
      <c r="P25" s="29"/>
    </row>
    <row r="26" spans="1:16" x14ac:dyDescent="0.25">
      <c r="B26" s="29"/>
      <c r="C26" s="29"/>
      <c r="D26" s="29"/>
      <c r="E26" s="29"/>
      <c r="F26" s="29"/>
      <c r="G26" s="29"/>
      <c r="H26" s="29"/>
      <c r="I26" s="29"/>
      <c r="J26" s="29"/>
      <c r="K26" s="29"/>
      <c r="L26" s="29"/>
      <c r="M26" s="29"/>
      <c r="N26" s="29"/>
      <c r="O26" s="29"/>
      <c r="P26" s="29"/>
    </row>
    <row r="27" spans="1:16" x14ac:dyDescent="0.25">
      <c r="B27" s="29"/>
      <c r="C27" s="29"/>
      <c r="D27" s="29"/>
      <c r="E27" s="29"/>
      <c r="F27" s="29"/>
      <c r="G27" s="29"/>
      <c r="H27" s="29"/>
      <c r="I27" s="29"/>
      <c r="J27" s="29"/>
      <c r="K27" s="29"/>
      <c r="L27" s="29"/>
      <c r="M27" s="29"/>
      <c r="N27" s="29"/>
      <c r="O27" s="29"/>
      <c r="P27" s="29"/>
    </row>
    <row r="28" spans="1:16" x14ac:dyDescent="0.25">
      <c r="B28" s="29"/>
      <c r="C28" s="29"/>
      <c r="D28" s="29"/>
      <c r="E28" s="29"/>
      <c r="F28" s="29"/>
      <c r="G28" s="29"/>
      <c r="H28" s="29"/>
      <c r="I28" s="29"/>
      <c r="J28" s="29"/>
      <c r="K28" s="29"/>
      <c r="L28" s="29"/>
      <c r="M28" s="29"/>
      <c r="N28" s="29"/>
      <c r="O28" s="29"/>
      <c r="P28" s="29"/>
    </row>
    <row r="29" spans="1:16" x14ac:dyDescent="0.25">
      <c r="B29" s="29"/>
      <c r="C29" s="29"/>
      <c r="D29" s="29"/>
      <c r="E29" s="29"/>
      <c r="F29" s="29"/>
      <c r="G29" s="29"/>
      <c r="H29" s="29"/>
      <c r="I29" s="29"/>
      <c r="J29" s="29"/>
      <c r="K29" s="29"/>
      <c r="L29" s="29"/>
      <c r="M29" s="29"/>
      <c r="N29" s="29"/>
      <c r="O29" s="29"/>
      <c r="P29" s="29"/>
    </row>
    <row r="30" spans="1:16" x14ac:dyDescent="0.25">
      <c r="B30" s="29"/>
      <c r="C30" s="29"/>
      <c r="D30" s="29"/>
      <c r="E30" s="29"/>
      <c r="F30" s="29"/>
      <c r="G30" s="29"/>
      <c r="H30" s="29"/>
      <c r="I30" s="29"/>
      <c r="J30" s="29"/>
      <c r="K30" s="29"/>
      <c r="L30" s="29"/>
      <c r="M30" s="29"/>
      <c r="N30" s="29"/>
      <c r="O30" s="29"/>
      <c r="P30" s="29"/>
    </row>
    <row r="31" spans="1:16" x14ac:dyDescent="0.25">
      <c r="B31" s="29"/>
      <c r="C31" s="29"/>
      <c r="D31" s="29"/>
      <c r="E31" s="29"/>
      <c r="F31" s="29"/>
      <c r="G31" s="29"/>
      <c r="H31" s="29"/>
      <c r="I31" s="29"/>
      <c r="J31" s="29"/>
      <c r="K31" s="29"/>
      <c r="L31" s="29"/>
      <c r="M31" s="29"/>
      <c r="N31" s="29"/>
      <c r="O31" s="29"/>
      <c r="P31" s="29"/>
    </row>
    <row r="32" spans="1:16" x14ac:dyDescent="0.25">
      <c r="B32" s="29"/>
      <c r="C32" s="29"/>
      <c r="D32" s="29"/>
      <c r="E32" s="29"/>
      <c r="F32" s="29"/>
      <c r="G32" s="29"/>
      <c r="H32" s="29"/>
      <c r="I32" s="29"/>
      <c r="J32" s="29"/>
      <c r="K32" s="29"/>
      <c r="L32" s="29"/>
      <c r="M32" s="29"/>
      <c r="N32" s="29"/>
      <c r="O32" s="29"/>
      <c r="P32" s="29"/>
    </row>
    <row r="33" spans="2:16" x14ac:dyDescent="0.25">
      <c r="B33" s="29"/>
      <c r="C33" s="29"/>
      <c r="D33" s="29"/>
      <c r="E33" s="29"/>
      <c r="F33" s="29"/>
      <c r="G33" s="29"/>
      <c r="H33" s="29"/>
      <c r="I33" s="29"/>
      <c r="J33" s="29"/>
      <c r="K33" s="29"/>
      <c r="L33" s="29"/>
      <c r="M33" s="29"/>
      <c r="N33" s="29"/>
      <c r="O33" s="29"/>
      <c r="P33" s="29"/>
    </row>
    <row r="34" spans="2:16" x14ac:dyDescent="0.25">
      <c r="B34" s="29"/>
      <c r="C34" s="29"/>
      <c r="D34" s="29"/>
      <c r="E34" s="29"/>
      <c r="F34" s="29"/>
      <c r="G34" s="29"/>
      <c r="H34" s="29"/>
      <c r="I34" s="29"/>
      <c r="J34" s="29"/>
      <c r="K34" s="29"/>
      <c r="L34" s="29"/>
      <c r="M34" s="29"/>
      <c r="N34" s="29"/>
      <c r="O34" s="29"/>
      <c r="P34" s="29"/>
    </row>
    <row r="35" spans="2:16" x14ac:dyDescent="0.25">
      <c r="B35" s="29"/>
      <c r="C35" s="29"/>
      <c r="D35" s="29"/>
      <c r="E35" s="29"/>
      <c r="F35" s="29"/>
      <c r="G35" s="29"/>
      <c r="H35" s="29"/>
      <c r="I35" s="29"/>
      <c r="J35" s="29"/>
      <c r="K35" s="29"/>
      <c r="L35" s="29"/>
      <c r="M35" s="29"/>
      <c r="N35" s="29"/>
      <c r="O35" s="29"/>
      <c r="P35" s="29"/>
    </row>
    <row r="36" spans="2:16" x14ac:dyDescent="0.25">
      <c r="B36" s="29"/>
      <c r="C36" s="29"/>
      <c r="D36" s="29"/>
      <c r="E36" s="29"/>
      <c r="F36" s="29"/>
      <c r="G36" s="29"/>
      <c r="H36" s="29"/>
      <c r="I36" s="29"/>
      <c r="J36" s="29"/>
      <c r="K36" s="29"/>
      <c r="L36" s="29"/>
      <c r="M36" s="29"/>
      <c r="N36" s="29"/>
      <c r="O36" s="29"/>
      <c r="P36" s="29"/>
    </row>
    <row r="37" spans="2:16" x14ac:dyDescent="0.25">
      <c r="B37" s="29"/>
      <c r="C37" s="29"/>
      <c r="D37" s="29"/>
      <c r="E37" s="29"/>
      <c r="F37" s="29"/>
      <c r="G37" s="29"/>
      <c r="H37" s="29"/>
      <c r="I37" s="29"/>
      <c r="J37" s="29"/>
      <c r="K37" s="29"/>
      <c r="L37" s="29"/>
      <c r="M37" s="29"/>
      <c r="N37" s="29"/>
      <c r="O37" s="29"/>
      <c r="P37" s="29"/>
    </row>
    <row r="38" spans="2:16" x14ac:dyDescent="0.25">
      <c r="B38" s="29"/>
      <c r="C38" s="29"/>
      <c r="D38" s="29"/>
      <c r="E38" s="29"/>
      <c r="F38" s="29"/>
      <c r="G38" s="29"/>
      <c r="H38" s="29"/>
      <c r="I38" s="29"/>
      <c r="J38" s="29"/>
      <c r="K38" s="29"/>
      <c r="L38" s="29"/>
      <c r="M38" s="29"/>
      <c r="N38" s="29"/>
      <c r="O38" s="29"/>
      <c r="P38" s="29"/>
    </row>
  </sheetData>
  <pageMargins left="0.70866141732283472" right="0.70866141732283472" top="0.78740157480314965" bottom="0.78740157480314965" header="0.31496062992125984" footer="0.31496062992125984"/>
  <pageSetup paperSize="9" scale="70" orientation="portrait" r:id="rId1"/>
  <headerFooter>
    <oddHeader xml:space="preserve">&amp;CZadávací dokumentace- Vysvětlení č. 2
VZ2021006 Produkční disková pole
Příloha č. 1 D - Výpočet spare disků&amp;R&amp;"Verdana,Obyčejné"&amp;12&amp;KFFC000 TLP: AMBER&amp;1#
</oddHeader>
    <oddFooter>&amp;R
&amp;1#&amp;"Verdana,Obyčejné"&amp;12&amp;KFFC000 TLP: AMBER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3DC19E6DFA3C429A6E53B3636E8B9E" ma:contentTypeVersion="2" ma:contentTypeDescription="Create a new document." ma:contentTypeScope="" ma:versionID="ac294036453be635c6f6655eb8e9c8e3">
  <xsd:schema xmlns:xsd="http://www.w3.org/2001/XMLSchema" xmlns:xs="http://www.w3.org/2001/XMLSchema" xmlns:p="http://schemas.microsoft.com/office/2006/metadata/properties" xmlns:ns2="c78d7ef9-9477-40f6-90aa-a2e28135f84d" targetNamespace="http://schemas.microsoft.com/office/2006/metadata/properties" ma:root="true" ma:fieldsID="69955572646bf9f7f74842685862e93b" ns2:_="">
    <xsd:import namespace="c78d7ef9-9477-40f6-90aa-a2e28135f8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d7ef9-9477-40f6-90aa-a2e28135f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15016-544A-44F1-B979-A2FDBA219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d7ef9-9477-40f6-90aa-a2e28135f8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6A4C7D-A01A-4346-98BC-FCC22CDCD199}">
  <ds:schemaRefs>
    <ds:schemaRef ds:uri="http://www.w3.org/XML/1998/namespace"/>
    <ds:schemaRef ds:uri="http://purl.org/dc/dcmitype/"/>
    <ds:schemaRef ds:uri="http://purl.org/dc/elements/1.1/"/>
    <ds:schemaRef ds:uri="http://schemas.microsoft.com/office/2006/documentManagement/types"/>
    <ds:schemaRef ds:uri="c78d7ef9-9477-40f6-90aa-a2e28135f84d"/>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6A221AF-03B1-4322-AA2B-B7707C062E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1A Technická specifikace</vt:lpstr>
      <vt:lpstr>1B Požadovaná výkonnost</vt:lpstr>
      <vt:lpstr>1C Akceptační kritéria</vt:lpstr>
      <vt:lpstr>1D Výpočet spare disků</vt:lpstr>
      <vt:lpstr>'1A Technická specifikace'!Print_Area</vt:lpstr>
      <vt:lpstr>'1C Akceptační kritéria'!Print_Area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2022-06-20T14:30:01Z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0x010100323DC19E6DFA3C429A6E53B3636E8B9E</vt:lpwstr>
  </property>
  <property fmtid="{D5CDD505-2E9C-101B-9397-08002B2CF9AE}" pid="3" name="MSIP_Label_22c5d95a-8ae7-458f-9507-70e0cc24520d_Enabled">
    <vt:lpwstr>true</vt:lpwstr>
  </property>
  <property fmtid="{D5CDD505-2E9C-101B-9397-08002B2CF9AE}" pid="4" name="MSIP_Label_22c5d95a-8ae7-458f-9507-70e0cc24520d_SetDate">
    <vt:lpwstr>2022-06-20T14:26:00Z</vt:lpwstr>
  </property>
  <property fmtid="{D5CDD505-2E9C-101B-9397-08002B2CF9AE}" pid="5" name="MSIP_Label_22c5d95a-8ae7-458f-9507-70e0cc24520d_Method">
    <vt:lpwstr>Privileged</vt:lpwstr>
  </property>
  <property fmtid="{D5CDD505-2E9C-101B-9397-08002B2CF9AE}" pid="6" name="MSIP_Label_22c5d95a-8ae7-458f-9507-70e0cc24520d_Name">
    <vt:lpwstr>TLP AMBER</vt:lpwstr>
  </property>
  <property fmtid="{D5CDD505-2E9C-101B-9397-08002B2CF9AE}" pid="7" name="MSIP_Label_22c5d95a-8ae7-458f-9507-70e0cc24520d_SiteId">
    <vt:lpwstr>8ef2ef64-61e6-4033-9f7f-48ccd5d03c90</vt:lpwstr>
  </property>
  <property fmtid="{D5CDD505-2E9C-101B-9397-08002B2CF9AE}" pid="8" name="MSIP_Label_22c5d95a-8ae7-458f-9507-70e0cc24520d_ActionId">
    <vt:lpwstr>25a1a241-a129-4777-9620-29bc3e74b042</vt:lpwstr>
  </property>
  <property fmtid="{D5CDD505-2E9C-101B-9397-08002B2CF9AE}" pid="9" name="MSIP_Label_22c5d95a-8ae7-458f-9507-70e0cc24520d_ContentBits">
    <vt:lpwstr>3</vt:lpwstr>
  </property>
</Properties>
</file>