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1"/>
  </bookViews>
  <sheets>
    <sheet name="Rekapitulace stavby" sheetId="1" r:id="rId1"/>
    <sheet name="SO 1 - SO 1 Lávky,lavičky..." sheetId="2" r:id="rId2"/>
    <sheet name="SO 1a - SO 1 Vedlejší nák..." sheetId="3" r:id="rId3"/>
    <sheet name="Pokyny pro vyplnění" sheetId="4" r:id="rId4"/>
  </sheets>
  <definedNames>
    <definedName name="_xlnm.Print_Titles" localSheetId="0">'Rekapitulace stavby'!$47:$47</definedName>
    <definedName name="_xlnm.Print_Titles" localSheetId="1">'SO 1 - SO 1 Lávky,lavičky...'!$76:$76</definedName>
    <definedName name="_xlnm.Print_Titles" localSheetId="2">'SO 1a - SO 1 Vedlejší nák...'!$69:$69</definedName>
    <definedName name="_xlnm.Print_Area" localSheetId="3">'Pokyny pro vyplnění'!$B$2:$K$69,'Pokyny pro vyplnění'!$B$72:$K$110,'Pokyny pro vyplnění'!$B$113:$K$175,'Pokyny pro vyplnění'!$B$178:$K$198</definedName>
    <definedName name="_xlnm.Print_Area" localSheetId="0">'Rekapitulace stavby'!$D$4:$AO$32,'Rekapitulace stavby'!$C$38:$AQ$52</definedName>
    <definedName name="_xlnm.Print_Area" localSheetId="1">'SO 1 - SO 1 Lávky,lavičky...'!$C$4:$P$33,'SO 1 - SO 1 Lávky,lavičky...'!$C$39:$Q$60,'SO 1 - SO 1 Lávky,lavičky...'!$C$66:$R$151</definedName>
    <definedName name="_xlnm.Print_Area" localSheetId="2">'SO 1a - SO 1 Vedlejší nák...'!$C$4:$P$33,'SO 1a - SO 1 Vedlejší nák...'!$C$39:$Q$53,'SO 1a - SO 1 Vedlejší nák...'!$C$59:$R$73</definedName>
  </definedNames>
  <calcPr fullCalcOnLoad="1"/>
</workbook>
</file>

<file path=xl/sharedStrings.xml><?xml version="1.0" encoding="utf-8"?>
<sst xmlns="http://schemas.openxmlformats.org/spreadsheetml/2006/main" count="1255" uniqueCount="409">
  <si>
    <t>"ÚPRAVA PĚŠINY" 70*0,08</t>
  </si>
  <si>
    <t>"LÁVKA 1" 1,3</t>
  </si>
  <si>
    <t>"LÁVKA 2" 4,0</t>
  </si>
  <si>
    <t>9</t>
  </si>
  <si>
    <t>583439600</t>
  </si>
  <si>
    <t>kamenivo drcené hrubé frakce 32-63 třída C</t>
  </si>
  <si>
    <t>t</t>
  </si>
  <si>
    <t>-1805604023</t>
  </si>
  <si>
    <t>kamenivo přírodní drcené hutné pro stavební účely PDK (drobné, hrubé a štěrkodrť) kamenivo drcené hrubé d&gt;=2 a D&lt;=45 mm (ČSN EN 13043 ) d&gt;=2 a D&gt;=4 mm (ČSN EN 12620, ČSN EN 13139 ) d&gt;=1 a D&gt;=2 mm (ČSN EN 13242) frakce  32-63   (m)</t>
  </si>
  <si>
    <t>10,9*1,67 'Přepočtené koeficientem množství</t>
  </si>
  <si>
    <t>564801111</t>
  </si>
  <si>
    <t>Podklad ze štěrkodrtě ŠD tl 30 mm</t>
  </si>
  <si>
    <t>m2</t>
  </si>
  <si>
    <t>898884848</t>
  </si>
  <si>
    <t>Podklad ze štěrkodrti ŠD s rozprostřením a zhutněním, po zhutnění tl. 30 mm</t>
  </si>
  <si>
    <t>"ÚPRAVA PĚŠINY" 56,0</t>
  </si>
  <si>
    <t>"LÁVKA 1" 8,0</t>
  </si>
  <si>
    <t>"LÁVKA 2" 25,0</t>
  </si>
  <si>
    <t>11</t>
  </si>
  <si>
    <t>936124112</t>
  </si>
  <si>
    <t>Montáž lavičky stabilní parkové se zabetonováním noh</t>
  </si>
  <si>
    <t>129303558</t>
  </si>
  <si>
    <t>Montáž lavičky parkové stabilní se zabetonováním noh</t>
  </si>
  <si>
    <t xml:space="preserve">Poznámka k souboru cen:
1. V cenách -4111 a -4112 jsou započteny i náklady na zemní práce s odhozem výkopku na vzdálenost
    do 3 m.
2. V cenách nejsou započteny náklady na:
    a) vysekání otvorů pro osazení noh do stávajících konstrukcí; tyto práce se oceňují cenami
        souboru cen 974 04-25 Vysekání rýh částí B01 katalogu 801-3 Budovy a haly – bourání konstrukcí,
    b) dodání lavičky, tyto se oceňují ve specifikaci,
    c) odklizení výkopku, tyto se oceňují cenami části A 01 katalogu 800-1 Zemní práce.
</t>
  </si>
  <si>
    <t>12</t>
  </si>
  <si>
    <t>605151111R</t>
  </si>
  <si>
    <t>lavička dřevěná,dl.2m</t>
  </si>
  <si>
    <t>1237995127</t>
  </si>
  <si>
    <t>lavička ze smrkové kulatiny,uložená v betonovém základu - viz TZ</t>
  </si>
  <si>
    <t>13</t>
  </si>
  <si>
    <t>997002511</t>
  </si>
  <si>
    <t>Vodorovné přemístění suti a vybouraných hmot bez naložení ale se složením a urovnáním do 1 km</t>
  </si>
  <si>
    <t>-474373515</t>
  </si>
  <si>
    <t>Vodorovné přemístění suti a vybouraných hmot bez naložení, se složením a hrubým urovnáním na vzdálenost do 1 km</t>
  </si>
  <si>
    <t xml:space="preserve">Poznámka k souboru cen:
1. Cenu nelze použít pro přemístění po železnici, po vodě nebo ručně.
2. V ceně jsou započteny i náklady na terénní přirážky i na jízdu v nepříznivých poměrech (sklon
    silnice nebo terénu, povrch dopravní plochy, použití přívěsů apod.).
3. Je-li na dopravní dráze nějaká překážka, pro kterou je nutné překládat suť z jednoho dopravního
    prostředku na jiný, oceňuje se tato lomená doprava suti v každém úseku samostatně.
</t>
  </si>
  <si>
    <t>"směsný odpad" 2,0*1,4</t>
  </si>
  <si>
    <t>14</t>
  </si>
  <si>
    <t>997002519</t>
  </si>
  <si>
    <t>Příplatek ZKD 1 km přemístění suti a vybouraných hmot</t>
  </si>
  <si>
    <t>-248293918</t>
  </si>
  <si>
    <t>Vodorovné přemístění suti a vybouraných hmot bez naložení, se složením a hrubým urovnáním Příplatek k ceně za každý další i započatý 1 km přes 1 km</t>
  </si>
  <si>
    <t>2,8*14 'Přepočtené koeficientem množství</t>
  </si>
  <si>
    <t>997013001</t>
  </si>
  <si>
    <t>Vyklizení ulehlé suti z prostorů do 15 m2 s naložením z hl do 2 m</t>
  </si>
  <si>
    <t>-1924831179</t>
  </si>
  <si>
    <t>Vyklizení ulehlé suti na vzdálenost do 3 m od okraje vyklízeného prostoru nebo s naložením na dopravní prostředek z prostorů o půdorysné ploše do 15 m2 z výšky (hloubky) do 2 m</t>
  </si>
  <si>
    <t xml:space="preserve">Poznámka k souboru cen:
1. Ceny jsou určeny pro ulehlou suť. Za ulehlou suť se považuje suť uložená na místě déle než 6
    měsíců o objemové hmotnosti min. 1,500 t/m3.
2. Ceny lze použít i pro vyklízení suti ručně na svahu, při jakémkoliv sklonu suťové vrstvy.
3. V cenách -3002 a -3012 jsou započteny i náklady svislou dopravu s využitím mechanizace (vrátek).
4. Množství měrných jednotek se určuje v m3 objemu ulehlé suti.
</t>
  </si>
  <si>
    <t>"směsný odpad" 2,0</t>
  </si>
  <si>
    <t>16</t>
  </si>
  <si>
    <t>997013831</t>
  </si>
  <si>
    <t>Poplatek za uložení stavebního směsného odpadu na skládce (skládkovné)</t>
  </si>
  <si>
    <t>-689716886</t>
  </si>
  <si>
    <t>Poplatek za uložení stavebního odpadu na skládce (skládkovné) směsného</t>
  </si>
  <si>
    <t xml:space="preserve">Poznámka k souboru cen:
1. Ceny uvedené v souboru lze po dohodě upravit.
2. Uložení odpadů neuvedených v souboru cen se oceňuje individuálně.
3. V cenách je započítán poplatek za ukládaní odpadu dle zákona 185/2001 Sb.
4. Případné drcení stavebního odpadu lze ocenit souborem cen 997 00-60 Drcení stavebního odpadu
    z katalogu 800-6 Demolice objektů.
</t>
  </si>
  <si>
    <t>17</t>
  </si>
  <si>
    <t>998231311</t>
  </si>
  <si>
    <t>Přesun hmot pro sadovnické a krajinářské úpravy vodorovně do 5000 m</t>
  </si>
  <si>
    <t>1176692487</t>
  </si>
  <si>
    <t>Přesun hmot pro sadovnické a krajinářské úpravy dopravní vzdálenost do 5000 m</t>
  </si>
  <si>
    <t>18</t>
  </si>
  <si>
    <t>783783312</t>
  </si>
  <si>
    <t>Nátěry tesařských kcí proti dřevokazným houbám, hmyzu a plísním preventivní dvojnásobné v exteriéru</t>
  </si>
  <si>
    <t>-410128990</t>
  </si>
  <si>
    <t>Nátěry tesařských konstrukcí protihnilobné, protiplísňové a protipožární proti dřevokazným houbám, hmyzu a plísním preventivní dvojnásobné v exteriéru bez provedení krycího nátěru</t>
  </si>
  <si>
    <t xml:space="preserve">Poznámka k souboru cen:
1. Povrchovou úpravou dřeva v interiéru se myslí ochrana dřeva v třídách ohrožení 1 a 2 dle ČSN EN
    335-1 a 335-2, tj. chráněné před povětrností a vyluhováním vodou.
</t>
  </si>
  <si>
    <t>0,353*567</t>
  </si>
  <si>
    <t>SO 1a - SO 1 Vedlejší náklady</t>
  </si>
  <si>
    <t>Báňské projekty Teplice a.s.</t>
  </si>
  <si>
    <t>VRN - Vedlejší rozpočtové náklady</t>
  </si>
  <si>
    <t>030001000</t>
  </si>
  <si>
    <t>Zařízení staveniště</t>
  </si>
  <si>
    <t>Kč</t>
  </si>
  <si>
    <t>131072</t>
  </si>
  <si>
    <t>1891692675</t>
  </si>
  <si>
    <t>Základní rozdělení průvodních činností a nákladů zařízení staveniště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</si>
  <si>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</si>
  <si>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</si>
  <si>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</si>
  <si>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</si>
  <si>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</si>
  <si>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</si>
  <si>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</si>
  <si>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</si>
  <si>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</si>
  <si>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</si>
  <si>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 Všechny sestavy jsou optimalizovány i pro tisk na formát A4 na výšku.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</si>
  <si>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</si>
  <si>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 s rekapitulací celkové nabídkové ceny</t>
    </r>
  </si>
  <si>
    <t>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</si>
  <si>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</si>
  <si>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</si>
  <si>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</si>
  <si>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</si>
  <si>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</si>
  <si>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</si>
  <si>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</si>
  <si>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</si>
  <si>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</si>
  <si>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</si>
  <si>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</si>
  <si>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</si>
  <si>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</si>
  <si>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</si>
  <si>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</si>
  <si>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 </t>
    </r>
  </si>
  <si>
    <t>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</si>
  <si>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</si>
  <si>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</si>
  <si>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</si>
  <si>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</si>
  <si>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</si>
  <si>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</si>
  <si>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</si>
  <si>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</si>
  <si>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</si>
  <si>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</si>
  <si>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</si>
  <si>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</si>
  <si>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</si>
  <si>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</si>
  <si>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</si>
  <si>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</si>
  <si>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</si>
  <si>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</si>
  <si>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</si>
  <si>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</si>
  <si>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</si>
  <si>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</si>
  <si>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</si>
  <si>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</si>
  <si>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</si>
  <si>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 Hodnoty jsou ve výpočtech zaokrouhlovány na počet desetinných míst viditelných v jednotlivých polích.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</si>
  <si>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</si>
  <si>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</si>
  <si>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</si>
  <si>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</si>
  <si>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</si>
  <si>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</si>
  <si>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</si>
  <si>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</si>
  <si>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</si>
  <si>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</si>
  <si>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</si>
  <si>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</si>
  <si>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</si>
  <si>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</si>
  <si>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</si>
  <si>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</si>
  <si>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</si>
  <si>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</si>
  <si>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</si>
  <si>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Stavba</t>
  </si>
  <si>
    <t>A</t>
  </si>
  <si>
    <t>Kód a Název stavby spojený pomlčkou</t>
  </si>
  <si>
    <t>String</t>
  </si>
  <si>
    <t>20 + 120</t>
  </si>
  <si>
    <t>Místo</t>
  </si>
  <si>
    <t>N</t>
  </si>
  <si>
    <t>Místo stavby</t>
  </si>
  <si>
    <t>Datum</t>
  </si>
  <si>
    <t>Datum vykonaného exportu</t>
  </si>
  <si>
    <t>Date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</si>
  <si>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</si>
  <si>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</si>
  <si>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</si>
  <si>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</si>
  <si>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</si>
  <si>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</si>
  <si>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</si>
  <si>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</si>
  <si>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</si>
  <si>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</si>
  <si>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</si>
  <si>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</si>
  <si>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</si>
  <si>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</si>
  <si>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</si>
  <si>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</si>
  <si>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</si>
  <si>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</si>
  <si>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</si>
  <si>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</si>
  <si>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</si>
  <si>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</si>
  <si>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</si>
  <si>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</si>
  <si>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</si>
  <si>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</si>
  <si>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</si>
  <si>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</si>
  <si>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</si>
  <si>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</si>
  <si>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</si>
  <si>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Kód a název soupisu</t>
  </si>
  <si>
    <t>KSO</t>
  </si>
  <si>
    <t>Klasifikace stavebního objektu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</si>
  <si>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</si>
  <si>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</si>
  <si>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</si>
  <si>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</si>
  <si>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</si>
  <si>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</si>
  <si>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</si>
  <si>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</si>
  <si>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</si>
  <si>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</si>
  <si>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</si>
  <si>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</si>
  <si>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</si>
  <si>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</si>
  <si>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</si>
  <si>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</si>
  <si>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</si>
  <si>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</si>
  <si>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</si>
  <si>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</si>
  <si>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</si>
  <si>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</si>
  <si>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</si>
  <si>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</si>
  <si>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</si>
  <si>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</si>
  <si>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</si>
  <si>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</si>
  <si>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</si>
  <si>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</si>
  <si>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</si>
  <si>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</si>
  <si>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</si>
  <si>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</si>
  <si>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</si>
  <si>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</si>
  <si>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</si>
  <si>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</si>
  <si>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</si>
  <si>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</si>
  <si>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</si>
  <si>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</si>
  <si>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</si>
  <si>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 xml:space="preserve">Poznámka k souboru cen:
1. Ceny 174 10- . . jsou určeny pro zhutněné zásypy s mírou zhutnění:
    a) z hornin soudržných do 100 % PS,
    b) z hornin nesoudržných do I(d) 0,9,
    c) z hornin kamenitých pro jakoukoliv míru zhutnění.
2. Je-li projektem předepsáno vyšší zhutnění, podle bodu a) a b) poznámky č 1., ocení se zásyp
    individuálně.
3. Ceny nelze použít pro zásyp rýh pro drenážní trativody pro lesnicko-technické meliorace a
    zemědělské. Zásyp těchto rýh se oceňuje cenami souboru cen 174 20-3 . části A 03 Zemní práce pro
    objekty oborů 831 až 833. Nezhutněný zásyp odvodňovacích kanálů z betonových a železobetonových
    trub v polních a lučních tratích se oceňuje cenou -1101 Zásyp sypaninou rýh bez ohledu na šířku
    kanálu; cena obsahuje i náklady na ruční nezhutněný zásyp výšky do 200 mm nad vrchol potrubí.
4. V cenách 10-1101, 10-1103, 20-1101 a 20-1103 je započteno přemístění sypaniny ze vzdálenosti 10
    m od kraje výkopu nebo zasypávaného prostoru, měřeno k těžišti skládky.
5. V ceně 10-1102 je započteno přemístění sypaniny ze vzdálenosti 15 m od hrany zasypávaného
    prostoru, měřeno k těžišti skládky.
6. Objem zásypu je rozdíl objemu výkopu a objemu do něho vestavěných konstrukcí nebo uložených
    vedení i s jejich obklady a podklady (tento objem se nazývá objemem horniny vytlačené konstrukcí).
    Objem potrubí do DN 180, příp. i s obalem, se od objemu zásypu neodečítá. Pro stanovení objemu
    zásypu se od objemu výkopu odečítá i objem obsypu potrubí oceňovaný cenami souboru cen 175 10-11
    Obsyp potrubí, přichází-li v úvahu .
7. Odklizení zbylého výkopku po provedení zásypu zářezů se šikmými stěnami pro podzemní vedení nebo
    zásypu jam a rýh pro podzemní vedení se oceňuje, je-li objem zbylého výkopku:
    a) do 1 m3 na 1 m vedení a jedná se o výkopek neulehlý - cenami souboru cen 167 10-110
        Nakládání výkopku nebo sypaniny a 162 . 0-1 . Vodorovné přemístění výkopku. V případě, že se jedná
        o výkopek ulehlý - rozpojení a naložení výkopku cenami souboru cen 122 . 0-1 . souboru cen 162 .
        0-1 . Vodorovné přemístění výkopku;
    b) přes 1 m3 na 1 m vedení, jestliže projekt předepíše, že se zbylý výkopek bude odklízet
        zároveň s prováděním vykopávky, pouze přemístění výkopku cenami souboru cen 162 . 0-1 . Vodorovné
        přemístění výkopku. Při zmíněném objemu zbylého výkopku se neoceňuje ani naložení ani rozpojení
        výkopku. Jestliže se zbylý výkopek neodklízí, nýbrž rozprostírá podél výkopu a nad výkopem, platí
        poznámka č. 8.
8. Rozprostření zbylého výkopku podél výkopu a nad výkopem po provedení zásypů zářezů se šikmými
    stěnami pro podzemní vedení nebo zásypu jam a rýh pro podzemní vedení se oceňuje:
    a) cenou 171 20-1101 Uložení sypaniny do nezhutněných násypů, není-li projektem předepsáno
        zhutnění rozprostřeného zbylého výkopku,
    b) cenou 171 10-1111 Uložení sypaniny do násypů z hornin sypkých, je-li předepsáno zhutnění
        rozprostřeného zbylého výkopku, a to v objemu vypočteném podle poznámky č.6, příp. zmenšeném o
        objem výkopku, který byl již odklizen.
9. Míru zhutnění předepisuje projekt.
</t>
  </si>
  <si>
    <t>Export VZ</t>
  </si>
  <si>
    <t>List obsahuje:</t>
  </si>
  <si>
    <t>1.0</t>
  </si>
  <si>
    <t>False</t>
  </si>
  <si>
    <t>{DF323160-09AA-4846-A5FF-95B335F97D1C}</t>
  </si>
  <si>
    <t>optimalizováno pro tisk sestav ve formátu A4 - na výšku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</si>
  <si>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</si>
  <si>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</si>
  <si>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</si>
  <si>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</si>
  <si>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</si>
  <si>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</si>
  <si>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</si>
  <si>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</si>
  <si>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</si>
  <si>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</si>
  <si>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3711 - Zabrušany-Revitalizace prostoru Heřmanov,aktual 01-2013</t>
  </si>
  <si>
    <t>0,1</t>
  </si>
  <si>
    <t>1</t>
  </si>
  <si>
    <t>Místo:</t>
  </si>
  <si>
    <t xml:space="preserve"> </t>
  </si>
  <si>
    <t>Datum:</t>
  </si>
  <si>
    <t>30.01.2013</t>
  </si>
  <si>
    <t>10</t>
  </si>
  <si>
    <t>100</t>
  </si>
  <si>
    <t>Zadavatel:</t>
  </si>
  <si>
    <t>IČ:</t>
  </si>
  <si>
    <t>DIČ:</t>
  </si>
  <si>
    <t>Uchazeč:</t>
  </si>
  <si>
    <t>Vyplň údaj</t>
  </si>
  <si>
    <t>Projektant:</t>
  </si>
  <si>
    <t>True</t>
  </si>
  <si>
    <t>Poznámka: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</si>
  <si>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</si>
  <si>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</si>
  <si>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</si>
  <si>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</si>
  <si>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</si>
  <si>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</si>
  <si>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</si>
  <si>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</si>
  <si>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</si>
  <si>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</si>
  <si>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</si>
  <si>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</si>
  <si>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</si>
  <si>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</si>
  <si>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</si>
  <si>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</si>
  <si>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</si>
  <si>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</si>
  <si>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</si>
  <si>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</si>
  <si>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</si>
  <si>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</si>
  <si>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</si>
  <si>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</si>
  <si>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</si>
  <si>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</si>
  <si>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</si>
  <si>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</si>
  <si>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</si>
  <si>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</si>
  <si>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</si>
  <si>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</si>
  <si>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</si>
  <si>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</si>
  <si>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</si>
  <si>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</si>
  <si>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SO 1</t>
  </si>
  <si>
    <t>SO 1 Lávky,lavičky a úprava pěšiny</t>
  </si>
  <si>
    <t>STA</t>
  </si>
  <si>
    <t>{CA314A5F-B2F2-45A5-9170-BCE8C4B20BD8}</t>
  </si>
  <si>
    <t>823 25</t>
  </si>
  <si>
    <t>2</t>
  </si>
  <si>
    <t>SO 1a</t>
  </si>
  <si>
    <t>SO 1 Vedlejší náklady</t>
  </si>
  <si>
    <t>VON</t>
  </si>
  <si>
    <t>{11E4CAFA-F9D2-4E7C-AB2C-B6EB947DACD1}</t>
  </si>
  <si>
    <t>Zpět na list:</t>
  </si>
  <si>
    <t>KRYCÍ LIST SOUPISU</t>
  </si>
  <si>
    <t>Objekt:</t>
  </si>
  <si>
    <t>SO 1 - SO 1 Lávky,lavičky a úprava pěšiny</t>
  </si>
  <si>
    <t>KSO: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</si>
  <si>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</si>
  <si>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</si>
  <si>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</si>
  <si>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</si>
  <si>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</si>
  <si>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</si>
  <si>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4 - Vodorovné konstrukce</t>
  </si>
  <si>
    <t xml:space="preserve">    1 - Zemní práce</t>
  </si>
  <si>
    <t xml:space="preserve">    5 - Komunikace</t>
  </si>
  <si>
    <t xml:space="preserve">    9 - Ostatní konstrukce a práce-bourání</t>
  </si>
  <si>
    <t xml:space="preserve">      99 - Přesun hmot</t>
  </si>
  <si>
    <t>PSV - Práce a dodávky PSV</t>
  </si>
  <si>
    <t xml:space="preserve">    783 - Dokončovací práce - nátěry</t>
  </si>
  <si>
    <t>SOUPIS PRACÍ</t>
  </si>
  <si>
    <t>PČ</t>
  </si>
  <si>
    <t>Popis</t>
  </si>
  <si>
    <t>MJ</t>
  </si>
  <si>
    <t>Množství</t>
  </si>
  <si>
    <t>J.cena [CZK]</t>
  </si>
  <si>
    <t>Cena celkem
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</si>
  <si>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</si>
  <si>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</si>
  <si>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</si>
  <si>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</si>
  <si>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</si>
  <si>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</si>
  <si>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</si>
  <si>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</si>
  <si>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</si>
  <si>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</si>
  <si>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421951112R</t>
  </si>
  <si>
    <t>Dodávka a montáž dřevěné lávky</t>
  </si>
  <si>
    <t>kus</t>
  </si>
  <si>
    <t>4</t>
  </si>
  <si>
    <t>-552895159</t>
  </si>
  <si>
    <t>Typizovaný dřevěný turistický přechod z kulatiny,délka 4m,šíře 0,75m se zábradlím</t>
  </si>
  <si>
    <t>PP</t>
  </si>
  <si>
    <t>462511161</t>
  </si>
  <si>
    <t>Zához z lomového kamene tříděného hmotnost kamenů do 80 kg bez výplně</t>
  </si>
  <si>
    <t>m3</t>
  </si>
  <si>
    <t>CS ÚRS 2013 01</t>
  </si>
  <si>
    <t>-1193327409</t>
  </si>
  <si>
    <t>Zához z lomového kamene neupraveného provedený ze břehu nebo z lešení, do sucha nebo do vody tříděného, hmotnost jednotlivých kamenů do 80 kg bez výplně mezer</t>
  </si>
  <si>
    <t xml:space="preserve">Poznámka k souboru cen:
1. V příplatcích jsou započteny náklady na urovnání líce záhozu do projektovaného profilu.
</t>
  </si>
  <si>
    <t>PSC</t>
  </si>
  <si>
    <t>"LÁVKA 2" 9,1+9,5</t>
  </si>
  <si>
    <t>VV</t>
  </si>
  <si>
    <t>3</t>
  </si>
  <si>
    <t>469951121</t>
  </si>
  <si>
    <t>Zpevnění kůly l od 0,6 do 0,8 m hornina 3 až 5</t>
  </si>
  <si>
    <t>1092020010</t>
  </si>
  <si>
    <t>Zpevnění kůly z tyčoviny D od 80 do 130 mm, se zaražením nejméně na jednu poloviny jejich délky délky od 0,6 do 0,8 m, zaražené v hornině 3 až 5</t>
  </si>
  <si>
    <t xml:space="preserve">Poznámka k souboru cen:
1. V cenách jsou započteny i náklady na dodání kůlů.
</t>
  </si>
  <si>
    <t>"LÁVKA 1" 90</t>
  </si>
  <si>
    <t>"LÁVKA 2" 57</t>
  </si>
  <si>
    <t>M</t>
  </si>
  <si>
    <t>052130101R</t>
  </si>
  <si>
    <t>kůl - dřevěná kulatina d -130mm, l - 800mm</t>
  </si>
  <si>
    <t>8</t>
  </si>
  <si>
    <t>-161076545</t>
  </si>
  <si>
    <t>kůl - dřevěná kulatina d 130mm, l 800mm</t>
  </si>
  <si>
    <t>5</t>
  </si>
  <si>
    <t>469952000</t>
  </si>
  <si>
    <t>Plůtek palisádový ve strži kůly l do 1,5m</t>
  </si>
  <si>
    <t>m</t>
  </si>
  <si>
    <t>1021691321</t>
  </si>
  <si>
    <t>Plůtek palisádový ve strži z kůlů D od 120 do 140 mm, délky do 1,5 m, zaražených v osové vzdálenosti 3 m, ze dvou průvlaků z tyčových výřezů D od 120 do 140 mm a ze štěpin D do 140 mm, délky do 1 m, zaražených na 0,5 m, se záhozem na horní straně plůtku až na jeho výšku a ve sklonu 1:1 z kamene sbíraného výšky do 0,7 m</t>
  </si>
  <si>
    <t xml:space="preserve">Poznámka k souboru cen:
1. V ceně jsou započteny i náklady na přípravu a zaražení kůlů, výrobu průvlaků a štěpin, provedení
    plůtku se zaražením štěpin těsně k průvlakům a přibitím koncových a některých mezilehlých štěpin
    (na 100 m délkových plůtků 80 ks štěpin), na sbírání kamene a provedení záhozů a upravením horní
    plochy záhozu do sklonu 1:1.
2. V ceně nejsou započteny náklady na podpěrné kůly; podpěrné kůly se oceňují cenami souboru cen
    469 95-1 . Zpevnění kůly, této části.
3. Směrný výkres plůtku - příloha č. 4.
</t>
  </si>
  <si>
    <t>6</t>
  </si>
  <si>
    <t>122201101</t>
  </si>
  <si>
    <t>Odkopávky a prokopávky nezapažené v hornině tř. 3 objem do 100 m3</t>
  </si>
  <si>
    <t>-2064526559</t>
  </si>
  <si>
    <t>Odkopávky a prokopávky nezapažené s přehozením výkopku na vzdálenost do 3 m nebo s naložením na dopravní prostředek v hornině tř. 3 do 100 m3</t>
  </si>
  <si>
    <t xml:space="preserve">Poznámka k souboru cen:
1. Odkopávky a prokopávky v roubených prostorech se oceňují podle čl. 3116 Všeobec- ných podmínek
    tohoto katalogu.
2. Odkopávky a prokopávky ve stržích při lesnicko-technických melioracích (LTM) se oceňují cenami
    do 100 m3 pro jakýkoliv skutečný objem výkopu; ostatní odkopávky a prokopávky při LTM se oceňují
    při jakémkoliv objemu výkopu přes 100 m3 cenami přes 100 do 1 000 m3.
3. Ceny lze použít i pro vykopávky odpadových jam.
4. Ceny lze použít i pro sejmutí podorničí. Přitom se přihlíží k ustanovení čl. 3112 Všeobecných
    podmínek tohoto katalogu.
</t>
  </si>
  <si>
    <t>"LÁVKA 2" 4,5</t>
  </si>
  <si>
    <t>7</t>
  </si>
  <si>
    <t>162701105</t>
  </si>
  <si>
    <t>Vodorovné přemístění do 10000 m výkopku/sypaniny z horniny tř. 1 až 4</t>
  </si>
  <si>
    <t>-1246348467</t>
  </si>
  <si>
    <t>Vodorovné přemístění výkopku nebo sypaniny po suchu na obvyklém dopravním prostředku, bez naložení výkopku, avšak se složením bez rozhrnutí z horniny tř. 1 až 4 na vzdálenost přes 9 000 do 10 000 m</t>
  </si>
  <si>
    <t xml:space="preserve">Poznámka k souboru cen:
1. Ceny nelze použít, předepisuje-li projekt přemístit výkopek na místo nepřístupné obvyklým
    dopravním prostředkům; toto přemístění se oceňuje individuálně.
2. V cenách jsou započteny i náhrady za jízdu loženého vozidla v terénu ve výkopišti nebo na
    násypišti.
3. V cenách nejsou započteny náklady na rozhrnutí výkopku na násypišti; toto rozhrnutí se oceňuje
    cenami souboru cen 171 . 0- . . Uložení sypaniny do násypů a 171 20-1201Uložení sypaniny na skládky.
4. Je-li na dopravní dráze pro vodorovné přemístění nějaká překážka, pro kterou je nutno překládat
    výkopek z jednoho obvyklého dopravního prostředku na jiný obvyklý doprav- ní prostředek, oceňuje se
    toto lomené vodorovné přemístění výkopku v každém úseku samostatně příslušnou cenou tohoto souboru
    cen a překládání výkopku cenami souboru cen 167 10-3 . Nakládání neulehlého výkopku z hromad s
    ohledem na ustanovení pozn. číslo 5.
5. Přemísťuje-li se výkopek z dočasných skládek vzdálených do 50 m, neoceňuje se nakládání výkopku,
    i když se provádí. Toto ustanovení neplatí, vylučuje-li projekt použití dozeru.
6. V cenách vodorovného přemístění sypaniny nejsou započteny náklady na dodávku materiálu, tyto se
    oceňují ve specifikaci.
</t>
  </si>
  <si>
    <t>174101101</t>
  </si>
  <si>
    <t>Zásyp jam, šachet rýh nebo kolem objektů sypaninou se zhutněním</t>
  </si>
  <si>
    <t>2100793091</t>
  </si>
  <si>
    <t>Zásyp sypaninou z jakékoliv horniny s uložením výkopku ve vrstvách se zhutněním jam, šachet, rýh nebo kolem objektů v těchto vykopávkách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</si>
</sst>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52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b/>
      <sz val="12"/>
      <color indexed="55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b/>
      <sz val="11"/>
      <name val="Trebuchet MS"/>
      <family val="0"/>
    </font>
    <font>
      <sz val="11"/>
      <color indexed="55"/>
      <name val="Trebuchet MS"/>
      <family val="0"/>
    </font>
    <font>
      <sz val="12"/>
      <color indexed="56"/>
      <name val="Trebuchet MS"/>
      <family val="0"/>
    </font>
    <font>
      <sz val="8"/>
      <color indexed="56"/>
      <name val="Trebuchet MS"/>
      <family val="0"/>
    </font>
    <font>
      <sz val="10"/>
      <name val="Trebuchet MS"/>
      <family val="0"/>
    </font>
    <font>
      <sz val="10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7"/>
      <name val="Trebuchet MS"/>
      <family val="0"/>
    </font>
    <font>
      <i/>
      <sz val="7"/>
      <color indexed="55"/>
      <name val="Trebuchet MS"/>
      <family val="0"/>
    </font>
    <font>
      <sz val="8"/>
      <color indexed="63"/>
      <name val="Trebuchet MS"/>
      <family val="0"/>
    </font>
    <font>
      <i/>
      <sz val="8"/>
      <color indexed="12"/>
      <name val="Trebuchet M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color indexed="12"/>
      <name val="Trebuchet MS"/>
      <family val="0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2"/>
    </font>
    <font>
      <i/>
      <sz val="9"/>
      <name val="Trebuchet MS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8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42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35" fillId="4" borderId="0" applyNumberFormat="0" applyBorder="0" applyAlignment="0" applyProtection="0"/>
    <xf numFmtId="0" fontId="43" fillId="0" borderId="0" applyNumberFormat="0" applyFill="0" applyBorder="0" applyAlignment="0" applyProtection="0"/>
    <xf numFmtId="0" fontId="38" fillId="7" borderId="8" applyNumberFormat="0" applyAlignment="0" applyProtection="0"/>
    <xf numFmtId="0" fontId="40" fillId="19" borderId="8" applyNumberFormat="0" applyAlignment="0" applyProtection="0"/>
    <xf numFmtId="0" fontId="39" fillId="19" borderId="9" applyNumberFormat="0" applyAlignment="0" applyProtection="0"/>
    <xf numFmtId="0" fontId="44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23" borderId="0" applyNumberFormat="0" applyBorder="0" applyAlignment="0" applyProtection="0"/>
  </cellStyleXfs>
  <cellXfs count="281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17" borderId="0" xfId="0" applyFill="1" applyAlignment="1">
      <alignment horizontal="left" vertical="top"/>
    </xf>
    <xf numFmtId="0" fontId="1" fillId="17" borderId="0" xfId="0" applyFont="1" applyFill="1" applyAlignment="1">
      <alignment horizontal="left" vertical="center"/>
    </xf>
    <xf numFmtId="0" fontId="0" fillId="17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18" borderId="0" xfId="0" applyFont="1" applyFill="1" applyAlignment="1">
      <alignment horizontal="left" vertical="center"/>
    </xf>
    <xf numFmtId="49" fontId="9" fillId="18" borderId="0" xfId="0" applyNumberFormat="1" applyFont="1" applyFill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3" xfId="0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165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1" fillId="0" borderId="14" xfId="0" applyFont="1" applyBorder="1" applyAlignment="1">
      <alignment horizontal="left" vertical="center"/>
    </xf>
    <xf numFmtId="0" fontId="0" fillId="19" borderId="0" xfId="0" applyFill="1" applyAlignment="1">
      <alignment horizontal="left" vertical="center"/>
    </xf>
    <xf numFmtId="0" fontId="7" fillId="19" borderId="17" xfId="0" applyFont="1" applyFill="1" applyBorder="1" applyAlignment="1">
      <alignment horizontal="left" vertical="center"/>
    </xf>
    <xf numFmtId="0" fontId="0" fillId="19" borderId="18" xfId="0" applyFill="1" applyBorder="1" applyAlignment="1">
      <alignment horizontal="left" vertical="center"/>
    </xf>
    <xf numFmtId="0" fontId="7" fillId="19" borderId="18" xfId="0" applyFont="1" applyFill="1" applyBorder="1" applyAlignment="1">
      <alignment horizontal="center" vertical="center"/>
    </xf>
    <xf numFmtId="0" fontId="0" fillId="19" borderId="14" xfId="0" applyFill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166" fontId="9" fillId="0" borderId="0" xfId="0" applyNumberFormat="1" applyFont="1" applyAlignment="1">
      <alignment horizontal="left" vertical="top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9" fillId="19" borderId="26" xfId="0" applyFont="1" applyFill="1" applyBorder="1" applyAlignment="1">
      <alignment horizontal="center" vertical="center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164" fontId="13" fillId="0" borderId="24" xfId="0" applyNumberFormat="1" applyFont="1" applyBorder="1" applyAlignment="1">
      <alignment horizontal="right" vertical="center"/>
    </xf>
    <xf numFmtId="164" fontId="13" fillId="0" borderId="0" xfId="0" applyNumberFormat="1" applyFont="1" applyAlignment="1">
      <alignment horizontal="right" vertical="center"/>
    </xf>
    <xf numFmtId="167" fontId="13" fillId="0" borderId="0" xfId="0" applyNumberFormat="1" applyFont="1" applyAlignment="1">
      <alignment horizontal="right" vertical="center"/>
    </xf>
    <xf numFmtId="164" fontId="13" fillId="0" borderId="25" xfId="0" applyNumberFormat="1" applyFont="1" applyBorder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13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164" fontId="20" fillId="0" borderId="24" xfId="0" applyNumberFormat="1" applyFont="1" applyBorder="1" applyAlignment="1">
      <alignment horizontal="right" vertical="center"/>
    </xf>
    <xf numFmtId="164" fontId="20" fillId="0" borderId="0" xfId="0" applyNumberFormat="1" applyFont="1" applyAlignment="1">
      <alignment horizontal="right" vertical="center"/>
    </xf>
    <xf numFmtId="167" fontId="20" fillId="0" borderId="0" xfId="0" applyNumberFormat="1" applyFont="1" applyAlignment="1">
      <alignment horizontal="right" vertical="center"/>
    </xf>
    <xf numFmtId="164" fontId="20" fillId="0" borderId="25" xfId="0" applyNumberFormat="1" applyFont="1" applyBorder="1" applyAlignment="1">
      <alignment horizontal="right" vertical="center"/>
    </xf>
    <xf numFmtId="164" fontId="20" fillId="0" borderId="31" xfId="0" applyNumberFormat="1" applyFont="1" applyBorder="1" applyAlignment="1">
      <alignment horizontal="right" vertical="center"/>
    </xf>
    <xf numFmtId="164" fontId="20" fillId="0" borderId="32" xfId="0" applyNumberFormat="1" applyFont="1" applyBorder="1" applyAlignment="1">
      <alignment horizontal="right" vertical="center"/>
    </xf>
    <xf numFmtId="167" fontId="20" fillId="0" borderId="32" xfId="0" applyNumberFormat="1" applyFont="1" applyBorder="1" applyAlignment="1">
      <alignment horizontal="right" vertical="center"/>
    </xf>
    <xf numFmtId="164" fontId="20" fillId="0" borderId="33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7" fillId="19" borderId="18" xfId="0" applyFont="1" applyFill="1" applyBorder="1" applyAlignment="1">
      <alignment horizontal="right" vertical="center"/>
    </xf>
    <xf numFmtId="0" fontId="0" fillId="0" borderId="12" xfId="0" applyBorder="1" applyAlignment="1">
      <alignment horizontal="left" vertical="center"/>
    </xf>
    <xf numFmtId="0" fontId="21" fillId="0" borderId="13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9" fillId="19" borderId="27" xfId="0" applyFont="1" applyFill="1" applyBorder="1" applyAlignment="1">
      <alignment horizontal="center" vertical="center" wrapText="1"/>
    </xf>
    <xf numFmtId="0" fontId="9" fillId="19" borderId="28" xfId="0" applyFont="1" applyFill="1" applyBorder="1" applyAlignment="1">
      <alignment horizontal="center" vertical="center" wrapText="1"/>
    </xf>
    <xf numFmtId="0" fontId="9" fillId="19" borderId="29" xfId="0" applyFont="1" applyFill="1" applyBorder="1" applyAlignment="1">
      <alignment horizontal="center" vertical="center" wrapText="1"/>
    </xf>
    <xf numFmtId="167" fontId="25" fillId="0" borderId="22" xfId="0" applyNumberFormat="1" applyFont="1" applyBorder="1" applyAlignment="1">
      <alignment horizontal="right"/>
    </xf>
    <xf numFmtId="167" fontId="25" fillId="0" borderId="23" xfId="0" applyNumberFormat="1" applyFont="1" applyBorder="1" applyAlignment="1">
      <alignment horizontal="right"/>
    </xf>
    <xf numFmtId="164" fontId="26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2" fillId="0" borderId="13" xfId="0" applyFont="1" applyBorder="1" applyAlignment="1">
      <alignment horizontal="left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2" fillId="0" borderId="24" xfId="0" applyFont="1" applyBorder="1" applyAlignment="1">
      <alignment horizontal="left"/>
    </xf>
    <xf numFmtId="167" fontId="22" fillId="0" borderId="0" xfId="0" applyNumberFormat="1" applyFont="1" applyAlignment="1">
      <alignment horizontal="right"/>
    </xf>
    <xf numFmtId="167" fontId="22" fillId="0" borderId="25" xfId="0" applyNumberFormat="1" applyFont="1" applyBorder="1" applyAlignment="1">
      <alignment horizontal="right"/>
    </xf>
    <xf numFmtId="164" fontId="22" fillId="0" borderId="0" xfId="0" applyNumberFormat="1" applyFont="1" applyAlignment="1">
      <alignment horizontal="right" vertical="center"/>
    </xf>
    <xf numFmtId="0" fontId="24" fillId="0" borderId="0" xfId="0" applyFont="1" applyAlignment="1">
      <alignment horizontal="left"/>
    </xf>
    <xf numFmtId="0" fontId="0" fillId="0" borderId="34" xfId="0" applyFont="1" applyBorder="1" applyAlignment="1">
      <alignment horizontal="center" vertical="center"/>
    </xf>
    <xf numFmtId="49" fontId="0" fillId="0" borderId="34" xfId="0" applyNumberFormat="1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11" fillId="18" borderId="34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167" fontId="11" fillId="0" borderId="0" xfId="0" applyNumberFormat="1" applyFont="1" applyAlignment="1">
      <alignment horizontal="right" vertical="center"/>
    </xf>
    <xf numFmtId="167" fontId="11" fillId="0" borderId="25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0" fontId="29" fillId="0" borderId="13" xfId="0" applyFont="1" applyBorder="1" applyAlignment="1">
      <alignment horizontal="left" vertical="center"/>
    </xf>
    <xf numFmtId="0" fontId="29" fillId="0" borderId="0" xfId="0" applyFont="1" applyAlignment="1">
      <alignment horizontal="left" vertical="center"/>
    </xf>
    <xf numFmtId="168" fontId="29" fillId="0" borderId="0" xfId="0" applyNumberFormat="1" applyFont="1" applyAlignment="1">
      <alignment horizontal="right" vertical="center"/>
    </xf>
    <xf numFmtId="0" fontId="29" fillId="0" borderId="24" xfId="0" applyFont="1" applyBorder="1" applyAlignment="1">
      <alignment horizontal="left" vertical="center"/>
    </xf>
    <xf numFmtId="0" fontId="29" fillId="0" borderId="25" xfId="0" applyFont="1" applyBorder="1" applyAlignment="1">
      <alignment horizontal="left" vertical="center"/>
    </xf>
    <xf numFmtId="0" fontId="30" fillId="0" borderId="34" xfId="0" applyFont="1" applyBorder="1" applyAlignment="1">
      <alignment horizontal="center" vertical="center"/>
    </xf>
    <xf numFmtId="0" fontId="29" fillId="0" borderId="31" xfId="0" applyFont="1" applyBorder="1" applyAlignment="1">
      <alignment horizontal="left" vertical="center"/>
    </xf>
    <xf numFmtId="0" fontId="29" fillId="0" borderId="32" xfId="0" applyFont="1" applyBorder="1" applyAlignment="1">
      <alignment horizontal="left" vertical="center"/>
    </xf>
    <xf numFmtId="0" fontId="29" fillId="0" borderId="33" xfId="0" applyFont="1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48" fillId="17" borderId="0" xfId="36" applyFill="1" applyAlignment="1">
      <alignment horizontal="left" vertical="top"/>
    </xf>
    <xf numFmtId="0" fontId="49" fillId="0" borderId="0" xfId="36" applyFont="1" applyAlignment="1">
      <alignment horizontal="center" vertical="center"/>
    </xf>
    <xf numFmtId="0" fontId="1" fillId="17" borderId="0" xfId="0" applyFont="1" applyFill="1" applyAlignment="1" applyProtection="1">
      <alignment horizontal="left" vertical="center"/>
      <protection/>
    </xf>
    <xf numFmtId="0" fontId="23" fillId="17" borderId="0" xfId="0" applyFont="1" applyFill="1" applyAlignment="1" applyProtection="1">
      <alignment horizontal="left" vertical="center"/>
      <protection/>
    </xf>
    <xf numFmtId="0" fontId="2" fillId="17" borderId="0" xfId="0" applyFont="1" applyFill="1" applyAlignment="1" applyProtection="1">
      <alignment horizontal="left" vertical="center"/>
      <protection/>
    </xf>
    <xf numFmtId="0" fontId="50" fillId="17" borderId="0" xfId="36" applyFont="1" applyFill="1" applyAlignment="1" applyProtection="1">
      <alignment horizontal="left" vertical="center"/>
      <protection/>
    </xf>
    <xf numFmtId="0" fontId="0" fillId="17" borderId="0" xfId="0" applyFont="1" applyFill="1" applyAlignment="1" applyProtection="1">
      <alignment horizontal="left" vertical="top"/>
      <protection/>
    </xf>
    <xf numFmtId="0" fontId="0" fillId="0" borderId="35" xfId="0" applyFont="1" applyBorder="1" applyAlignment="1">
      <alignment vertical="center" wrapText="1"/>
    </xf>
    <xf numFmtId="0" fontId="0" fillId="0" borderId="36" xfId="0" applyFont="1" applyBorder="1" applyAlignment="1">
      <alignment vertical="center" wrapText="1"/>
    </xf>
    <xf numFmtId="0" fontId="0" fillId="0" borderId="37" xfId="0" applyFont="1" applyBorder="1" applyAlignment="1">
      <alignment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38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1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38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49" fontId="9" fillId="0" borderId="0" xfId="0" applyNumberFormat="1" applyFont="1" applyBorder="1" applyAlignment="1">
      <alignment vertical="center" wrapText="1"/>
    </xf>
    <xf numFmtId="0" fontId="0" fillId="0" borderId="40" xfId="0" applyFont="1" applyBorder="1" applyAlignment="1">
      <alignment vertical="center" wrapText="1"/>
    </xf>
    <xf numFmtId="0" fontId="23" fillId="0" borderId="41" xfId="0" applyFont="1" applyBorder="1" applyAlignment="1">
      <alignment vertical="center" wrapText="1"/>
    </xf>
    <xf numFmtId="0" fontId="0" fillId="0" borderId="42" xfId="0" applyFont="1" applyBorder="1" applyAlignment="1">
      <alignment vertical="center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35" xfId="0" applyFont="1" applyBorder="1" applyAlignment="1">
      <alignment horizontal="left" vertical="center"/>
    </xf>
    <xf numFmtId="0" fontId="0" fillId="0" borderId="36" xfId="0" applyFont="1" applyBorder="1" applyAlignment="1">
      <alignment horizontal="left" vertical="center"/>
    </xf>
    <xf numFmtId="0" fontId="0" fillId="0" borderId="37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50" fillId="17" borderId="0" xfId="36" applyFont="1" applyFill="1" applyAlignment="1" applyProtection="1">
      <alignment horizontal="center" vertical="center"/>
      <protection/>
    </xf>
    <xf numFmtId="0" fontId="27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9" fillId="0" borderId="41" xfId="0" applyFont="1" applyBorder="1" applyAlignment="1">
      <alignment horizontal="left" vertical="center"/>
    </xf>
    <xf numFmtId="0" fontId="19" fillId="0" borderId="41" xfId="0" applyFont="1" applyBorder="1" applyAlignment="1">
      <alignment horizontal="center" vertical="center"/>
    </xf>
    <xf numFmtId="0" fontId="16" fillId="0" borderId="41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9" fillId="0" borderId="38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23" fillId="0" borderId="41" xfId="0" applyFont="1" applyBorder="1" applyAlignment="1">
      <alignment horizontal="left" vertical="center"/>
    </xf>
    <xf numFmtId="0" fontId="0" fillId="0" borderId="42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9" fillId="0" borderId="41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16" fillId="0" borderId="38" xfId="0" applyFont="1" applyBorder="1" applyAlignment="1">
      <alignment horizontal="left" vertical="center" wrapText="1"/>
    </xf>
    <xf numFmtId="0" fontId="16" fillId="0" borderId="39" xfId="0" applyFont="1" applyBorder="1" applyAlignment="1">
      <alignment horizontal="left" vertical="center" wrapText="1"/>
    </xf>
    <xf numFmtId="0" fontId="9" fillId="0" borderId="38" xfId="0" applyFont="1" applyBorder="1" applyAlignment="1">
      <alignment horizontal="left" vertical="center" wrapText="1"/>
    </xf>
    <xf numFmtId="0" fontId="9" fillId="0" borderId="39" xfId="0" applyFont="1" applyBorder="1" applyAlignment="1">
      <alignment horizontal="left" vertical="center" wrapText="1"/>
    </xf>
    <xf numFmtId="0" fontId="9" fillId="0" borderId="39" xfId="0" applyFont="1" applyBorder="1" applyAlignment="1">
      <alignment horizontal="left" vertical="center"/>
    </xf>
    <xf numFmtId="0" fontId="9" fillId="0" borderId="40" xfId="0" applyFont="1" applyBorder="1" applyAlignment="1">
      <alignment horizontal="left" vertical="center" wrapText="1"/>
    </xf>
    <xf numFmtId="0" fontId="9" fillId="0" borderId="41" xfId="0" applyFont="1" applyBorder="1" applyAlignment="1">
      <alignment horizontal="left" vertical="center" wrapText="1"/>
    </xf>
    <xf numFmtId="0" fontId="9" fillId="0" borderId="42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center" vertical="top"/>
    </xf>
    <xf numFmtId="0" fontId="9" fillId="0" borderId="40" xfId="0" applyFont="1" applyBorder="1" applyAlignment="1">
      <alignment horizontal="left" vertical="center"/>
    </xf>
    <xf numFmtId="0" fontId="9" fillId="0" borderId="42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6" fillId="0" borderId="41" xfId="0" applyFont="1" applyBorder="1" applyAlignment="1">
      <alignment vertical="center"/>
    </xf>
    <xf numFmtId="0" fontId="19" fillId="0" borderId="41" xfId="0" applyFont="1" applyBorder="1" applyAlignment="1">
      <alignment vertical="center"/>
    </xf>
    <xf numFmtId="0" fontId="19" fillId="0" borderId="41" xfId="0" applyFont="1" applyBorder="1" applyAlignment="1">
      <alignment horizontal="left"/>
    </xf>
    <xf numFmtId="0" fontId="16" fillId="0" borderId="41" xfId="0" applyFont="1" applyBorder="1" applyAlignment="1">
      <alignment/>
    </xf>
    <xf numFmtId="0" fontId="0" fillId="0" borderId="38" xfId="0" applyFont="1" applyBorder="1" applyAlignment="1">
      <alignment vertical="top"/>
    </xf>
    <xf numFmtId="0" fontId="0" fillId="0" borderId="39" xfId="0" applyFont="1" applyBorder="1" applyAlignment="1">
      <alignment vertical="top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0" fillId="0" borderId="40" xfId="0" applyFont="1" applyBorder="1" applyAlignment="1">
      <alignment vertical="top"/>
    </xf>
    <xf numFmtId="0" fontId="0" fillId="0" borderId="41" xfId="0" applyFont="1" applyBorder="1" applyAlignment="1">
      <alignment vertical="top"/>
    </xf>
    <xf numFmtId="0" fontId="0" fillId="0" borderId="42" xfId="0" applyFont="1" applyBorder="1" applyAlignment="1">
      <alignment vertical="top"/>
    </xf>
    <xf numFmtId="0" fontId="0" fillId="0" borderId="34" xfId="0" applyFont="1" applyBorder="1" applyAlignment="1" applyProtection="1">
      <alignment horizontal="center" vertical="center" wrapText="1"/>
      <protection/>
    </xf>
    <xf numFmtId="168" fontId="0" fillId="0" borderId="34" xfId="0" applyNumberFormat="1" applyFont="1" applyBorder="1" applyAlignment="1" applyProtection="1">
      <alignment horizontal="right" vertical="center"/>
      <protection/>
    </xf>
    <xf numFmtId="49" fontId="9" fillId="18" borderId="0" xfId="0" applyNumberFormat="1" applyFont="1" applyFill="1" applyAlignment="1">
      <alignment horizontal="left" vertical="top"/>
    </xf>
    <xf numFmtId="0" fontId="9" fillId="0" borderId="0" xfId="0" applyFont="1" applyAlignment="1">
      <alignment horizontal="left" vertical="center" wrapText="1"/>
    </xf>
    <xf numFmtId="164" fontId="10" fillId="0" borderId="16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3" fillId="0" borderId="30" xfId="0" applyFont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165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164" fontId="6" fillId="0" borderId="0" xfId="0" applyNumberFormat="1" applyFont="1" applyAlignment="1">
      <alignment horizontal="right" vertical="center"/>
    </xf>
    <xf numFmtId="0" fontId="7" fillId="19" borderId="18" xfId="0" applyFont="1" applyFill="1" applyBorder="1" applyAlignment="1">
      <alignment horizontal="left" vertical="center"/>
    </xf>
    <xf numFmtId="164" fontId="7" fillId="19" borderId="18" xfId="0" applyNumberFormat="1" applyFont="1" applyFill="1" applyBorder="1" applyAlignment="1">
      <alignment horizontal="right" vertical="center"/>
    </xf>
    <xf numFmtId="0" fontId="0" fillId="19" borderId="26" xfId="0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14" xfId="0" applyBorder="1" applyAlignment="1">
      <alignment horizontal="left" vertical="top"/>
    </xf>
    <xf numFmtId="0" fontId="6" fillId="0" borderId="0" xfId="0" applyFont="1" applyAlignment="1">
      <alignment horizontal="left" vertical="top" wrapText="1"/>
    </xf>
    <xf numFmtId="0" fontId="30" fillId="0" borderId="34" xfId="0" applyFont="1" applyBorder="1" applyAlignment="1" applyProtection="1">
      <alignment horizontal="center" vertical="center" wrapText="1"/>
      <protection/>
    </xf>
    <xf numFmtId="168" fontId="30" fillId="0" borderId="34" xfId="0" applyNumberFormat="1" applyFont="1" applyBorder="1" applyAlignment="1" applyProtection="1">
      <alignment horizontal="right" vertical="center"/>
      <protection/>
    </xf>
    <xf numFmtId="49" fontId="0" fillId="0" borderId="34" xfId="0" applyNumberFormat="1" applyBorder="1" applyAlignment="1" applyProtection="1">
      <alignment horizontal="left" vertical="center" wrapText="1"/>
      <protection/>
    </xf>
    <xf numFmtId="49" fontId="0" fillId="0" borderId="34" xfId="0" applyNumberFormat="1" applyFont="1" applyBorder="1" applyAlignment="1" applyProtection="1">
      <alignment horizontal="left" vertical="center" wrapText="1"/>
      <protection/>
    </xf>
    <xf numFmtId="49" fontId="30" fillId="0" borderId="34" xfId="0" applyNumberFormat="1" applyFont="1" applyBorder="1" applyAlignment="1" applyProtection="1">
      <alignment horizontal="left" vertical="center" wrapText="1"/>
      <protection/>
    </xf>
    <xf numFmtId="0" fontId="3" fillId="19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top"/>
    </xf>
    <xf numFmtId="164" fontId="18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164" fontId="14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9" fillId="19" borderId="17" xfId="0" applyFont="1" applyFill="1" applyBorder="1" applyAlignment="1">
      <alignment horizontal="center" vertical="center"/>
    </xf>
    <xf numFmtId="0" fontId="0" fillId="19" borderId="18" xfId="0" applyFill="1" applyBorder="1" applyAlignment="1">
      <alignment horizontal="left" vertical="center"/>
    </xf>
    <xf numFmtId="0" fontId="9" fillId="19" borderId="18" xfId="0" applyFont="1" applyFill="1" applyBorder="1" applyAlignment="1">
      <alignment horizontal="center" vertical="center"/>
    </xf>
    <xf numFmtId="0" fontId="9" fillId="19" borderId="18" xfId="0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164" fontId="0" fillId="18" borderId="34" xfId="0" applyNumberFormat="1" applyFont="1" applyFill="1" applyBorder="1" applyAlignment="1">
      <alignment horizontal="right" vertical="center"/>
    </xf>
    <xf numFmtId="0" fontId="0" fillId="0" borderId="34" xfId="0" applyBorder="1" applyAlignment="1">
      <alignment horizontal="left" vertical="center"/>
    </xf>
    <xf numFmtId="164" fontId="0" fillId="0" borderId="34" xfId="0" applyNumberFormat="1" applyFont="1" applyBorder="1" applyAlignment="1">
      <alignment horizontal="right" vertical="center"/>
    </xf>
    <xf numFmtId="0" fontId="0" fillId="0" borderId="34" xfId="0" applyFont="1" applyBorder="1" applyAlignment="1" applyProtection="1">
      <alignment horizontal="left" vertical="center" wrapText="1"/>
      <protection/>
    </xf>
    <xf numFmtId="0" fontId="0" fillId="0" borderId="34" xfId="0" applyBorder="1" applyAlignment="1" applyProtection="1">
      <alignment horizontal="left" vertical="center"/>
      <protection/>
    </xf>
    <xf numFmtId="0" fontId="29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/>
    </xf>
    <xf numFmtId="164" fontId="14" fillId="0" borderId="0" xfId="0" applyNumberFormat="1" applyFont="1" applyAlignment="1">
      <alignment horizontal="right"/>
    </xf>
    <xf numFmtId="164" fontId="21" fillId="0" borderId="0" xfId="0" applyNumberFormat="1" applyFont="1" applyAlignment="1">
      <alignment horizontal="right"/>
    </xf>
    <xf numFmtId="0" fontId="22" fillId="0" borderId="0" xfId="0" applyFont="1" applyAlignment="1">
      <alignment horizontal="left"/>
    </xf>
    <xf numFmtId="164" fontId="24" fillId="0" borderId="0" xfId="0" applyNumberFormat="1" applyFont="1" applyAlignment="1">
      <alignment horizontal="right"/>
    </xf>
    <xf numFmtId="0" fontId="30" fillId="0" borderId="34" xfId="0" applyFont="1" applyBorder="1" applyAlignment="1" applyProtection="1">
      <alignment horizontal="left" vertical="center" wrapText="1"/>
      <protection/>
    </xf>
    <xf numFmtId="0" fontId="30" fillId="0" borderId="34" xfId="0" applyFont="1" applyBorder="1" applyAlignment="1" applyProtection="1">
      <alignment horizontal="left" vertical="center"/>
      <protection/>
    </xf>
    <xf numFmtId="164" fontId="30" fillId="18" borderId="34" xfId="0" applyNumberFormat="1" applyFont="1" applyFill="1" applyBorder="1" applyAlignment="1">
      <alignment horizontal="right" vertical="center"/>
    </xf>
    <xf numFmtId="0" fontId="30" fillId="0" borderId="34" xfId="0" applyFont="1" applyBorder="1" applyAlignment="1">
      <alignment horizontal="left" vertical="center"/>
    </xf>
    <xf numFmtId="164" fontId="30" fillId="0" borderId="34" xfId="0" applyNumberFormat="1" applyFont="1" applyBorder="1" applyAlignment="1">
      <alignment horizontal="right" vertical="center"/>
    </xf>
    <xf numFmtId="166" fontId="9" fillId="0" borderId="0" xfId="0" applyNumberFormat="1" applyFont="1" applyAlignment="1">
      <alignment horizontal="left" vertical="top"/>
    </xf>
    <xf numFmtId="0" fontId="9" fillId="19" borderId="28" xfId="0" applyFont="1" applyFill="1" applyBorder="1" applyAlignment="1">
      <alignment horizontal="center" vertical="center" wrapText="1"/>
    </xf>
    <xf numFmtId="0" fontId="0" fillId="19" borderId="28" xfId="0" applyFill="1" applyBorder="1" applyAlignment="1">
      <alignment horizontal="center" vertical="center" wrapText="1"/>
    </xf>
    <xf numFmtId="0" fontId="0" fillId="0" borderId="34" xfId="0" applyBorder="1" applyAlignment="1" applyProtection="1">
      <alignment horizontal="left" vertical="center" wrapText="1"/>
      <protection/>
    </xf>
    <xf numFmtId="164" fontId="21" fillId="0" borderId="0" xfId="0" applyNumberFormat="1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164" fontId="24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0" fillId="0" borderId="14" xfId="0" applyBorder="1" applyAlignment="1">
      <alignment horizontal="left" vertical="center"/>
    </xf>
    <xf numFmtId="164" fontId="11" fillId="0" borderId="0" xfId="0" applyNumberFormat="1" applyFont="1" applyAlignment="1">
      <alignment horizontal="right" vertical="center"/>
    </xf>
    <xf numFmtId="0" fontId="9" fillId="19" borderId="0" xfId="0" applyFont="1" applyFill="1" applyAlignment="1">
      <alignment horizontal="center" vertical="center"/>
    </xf>
    <xf numFmtId="0" fontId="0" fillId="19" borderId="0" xfId="0" applyFill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top"/>
    </xf>
    <xf numFmtId="0" fontId="19" fillId="0" borderId="41" xfId="0" applyFont="1" applyBorder="1" applyAlignment="1">
      <alignment horizontal="left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left" vertical="center" wrapText="1"/>
    </xf>
    <xf numFmtId="0" fontId="19" fillId="0" borderId="41" xfId="0" applyFont="1" applyBorder="1" applyAlignment="1">
      <alignment horizontal="left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D:\KROSplusData\System\Temp\radB005F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D:\KROSplusData\System\Temp\rad80133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D:\KROSplusData\System\Temp\radA9942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B005F.tmp" descr="D:\KROSplusData\System\Temp\radB005F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80133.tmp" descr="D:\KROSplusData\System\Temp\rad80133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A9942.tmp" descr="D:\KROSplusData\System\Temp\radA9942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3"/>
  <sheetViews>
    <sheetView showGridLines="0" zoomScalePageLayoutView="0" workbookViewId="0" topLeftCell="A1">
      <pane ySplit="1" topLeftCell="BM23" activePane="bottomLeft" state="frozen"/>
      <selection pane="topLeft" activeCell="A1" sqref="A1"/>
      <selection pane="bottomLeft" activeCell="A1" sqref="A1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5" width="31.66015625" style="2" customWidth="1"/>
    <col min="36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5.66015625" style="2" customWidth="1"/>
    <col min="44" max="44" width="13.66015625" style="2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91" width="10.66015625" style="2" hidden="1" customWidth="1"/>
    <col min="92" max="16384" width="10.66015625" style="1" customWidth="1"/>
  </cols>
  <sheetData>
    <row r="1" spans="1:256" s="3" customFormat="1" ht="22.5" customHeight="1">
      <c r="A1" s="124" t="s">
        <v>240</v>
      </c>
      <c r="B1" s="125"/>
      <c r="C1" s="125"/>
      <c r="D1" s="126" t="s">
        <v>241</v>
      </c>
      <c r="E1" s="125"/>
      <c r="F1" s="125"/>
      <c r="G1" s="125"/>
      <c r="H1" s="125"/>
      <c r="I1" s="125"/>
      <c r="J1" s="125"/>
      <c r="K1" s="127" t="s">
        <v>75</v>
      </c>
      <c r="L1" s="127"/>
      <c r="M1" s="127"/>
      <c r="N1" s="127"/>
      <c r="O1" s="127"/>
      <c r="P1" s="127"/>
      <c r="Q1" s="127"/>
      <c r="R1" s="127"/>
      <c r="S1" s="127"/>
      <c r="T1" s="125"/>
      <c r="U1" s="125"/>
      <c r="V1" s="125"/>
      <c r="W1" s="127" t="s">
        <v>76</v>
      </c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2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4" t="s">
        <v>242</v>
      </c>
      <c r="BT1" s="4" t="s">
        <v>243</v>
      </c>
      <c r="BU1" s="4" t="s">
        <v>243</v>
      </c>
      <c r="BV1" s="4" t="s">
        <v>244</v>
      </c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221" t="s">
        <v>245</v>
      </c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30"/>
      <c r="AD2" s="230"/>
      <c r="AE2" s="230"/>
      <c r="AF2" s="230"/>
      <c r="AG2" s="230"/>
      <c r="AH2" s="230"/>
      <c r="AI2" s="230"/>
      <c r="AJ2" s="230"/>
      <c r="AK2" s="230"/>
      <c r="AL2" s="230"/>
      <c r="AM2" s="230"/>
      <c r="AN2" s="230"/>
      <c r="AO2" s="230"/>
      <c r="AP2" s="230"/>
      <c r="AQ2" s="230"/>
      <c r="AR2" s="229" t="s">
        <v>246</v>
      </c>
      <c r="AS2" s="230"/>
      <c r="AT2" s="230"/>
      <c r="AU2" s="230"/>
      <c r="AV2" s="230"/>
      <c r="AW2" s="230"/>
      <c r="AX2" s="230"/>
      <c r="AY2" s="230"/>
      <c r="AZ2" s="230"/>
      <c r="BA2" s="230"/>
      <c r="BB2" s="230"/>
      <c r="BC2" s="230"/>
      <c r="BD2" s="230"/>
      <c r="BE2" s="230"/>
      <c r="BS2" s="6" t="s">
        <v>247</v>
      </c>
      <c r="BT2" s="6" t="s">
        <v>248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247</v>
      </c>
      <c r="BT3" s="6" t="s">
        <v>249</v>
      </c>
    </row>
    <row r="4" spans="2:71" s="2" customFormat="1" ht="37.5" customHeight="1">
      <c r="B4" s="10"/>
      <c r="C4" s="241" t="s">
        <v>250</v>
      </c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230"/>
      <c r="W4" s="230"/>
      <c r="X4" s="230"/>
      <c r="Y4" s="230"/>
      <c r="Z4" s="230"/>
      <c r="AA4" s="230"/>
      <c r="AB4" s="230"/>
      <c r="AC4" s="230"/>
      <c r="AD4" s="230"/>
      <c r="AE4" s="230"/>
      <c r="AF4" s="230"/>
      <c r="AG4" s="230"/>
      <c r="AH4" s="230"/>
      <c r="AI4" s="230"/>
      <c r="AJ4" s="230"/>
      <c r="AK4" s="230"/>
      <c r="AL4" s="230"/>
      <c r="AM4" s="230"/>
      <c r="AN4" s="230"/>
      <c r="AO4" s="230"/>
      <c r="AP4" s="230"/>
      <c r="AQ4" s="222"/>
      <c r="AS4" s="12" t="s">
        <v>251</v>
      </c>
      <c r="BE4" s="13" t="s">
        <v>252</v>
      </c>
      <c r="BS4" s="6" t="s">
        <v>253</v>
      </c>
    </row>
    <row r="5" spans="2:71" s="2" customFormat="1" ht="7.5" customHeight="1">
      <c r="B5" s="10"/>
      <c r="AQ5" s="11"/>
      <c r="BE5" s="223" t="s">
        <v>254</v>
      </c>
      <c r="BS5" s="6" t="s">
        <v>247</v>
      </c>
    </row>
    <row r="6" spans="2:71" s="2" customFormat="1" ht="26.25" customHeight="1">
      <c r="B6" s="10"/>
      <c r="D6" s="14" t="s">
        <v>255</v>
      </c>
      <c r="K6" s="243" t="s">
        <v>256</v>
      </c>
      <c r="L6" s="230"/>
      <c r="M6" s="230"/>
      <c r="N6" s="230"/>
      <c r="O6" s="230"/>
      <c r="P6" s="230"/>
      <c r="Q6" s="230"/>
      <c r="R6" s="230"/>
      <c r="S6" s="230"/>
      <c r="T6" s="230"/>
      <c r="U6" s="230"/>
      <c r="V6" s="230"/>
      <c r="W6" s="230"/>
      <c r="X6" s="230"/>
      <c r="Y6" s="230"/>
      <c r="Z6" s="230"/>
      <c r="AA6" s="230"/>
      <c r="AB6" s="230"/>
      <c r="AC6" s="230"/>
      <c r="AD6" s="230"/>
      <c r="AE6" s="230"/>
      <c r="AF6" s="230"/>
      <c r="AG6" s="230"/>
      <c r="AH6" s="230"/>
      <c r="AI6" s="230"/>
      <c r="AJ6" s="230"/>
      <c r="AK6" s="230"/>
      <c r="AL6" s="230"/>
      <c r="AM6" s="230"/>
      <c r="AN6" s="230"/>
      <c r="AO6" s="230"/>
      <c r="AQ6" s="11"/>
      <c r="BE6" s="230"/>
      <c r="BS6" s="6" t="s">
        <v>257</v>
      </c>
    </row>
    <row r="7" spans="2:71" s="2" customFormat="1" ht="7.5" customHeight="1">
      <c r="B7" s="10"/>
      <c r="AQ7" s="11"/>
      <c r="BE7" s="230"/>
      <c r="BS7" s="6" t="s">
        <v>258</v>
      </c>
    </row>
    <row r="8" spans="2:71" s="2" customFormat="1" ht="15" customHeight="1">
      <c r="B8" s="10"/>
      <c r="D8" s="15" t="s">
        <v>259</v>
      </c>
      <c r="K8" s="16" t="s">
        <v>260</v>
      </c>
      <c r="AK8" s="15" t="s">
        <v>261</v>
      </c>
      <c r="AN8" s="17" t="s">
        <v>262</v>
      </c>
      <c r="AQ8" s="11"/>
      <c r="BE8" s="230"/>
      <c r="BS8" s="6" t="s">
        <v>263</v>
      </c>
    </row>
    <row r="9" spans="2:71" s="2" customFormat="1" ht="15" customHeight="1">
      <c r="B9" s="10"/>
      <c r="AQ9" s="11"/>
      <c r="BE9" s="230"/>
      <c r="BS9" s="6" t="s">
        <v>264</v>
      </c>
    </row>
    <row r="10" spans="2:71" s="2" customFormat="1" ht="15" customHeight="1">
      <c r="B10" s="10"/>
      <c r="D10" s="15" t="s">
        <v>265</v>
      </c>
      <c r="AK10" s="15" t="s">
        <v>266</v>
      </c>
      <c r="AN10" s="16"/>
      <c r="AQ10" s="11"/>
      <c r="BE10" s="230"/>
      <c r="BS10" s="6" t="s">
        <v>257</v>
      </c>
    </row>
    <row r="11" spans="2:71" s="2" customFormat="1" ht="19.5" customHeight="1">
      <c r="B11" s="10"/>
      <c r="E11" s="16" t="s">
        <v>260</v>
      </c>
      <c r="AK11" s="15" t="s">
        <v>267</v>
      </c>
      <c r="AN11" s="16"/>
      <c r="AQ11" s="11"/>
      <c r="BE11" s="230"/>
      <c r="BS11" s="6" t="s">
        <v>257</v>
      </c>
    </row>
    <row r="12" spans="2:71" s="2" customFormat="1" ht="7.5" customHeight="1">
      <c r="B12" s="10"/>
      <c r="AQ12" s="11"/>
      <c r="BE12" s="230"/>
      <c r="BS12" s="6" t="s">
        <v>257</v>
      </c>
    </row>
    <row r="13" spans="2:71" s="2" customFormat="1" ht="15" customHeight="1">
      <c r="B13" s="10"/>
      <c r="D13" s="15" t="s">
        <v>268</v>
      </c>
      <c r="AK13" s="15" t="s">
        <v>266</v>
      </c>
      <c r="AN13" s="18" t="s">
        <v>269</v>
      </c>
      <c r="AQ13" s="11"/>
      <c r="BE13" s="230"/>
      <c r="BS13" s="6" t="s">
        <v>257</v>
      </c>
    </row>
    <row r="14" spans="2:71" s="2" customFormat="1" ht="15.75" customHeight="1">
      <c r="B14" s="10"/>
      <c r="E14" s="207" t="s">
        <v>269</v>
      </c>
      <c r="F14" s="230"/>
      <c r="G14" s="230"/>
      <c r="H14" s="230"/>
      <c r="I14" s="230"/>
      <c r="J14" s="230"/>
      <c r="K14" s="230"/>
      <c r="L14" s="230"/>
      <c r="M14" s="230"/>
      <c r="N14" s="230"/>
      <c r="O14" s="230"/>
      <c r="P14" s="230"/>
      <c r="Q14" s="230"/>
      <c r="R14" s="230"/>
      <c r="S14" s="230"/>
      <c r="T14" s="230"/>
      <c r="U14" s="230"/>
      <c r="V14" s="230"/>
      <c r="W14" s="230"/>
      <c r="X14" s="230"/>
      <c r="Y14" s="230"/>
      <c r="Z14" s="230"/>
      <c r="AA14" s="230"/>
      <c r="AB14" s="230"/>
      <c r="AC14" s="230"/>
      <c r="AD14" s="230"/>
      <c r="AE14" s="230"/>
      <c r="AF14" s="230"/>
      <c r="AG14" s="230"/>
      <c r="AH14" s="230"/>
      <c r="AI14" s="230"/>
      <c r="AJ14" s="230"/>
      <c r="AK14" s="15" t="s">
        <v>267</v>
      </c>
      <c r="AN14" s="18" t="s">
        <v>269</v>
      </c>
      <c r="AQ14" s="11"/>
      <c r="BE14" s="230"/>
      <c r="BS14" s="6" t="s">
        <v>257</v>
      </c>
    </row>
    <row r="15" spans="2:71" s="2" customFormat="1" ht="7.5" customHeight="1">
      <c r="B15" s="10"/>
      <c r="AQ15" s="11"/>
      <c r="BE15" s="230"/>
      <c r="BS15" s="6" t="s">
        <v>243</v>
      </c>
    </row>
    <row r="16" spans="2:71" s="2" customFormat="1" ht="15" customHeight="1">
      <c r="B16" s="10"/>
      <c r="D16" s="15" t="s">
        <v>270</v>
      </c>
      <c r="AK16" s="15" t="s">
        <v>266</v>
      </c>
      <c r="AN16" s="16"/>
      <c r="AQ16" s="11"/>
      <c r="BE16" s="230"/>
      <c r="BS16" s="6" t="s">
        <v>243</v>
      </c>
    </row>
    <row r="17" spans="2:71" ht="19.5" customHeight="1">
      <c r="B17" s="10"/>
      <c r="E17" s="16" t="s">
        <v>260</v>
      </c>
      <c r="AK17" s="15" t="s">
        <v>267</v>
      </c>
      <c r="AN17" s="16"/>
      <c r="AQ17" s="11"/>
      <c r="BE17" s="230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6" t="s">
        <v>271</v>
      </c>
    </row>
    <row r="18" spans="2:71" ht="7.5" customHeight="1">
      <c r="B18" s="10"/>
      <c r="AQ18" s="11"/>
      <c r="BE18" s="230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6" t="s">
        <v>247</v>
      </c>
    </row>
    <row r="19" spans="2:71" ht="15" customHeight="1">
      <c r="B19" s="10"/>
      <c r="D19" s="15" t="s">
        <v>272</v>
      </c>
      <c r="AQ19" s="11"/>
      <c r="BE19" s="230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6" t="s">
        <v>257</v>
      </c>
    </row>
    <row r="20" spans="2:71" ht="15.75" customHeight="1">
      <c r="B20" s="10"/>
      <c r="E20" s="208"/>
      <c r="F20" s="230"/>
      <c r="G20" s="230"/>
      <c r="H20" s="230"/>
      <c r="I20" s="230"/>
      <c r="J20" s="230"/>
      <c r="K20" s="230"/>
      <c r="L20" s="230"/>
      <c r="M20" s="230"/>
      <c r="N20" s="230"/>
      <c r="O20" s="230"/>
      <c r="P20" s="230"/>
      <c r="Q20" s="230"/>
      <c r="R20" s="230"/>
      <c r="S20" s="230"/>
      <c r="T20" s="230"/>
      <c r="U20" s="230"/>
      <c r="V20" s="230"/>
      <c r="W20" s="230"/>
      <c r="X20" s="230"/>
      <c r="Y20" s="230"/>
      <c r="Z20" s="230"/>
      <c r="AA20" s="230"/>
      <c r="AB20" s="230"/>
      <c r="AC20" s="230"/>
      <c r="AD20" s="230"/>
      <c r="AE20" s="230"/>
      <c r="AF20" s="230"/>
      <c r="AG20" s="230"/>
      <c r="AH20" s="230"/>
      <c r="AI20" s="230"/>
      <c r="AJ20" s="230"/>
      <c r="AK20" s="230"/>
      <c r="AL20" s="230"/>
      <c r="AM20" s="230"/>
      <c r="AN20" s="230"/>
      <c r="AQ20" s="11"/>
      <c r="BE20" s="230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6" t="s">
        <v>243</v>
      </c>
    </row>
    <row r="21" spans="2:70" ht="7.5" customHeight="1">
      <c r="B21" s="10"/>
      <c r="AQ21" s="11"/>
      <c r="BE21" s="230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</row>
    <row r="22" spans="2:70" ht="7.5" customHeight="1">
      <c r="B22" s="10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Q22" s="11"/>
      <c r="BE22" s="230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</row>
    <row r="23" spans="2:57" s="6" customFormat="1" ht="27" customHeight="1">
      <c r="B23" s="20"/>
      <c r="D23" s="21" t="s">
        <v>273</v>
      </c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09">
        <f>ROUNDUP($AG$49,2)</f>
        <v>0</v>
      </c>
      <c r="AL23" s="210"/>
      <c r="AM23" s="210"/>
      <c r="AN23" s="210"/>
      <c r="AO23" s="210"/>
      <c r="AQ23" s="23"/>
      <c r="BE23" s="242"/>
    </row>
    <row r="24" spans="2:57" s="6" customFormat="1" ht="7.5" customHeight="1">
      <c r="B24" s="20"/>
      <c r="AQ24" s="23"/>
      <c r="BE24" s="242"/>
    </row>
    <row r="25" spans="2:57" s="6" customFormat="1" ht="15" customHeight="1">
      <c r="B25" s="24"/>
      <c r="D25" s="25" t="s">
        <v>274</v>
      </c>
      <c r="F25" s="25" t="s">
        <v>275</v>
      </c>
      <c r="L25" s="215">
        <v>0.21</v>
      </c>
      <c r="M25" s="216"/>
      <c r="N25" s="216"/>
      <c r="O25" s="216"/>
      <c r="T25" s="27" t="s">
        <v>276</v>
      </c>
      <c r="W25" s="217">
        <f>ROUNDUP($AZ$49,2)</f>
        <v>0</v>
      </c>
      <c r="X25" s="216"/>
      <c r="Y25" s="216"/>
      <c r="Z25" s="216"/>
      <c r="AA25" s="216"/>
      <c r="AB25" s="216"/>
      <c r="AC25" s="216"/>
      <c r="AD25" s="216"/>
      <c r="AE25" s="216"/>
      <c r="AK25" s="217">
        <f>ROUNDUP($AV$49,1)</f>
        <v>0</v>
      </c>
      <c r="AL25" s="216"/>
      <c r="AM25" s="216"/>
      <c r="AN25" s="216"/>
      <c r="AO25" s="216"/>
      <c r="AQ25" s="28"/>
      <c r="BE25" s="216"/>
    </row>
    <row r="26" spans="2:57" s="6" customFormat="1" ht="15" customHeight="1">
      <c r="B26" s="24"/>
      <c r="F26" s="25" t="s">
        <v>277</v>
      </c>
      <c r="L26" s="215">
        <v>0.15</v>
      </c>
      <c r="M26" s="216"/>
      <c r="N26" s="216"/>
      <c r="O26" s="216"/>
      <c r="T26" s="27" t="s">
        <v>276</v>
      </c>
      <c r="W26" s="217">
        <f>ROUNDUP($BA$49,2)</f>
        <v>0</v>
      </c>
      <c r="X26" s="216"/>
      <c r="Y26" s="216"/>
      <c r="Z26" s="216"/>
      <c r="AA26" s="216"/>
      <c r="AB26" s="216"/>
      <c r="AC26" s="216"/>
      <c r="AD26" s="216"/>
      <c r="AE26" s="216"/>
      <c r="AK26" s="217">
        <f>ROUNDUP($AW$49,1)</f>
        <v>0</v>
      </c>
      <c r="AL26" s="216"/>
      <c r="AM26" s="216"/>
      <c r="AN26" s="216"/>
      <c r="AO26" s="216"/>
      <c r="AQ26" s="28"/>
      <c r="BE26" s="216"/>
    </row>
    <row r="27" spans="2:57" s="6" customFormat="1" ht="15" customHeight="1" hidden="1">
      <c r="B27" s="24"/>
      <c r="F27" s="25" t="s">
        <v>278</v>
      </c>
      <c r="L27" s="215">
        <v>0.21</v>
      </c>
      <c r="M27" s="216"/>
      <c r="N27" s="216"/>
      <c r="O27" s="216"/>
      <c r="T27" s="27" t="s">
        <v>276</v>
      </c>
      <c r="W27" s="217">
        <f>ROUNDUP($BB$49,2)</f>
        <v>0</v>
      </c>
      <c r="X27" s="216"/>
      <c r="Y27" s="216"/>
      <c r="Z27" s="216"/>
      <c r="AA27" s="216"/>
      <c r="AB27" s="216"/>
      <c r="AC27" s="216"/>
      <c r="AD27" s="216"/>
      <c r="AE27" s="216"/>
      <c r="AK27" s="217">
        <v>0</v>
      </c>
      <c r="AL27" s="216"/>
      <c r="AM27" s="216"/>
      <c r="AN27" s="216"/>
      <c r="AO27" s="216"/>
      <c r="AQ27" s="28"/>
      <c r="BE27" s="216"/>
    </row>
    <row r="28" spans="2:57" s="6" customFormat="1" ht="15" customHeight="1" hidden="1">
      <c r="B28" s="24"/>
      <c r="F28" s="25" t="s">
        <v>279</v>
      </c>
      <c r="L28" s="215">
        <v>0.15</v>
      </c>
      <c r="M28" s="216"/>
      <c r="N28" s="216"/>
      <c r="O28" s="216"/>
      <c r="T28" s="27" t="s">
        <v>276</v>
      </c>
      <c r="W28" s="217">
        <f>ROUNDUP($BC$49,2)</f>
        <v>0</v>
      </c>
      <c r="X28" s="216"/>
      <c r="Y28" s="216"/>
      <c r="Z28" s="216"/>
      <c r="AA28" s="216"/>
      <c r="AB28" s="216"/>
      <c r="AC28" s="216"/>
      <c r="AD28" s="216"/>
      <c r="AE28" s="216"/>
      <c r="AK28" s="217">
        <v>0</v>
      </c>
      <c r="AL28" s="216"/>
      <c r="AM28" s="216"/>
      <c r="AN28" s="216"/>
      <c r="AO28" s="216"/>
      <c r="AQ28" s="28"/>
      <c r="BE28" s="216"/>
    </row>
    <row r="29" spans="2:57" s="6" customFormat="1" ht="15" customHeight="1" hidden="1">
      <c r="B29" s="24"/>
      <c r="F29" s="25" t="s">
        <v>280</v>
      </c>
      <c r="L29" s="215">
        <v>0</v>
      </c>
      <c r="M29" s="216"/>
      <c r="N29" s="216"/>
      <c r="O29" s="216"/>
      <c r="T29" s="27" t="s">
        <v>276</v>
      </c>
      <c r="W29" s="217">
        <f>ROUNDUP($BD$49,2)</f>
        <v>0</v>
      </c>
      <c r="X29" s="216"/>
      <c r="Y29" s="216"/>
      <c r="Z29" s="216"/>
      <c r="AA29" s="216"/>
      <c r="AB29" s="216"/>
      <c r="AC29" s="216"/>
      <c r="AD29" s="216"/>
      <c r="AE29" s="216"/>
      <c r="AK29" s="217">
        <v>0</v>
      </c>
      <c r="AL29" s="216"/>
      <c r="AM29" s="216"/>
      <c r="AN29" s="216"/>
      <c r="AO29" s="216"/>
      <c r="AQ29" s="28"/>
      <c r="BE29" s="216"/>
    </row>
    <row r="30" spans="2:57" s="6" customFormat="1" ht="7.5" customHeight="1">
      <c r="B30" s="20"/>
      <c r="AQ30" s="23"/>
      <c r="BE30" s="242"/>
    </row>
    <row r="31" spans="2:57" s="6" customFormat="1" ht="27" customHeight="1">
      <c r="B31" s="20"/>
      <c r="C31" s="29"/>
      <c r="D31" s="30" t="s">
        <v>281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2" t="s">
        <v>282</v>
      </c>
      <c r="U31" s="31"/>
      <c r="V31" s="31"/>
      <c r="W31" s="31"/>
      <c r="X31" s="218" t="s">
        <v>283</v>
      </c>
      <c r="Y31" s="238"/>
      <c r="Z31" s="238"/>
      <c r="AA31" s="238"/>
      <c r="AB31" s="238"/>
      <c r="AC31" s="31"/>
      <c r="AD31" s="31"/>
      <c r="AE31" s="31"/>
      <c r="AF31" s="31"/>
      <c r="AG31" s="31"/>
      <c r="AH31" s="31"/>
      <c r="AI31" s="31"/>
      <c r="AJ31" s="31"/>
      <c r="AK31" s="219">
        <f>ROUNDUP(SUM($AK$23:$AK$29),2)</f>
        <v>0</v>
      </c>
      <c r="AL31" s="238"/>
      <c r="AM31" s="238"/>
      <c r="AN31" s="238"/>
      <c r="AO31" s="220"/>
      <c r="AP31" s="29"/>
      <c r="AQ31" s="33"/>
      <c r="BE31" s="242"/>
    </row>
    <row r="32" spans="2:57" s="6" customFormat="1" ht="7.5" customHeight="1">
      <c r="B32" s="20"/>
      <c r="AQ32" s="23"/>
      <c r="BE32" s="242"/>
    </row>
    <row r="33" spans="2:43" s="6" customFormat="1" ht="7.5" customHeight="1">
      <c r="B33" s="34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6"/>
    </row>
    <row r="37" spans="2:44" s="6" customFormat="1" ht="7.5" customHeight="1">
      <c r="B37" s="37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20"/>
    </row>
    <row r="38" spans="2:44" s="6" customFormat="1" ht="37.5" customHeight="1">
      <c r="B38" s="20"/>
      <c r="C38" s="241" t="s">
        <v>284</v>
      </c>
      <c r="D38" s="242"/>
      <c r="E38" s="242"/>
      <c r="F38" s="242"/>
      <c r="G38" s="242"/>
      <c r="H38" s="242"/>
      <c r="I38" s="242"/>
      <c r="J38" s="242"/>
      <c r="K38" s="242"/>
      <c r="L38" s="242"/>
      <c r="M38" s="242"/>
      <c r="N38" s="242"/>
      <c r="O38" s="242"/>
      <c r="P38" s="242"/>
      <c r="Q38" s="242"/>
      <c r="R38" s="242"/>
      <c r="S38" s="242"/>
      <c r="T38" s="242"/>
      <c r="U38" s="242"/>
      <c r="V38" s="242"/>
      <c r="W38" s="242"/>
      <c r="X38" s="242"/>
      <c r="Y38" s="242"/>
      <c r="Z38" s="242"/>
      <c r="AA38" s="242"/>
      <c r="AB38" s="242"/>
      <c r="AC38" s="242"/>
      <c r="AD38" s="242"/>
      <c r="AE38" s="242"/>
      <c r="AF38" s="242"/>
      <c r="AG38" s="242"/>
      <c r="AH38" s="242"/>
      <c r="AI38" s="242"/>
      <c r="AJ38" s="242"/>
      <c r="AK38" s="242"/>
      <c r="AL38" s="242"/>
      <c r="AM38" s="242"/>
      <c r="AN38" s="242"/>
      <c r="AO38" s="242"/>
      <c r="AP38" s="242"/>
      <c r="AQ38" s="242"/>
      <c r="AR38" s="20"/>
    </row>
    <row r="39" spans="2:44" s="6" customFormat="1" ht="7.5" customHeight="1">
      <c r="B39" s="20"/>
      <c r="AR39" s="20"/>
    </row>
    <row r="40" spans="2:44" s="14" customFormat="1" ht="27" customHeight="1">
      <c r="B40" s="39"/>
      <c r="C40" s="14" t="s">
        <v>255</v>
      </c>
      <c r="L40" s="243" t="str">
        <f>$K$6</f>
        <v>3711 - Zabrušany-Revitalizace prostoru Heřmanov,aktual 01-2013</v>
      </c>
      <c r="M40" s="242"/>
      <c r="N40" s="242"/>
      <c r="O40" s="242"/>
      <c r="P40" s="242"/>
      <c r="Q40" s="242"/>
      <c r="R40" s="242"/>
      <c r="S40" s="242"/>
      <c r="T40" s="242"/>
      <c r="U40" s="242"/>
      <c r="V40" s="242"/>
      <c r="W40" s="242"/>
      <c r="X40" s="242"/>
      <c r="Y40" s="242"/>
      <c r="Z40" s="242"/>
      <c r="AA40" s="242"/>
      <c r="AB40" s="242"/>
      <c r="AC40" s="242"/>
      <c r="AD40" s="242"/>
      <c r="AE40" s="242"/>
      <c r="AF40" s="242"/>
      <c r="AG40" s="242"/>
      <c r="AH40" s="242"/>
      <c r="AI40" s="242"/>
      <c r="AJ40" s="242"/>
      <c r="AK40" s="242"/>
      <c r="AL40" s="242"/>
      <c r="AM40" s="242"/>
      <c r="AN40" s="242"/>
      <c r="AO40" s="242"/>
      <c r="AR40" s="39"/>
    </row>
    <row r="41" spans="2:44" s="6" customFormat="1" ht="7.5" customHeight="1">
      <c r="B41" s="20"/>
      <c r="AR41" s="20"/>
    </row>
    <row r="42" spans="2:44" s="6" customFormat="1" ht="15.75" customHeight="1">
      <c r="B42" s="20"/>
      <c r="C42" s="15" t="s">
        <v>259</v>
      </c>
      <c r="L42" s="40" t="str">
        <f>IF($K$8="","",$K$8)</f>
        <v> </v>
      </c>
      <c r="AI42" s="15" t="s">
        <v>261</v>
      </c>
      <c r="AM42" s="41" t="str">
        <f>IF($AN$8="","",$AN$8)</f>
        <v>30.01.2013</v>
      </c>
      <c r="AR42" s="20"/>
    </row>
    <row r="43" spans="2:44" s="6" customFormat="1" ht="7.5" customHeight="1">
      <c r="B43" s="20"/>
      <c r="AR43" s="20"/>
    </row>
    <row r="44" spans="2:56" s="6" customFormat="1" ht="18.75" customHeight="1">
      <c r="B44" s="20"/>
      <c r="C44" s="15" t="s">
        <v>265</v>
      </c>
      <c r="L44" s="16" t="str">
        <f>IF($E$11="","",$E$11)</f>
        <v> </v>
      </c>
      <c r="AI44" s="15" t="s">
        <v>270</v>
      </c>
      <c r="AM44" s="211" t="str">
        <f>IF($E$17="","",$E$17)</f>
        <v> </v>
      </c>
      <c r="AN44" s="242"/>
      <c r="AO44" s="242"/>
      <c r="AP44" s="242"/>
      <c r="AR44" s="20"/>
      <c r="AS44" s="212" t="s">
        <v>285</v>
      </c>
      <c r="AT44" s="213"/>
      <c r="AU44" s="42"/>
      <c r="AV44" s="42"/>
      <c r="AW44" s="42"/>
      <c r="AX44" s="42"/>
      <c r="AY44" s="42"/>
      <c r="AZ44" s="42"/>
      <c r="BA44" s="42"/>
      <c r="BB44" s="42"/>
      <c r="BC44" s="42"/>
      <c r="BD44" s="43"/>
    </row>
    <row r="45" spans="2:56" s="6" customFormat="1" ht="15.75" customHeight="1">
      <c r="B45" s="20"/>
      <c r="C45" s="15" t="s">
        <v>268</v>
      </c>
      <c r="L45" s="16">
        <f>IF($E$14="Vyplň údaj","",$E$14)</f>
      </c>
      <c r="AR45" s="20"/>
      <c r="AS45" s="214"/>
      <c r="AT45" s="242"/>
      <c r="BD45" s="45"/>
    </row>
    <row r="46" spans="2:56" s="6" customFormat="1" ht="12" customHeight="1">
      <c r="B46" s="20"/>
      <c r="AR46" s="20"/>
      <c r="AS46" s="214"/>
      <c r="AT46" s="242"/>
      <c r="BD46" s="45"/>
    </row>
    <row r="47" spans="2:57" s="6" customFormat="1" ht="30" customHeight="1">
      <c r="B47" s="20"/>
      <c r="C47" s="237" t="s">
        <v>286</v>
      </c>
      <c r="D47" s="238"/>
      <c r="E47" s="238"/>
      <c r="F47" s="238"/>
      <c r="G47" s="238"/>
      <c r="H47" s="31"/>
      <c r="I47" s="239" t="s">
        <v>287</v>
      </c>
      <c r="J47" s="238"/>
      <c r="K47" s="238"/>
      <c r="L47" s="238"/>
      <c r="M47" s="238"/>
      <c r="N47" s="238"/>
      <c r="O47" s="238"/>
      <c r="P47" s="238"/>
      <c r="Q47" s="238"/>
      <c r="R47" s="238"/>
      <c r="S47" s="238"/>
      <c r="T47" s="238"/>
      <c r="U47" s="238"/>
      <c r="V47" s="238"/>
      <c r="W47" s="238"/>
      <c r="X47" s="238"/>
      <c r="Y47" s="238"/>
      <c r="Z47" s="238"/>
      <c r="AA47" s="238"/>
      <c r="AB47" s="238"/>
      <c r="AC47" s="238"/>
      <c r="AD47" s="238"/>
      <c r="AE47" s="238"/>
      <c r="AF47" s="238"/>
      <c r="AG47" s="240" t="s">
        <v>288</v>
      </c>
      <c r="AH47" s="238"/>
      <c r="AI47" s="238"/>
      <c r="AJ47" s="238"/>
      <c r="AK47" s="238"/>
      <c r="AL47" s="238"/>
      <c r="AM47" s="238"/>
      <c r="AN47" s="239" t="s">
        <v>289</v>
      </c>
      <c r="AO47" s="238"/>
      <c r="AP47" s="238"/>
      <c r="AQ47" s="46" t="s">
        <v>290</v>
      </c>
      <c r="AR47" s="20"/>
      <c r="AS47" s="47" t="s">
        <v>291</v>
      </c>
      <c r="AT47" s="48" t="s">
        <v>292</v>
      </c>
      <c r="AU47" s="48" t="s">
        <v>293</v>
      </c>
      <c r="AV47" s="48" t="s">
        <v>294</v>
      </c>
      <c r="AW47" s="48" t="s">
        <v>295</v>
      </c>
      <c r="AX47" s="48" t="s">
        <v>296</v>
      </c>
      <c r="AY47" s="48" t="s">
        <v>297</v>
      </c>
      <c r="AZ47" s="48" t="s">
        <v>298</v>
      </c>
      <c r="BA47" s="48" t="s">
        <v>299</v>
      </c>
      <c r="BB47" s="48" t="s">
        <v>300</v>
      </c>
      <c r="BC47" s="48" t="s">
        <v>301</v>
      </c>
      <c r="BD47" s="49" t="s">
        <v>302</v>
      </c>
      <c r="BE47" s="50"/>
    </row>
    <row r="48" spans="2:56" s="6" customFormat="1" ht="12" customHeight="1">
      <c r="B48" s="20"/>
      <c r="AR48" s="20"/>
      <c r="AS48" s="51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3"/>
    </row>
    <row r="49" spans="2:76" s="14" customFormat="1" ht="33" customHeight="1">
      <c r="B49" s="39"/>
      <c r="C49" s="52" t="s">
        <v>303</v>
      </c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235">
        <f>ROUNDUP(SUM($AG$50:$AG$51),2)</f>
        <v>0</v>
      </c>
      <c r="AH49" s="236"/>
      <c r="AI49" s="236"/>
      <c r="AJ49" s="236"/>
      <c r="AK49" s="236"/>
      <c r="AL49" s="236"/>
      <c r="AM49" s="236"/>
      <c r="AN49" s="235">
        <f>ROUNDUP(SUM($AG$49,$AT$49),2)</f>
        <v>0</v>
      </c>
      <c r="AO49" s="236"/>
      <c r="AP49" s="236"/>
      <c r="AQ49" s="53"/>
      <c r="AR49" s="39"/>
      <c r="AS49" s="54">
        <f>ROUNDUP(SUM($AS$50:$AS$51),2)</f>
        <v>0</v>
      </c>
      <c r="AT49" s="55">
        <f>ROUNDUP(SUM($AV$49:$AW$49),1)</f>
        <v>0</v>
      </c>
      <c r="AU49" s="56">
        <f>ROUNDUP(SUM($AU$50:$AU$51),5)</f>
        <v>0</v>
      </c>
      <c r="AV49" s="55">
        <f>ROUNDUP($AZ$49*$L$25,2)</f>
        <v>0</v>
      </c>
      <c r="AW49" s="55">
        <f>ROUNDUP($BA$49*$L$26,2)</f>
        <v>0</v>
      </c>
      <c r="AX49" s="55">
        <f>ROUNDUP($BB$49*$L$25,2)</f>
        <v>0</v>
      </c>
      <c r="AY49" s="55">
        <f>ROUNDUP($BC$49*$L$26,2)</f>
        <v>0</v>
      </c>
      <c r="AZ49" s="55">
        <f>ROUNDUP(SUM($AZ$50:$AZ$51),2)</f>
        <v>0</v>
      </c>
      <c r="BA49" s="55">
        <f>ROUNDUP(SUM($BA$50:$BA$51),2)</f>
        <v>0</v>
      </c>
      <c r="BB49" s="55">
        <f>ROUNDUP(SUM($BB$50:$BB$51),2)</f>
        <v>0</v>
      </c>
      <c r="BC49" s="55">
        <f>ROUNDUP(SUM($BC$50:$BC$51),2)</f>
        <v>0</v>
      </c>
      <c r="BD49" s="57">
        <f>ROUNDUP(SUM($BD$50:$BD$51),2)</f>
        <v>0</v>
      </c>
      <c r="BS49" s="14" t="s">
        <v>304</v>
      </c>
      <c r="BT49" s="14" t="s">
        <v>305</v>
      </c>
      <c r="BU49" s="58" t="s">
        <v>306</v>
      </c>
      <c r="BV49" s="14" t="s">
        <v>307</v>
      </c>
      <c r="BW49" s="14" t="s">
        <v>244</v>
      </c>
      <c r="BX49" s="14" t="s">
        <v>308</v>
      </c>
    </row>
    <row r="50" spans="1:91" s="59" customFormat="1" ht="28.5" customHeight="1">
      <c r="A50" s="123" t="s">
        <v>77</v>
      </c>
      <c r="B50" s="60"/>
      <c r="C50" s="61"/>
      <c r="D50" s="233" t="s">
        <v>309</v>
      </c>
      <c r="E50" s="234"/>
      <c r="F50" s="234"/>
      <c r="G50" s="234"/>
      <c r="H50" s="234"/>
      <c r="I50" s="61"/>
      <c r="J50" s="233" t="s">
        <v>310</v>
      </c>
      <c r="K50" s="234"/>
      <c r="L50" s="234"/>
      <c r="M50" s="234"/>
      <c r="N50" s="234"/>
      <c r="O50" s="234"/>
      <c r="P50" s="234"/>
      <c r="Q50" s="234"/>
      <c r="R50" s="234"/>
      <c r="S50" s="234"/>
      <c r="T50" s="234"/>
      <c r="U50" s="234"/>
      <c r="V50" s="234"/>
      <c r="W50" s="234"/>
      <c r="X50" s="234"/>
      <c r="Y50" s="234"/>
      <c r="Z50" s="234"/>
      <c r="AA50" s="234"/>
      <c r="AB50" s="234"/>
      <c r="AC50" s="234"/>
      <c r="AD50" s="234"/>
      <c r="AE50" s="234"/>
      <c r="AF50" s="234"/>
      <c r="AG50" s="231">
        <f>'SO 1 - SO 1 Lávky,lavičky...'!$M$25</f>
        <v>0</v>
      </c>
      <c r="AH50" s="232"/>
      <c r="AI50" s="232"/>
      <c r="AJ50" s="232"/>
      <c r="AK50" s="232"/>
      <c r="AL50" s="232"/>
      <c r="AM50" s="232"/>
      <c r="AN50" s="231">
        <f>ROUNDUP(SUM($AG$50,$AT$50),2)</f>
        <v>0</v>
      </c>
      <c r="AO50" s="232"/>
      <c r="AP50" s="232"/>
      <c r="AQ50" s="62" t="s">
        <v>311</v>
      </c>
      <c r="AR50" s="60"/>
      <c r="AS50" s="63">
        <v>0</v>
      </c>
      <c r="AT50" s="64">
        <f>ROUNDUP(SUM($AV$50:$AW$50),1)</f>
        <v>0</v>
      </c>
      <c r="AU50" s="65">
        <f>'SO 1 - SO 1 Lávky,lavičky...'!$W$77</f>
        <v>0</v>
      </c>
      <c r="AV50" s="64">
        <f>'SO 1 - SO 1 Lávky,lavičky...'!$M$27</f>
        <v>0</v>
      </c>
      <c r="AW50" s="64">
        <f>'SO 1 - SO 1 Lávky,lavičky...'!$M$28</f>
        <v>0</v>
      </c>
      <c r="AX50" s="64">
        <f>'SO 1 - SO 1 Lávky,lavičky...'!$M$29</f>
        <v>0</v>
      </c>
      <c r="AY50" s="64">
        <f>'SO 1 - SO 1 Lávky,lavičky...'!$M$30</f>
        <v>0</v>
      </c>
      <c r="AZ50" s="64">
        <f>'SO 1 - SO 1 Lávky,lavičky...'!$H$27</f>
        <v>0</v>
      </c>
      <c r="BA50" s="64">
        <f>'SO 1 - SO 1 Lávky,lavičky...'!$H$28</f>
        <v>0</v>
      </c>
      <c r="BB50" s="64">
        <f>'SO 1 - SO 1 Lávky,lavičky...'!$H$29</f>
        <v>0</v>
      </c>
      <c r="BC50" s="64">
        <f>'SO 1 - SO 1 Lávky,lavičky...'!$H$30</f>
        <v>0</v>
      </c>
      <c r="BD50" s="66">
        <f>'SO 1 - SO 1 Lávky,lavičky...'!$H$31</f>
        <v>0</v>
      </c>
      <c r="BT50" s="59" t="s">
        <v>258</v>
      </c>
      <c r="BV50" s="59" t="s">
        <v>307</v>
      </c>
      <c r="BW50" s="59" t="s">
        <v>312</v>
      </c>
      <c r="BX50" s="59" t="s">
        <v>244</v>
      </c>
      <c r="CL50" s="59" t="s">
        <v>313</v>
      </c>
      <c r="CM50" s="59" t="s">
        <v>314</v>
      </c>
    </row>
    <row r="51" spans="1:91" s="59" customFormat="1" ht="28.5" customHeight="1">
      <c r="A51" s="123" t="s">
        <v>77</v>
      </c>
      <c r="B51" s="60"/>
      <c r="C51" s="61"/>
      <c r="D51" s="233" t="s">
        <v>315</v>
      </c>
      <c r="E51" s="234"/>
      <c r="F51" s="234"/>
      <c r="G51" s="234"/>
      <c r="H51" s="234"/>
      <c r="I51" s="61"/>
      <c r="J51" s="233" t="s">
        <v>316</v>
      </c>
      <c r="K51" s="234"/>
      <c r="L51" s="234"/>
      <c r="M51" s="234"/>
      <c r="N51" s="234"/>
      <c r="O51" s="234"/>
      <c r="P51" s="234"/>
      <c r="Q51" s="234"/>
      <c r="R51" s="234"/>
      <c r="S51" s="234"/>
      <c r="T51" s="234"/>
      <c r="U51" s="234"/>
      <c r="V51" s="234"/>
      <c r="W51" s="234"/>
      <c r="X51" s="234"/>
      <c r="Y51" s="234"/>
      <c r="Z51" s="234"/>
      <c r="AA51" s="234"/>
      <c r="AB51" s="234"/>
      <c r="AC51" s="234"/>
      <c r="AD51" s="234"/>
      <c r="AE51" s="234"/>
      <c r="AF51" s="234"/>
      <c r="AG51" s="231">
        <f>'SO 1a - SO 1 Vedlejší nák...'!$M$25</f>
        <v>0</v>
      </c>
      <c r="AH51" s="232"/>
      <c r="AI51" s="232"/>
      <c r="AJ51" s="232"/>
      <c r="AK51" s="232"/>
      <c r="AL51" s="232"/>
      <c r="AM51" s="232"/>
      <c r="AN51" s="231">
        <f>ROUNDUP(SUM($AG$51,$AT$51),2)</f>
        <v>0</v>
      </c>
      <c r="AO51" s="232"/>
      <c r="AP51" s="232"/>
      <c r="AQ51" s="62" t="s">
        <v>317</v>
      </c>
      <c r="AR51" s="60"/>
      <c r="AS51" s="67">
        <v>0</v>
      </c>
      <c r="AT51" s="68">
        <f>ROUNDUP(SUM($AV$51:$AW$51),1)</f>
        <v>0</v>
      </c>
      <c r="AU51" s="69">
        <f>'SO 1a - SO 1 Vedlejší nák...'!$W$70</f>
        <v>0</v>
      </c>
      <c r="AV51" s="68">
        <f>'SO 1a - SO 1 Vedlejší nák...'!$M$27</f>
        <v>0</v>
      </c>
      <c r="AW51" s="68">
        <f>'SO 1a - SO 1 Vedlejší nák...'!$M$28</f>
        <v>0</v>
      </c>
      <c r="AX51" s="68">
        <f>'SO 1a - SO 1 Vedlejší nák...'!$M$29</f>
        <v>0</v>
      </c>
      <c r="AY51" s="68">
        <f>'SO 1a - SO 1 Vedlejší nák...'!$M$30</f>
        <v>0</v>
      </c>
      <c r="AZ51" s="68">
        <f>'SO 1a - SO 1 Vedlejší nák...'!$H$27</f>
        <v>0</v>
      </c>
      <c r="BA51" s="68">
        <f>'SO 1a - SO 1 Vedlejší nák...'!$H$28</f>
        <v>0</v>
      </c>
      <c r="BB51" s="68">
        <f>'SO 1a - SO 1 Vedlejší nák...'!$H$29</f>
        <v>0</v>
      </c>
      <c r="BC51" s="68">
        <f>'SO 1a - SO 1 Vedlejší nák...'!$H$30</f>
        <v>0</v>
      </c>
      <c r="BD51" s="70">
        <f>'SO 1a - SO 1 Vedlejší nák...'!$H$31</f>
        <v>0</v>
      </c>
      <c r="BT51" s="59" t="s">
        <v>258</v>
      </c>
      <c r="BV51" s="59" t="s">
        <v>307</v>
      </c>
      <c r="BW51" s="59" t="s">
        <v>318</v>
      </c>
      <c r="BX51" s="59" t="s">
        <v>244</v>
      </c>
      <c r="CL51" s="59" t="s">
        <v>313</v>
      </c>
      <c r="CM51" s="59" t="s">
        <v>314</v>
      </c>
    </row>
    <row r="52" spans="2:44" s="6" customFormat="1" ht="30.75" customHeight="1">
      <c r="B52" s="20"/>
      <c r="AR52" s="20"/>
    </row>
    <row r="53" spans="2:44" s="6" customFormat="1" ht="7.5" customHeight="1">
      <c r="B53" s="34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20"/>
    </row>
  </sheetData>
  <sheetProtection/>
  <mergeCells count="43">
    <mergeCell ref="C2:AQ2"/>
    <mergeCell ref="C4:AQ4"/>
    <mergeCell ref="BE5:BE32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AS44:AT46"/>
    <mergeCell ref="L28:O28"/>
    <mergeCell ref="W28:AE28"/>
    <mergeCell ref="AK28:AO28"/>
    <mergeCell ref="L29:O29"/>
    <mergeCell ref="W29:AE29"/>
    <mergeCell ref="AK29:AO29"/>
    <mergeCell ref="X31:AB31"/>
    <mergeCell ref="AK31:AO31"/>
    <mergeCell ref="C38:AQ38"/>
    <mergeCell ref="L40:AO40"/>
    <mergeCell ref="AN47:AP47"/>
    <mergeCell ref="AN50:AP50"/>
    <mergeCell ref="AG50:AM50"/>
    <mergeCell ref="D50:H50"/>
    <mergeCell ref="J50:AF50"/>
    <mergeCell ref="AM44:AP44"/>
    <mergeCell ref="AR2:BE2"/>
    <mergeCell ref="AN51:AP51"/>
    <mergeCell ref="AG51:AM51"/>
    <mergeCell ref="D51:H51"/>
    <mergeCell ref="J51:AF51"/>
    <mergeCell ref="AG49:AM49"/>
    <mergeCell ref="AN49:AP49"/>
    <mergeCell ref="C47:G47"/>
    <mergeCell ref="I47:AF47"/>
    <mergeCell ref="AG47:AM47"/>
  </mergeCells>
  <hyperlinks>
    <hyperlink ref="K1:S1" location="C2" tooltip="Rekapitulace stavby" display="1) Rekapitulace stavby"/>
    <hyperlink ref="W1:AI1" location="C49" tooltip="Rekapitulace objektů stavby a soupisů prací" display="2) Rekapitulace objektů stavby a soupisů prací"/>
    <hyperlink ref="A50" location="'SO 1 - SO 1 Lávky,lavičky...'!C2" tooltip="SO 1 - SO 1 Lávky,lavičky..." display="/"/>
    <hyperlink ref="A51" location="'SO 1a - SO 1 Vedlejší nák...'!C2" tooltip="SO 1a - SO 1 Vedlejší nák..." display="/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70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52"/>
  <sheetViews>
    <sheetView showGridLines="0" tabSelected="1" zoomScalePageLayoutView="0" workbookViewId="0" topLeftCell="A1">
      <pane ySplit="1" topLeftCell="BM128" activePane="bottomLeft" state="frozen"/>
      <selection pane="topLeft" activeCell="A1" sqref="A1"/>
      <selection pane="bottomLeft" activeCell="L136" sqref="L136:M136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4.6601562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128"/>
      <c r="B1" s="125"/>
      <c r="C1" s="125"/>
      <c r="D1" s="126" t="s">
        <v>241</v>
      </c>
      <c r="E1" s="125"/>
      <c r="F1" s="127" t="s">
        <v>78</v>
      </c>
      <c r="G1" s="127"/>
      <c r="H1" s="155" t="s">
        <v>79</v>
      </c>
      <c r="I1" s="155"/>
      <c r="J1" s="155"/>
      <c r="K1" s="155"/>
      <c r="L1" s="127" t="s">
        <v>80</v>
      </c>
      <c r="M1" s="127"/>
      <c r="N1" s="125"/>
      <c r="O1" s="126" t="s">
        <v>319</v>
      </c>
      <c r="P1" s="125"/>
      <c r="Q1" s="125"/>
      <c r="R1" s="125"/>
      <c r="S1" s="127" t="s">
        <v>81</v>
      </c>
      <c r="T1" s="127"/>
      <c r="U1" s="128"/>
      <c r="V1" s="128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21" t="s">
        <v>245</v>
      </c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29" t="s">
        <v>246</v>
      </c>
      <c r="T2" s="230"/>
      <c r="U2" s="230"/>
      <c r="V2" s="230"/>
      <c r="W2" s="230"/>
      <c r="X2" s="230"/>
      <c r="Y2" s="230"/>
      <c r="Z2" s="230"/>
      <c r="AA2" s="230"/>
      <c r="AB2" s="230"/>
      <c r="AC2" s="230"/>
      <c r="AT2" s="2" t="s">
        <v>312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314</v>
      </c>
    </row>
    <row r="4" spans="2:46" s="2" customFormat="1" ht="37.5" customHeight="1">
      <c r="B4" s="10"/>
      <c r="C4" s="241" t="s">
        <v>320</v>
      </c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22"/>
      <c r="T4" s="12" t="s">
        <v>251</v>
      </c>
      <c r="AT4" s="2" t="s">
        <v>243</v>
      </c>
    </row>
    <row r="5" spans="2:18" s="2" customFormat="1" ht="7.5" customHeight="1">
      <c r="B5" s="10"/>
      <c r="R5" s="11"/>
    </row>
    <row r="6" spans="2:18" s="2" customFormat="1" ht="15.75" customHeight="1">
      <c r="B6" s="10"/>
      <c r="D6" s="15" t="s">
        <v>255</v>
      </c>
      <c r="F6" s="267" t="str">
        <f>'Rekapitulace stavby'!$K$6</f>
        <v>3711 - Zabrušany-Revitalizace prostoru Heřmanov,aktual 01-2013</v>
      </c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30"/>
      <c r="R6" s="11"/>
    </row>
    <row r="7" spans="2:18" s="6" customFormat="1" ht="18.75" customHeight="1">
      <c r="B7" s="20"/>
      <c r="D7" s="14" t="s">
        <v>321</v>
      </c>
      <c r="F7" s="243" t="s">
        <v>322</v>
      </c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3"/>
    </row>
    <row r="8" spans="2:18" s="6" customFormat="1" ht="14.25" customHeight="1">
      <c r="B8" s="20"/>
      <c r="R8" s="23"/>
    </row>
    <row r="9" spans="2:18" s="6" customFormat="1" ht="15" customHeight="1">
      <c r="B9" s="20"/>
      <c r="D9" s="15" t="s">
        <v>323</v>
      </c>
      <c r="F9" s="16" t="s">
        <v>313</v>
      </c>
      <c r="R9" s="23"/>
    </row>
    <row r="10" spans="2:18" s="6" customFormat="1" ht="15" customHeight="1">
      <c r="B10" s="20"/>
      <c r="D10" s="15" t="s">
        <v>259</v>
      </c>
      <c r="F10" s="16" t="s">
        <v>260</v>
      </c>
      <c r="M10" s="15" t="s">
        <v>261</v>
      </c>
      <c r="O10" s="260" t="str">
        <f>'Rekapitulace stavby'!$AN$8</f>
        <v>30.01.2013</v>
      </c>
      <c r="P10" s="242"/>
      <c r="R10" s="23"/>
    </row>
    <row r="11" spans="2:18" s="6" customFormat="1" ht="7.5" customHeight="1">
      <c r="B11" s="20"/>
      <c r="R11" s="23"/>
    </row>
    <row r="12" spans="2:18" s="6" customFormat="1" ht="15" customHeight="1">
      <c r="B12" s="20"/>
      <c r="D12" s="15" t="s">
        <v>265</v>
      </c>
      <c r="M12" s="15" t="s">
        <v>266</v>
      </c>
      <c r="O12" s="211">
        <f>IF('Rekapitulace stavby'!$AN$10="","",'Rekapitulace stavby'!$AN$10)</f>
      </c>
      <c r="P12" s="242"/>
      <c r="R12" s="23"/>
    </row>
    <row r="13" spans="2:18" s="6" customFormat="1" ht="18.75" customHeight="1">
      <c r="B13" s="20"/>
      <c r="E13" s="16" t="str">
        <f>IF('Rekapitulace stavby'!$E$11="","",'Rekapitulace stavby'!$E$11)</f>
        <v> </v>
      </c>
      <c r="M13" s="15" t="s">
        <v>267</v>
      </c>
      <c r="O13" s="211">
        <f>IF('Rekapitulace stavby'!$AN$11="","",'Rekapitulace stavby'!$AN$11)</f>
      </c>
      <c r="P13" s="242"/>
      <c r="R13" s="23"/>
    </row>
    <row r="14" spans="2:18" s="6" customFormat="1" ht="7.5" customHeight="1">
      <c r="B14" s="20"/>
      <c r="R14" s="23"/>
    </row>
    <row r="15" spans="2:18" s="6" customFormat="1" ht="15" customHeight="1">
      <c r="B15" s="20"/>
      <c r="D15" s="15" t="s">
        <v>268</v>
      </c>
      <c r="M15" s="15" t="s">
        <v>266</v>
      </c>
      <c r="O15" s="211" t="str">
        <f>IF('Rekapitulace stavby'!$AN$13="","",'Rekapitulace stavby'!$AN$13)</f>
        <v>Vyplň údaj</v>
      </c>
      <c r="P15" s="242"/>
      <c r="R15" s="23"/>
    </row>
    <row r="16" spans="2:18" s="6" customFormat="1" ht="18.75" customHeight="1">
      <c r="B16" s="20"/>
      <c r="E16" s="16" t="str">
        <f>IF('Rekapitulace stavby'!$E$14="","",'Rekapitulace stavby'!$E$14)</f>
        <v>Vyplň údaj</v>
      </c>
      <c r="M16" s="15" t="s">
        <v>267</v>
      </c>
      <c r="O16" s="211" t="str">
        <f>IF('Rekapitulace stavby'!$AN$14="","",'Rekapitulace stavby'!$AN$14)</f>
        <v>Vyplň údaj</v>
      </c>
      <c r="P16" s="242"/>
      <c r="R16" s="23"/>
    </row>
    <row r="17" spans="2:18" s="6" customFormat="1" ht="7.5" customHeight="1">
      <c r="B17" s="20"/>
      <c r="R17" s="23"/>
    </row>
    <row r="18" spans="2:18" s="6" customFormat="1" ht="15" customHeight="1">
      <c r="B18" s="20"/>
      <c r="D18" s="15" t="s">
        <v>270</v>
      </c>
      <c r="M18" s="15" t="s">
        <v>266</v>
      </c>
      <c r="O18" s="211">
        <f>IF('Rekapitulace stavby'!$AN$16="","",'Rekapitulace stavby'!$AN$16)</f>
      </c>
      <c r="P18" s="242"/>
      <c r="R18" s="23"/>
    </row>
    <row r="19" spans="2:18" s="6" customFormat="1" ht="18.75" customHeight="1">
      <c r="B19" s="20"/>
      <c r="E19" s="16" t="str">
        <f>IF('Rekapitulace stavby'!$E$17="","",'Rekapitulace stavby'!$E$17)</f>
        <v> </v>
      </c>
      <c r="M19" s="15" t="s">
        <v>267</v>
      </c>
      <c r="O19" s="211">
        <f>IF('Rekapitulace stavby'!$AN$17="","",'Rekapitulace stavby'!$AN$17)</f>
      </c>
      <c r="P19" s="242"/>
      <c r="R19" s="23"/>
    </row>
    <row r="20" spans="2:18" s="6" customFormat="1" ht="7.5" customHeight="1">
      <c r="B20" s="20"/>
      <c r="R20" s="23"/>
    </row>
    <row r="21" spans="2:18" s="6" customFormat="1" ht="15" customHeight="1">
      <c r="B21" s="20"/>
      <c r="D21" s="15" t="s">
        <v>272</v>
      </c>
      <c r="R21" s="23"/>
    </row>
    <row r="22" spans="2:18" s="71" customFormat="1" ht="15.75" customHeight="1">
      <c r="B22" s="72"/>
      <c r="E22" s="208"/>
      <c r="F22" s="272"/>
      <c r="G22" s="272"/>
      <c r="H22" s="272"/>
      <c r="I22" s="272"/>
      <c r="J22" s="272"/>
      <c r="K22" s="272"/>
      <c r="L22" s="272"/>
      <c r="M22" s="272"/>
      <c r="N22" s="272"/>
      <c r="O22" s="272"/>
      <c r="P22" s="272"/>
      <c r="R22" s="73"/>
    </row>
    <row r="23" spans="2:18" s="6" customFormat="1" ht="7.5" customHeight="1">
      <c r="B23" s="20"/>
      <c r="R23" s="23"/>
    </row>
    <row r="24" spans="2:18" s="6" customFormat="1" ht="7.5" customHeight="1">
      <c r="B24" s="20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R24" s="23"/>
    </row>
    <row r="25" spans="2:18" s="6" customFormat="1" ht="26.25" customHeight="1">
      <c r="B25" s="20"/>
      <c r="D25" s="74" t="s">
        <v>273</v>
      </c>
      <c r="M25" s="235">
        <f>ROUNDUP($N$77,2)</f>
        <v>0</v>
      </c>
      <c r="N25" s="242"/>
      <c r="O25" s="242"/>
      <c r="P25" s="242"/>
      <c r="R25" s="23"/>
    </row>
    <row r="26" spans="2:18" s="6" customFormat="1" ht="7.5" customHeight="1">
      <c r="B26" s="20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R26" s="23"/>
    </row>
    <row r="27" spans="2:18" s="6" customFormat="1" ht="15" customHeight="1">
      <c r="B27" s="20"/>
      <c r="D27" s="25" t="s">
        <v>274</v>
      </c>
      <c r="E27" s="25" t="s">
        <v>275</v>
      </c>
      <c r="F27" s="26">
        <v>0.21</v>
      </c>
      <c r="G27" s="75" t="s">
        <v>276</v>
      </c>
      <c r="H27" s="269">
        <f>SUM($BE$77:$BE$151)</f>
        <v>0</v>
      </c>
      <c r="I27" s="242"/>
      <c r="J27" s="242"/>
      <c r="M27" s="269">
        <f>SUM($BE$77:$BE$151)*$F$27</f>
        <v>0</v>
      </c>
      <c r="N27" s="242"/>
      <c r="O27" s="242"/>
      <c r="P27" s="242"/>
      <c r="R27" s="23"/>
    </row>
    <row r="28" spans="2:18" s="6" customFormat="1" ht="15" customHeight="1">
      <c r="B28" s="20"/>
      <c r="E28" s="25" t="s">
        <v>277</v>
      </c>
      <c r="F28" s="26">
        <v>0.15</v>
      </c>
      <c r="G28" s="75" t="s">
        <v>276</v>
      </c>
      <c r="H28" s="269">
        <f>SUM($BF$77:$BF$151)</f>
        <v>0</v>
      </c>
      <c r="I28" s="242"/>
      <c r="J28" s="242"/>
      <c r="M28" s="269">
        <f>SUM($BF$77:$BF$151)*$F$28</f>
        <v>0</v>
      </c>
      <c r="N28" s="242"/>
      <c r="O28" s="242"/>
      <c r="P28" s="242"/>
      <c r="R28" s="23"/>
    </row>
    <row r="29" spans="2:18" s="6" customFormat="1" ht="15" customHeight="1" hidden="1">
      <c r="B29" s="20"/>
      <c r="E29" s="25" t="s">
        <v>278</v>
      </c>
      <c r="F29" s="26">
        <v>0.21</v>
      </c>
      <c r="G29" s="75" t="s">
        <v>276</v>
      </c>
      <c r="H29" s="269">
        <f>SUM($BG$77:$BG$151)</f>
        <v>0</v>
      </c>
      <c r="I29" s="242"/>
      <c r="J29" s="242"/>
      <c r="M29" s="269">
        <v>0</v>
      </c>
      <c r="N29" s="242"/>
      <c r="O29" s="242"/>
      <c r="P29" s="242"/>
      <c r="R29" s="23"/>
    </row>
    <row r="30" spans="2:18" s="6" customFormat="1" ht="15" customHeight="1" hidden="1">
      <c r="B30" s="20"/>
      <c r="E30" s="25" t="s">
        <v>279</v>
      </c>
      <c r="F30" s="26">
        <v>0.15</v>
      </c>
      <c r="G30" s="75" t="s">
        <v>276</v>
      </c>
      <c r="H30" s="269">
        <f>SUM($BH$77:$BH$151)</f>
        <v>0</v>
      </c>
      <c r="I30" s="242"/>
      <c r="J30" s="242"/>
      <c r="M30" s="269">
        <v>0</v>
      </c>
      <c r="N30" s="242"/>
      <c r="O30" s="242"/>
      <c r="P30" s="242"/>
      <c r="R30" s="23"/>
    </row>
    <row r="31" spans="2:18" s="6" customFormat="1" ht="15" customHeight="1" hidden="1">
      <c r="B31" s="20"/>
      <c r="E31" s="25" t="s">
        <v>280</v>
      </c>
      <c r="F31" s="26">
        <v>0</v>
      </c>
      <c r="G31" s="75" t="s">
        <v>276</v>
      </c>
      <c r="H31" s="269">
        <f>SUM($BI$77:$BI$151)</f>
        <v>0</v>
      </c>
      <c r="I31" s="242"/>
      <c r="J31" s="242"/>
      <c r="M31" s="269">
        <v>0</v>
      </c>
      <c r="N31" s="242"/>
      <c r="O31" s="242"/>
      <c r="P31" s="242"/>
      <c r="R31" s="23"/>
    </row>
    <row r="32" spans="2:18" s="6" customFormat="1" ht="7.5" customHeight="1">
      <c r="B32" s="20"/>
      <c r="R32" s="23"/>
    </row>
    <row r="33" spans="2:18" s="6" customFormat="1" ht="26.25" customHeight="1">
      <c r="B33" s="20"/>
      <c r="C33" s="29"/>
      <c r="D33" s="30" t="s">
        <v>281</v>
      </c>
      <c r="E33" s="31"/>
      <c r="F33" s="31"/>
      <c r="G33" s="76" t="s">
        <v>282</v>
      </c>
      <c r="H33" s="32" t="s">
        <v>283</v>
      </c>
      <c r="I33" s="31"/>
      <c r="J33" s="31"/>
      <c r="K33" s="31"/>
      <c r="L33" s="219">
        <f>ROUNDUP(SUM($M$25:$M$31),2)</f>
        <v>0</v>
      </c>
      <c r="M33" s="238"/>
      <c r="N33" s="238"/>
      <c r="O33" s="238"/>
      <c r="P33" s="220"/>
      <c r="Q33" s="29"/>
      <c r="R33" s="33"/>
    </row>
    <row r="34" spans="2:18" s="6" customFormat="1" ht="15" customHeight="1"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6"/>
    </row>
    <row r="38" spans="2:18" s="6" customFormat="1" ht="7.5" customHeight="1">
      <c r="B38" s="37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77"/>
    </row>
    <row r="39" spans="2:18" s="6" customFormat="1" ht="37.5" customHeight="1">
      <c r="B39" s="20"/>
      <c r="C39" s="241" t="s">
        <v>324</v>
      </c>
      <c r="D39" s="242"/>
      <c r="E39" s="242"/>
      <c r="F39" s="242"/>
      <c r="G39" s="242"/>
      <c r="H39" s="242"/>
      <c r="I39" s="242"/>
      <c r="J39" s="242"/>
      <c r="K39" s="242"/>
      <c r="L39" s="242"/>
      <c r="M39" s="242"/>
      <c r="N39" s="242"/>
      <c r="O39" s="242"/>
      <c r="P39" s="242"/>
      <c r="Q39" s="242"/>
      <c r="R39" s="268"/>
    </row>
    <row r="40" spans="2:18" s="6" customFormat="1" ht="7.5" customHeight="1">
      <c r="B40" s="20"/>
      <c r="R40" s="23"/>
    </row>
    <row r="41" spans="2:18" s="6" customFormat="1" ht="15" customHeight="1">
      <c r="B41" s="20"/>
      <c r="C41" s="15" t="s">
        <v>255</v>
      </c>
      <c r="F41" s="267" t="str">
        <f>$F$6</f>
        <v>3711 - Zabrušany-Revitalizace prostoru Heřmanov,aktual 01-2013</v>
      </c>
      <c r="G41" s="242"/>
      <c r="H41" s="242"/>
      <c r="I41" s="242"/>
      <c r="J41" s="242"/>
      <c r="K41" s="242"/>
      <c r="L41" s="242"/>
      <c r="M41" s="242"/>
      <c r="N41" s="242"/>
      <c r="O41" s="242"/>
      <c r="P41" s="242"/>
      <c r="Q41" s="242"/>
      <c r="R41" s="23"/>
    </row>
    <row r="42" spans="2:18" s="6" customFormat="1" ht="15" customHeight="1">
      <c r="B42" s="20"/>
      <c r="C42" s="14" t="s">
        <v>321</v>
      </c>
      <c r="F42" s="243" t="str">
        <f>$F$7</f>
        <v>SO 1 - SO 1 Lávky,lavičky a úprava pěšiny</v>
      </c>
      <c r="G42" s="242"/>
      <c r="H42" s="242"/>
      <c r="I42" s="242"/>
      <c r="J42" s="242"/>
      <c r="K42" s="242"/>
      <c r="L42" s="242"/>
      <c r="M42" s="242"/>
      <c r="N42" s="242"/>
      <c r="O42" s="242"/>
      <c r="P42" s="242"/>
      <c r="Q42" s="242"/>
      <c r="R42" s="23"/>
    </row>
    <row r="43" spans="2:18" s="6" customFormat="1" ht="7.5" customHeight="1">
      <c r="B43" s="20"/>
      <c r="R43" s="23"/>
    </row>
    <row r="44" spans="2:18" s="6" customFormat="1" ht="18.75" customHeight="1">
      <c r="B44" s="20"/>
      <c r="C44" s="15" t="s">
        <v>259</v>
      </c>
      <c r="F44" s="16" t="str">
        <f>$F$10</f>
        <v> </v>
      </c>
      <c r="K44" s="15" t="s">
        <v>261</v>
      </c>
      <c r="M44" s="260" t="str">
        <f>IF($O$10="","",$O$10)</f>
        <v>30.01.2013</v>
      </c>
      <c r="N44" s="242"/>
      <c r="O44" s="242"/>
      <c r="P44" s="242"/>
      <c r="R44" s="23"/>
    </row>
    <row r="45" spans="2:18" s="6" customFormat="1" ht="7.5" customHeight="1">
      <c r="B45" s="20"/>
      <c r="R45" s="23"/>
    </row>
    <row r="46" spans="2:18" s="6" customFormat="1" ht="15.75" customHeight="1">
      <c r="B46" s="20"/>
      <c r="C46" s="15" t="s">
        <v>265</v>
      </c>
      <c r="F46" s="16" t="str">
        <f>$E$13</f>
        <v> </v>
      </c>
      <c r="K46" s="15" t="s">
        <v>270</v>
      </c>
      <c r="M46" s="211" t="str">
        <f>$E$19</f>
        <v> </v>
      </c>
      <c r="N46" s="242"/>
      <c r="O46" s="242"/>
      <c r="P46" s="242"/>
      <c r="Q46" s="242"/>
      <c r="R46" s="23"/>
    </row>
    <row r="47" spans="2:18" s="6" customFormat="1" ht="15" customHeight="1">
      <c r="B47" s="20"/>
      <c r="C47" s="15" t="s">
        <v>268</v>
      </c>
      <c r="F47" s="16" t="str">
        <f>IF($E$16="","",$E$16)</f>
        <v>Vyplň údaj</v>
      </c>
      <c r="R47" s="23"/>
    </row>
    <row r="48" spans="2:18" s="6" customFormat="1" ht="11.25" customHeight="1">
      <c r="B48" s="20"/>
      <c r="R48" s="23"/>
    </row>
    <row r="49" spans="2:18" s="6" customFormat="1" ht="30" customHeight="1">
      <c r="B49" s="20"/>
      <c r="C49" s="270" t="s">
        <v>325</v>
      </c>
      <c r="D49" s="271"/>
      <c r="E49" s="271"/>
      <c r="F49" s="271"/>
      <c r="G49" s="271"/>
      <c r="H49" s="29"/>
      <c r="I49" s="29"/>
      <c r="J49" s="29"/>
      <c r="K49" s="29"/>
      <c r="L49" s="29"/>
      <c r="M49" s="29"/>
      <c r="N49" s="270" t="s">
        <v>326</v>
      </c>
      <c r="O49" s="271"/>
      <c r="P49" s="271"/>
      <c r="Q49" s="271"/>
      <c r="R49" s="33"/>
    </row>
    <row r="50" spans="2:18" s="6" customFormat="1" ht="11.25" customHeight="1">
      <c r="B50" s="20"/>
      <c r="R50" s="23"/>
    </row>
    <row r="51" spans="2:47" s="6" customFormat="1" ht="30" customHeight="1">
      <c r="B51" s="20"/>
      <c r="C51" s="52" t="s">
        <v>327</v>
      </c>
      <c r="N51" s="235">
        <f>ROUNDUP($N$77,2)</f>
        <v>0</v>
      </c>
      <c r="O51" s="242"/>
      <c r="P51" s="242"/>
      <c r="Q51" s="242"/>
      <c r="R51" s="23"/>
      <c r="AU51" s="6" t="s">
        <v>328</v>
      </c>
    </row>
    <row r="52" spans="2:18" s="58" customFormat="1" ht="25.5" customHeight="1">
      <c r="B52" s="78"/>
      <c r="D52" s="79" t="s">
        <v>329</v>
      </c>
      <c r="N52" s="264">
        <f>ROUNDUP($N$78,2)</f>
        <v>0</v>
      </c>
      <c r="O52" s="265"/>
      <c r="P52" s="265"/>
      <c r="Q52" s="265"/>
      <c r="R52" s="80"/>
    </row>
    <row r="53" spans="2:18" s="81" customFormat="1" ht="21" customHeight="1">
      <c r="B53" s="82"/>
      <c r="D53" s="83" t="s">
        <v>330</v>
      </c>
      <c r="N53" s="266">
        <f>ROUNDUP($N$79,2)</f>
        <v>0</v>
      </c>
      <c r="O53" s="265"/>
      <c r="P53" s="265"/>
      <c r="Q53" s="265"/>
      <c r="R53" s="84"/>
    </row>
    <row r="54" spans="2:18" s="81" customFormat="1" ht="21" customHeight="1">
      <c r="B54" s="82"/>
      <c r="D54" s="83" t="s">
        <v>331</v>
      </c>
      <c r="N54" s="266">
        <f>ROUNDUP($N$96,2)</f>
        <v>0</v>
      </c>
      <c r="O54" s="265"/>
      <c r="P54" s="265"/>
      <c r="Q54" s="265"/>
      <c r="R54" s="84"/>
    </row>
    <row r="55" spans="2:18" s="81" customFormat="1" ht="21" customHeight="1">
      <c r="B55" s="82"/>
      <c r="D55" s="83" t="s">
        <v>332</v>
      </c>
      <c r="N55" s="266">
        <f>ROUNDUP($N$114,2)</f>
        <v>0</v>
      </c>
      <c r="O55" s="265"/>
      <c r="P55" s="265"/>
      <c r="Q55" s="265"/>
      <c r="R55" s="84"/>
    </row>
    <row r="56" spans="2:18" s="81" customFormat="1" ht="21" customHeight="1">
      <c r="B56" s="82"/>
      <c r="D56" s="83" t="s">
        <v>333</v>
      </c>
      <c r="N56" s="266">
        <f>ROUNDUP($N$120,2)</f>
        <v>0</v>
      </c>
      <c r="O56" s="265"/>
      <c r="P56" s="265"/>
      <c r="Q56" s="265"/>
      <c r="R56" s="84"/>
    </row>
    <row r="57" spans="2:18" s="81" customFormat="1" ht="15.75" customHeight="1">
      <c r="B57" s="82"/>
      <c r="D57" s="83" t="s">
        <v>334</v>
      </c>
      <c r="N57" s="266">
        <f>ROUNDUP($N$126,2)</f>
        <v>0</v>
      </c>
      <c r="O57" s="265"/>
      <c r="P57" s="265"/>
      <c r="Q57" s="265"/>
      <c r="R57" s="84"/>
    </row>
    <row r="58" spans="2:18" s="58" customFormat="1" ht="25.5" customHeight="1">
      <c r="B58" s="78"/>
      <c r="D58" s="79" t="s">
        <v>335</v>
      </c>
      <c r="N58" s="264">
        <f>ROUNDUP($N$146,2)</f>
        <v>0</v>
      </c>
      <c r="O58" s="265"/>
      <c r="P58" s="265"/>
      <c r="Q58" s="265"/>
      <c r="R58" s="80"/>
    </row>
    <row r="59" spans="2:18" s="81" customFormat="1" ht="21" customHeight="1">
      <c r="B59" s="82"/>
      <c r="D59" s="83" t="s">
        <v>336</v>
      </c>
      <c r="N59" s="266">
        <f>ROUNDUP($N$147,2)</f>
        <v>0</v>
      </c>
      <c r="O59" s="265"/>
      <c r="P59" s="265"/>
      <c r="Q59" s="265"/>
      <c r="R59" s="84"/>
    </row>
    <row r="60" spans="2:18" s="6" customFormat="1" ht="22.5" customHeight="1">
      <c r="B60" s="20"/>
      <c r="R60" s="23"/>
    </row>
    <row r="61" spans="2:18" s="6" customFormat="1" ht="7.5" customHeight="1">
      <c r="B61" s="34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6"/>
    </row>
    <row r="65" spans="2:19" s="6" customFormat="1" ht="7.5" customHeight="1">
      <c r="B65" s="37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20"/>
    </row>
    <row r="66" spans="2:19" s="6" customFormat="1" ht="37.5" customHeight="1">
      <c r="B66" s="20"/>
      <c r="C66" s="241" t="s">
        <v>337</v>
      </c>
      <c r="D66" s="242"/>
      <c r="E66" s="242"/>
      <c r="F66" s="242"/>
      <c r="G66" s="242"/>
      <c r="H66" s="242"/>
      <c r="I66" s="242"/>
      <c r="J66" s="242"/>
      <c r="K66" s="242"/>
      <c r="L66" s="242"/>
      <c r="M66" s="242"/>
      <c r="N66" s="242"/>
      <c r="O66" s="242"/>
      <c r="P66" s="242"/>
      <c r="Q66" s="242"/>
      <c r="R66" s="242"/>
      <c r="S66" s="20"/>
    </row>
    <row r="67" spans="2:19" s="6" customFormat="1" ht="7.5" customHeight="1">
      <c r="B67" s="20"/>
      <c r="S67" s="20"/>
    </row>
    <row r="68" spans="2:19" s="6" customFormat="1" ht="15" customHeight="1">
      <c r="B68" s="20"/>
      <c r="C68" s="15" t="s">
        <v>255</v>
      </c>
      <c r="F68" s="267" t="str">
        <f>$F$6</f>
        <v>3711 - Zabrušany-Revitalizace prostoru Heřmanov,aktual 01-2013</v>
      </c>
      <c r="G68" s="242"/>
      <c r="H68" s="242"/>
      <c r="I68" s="242"/>
      <c r="J68" s="242"/>
      <c r="K68" s="242"/>
      <c r="L68" s="242"/>
      <c r="M68" s="242"/>
      <c r="N68" s="242"/>
      <c r="O68" s="242"/>
      <c r="P68" s="242"/>
      <c r="Q68" s="242"/>
      <c r="S68" s="20"/>
    </row>
    <row r="69" spans="2:19" s="6" customFormat="1" ht="15" customHeight="1">
      <c r="B69" s="20"/>
      <c r="C69" s="14" t="s">
        <v>321</v>
      </c>
      <c r="F69" s="243" t="str">
        <f>$F$7</f>
        <v>SO 1 - SO 1 Lávky,lavičky a úprava pěšiny</v>
      </c>
      <c r="G69" s="242"/>
      <c r="H69" s="242"/>
      <c r="I69" s="242"/>
      <c r="J69" s="242"/>
      <c r="K69" s="242"/>
      <c r="L69" s="242"/>
      <c r="M69" s="242"/>
      <c r="N69" s="242"/>
      <c r="O69" s="242"/>
      <c r="P69" s="242"/>
      <c r="Q69" s="242"/>
      <c r="S69" s="20"/>
    </row>
    <row r="70" spans="2:19" s="6" customFormat="1" ht="7.5" customHeight="1">
      <c r="B70" s="20"/>
      <c r="S70" s="20"/>
    </row>
    <row r="71" spans="2:19" s="6" customFormat="1" ht="18.75" customHeight="1">
      <c r="B71" s="20"/>
      <c r="C71" s="15" t="s">
        <v>259</v>
      </c>
      <c r="F71" s="16" t="str">
        <f>$F$10</f>
        <v> </v>
      </c>
      <c r="K71" s="15" t="s">
        <v>261</v>
      </c>
      <c r="M71" s="260" t="str">
        <f>IF($O$10="","",$O$10)</f>
        <v>30.01.2013</v>
      </c>
      <c r="N71" s="242"/>
      <c r="O71" s="242"/>
      <c r="P71" s="242"/>
      <c r="S71" s="20"/>
    </row>
    <row r="72" spans="2:19" s="6" customFormat="1" ht="7.5" customHeight="1">
      <c r="B72" s="20"/>
      <c r="S72" s="20"/>
    </row>
    <row r="73" spans="2:19" s="6" customFormat="1" ht="15.75" customHeight="1">
      <c r="B73" s="20"/>
      <c r="C73" s="15" t="s">
        <v>265</v>
      </c>
      <c r="F73" s="16" t="str">
        <f>$E$13</f>
        <v> </v>
      </c>
      <c r="K73" s="15" t="s">
        <v>270</v>
      </c>
      <c r="M73" s="211" t="str">
        <f>$E$19</f>
        <v> </v>
      </c>
      <c r="N73" s="242"/>
      <c r="O73" s="242"/>
      <c r="P73" s="242"/>
      <c r="Q73" s="242"/>
      <c r="S73" s="20"/>
    </row>
    <row r="74" spans="2:19" s="6" customFormat="1" ht="15" customHeight="1">
      <c r="B74" s="20"/>
      <c r="C74" s="15" t="s">
        <v>268</v>
      </c>
      <c r="F74" s="16" t="str">
        <f>IF($E$16="","",$E$16)</f>
        <v>Vyplň údaj</v>
      </c>
      <c r="S74" s="20"/>
    </row>
    <row r="75" spans="2:19" s="6" customFormat="1" ht="11.25" customHeight="1">
      <c r="B75" s="20"/>
      <c r="S75" s="20"/>
    </row>
    <row r="76" spans="2:27" s="85" customFormat="1" ht="30" customHeight="1">
      <c r="B76" s="86"/>
      <c r="C76" s="87" t="s">
        <v>338</v>
      </c>
      <c r="D76" s="88" t="s">
        <v>290</v>
      </c>
      <c r="E76" s="88" t="s">
        <v>286</v>
      </c>
      <c r="F76" s="261" t="s">
        <v>339</v>
      </c>
      <c r="G76" s="262"/>
      <c r="H76" s="262"/>
      <c r="I76" s="262"/>
      <c r="J76" s="88" t="s">
        <v>340</v>
      </c>
      <c r="K76" s="88" t="s">
        <v>341</v>
      </c>
      <c r="L76" s="261" t="s">
        <v>342</v>
      </c>
      <c r="M76" s="262"/>
      <c r="N76" s="261" t="s">
        <v>343</v>
      </c>
      <c r="O76" s="262"/>
      <c r="P76" s="262"/>
      <c r="Q76" s="262"/>
      <c r="R76" s="89" t="s">
        <v>344</v>
      </c>
      <c r="S76" s="86"/>
      <c r="T76" s="47" t="s">
        <v>345</v>
      </c>
      <c r="U76" s="48" t="s">
        <v>274</v>
      </c>
      <c r="V76" s="48" t="s">
        <v>346</v>
      </c>
      <c r="W76" s="48" t="s">
        <v>347</v>
      </c>
      <c r="X76" s="48" t="s">
        <v>348</v>
      </c>
      <c r="Y76" s="48" t="s">
        <v>349</v>
      </c>
      <c r="Z76" s="48" t="s">
        <v>350</v>
      </c>
      <c r="AA76" s="49" t="s">
        <v>351</v>
      </c>
    </row>
    <row r="77" spans="2:63" s="6" customFormat="1" ht="30" customHeight="1">
      <c r="B77" s="20"/>
      <c r="C77" s="52" t="s">
        <v>327</v>
      </c>
      <c r="N77" s="251">
        <f>$BK$77</f>
        <v>0</v>
      </c>
      <c r="O77" s="242"/>
      <c r="P77" s="242"/>
      <c r="Q77" s="242"/>
      <c r="S77" s="20"/>
      <c r="T77" s="51"/>
      <c r="U77" s="42"/>
      <c r="V77" s="42"/>
      <c r="W77" s="90">
        <f>$W$78+$W$146</f>
        <v>0</v>
      </c>
      <c r="X77" s="42"/>
      <c r="Y77" s="90">
        <f>$Y$78+$Y$146</f>
        <v>67.69671254000001</v>
      </c>
      <c r="Z77" s="42"/>
      <c r="AA77" s="91">
        <f>$AA$78+$AA$146</f>
        <v>3</v>
      </c>
      <c r="AT77" s="6" t="s">
        <v>304</v>
      </c>
      <c r="AU77" s="6" t="s">
        <v>328</v>
      </c>
      <c r="BK77" s="92">
        <f>$BK$78+$BK$146</f>
        <v>0</v>
      </c>
    </row>
    <row r="78" spans="2:63" s="93" customFormat="1" ht="37.5" customHeight="1">
      <c r="B78" s="94"/>
      <c r="D78" s="95" t="s">
        <v>329</v>
      </c>
      <c r="N78" s="252">
        <f>$BK$78</f>
        <v>0</v>
      </c>
      <c r="O78" s="253"/>
      <c r="P78" s="253"/>
      <c r="Q78" s="253"/>
      <c r="S78" s="94"/>
      <c r="T78" s="97"/>
      <c r="W78" s="98">
        <f>$W$79+$W$96+$W$114+$W$120</f>
        <v>0</v>
      </c>
      <c r="Y78" s="98">
        <f>$Y$79+$Y$96+$Y$114+$Y$120</f>
        <v>67.68870650000001</v>
      </c>
      <c r="AA78" s="99">
        <f>$AA$79+$AA$96+$AA$114+$AA$120</f>
        <v>3</v>
      </c>
      <c r="AR78" s="96" t="s">
        <v>258</v>
      </c>
      <c r="AT78" s="96" t="s">
        <v>304</v>
      </c>
      <c r="AU78" s="96" t="s">
        <v>305</v>
      </c>
      <c r="AY78" s="96" t="s">
        <v>352</v>
      </c>
      <c r="BK78" s="100">
        <f>$BK$79+$BK$96+$BK$114+$BK$120</f>
        <v>0</v>
      </c>
    </row>
    <row r="79" spans="2:63" s="93" customFormat="1" ht="21" customHeight="1">
      <c r="B79" s="94"/>
      <c r="D79" s="101" t="s">
        <v>330</v>
      </c>
      <c r="N79" s="254">
        <f>$BK$79</f>
        <v>0</v>
      </c>
      <c r="O79" s="253"/>
      <c r="P79" s="253"/>
      <c r="Q79" s="253"/>
      <c r="S79" s="94"/>
      <c r="T79" s="97"/>
      <c r="W79" s="98">
        <f>SUM($W$80:$W$95)</f>
        <v>0</v>
      </c>
      <c r="Y79" s="98">
        <f>SUM($Y$80:$Y$95)</f>
        <v>41.86885650000001</v>
      </c>
      <c r="AA79" s="99">
        <f>SUM($AA$80:$AA$95)</f>
        <v>0</v>
      </c>
      <c r="AR79" s="96" t="s">
        <v>258</v>
      </c>
      <c r="AT79" s="96" t="s">
        <v>304</v>
      </c>
      <c r="AU79" s="96" t="s">
        <v>258</v>
      </c>
      <c r="AY79" s="96" t="s">
        <v>352</v>
      </c>
      <c r="BK79" s="100">
        <f>SUM($BK$80:$BK$95)</f>
        <v>0</v>
      </c>
    </row>
    <row r="80" spans="2:65" s="6" customFormat="1" ht="15.75" customHeight="1">
      <c r="B80" s="20"/>
      <c r="C80" s="102" t="s">
        <v>258</v>
      </c>
      <c r="D80" s="102" t="s">
        <v>353</v>
      </c>
      <c r="E80" s="226" t="s">
        <v>354</v>
      </c>
      <c r="F80" s="263" t="s">
        <v>355</v>
      </c>
      <c r="G80" s="248"/>
      <c r="H80" s="248"/>
      <c r="I80" s="248"/>
      <c r="J80" s="205" t="s">
        <v>356</v>
      </c>
      <c r="K80" s="206">
        <v>2</v>
      </c>
      <c r="L80" s="244"/>
      <c r="M80" s="245"/>
      <c r="N80" s="246">
        <f>ROUND($L$80*$K$80,2)</f>
        <v>0</v>
      </c>
      <c r="O80" s="245"/>
      <c r="P80" s="245"/>
      <c r="Q80" s="245"/>
      <c r="R80" s="104"/>
      <c r="S80" s="20"/>
      <c r="T80" s="105"/>
      <c r="U80" s="106" t="s">
        <v>275</v>
      </c>
      <c r="X80" s="107">
        <v>0.65985</v>
      </c>
      <c r="Y80" s="107">
        <f>$X$80*$K$80</f>
        <v>1.3197</v>
      </c>
      <c r="Z80" s="107">
        <v>0</v>
      </c>
      <c r="AA80" s="108">
        <f>$Z$80*$K$80</f>
        <v>0</v>
      </c>
      <c r="AR80" s="71" t="s">
        <v>357</v>
      </c>
      <c r="AT80" s="71" t="s">
        <v>353</v>
      </c>
      <c r="AU80" s="71" t="s">
        <v>314</v>
      </c>
      <c r="AY80" s="6" t="s">
        <v>352</v>
      </c>
      <c r="BE80" s="109">
        <f>IF($U$80="základní",$N$80,0)</f>
        <v>0</v>
      </c>
      <c r="BF80" s="109">
        <f>IF($U$80="snížená",$N$80,0)</f>
        <v>0</v>
      </c>
      <c r="BG80" s="109">
        <f>IF($U$80="zákl. přenesená",$N$80,0)</f>
        <v>0</v>
      </c>
      <c r="BH80" s="109">
        <f>IF($U$80="sníž. přenesená",$N$80,0)</f>
        <v>0</v>
      </c>
      <c r="BI80" s="109">
        <f>IF($U$80="nulová",$N$80,0)</f>
        <v>0</v>
      </c>
      <c r="BJ80" s="71" t="s">
        <v>258</v>
      </c>
      <c r="BK80" s="109">
        <f>ROUND($L$80*$K$80,2)</f>
        <v>0</v>
      </c>
      <c r="BL80" s="71" t="s">
        <v>357</v>
      </c>
      <c r="BM80" s="71" t="s">
        <v>358</v>
      </c>
    </row>
    <row r="81" spans="2:47" s="6" customFormat="1" ht="16.5" customHeight="1">
      <c r="B81" s="20"/>
      <c r="F81" s="156" t="s">
        <v>359</v>
      </c>
      <c r="G81" s="242"/>
      <c r="H81" s="242"/>
      <c r="I81" s="242"/>
      <c r="J81" s="242"/>
      <c r="K81" s="242"/>
      <c r="L81" s="242"/>
      <c r="M81" s="242"/>
      <c r="N81" s="242"/>
      <c r="O81" s="242"/>
      <c r="P81" s="242"/>
      <c r="Q81" s="242"/>
      <c r="R81" s="242"/>
      <c r="S81" s="20"/>
      <c r="T81" s="44"/>
      <c r="AA81" s="45"/>
      <c r="AT81" s="6" t="s">
        <v>360</v>
      </c>
      <c r="AU81" s="6" t="s">
        <v>314</v>
      </c>
    </row>
    <row r="82" spans="2:65" s="6" customFormat="1" ht="27" customHeight="1">
      <c r="B82" s="20"/>
      <c r="C82" s="102" t="s">
        <v>314</v>
      </c>
      <c r="D82" s="102" t="s">
        <v>353</v>
      </c>
      <c r="E82" s="226" t="s">
        <v>361</v>
      </c>
      <c r="F82" s="247" t="s">
        <v>362</v>
      </c>
      <c r="G82" s="248"/>
      <c r="H82" s="248"/>
      <c r="I82" s="248"/>
      <c r="J82" s="205" t="s">
        <v>363</v>
      </c>
      <c r="K82" s="206">
        <v>18.6</v>
      </c>
      <c r="L82" s="244"/>
      <c r="M82" s="245"/>
      <c r="N82" s="246">
        <f>ROUND($L$82*$K$82,2)</f>
        <v>0</v>
      </c>
      <c r="O82" s="245"/>
      <c r="P82" s="245"/>
      <c r="Q82" s="245"/>
      <c r="R82" s="104" t="s">
        <v>364</v>
      </c>
      <c r="S82" s="20"/>
      <c r="T82" s="105"/>
      <c r="U82" s="106" t="s">
        <v>275</v>
      </c>
      <c r="X82" s="107">
        <v>1.87</v>
      </c>
      <c r="Y82" s="107">
        <f>$X$82*$K$82</f>
        <v>34.782000000000004</v>
      </c>
      <c r="Z82" s="107">
        <v>0</v>
      </c>
      <c r="AA82" s="108">
        <f>$Z$82*$K$82</f>
        <v>0</v>
      </c>
      <c r="AR82" s="71" t="s">
        <v>357</v>
      </c>
      <c r="AT82" s="71" t="s">
        <v>353</v>
      </c>
      <c r="AU82" s="71" t="s">
        <v>314</v>
      </c>
      <c r="AY82" s="6" t="s">
        <v>352</v>
      </c>
      <c r="BE82" s="109">
        <f>IF($U$82="základní",$N$82,0)</f>
        <v>0</v>
      </c>
      <c r="BF82" s="109">
        <f>IF($U$82="snížená",$N$82,0)</f>
        <v>0</v>
      </c>
      <c r="BG82" s="109">
        <f>IF($U$82="zákl. přenesená",$N$82,0)</f>
        <v>0</v>
      </c>
      <c r="BH82" s="109">
        <f>IF($U$82="sníž. přenesená",$N$82,0)</f>
        <v>0</v>
      </c>
      <c r="BI82" s="109">
        <f>IF($U$82="nulová",$N$82,0)</f>
        <v>0</v>
      </c>
      <c r="BJ82" s="71" t="s">
        <v>258</v>
      </c>
      <c r="BK82" s="109">
        <f>ROUND($L$82*$K$82,2)</f>
        <v>0</v>
      </c>
      <c r="BL82" s="71" t="s">
        <v>357</v>
      </c>
      <c r="BM82" s="71" t="s">
        <v>365</v>
      </c>
    </row>
    <row r="83" spans="2:47" s="6" customFormat="1" ht="27" customHeight="1">
      <c r="B83" s="20"/>
      <c r="F83" s="156" t="s">
        <v>366</v>
      </c>
      <c r="G83" s="242"/>
      <c r="H83" s="242"/>
      <c r="I83" s="242"/>
      <c r="J83" s="242"/>
      <c r="K83" s="242"/>
      <c r="L83" s="242"/>
      <c r="M83" s="242"/>
      <c r="N83" s="242"/>
      <c r="O83" s="242"/>
      <c r="P83" s="242"/>
      <c r="Q83" s="242"/>
      <c r="R83" s="242"/>
      <c r="S83" s="20"/>
      <c r="T83" s="44"/>
      <c r="AA83" s="45"/>
      <c r="AT83" s="6" t="s">
        <v>360</v>
      </c>
      <c r="AU83" s="6" t="s">
        <v>314</v>
      </c>
    </row>
    <row r="84" spans="2:47" s="6" customFormat="1" ht="38.25" customHeight="1">
      <c r="B84" s="20"/>
      <c r="F84" s="157" t="s">
        <v>367</v>
      </c>
      <c r="G84" s="242"/>
      <c r="H84" s="242"/>
      <c r="I84" s="242"/>
      <c r="J84" s="242"/>
      <c r="K84" s="242"/>
      <c r="L84" s="242"/>
      <c r="M84" s="242"/>
      <c r="N84" s="242"/>
      <c r="O84" s="242"/>
      <c r="P84" s="242"/>
      <c r="Q84" s="242"/>
      <c r="R84" s="242"/>
      <c r="S84" s="20"/>
      <c r="T84" s="44"/>
      <c r="AA84" s="45"/>
      <c r="AT84" s="6" t="s">
        <v>368</v>
      </c>
      <c r="AU84" s="6" t="s">
        <v>314</v>
      </c>
    </row>
    <row r="85" spans="2:51" s="6" customFormat="1" ht="15.75" customHeight="1">
      <c r="B85" s="110"/>
      <c r="E85" s="111"/>
      <c r="F85" s="249" t="s">
        <v>369</v>
      </c>
      <c r="G85" s="250"/>
      <c r="H85" s="250"/>
      <c r="I85" s="250"/>
      <c r="K85" s="112">
        <v>18.6</v>
      </c>
      <c r="S85" s="110"/>
      <c r="T85" s="113"/>
      <c r="AA85" s="114"/>
      <c r="AT85" s="111" t="s">
        <v>370</v>
      </c>
      <c r="AU85" s="111" t="s">
        <v>314</v>
      </c>
      <c r="AV85" s="111" t="s">
        <v>314</v>
      </c>
      <c r="AW85" s="111" t="s">
        <v>328</v>
      </c>
      <c r="AX85" s="111" t="s">
        <v>258</v>
      </c>
      <c r="AY85" s="111" t="s">
        <v>352</v>
      </c>
    </row>
    <row r="86" spans="2:65" s="6" customFormat="1" ht="15.75" customHeight="1">
      <c r="B86" s="20"/>
      <c r="C86" s="102" t="s">
        <v>371</v>
      </c>
      <c r="D86" s="102" t="s">
        <v>353</v>
      </c>
      <c r="E86" s="227" t="s">
        <v>372</v>
      </c>
      <c r="F86" s="247" t="s">
        <v>373</v>
      </c>
      <c r="G86" s="248"/>
      <c r="H86" s="248"/>
      <c r="I86" s="248"/>
      <c r="J86" s="205" t="s">
        <v>356</v>
      </c>
      <c r="K86" s="206">
        <v>147</v>
      </c>
      <c r="L86" s="244"/>
      <c r="M86" s="245"/>
      <c r="N86" s="246">
        <f>ROUND($L$86*$K$86,2)</f>
        <v>0</v>
      </c>
      <c r="O86" s="245"/>
      <c r="P86" s="245"/>
      <c r="Q86" s="245"/>
      <c r="R86" s="104" t="s">
        <v>364</v>
      </c>
      <c r="S86" s="20"/>
      <c r="T86" s="105"/>
      <c r="U86" s="106" t="s">
        <v>275</v>
      </c>
      <c r="X86" s="107">
        <v>0.0037895</v>
      </c>
      <c r="Y86" s="107">
        <f>$X$86*$K$86</f>
        <v>0.5570565</v>
      </c>
      <c r="Z86" s="107">
        <v>0</v>
      </c>
      <c r="AA86" s="108">
        <f>$Z$86*$K$86</f>
        <v>0</v>
      </c>
      <c r="AR86" s="71" t="s">
        <v>357</v>
      </c>
      <c r="AT86" s="71" t="s">
        <v>353</v>
      </c>
      <c r="AU86" s="71" t="s">
        <v>314</v>
      </c>
      <c r="AY86" s="6" t="s">
        <v>352</v>
      </c>
      <c r="BE86" s="109">
        <f>IF($U$86="základní",$N$86,0)</f>
        <v>0</v>
      </c>
      <c r="BF86" s="109">
        <f>IF($U$86="snížená",$N$86,0)</f>
        <v>0</v>
      </c>
      <c r="BG86" s="109">
        <f>IF($U$86="zákl. přenesená",$N$86,0)</f>
        <v>0</v>
      </c>
      <c r="BH86" s="109">
        <f>IF($U$86="sníž. přenesená",$N$86,0)</f>
        <v>0</v>
      </c>
      <c r="BI86" s="109">
        <f>IF($U$86="nulová",$N$86,0)</f>
        <v>0</v>
      </c>
      <c r="BJ86" s="71" t="s">
        <v>258</v>
      </c>
      <c r="BK86" s="109">
        <f>ROUND($L$86*$K$86,2)</f>
        <v>0</v>
      </c>
      <c r="BL86" s="71" t="s">
        <v>357</v>
      </c>
      <c r="BM86" s="71" t="s">
        <v>374</v>
      </c>
    </row>
    <row r="87" spans="2:47" s="6" customFormat="1" ht="16.5" customHeight="1">
      <c r="B87" s="20"/>
      <c r="F87" s="156" t="s">
        <v>375</v>
      </c>
      <c r="G87" s="242"/>
      <c r="H87" s="242"/>
      <c r="I87" s="242"/>
      <c r="J87" s="242"/>
      <c r="K87" s="242"/>
      <c r="L87" s="242"/>
      <c r="M87" s="242"/>
      <c r="N87" s="242"/>
      <c r="O87" s="242"/>
      <c r="P87" s="242"/>
      <c r="Q87" s="242"/>
      <c r="R87" s="242"/>
      <c r="S87" s="20"/>
      <c r="T87" s="44"/>
      <c r="AA87" s="45"/>
      <c r="AT87" s="6" t="s">
        <v>360</v>
      </c>
      <c r="AU87" s="6" t="s">
        <v>314</v>
      </c>
    </row>
    <row r="88" spans="2:47" s="6" customFormat="1" ht="38.25" customHeight="1">
      <c r="B88" s="20"/>
      <c r="F88" s="157" t="s">
        <v>376</v>
      </c>
      <c r="G88" s="242"/>
      <c r="H88" s="242"/>
      <c r="I88" s="242"/>
      <c r="J88" s="242"/>
      <c r="K88" s="242"/>
      <c r="L88" s="242"/>
      <c r="M88" s="242"/>
      <c r="N88" s="242"/>
      <c r="O88" s="242"/>
      <c r="P88" s="242"/>
      <c r="Q88" s="242"/>
      <c r="R88" s="242"/>
      <c r="S88" s="20"/>
      <c r="T88" s="44"/>
      <c r="AA88" s="45"/>
      <c r="AT88" s="6" t="s">
        <v>368</v>
      </c>
      <c r="AU88" s="6" t="s">
        <v>314</v>
      </c>
    </row>
    <row r="89" spans="2:51" s="6" customFormat="1" ht="15.75" customHeight="1">
      <c r="B89" s="110"/>
      <c r="E89" s="111"/>
      <c r="F89" s="249" t="s">
        <v>377</v>
      </c>
      <c r="G89" s="250"/>
      <c r="H89" s="250"/>
      <c r="I89" s="250"/>
      <c r="K89" s="112">
        <v>90</v>
      </c>
      <c r="S89" s="110"/>
      <c r="T89" s="113"/>
      <c r="AA89" s="114"/>
      <c r="AT89" s="111" t="s">
        <v>370</v>
      </c>
      <c r="AU89" s="111" t="s">
        <v>314</v>
      </c>
      <c r="AV89" s="111" t="s">
        <v>314</v>
      </c>
      <c r="AW89" s="111" t="s">
        <v>328</v>
      </c>
      <c r="AX89" s="111" t="s">
        <v>305</v>
      </c>
      <c r="AY89" s="111" t="s">
        <v>352</v>
      </c>
    </row>
    <row r="90" spans="2:51" s="6" customFormat="1" ht="15.75" customHeight="1">
      <c r="B90" s="110"/>
      <c r="E90" s="111"/>
      <c r="F90" s="249" t="s">
        <v>378</v>
      </c>
      <c r="G90" s="250"/>
      <c r="H90" s="250"/>
      <c r="I90" s="250"/>
      <c r="K90" s="112">
        <v>57</v>
      </c>
      <c r="S90" s="110"/>
      <c r="T90" s="113"/>
      <c r="AA90" s="114"/>
      <c r="AT90" s="111" t="s">
        <v>370</v>
      </c>
      <c r="AU90" s="111" t="s">
        <v>314</v>
      </c>
      <c r="AV90" s="111" t="s">
        <v>314</v>
      </c>
      <c r="AW90" s="111" t="s">
        <v>328</v>
      </c>
      <c r="AX90" s="111" t="s">
        <v>305</v>
      </c>
      <c r="AY90" s="111" t="s">
        <v>352</v>
      </c>
    </row>
    <row r="91" spans="2:65" s="6" customFormat="1" ht="15.75" customHeight="1">
      <c r="B91" s="20"/>
      <c r="C91" s="115" t="s">
        <v>357</v>
      </c>
      <c r="D91" s="115" t="s">
        <v>379</v>
      </c>
      <c r="E91" s="228" t="s">
        <v>380</v>
      </c>
      <c r="F91" s="255" t="s">
        <v>381</v>
      </c>
      <c r="G91" s="256"/>
      <c r="H91" s="256"/>
      <c r="I91" s="256"/>
      <c r="J91" s="224" t="s">
        <v>356</v>
      </c>
      <c r="K91" s="225">
        <v>147</v>
      </c>
      <c r="L91" s="257"/>
      <c r="M91" s="258"/>
      <c r="N91" s="259">
        <f>ROUND($L$91*$K$91,2)</f>
        <v>0</v>
      </c>
      <c r="O91" s="245"/>
      <c r="P91" s="245"/>
      <c r="Q91" s="245"/>
      <c r="R91" s="104"/>
      <c r="S91" s="20"/>
      <c r="T91" s="105"/>
      <c r="U91" s="106" t="s">
        <v>275</v>
      </c>
      <c r="X91" s="107">
        <v>0.004</v>
      </c>
      <c r="Y91" s="107">
        <f>$X$91*$K$91</f>
        <v>0.588</v>
      </c>
      <c r="Z91" s="107">
        <v>0</v>
      </c>
      <c r="AA91" s="108">
        <f>$Z$91*$K$91</f>
        <v>0</v>
      </c>
      <c r="AR91" s="71" t="s">
        <v>382</v>
      </c>
      <c r="AT91" s="71" t="s">
        <v>379</v>
      </c>
      <c r="AU91" s="71" t="s">
        <v>314</v>
      </c>
      <c r="AY91" s="6" t="s">
        <v>352</v>
      </c>
      <c r="BE91" s="109">
        <f>IF($U$91="základní",$N$91,0)</f>
        <v>0</v>
      </c>
      <c r="BF91" s="109">
        <f>IF($U$91="snížená",$N$91,0)</f>
        <v>0</v>
      </c>
      <c r="BG91" s="109">
        <f>IF($U$91="zákl. přenesená",$N$91,0)</f>
        <v>0</v>
      </c>
      <c r="BH91" s="109">
        <f>IF($U$91="sníž. přenesená",$N$91,0)</f>
        <v>0</v>
      </c>
      <c r="BI91" s="109">
        <f>IF($U$91="nulová",$N$91,0)</f>
        <v>0</v>
      </c>
      <c r="BJ91" s="71" t="s">
        <v>258</v>
      </c>
      <c r="BK91" s="109">
        <f>ROUND($L$91*$K$91,2)</f>
        <v>0</v>
      </c>
      <c r="BL91" s="71" t="s">
        <v>357</v>
      </c>
      <c r="BM91" s="71" t="s">
        <v>383</v>
      </c>
    </row>
    <row r="92" spans="2:47" s="6" customFormat="1" ht="16.5" customHeight="1">
      <c r="B92" s="20"/>
      <c r="F92" s="156" t="s">
        <v>384</v>
      </c>
      <c r="G92" s="242"/>
      <c r="H92" s="242"/>
      <c r="I92" s="242"/>
      <c r="J92" s="242"/>
      <c r="K92" s="242"/>
      <c r="L92" s="242"/>
      <c r="M92" s="242"/>
      <c r="N92" s="242"/>
      <c r="O92" s="242"/>
      <c r="P92" s="242"/>
      <c r="Q92" s="242"/>
      <c r="R92" s="242"/>
      <c r="S92" s="20"/>
      <c r="T92" s="44"/>
      <c r="AA92" s="45"/>
      <c r="AT92" s="6" t="s">
        <v>360</v>
      </c>
      <c r="AU92" s="6" t="s">
        <v>314</v>
      </c>
    </row>
    <row r="93" spans="2:65" s="6" customFormat="1" ht="15.75" customHeight="1">
      <c r="B93" s="20"/>
      <c r="C93" s="102" t="s">
        <v>385</v>
      </c>
      <c r="D93" s="102" t="s">
        <v>353</v>
      </c>
      <c r="E93" s="227" t="s">
        <v>386</v>
      </c>
      <c r="F93" s="247" t="s">
        <v>387</v>
      </c>
      <c r="G93" s="248"/>
      <c r="H93" s="248"/>
      <c r="I93" s="248"/>
      <c r="J93" s="205" t="s">
        <v>388</v>
      </c>
      <c r="K93" s="206">
        <v>70</v>
      </c>
      <c r="L93" s="244"/>
      <c r="M93" s="245"/>
      <c r="N93" s="246">
        <f>ROUND($L$93*$K$93,2)</f>
        <v>0</v>
      </c>
      <c r="O93" s="245"/>
      <c r="P93" s="245"/>
      <c r="Q93" s="245"/>
      <c r="R93" s="104" t="s">
        <v>364</v>
      </c>
      <c r="S93" s="20"/>
      <c r="T93" s="105"/>
      <c r="U93" s="106" t="s">
        <v>275</v>
      </c>
      <c r="X93" s="107">
        <v>0.06603</v>
      </c>
      <c r="Y93" s="107">
        <f>$X$93*$K$93</f>
        <v>4.6221000000000005</v>
      </c>
      <c r="Z93" s="107">
        <v>0</v>
      </c>
      <c r="AA93" s="108">
        <f>$Z$93*$K$93</f>
        <v>0</v>
      </c>
      <c r="AR93" s="71" t="s">
        <v>357</v>
      </c>
      <c r="AT93" s="71" t="s">
        <v>353</v>
      </c>
      <c r="AU93" s="71" t="s">
        <v>314</v>
      </c>
      <c r="AY93" s="6" t="s">
        <v>352</v>
      </c>
      <c r="BE93" s="109">
        <f>IF($U$93="základní",$N$93,0)</f>
        <v>0</v>
      </c>
      <c r="BF93" s="109">
        <f>IF($U$93="snížená",$N$93,0)</f>
        <v>0</v>
      </c>
      <c r="BG93" s="109">
        <f>IF($U$93="zákl. přenesená",$N$93,0)</f>
        <v>0</v>
      </c>
      <c r="BH93" s="109">
        <f>IF($U$93="sníž. přenesená",$N$93,0)</f>
        <v>0</v>
      </c>
      <c r="BI93" s="109">
        <f>IF($U$93="nulová",$N$93,0)</f>
        <v>0</v>
      </c>
      <c r="BJ93" s="71" t="s">
        <v>258</v>
      </c>
      <c r="BK93" s="109">
        <f>ROUND($L$93*$K$93,2)</f>
        <v>0</v>
      </c>
      <c r="BL93" s="71" t="s">
        <v>357</v>
      </c>
      <c r="BM93" s="71" t="s">
        <v>389</v>
      </c>
    </row>
    <row r="94" spans="2:47" s="6" customFormat="1" ht="38.25" customHeight="1">
      <c r="B94" s="20"/>
      <c r="F94" s="156" t="s">
        <v>390</v>
      </c>
      <c r="G94" s="242"/>
      <c r="H94" s="242"/>
      <c r="I94" s="242"/>
      <c r="J94" s="242"/>
      <c r="K94" s="242"/>
      <c r="L94" s="242"/>
      <c r="M94" s="242"/>
      <c r="N94" s="242"/>
      <c r="O94" s="242"/>
      <c r="P94" s="242"/>
      <c r="Q94" s="242"/>
      <c r="R94" s="242"/>
      <c r="S94" s="20"/>
      <c r="T94" s="44"/>
      <c r="AA94" s="45"/>
      <c r="AT94" s="6" t="s">
        <v>360</v>
      </c>
      <c r="AU94" s="6" t="s">
        <v>314</v>
      </c>
    </row>
    <row r="95" spans="2:47" s="6" customFormat="1" ht="109.5" customHeight="1">
      <c r="B95" s="20"/>
      <c r="F95" s="157" t="s">
        <v>391</v>
      </c>
      <c r="G95" s="242"/>
      <c r="H95" s="242"/>
      <c r="I95" s="242"/>
      <c r="J95" s="242"/>
      <c r="K95" s="242"/>
      <c r="L95" s="242"/>
      <c r="M95" s="242"/>
      <c r="N95" s="242"/>
      <c r="O95" s="242"/>
      <c r="P95" s="242"/>
      <c r="Q95" s="242"/>
      <c r="R95" s="242"/>
      <c r="S95" s="20"/>
      <c r="T95" s="44"/>
      <c r="AA95" s="45"/>
      <c r="AT95" s="6" t="s">
        <v>368</v>
      </c>
      <c r="AU95" s="6" t="s">
        <v>314</v>
      </c>
    </row>
    <row r="96" spans="2:63" s="93" customFormat="1" ht="30.75" customHeight="1">
      <c r="B96" s="94"/>
      <c r="D96" s="101" t="s">
        <v>331</v>
      </c>
      <c r="N96" s="254">
        <f>$BK$96</f>
        <v>0</v>
      </c>
      <c r="O96" s="253"/>
      <c r="P96" s="253"/>
      <c r="Q96" s="253"/>
      <c r="S96" s="94"/>
      <c r="T96" s="97"/>
      <c r="W96" s="98">
        <f>SUM($W$97:$W$113)</f>
        <v>0</v>
      </c>
      <c r="Y96" s="98">
        <f>SUM($Y$97:$Y$113)</f>
        <v>18.203</v>
      </c>
      <c r="AA96" s="99">
        <f>SUM($AA$97:$AA$113)</f>
        <v>0</v>
      </c>
      <c r="AR96" s="96" t="s">
        <v>258</v>
      </c>
      <c r="AT96" s="96" t="s">
        <v>304</v>
      </c>
      <c r="AU96" s="96" t="s">
        <v>258</v>
      </c>
      <c r="AY96" s="96" t="s">
        <v>352</v>
      </c>
      <c r="BK96" s="100">
        <f>SUM($BK$97:$BK$113)</f>
        <v>0</v>
      </c>
    </row>
    <row r="97" spans="2:65" s="6" customFormat="1" ht="27" customHeight="1">
      <c r="B97" s="20"/>
      <c r="C97" s="102" t="s">
        <v>392</v>
      </c>
      <c r="D97" s="102" t="s">
        <v>353</v>
      </c>
      <c r="E97" s="227" t="s">
        <v>393</v>
      </c>
      <c r="F97" s="247" t="s">
        <v>394</v>
      </c>
      <c r="G97" s="248"/>
      <c r="H97" s="248"/>
      <c r="I97" s="248"/>
      <c r="J97" s="205" t="s">
        <v>363</v>
      </c>
      <c r="K97" s="206">
        <v>4.5</v>
      </c>
      <c r="L97" s="244"/>
      <c r="M97" s="245"/>
      <c r="N97" s="246">
        <f>ROUND($L$97*$K$97,2)</f>
        <v>0</v>
      </c>
      <c r="O97" s="245"/>
      <c r="P97" s="245"/>
      <c r="Q97" s="245"/>
      <c r="R97" s="104" t="s">
        <v>364</v>
      </c>
      <c r="S97" s="20"/>
      <c r="T97" s="105"/>
      <c r="U97" s="106" t="s">
        <v>275</v>
      </c>
      <c r="X97" s="107">
        <v>0</v>
      </c>
      <c r="Y97" s="107">
        <f>$X$97*$K$97</f>
        <v>0</v>
      </c>
      <c r="Z97" s="107">
        <v>0</v>
      </c>
      <c r="AA97" s="108">
        <f>$Z$97*$K$97</f>
        <v>0</v>
      </c>
      <c r="AR97" s="71" t="s">
        <v>357</v>
      </c>
      <c r="AT97" s="71" t="s">
        <v>353</v>
      </c>
      <c r="AU97" s="71" t="s">
        <v>314</v>
      </c>
      <c r="AY97" s="6" t="s">
        <v>352</v>
      </c>
      <c r="BE97" s="109">
        <f>IF($U$97="základní",$N$97,0)</f>
        <v>0</v>
      </c>
      <c r="BF97" s="109">
        <f>IF($U$97="snížená",$N$97,0)</f>
        <v>0</v>
      </c>
      <c r="BG97" s="109">
        <f>IF($U$97="zákl. přenesená",$N$97,0)</f>
        <v>0</v>
      </c>
      <c r="BH97" s="109">
        <f>IF($U$97="sníž. přenesená",$N$97,0)</f>
        <v>0</v>
      </c>
      <c r="BI97" s="109">
        <f>IF($U$97="nulová",$N$97,0)</f>
        <v>0</v>
      </c>
      <c r="BJ97" s="71" t="s">
        <v>258</v>
      </c>
      <c r="BK97" s="109">
        <f>ROUND($L$97*$K$97,2)</f>
        <v>0</v>
      </c>
      <c r="BL97" s="71" t="s">
        <v>357</v>
      </c>
      <c r="BM97" s="71" t="s">
        <v>395</v>
      </c>
    </row>
    <row r="98" spans="2:47" s="6" customFormat="1" ht="16.5" customHeight="1">
      <c r="B98" s="20"/>
      <c r="F98" s="156" t="s">
        <v>396</v>
      </c>
      <c r="G98" s="242"/>
      <c r="H98" s="242"/>
      <c r="I98" s="242"/>
      <c r="J98" s="242"/>
      <c r="K98" s="242"/>
      <c r="L98" s="242"/>
      <c r="M98" s="242"/>
      <c r="N98" s="242"/>
      <c r="O98" s="242"/>
      <c r="P98" s="242"/>
      <c r="Q98" s="242"/>
      <c r="R98" s="242"/>
      <c r="S98" s="20"/>
      <c r="T98" s="44"/>
      <c r="AA98" s="45"/>
      <c r="AT98" s="6" t="s">
        <v>360</v>
      </c>
      <c r="AU98" s="6" t="s">
        <v>314</v>
      </c>
    </row>
    <row r="99" spans="2:47" s="6" customFormat="1" ht="121.5" customHeight="1">
      <c r="B99" s="20"/>
      <c r="F99" s="157" t="s">
        <v>397</v>
      </c>
      <c r="G99" s="242"/>
      <c r="H99" s="242"/>
      <c r="I99" s="242"/>
      <c r="J99" s="242"/>
      <c r="K99" s="242"/>
      <c r="L99" s="242"/>
      <c r="M99" s="242"/>
      <c r="N99" s="242"/>
      <c r="O99" s="242"/>
      <c r="P99" s="242"/>
      <c r="Q99" s="242"/>
      <c r="R99" s="242"/>
      <c r="S99" s="20"/>
      <c r="T99" s="44"/>
      <c r="AA99" s="45"/>
      <c r="AT99" s="6" t="s">
        <v>368</v>
      </c>
      <c r="AU99" s="6" t="s">
        <v>314</v>
      </c>
    </row>
    <row r="100" spans="2:51" s="6" customFormat="1" ht="15.75" customHeight="1">
      <c r="B100" s="110"/>
      <c r="E100" s="111"/>
      <c r="F100" s="249" t="s">
        <v>398</v>
      </c>
      <c r="G100" s="250"/>
      <c r="H100" s="250"/>
      <c r="I100" s="250"/>
      <c r="K100" s="112">
        <v>4.5</v>
      </c>
      <c r="S100" s="110"/>
      <c r="T100" s="113"/>
      <c r="AA100" s="114"/>
      <c r="AT100" s="111" t="s">
        <v>370</v>
      </c>
      <c r="AU100" s="111" t="s">
        <v>314</v>
      </c>
      <c r="AV100" s="111" t="s">
        <v>314</v>
      </c>
      <c r="AW100" s="111" t="s">
        <v>328</v>
      </c>
      <c r="AX100" s="111" t="s">
        <v>258</v>
      </c>
      <c r="AY100" s="111" t="s">
        <v>352</v>
      </c>
    </row>
    <row r="101" spans="2:65" s="6" customFormat="1" ht="27" customHeight="1">
      <c r="B101" s="20"/>
      <c r="C101" s="102" t="s">
        <v>399</v>
      </c>
      <c r="D101" s="102" t="s">
        <v>353</v>
      </c>
      <c r="E101" s="227" t="s">
        <v>400</v>
      </c>
      <c r="F101" s="247" t="s">
        <v>401</v>
      </c>
      <c r="G101" s="248"/>
      <c r="H101" s="248"/>
      <c r="I101" s="248"/>
      <c r="J101" s="205" t="s">
        <v>363</v>
      </c>
      <c r="K101" s="206">
        <v>4.5</v>
      </c>
      <c r="L101" s="244"/>
      <c r="M101" s="245"/>
      <c r="N101" s="246">
        <f>ROUND($L$101*$K$101,2)</f>
        <v>0</v>
      </c>
      <c r="O101" s="245"/>
      <c r="P101" s="245"/>
      <c r="Q101" s="245"/>
      <c r="R101" s="104" t="s">
        <v>364</v>
      </c>
      <c r="S101" s="20"/>
      <c r="T101" s="105"/>
      <c r="U101" s="106" t="s">
        <v>275</v>
      </c>
      <c r="X101" s="107">
        <v>0</v>
      </c>
      <c r="Y101" s="107">
        <f>$X$101*$K$101</f>
        <v>0</v>
      </c>
      <c r="Z101" s="107">
        <v>0</v>
      </c>
      <c r="AA101" s="108">
        <f>$Z$101*$K$101</f>
        <v>0</v>
      </c>
      <c r="AR101" s="71" t="s">
        <v>357</v>
      </c>
      <c r="AT101" s="71" t="s">
        <v>353</v>
      </c>
      <c r="AU101" s="71" t="s">
        <v>314</v>
      </c>
      <c r="AY101" s="6" t="s">
        <v>352</v>
      </c>
      <c r="BE101" s="109">
        <f>IF($U$101="základní",$N$101,0)</f>
        <v>0</v>
      </c>
      <c r="BF101" s="109">
        <f>IF($U$101="snížená",$N$101,0)</f>
        <v>0</v>
      </c>
      <c r="BG101" s="109">
        <f>IF($U$101="zákl. přenesená",$N$101,0)</f>
        <v>0</v>
      </c>
      <c r="BH101" s="109">
        <f>IF($U$101="sníž. přenesená",$N$101,0)</f>
        <v>0</v>
      </c>
      <c r="BI101" s="109">
        <f>IF($U$101="nulová",$N$101,0)</f>
        <v>0</v>
      </c>
      <c r="BJ101" s="71" t="s">
        <v>258</v>
      </c>
      <c r="BK101" s="109">
        <f>ROUND($L$101*$K$101,2)</f>
        <v>0</v>
      </c>
      <c r="BL101" s="71" t="s">
        <v>357</v>
      </c>
      <c r="BM101" s="71" t="s">
        <v>402</v>
      </c>
    </row>
    <row r="102" spans="2:47" s="6" customFormat="1" ht="27" customHeight="1">
      <c r="B102" s="20"/>
      <c r="F102" s="156" t="s">
        <v>403</v>
      </c>
      <c r="G102" s="242"/>
      <c r="H102" s="242"/>
      <c r="I102" s="242"/>
      <c r="J102" s="242"/>
      <c r="K102" s="242"/>
      <c r="L102" s="242"/>
      <c r="M102" s="242"/>
      <c r="N102" s="242"/>
      <c r="O102" s="242"/>
      <c r="P102" s="242"/>
      <c r="Q102" s="242"/>
      <c r="R102" s="242"/>
      <c r="S102" s="20"/>
      <c r="T102" s="44"/>
      <c r="AA102" s="45"/>
      <c r="AT102" s="6" t="s">
        <v>360</v>
      </c>
      <c r="AU102" s="6" t="s">
        <v>314</v>
      </c>
    </row>
    <row r="103" spans="2:47" s="6" customFormat="1" ht="204" customHeight="1">
      <c r="B103" s="20"/>
      <c r="F103" s="157" t="s">
        <v>404</v>
      </c>
      <c r="G103" s="242"/>
      <c r="H103" s="242"/>
      <c r="I103" s="242"/>
      <c r="J103" s="242"/>
      <c r="K103" s="242"/>
      <c r="L103" s="242"/>
      <c r="M103" s="242"/>
      <c r="N103" s="242"/>
      <c r="O103" s="242"/>
      <c r="P103" s="242"/>
      <c r="Q103" s="242"/>
      <c r="R103" s="242"/>
      <c r="S103" s="20"/>
      <c r="T103" s="44"/>
      <c r="AA103" s="45"/>
      <c r="AT103" s="6" t="s">
        <v>368</v>
      </c>
      <c r="AU103" s="6" t="s">
        <v>314</v>
      </c>
    </row>
    <row r="104" spans="2:51" s="6" customFormat="1" ht="15.75" customHeight="1">
      <c r="B104" s="110"/>
      <c r="E104" s="111"/>
      <c r="F104" s="249" t="s">
        <v>398</v>
      </c>
      <c r="G104" s="250"/>
      <c r="H104" s="250"/>
      <c r="I104" s="250"/>
      <c r="K104" s="112">
        <v>4.5</v>
      </c>
      <c r="S104" s="110"/>
      <c r="T104" s="113"/>
      <c r="AA104" s="114"/>
      <c r="AT104" s="111" t="s">
        <v>370</v>
      </c>
      <c r="AU104" s="111" t="s">
        <v>314</v>
      </c>
      <c r="AV104" s="111" t="s">
        <v>314</v>
      </c>
      <c r="AW104" s="111" t="s">
        <v>328</v>
      </c>
      <c r="AX104" s="111" t="s">
        <v>258</v>
      </c>
      <c r="AY104" s="111" t="s">
        <v>352</v>
      </c>
    </row>
    <row r="105" spans="2:65" s="6" customFormat="1" ht="27" customHeight="1">
      <c r="B105" s="20"/>
      <c r="C105" s="102" t="s">
        <v>382</v>
      </c>
      <c r="D105" s="102" t="s">
        <v>353</v>
      </c>
      <c r="E105" s="227" t="s">
        <v>405</v>
      </c>
      <c r="F105" s="247" t="s">
        <v>406</v>
      </c>
      <c r="G105" s="248"/>
      <c r="H105" s="248"/>
      <c r="I105" s="248"/>
      <c r="J105" s="205" t="s">
        <v>363</v>
      </c>
      <c r="K105" s="206">
        <v>10.9</v>
      </c>
      <c r="L105" s="244"/>
      <c r="M105" s="245"/>
      <c r="N105" s="246">
        <f>ROUND($L$105*$K$105,2)</f>
        <v>0</v>
      </c>
      <c r="O105" s="245"/>
      <c r="P105" s="245"/>
      <c r="Q105" s="245"/>
      <c r="R105" s="104" t="s">
        <v>364</v>
      </c>
      <c r="S105" s="20"/>
      <c r="T105" s="105"/>
      <c r="U105" s="106" t="s">
        <v>275</v>
      </c>
      <c r="X105" s="107">
        <v>0</v>
      </c>
      <c r="Y105" s="107">
        <f>$X$105*$K$105</f>
        <v>0</v>
      </c>
      <c r="Z105" s="107">
        <v>0</v>
      </c>
      <c r="AA105" s="108">
        <f>$Z$105*$K$105</f>
        <v>0</v>
      </c>
      <c r="AR105" s="71" t="s">
        <v>357</v>
      </c>
      <c r="AT105" s="71" t="s">
        <v>353</v>
      </c>
      <c r="AU105" s="71" t="s">
        <v>314</v>
      </c>
      <c r="AY105" s="6" t="s">
        <v>352</v>
      </c>
      <c r="BE105" s="109">
        <f>IF($U$105="základní",$N$105,0)</f>
        <v>0</v>
      </c>
      <c r="BF105" s="109">
        <f>IF($U$105="snížená",$N$105,0)</f>
        <v>0</v>
      </c>
      <c r="BG105" s="109">
        <f>IF($U$105="zákl. přenesená",$N$105,0)</f>
        <v>0</v>
      </c>
      <c r="BH105" s="109">
        <f>IF($U$105="sníž. přenesená",$N$105,0)</f>
        <v>0</v>
      </c>
      <c r="BI105" s="109">
        <f>IF($U$105="nulová",$N$105,0)</f>
        <v>0</v>
      </c>
      <c r="BJ105" s="71" t="s">
        <v>258</v>
      </c>
      <c r="BK105" s="109">
        <f>ROUND($L$105*$K$105,2)</f>
        <v>0</v>
      </c>
      <c r="BL105" s="71" t="s">
        <v>357</v>
      </c>
      <c r="BM105" s="71" t="s">
        <v>407</v>
      </c>
    </row>
    <row r="106" spans="2:47" s="6" customFormat="1" ht="16.5" customHeight="1">
      <c r="B106" s="20"/>
      <c r="F106" s="156" t="s">
        <v>408</v>
      </c>
      <c r="G106" s="242"/>
      <c r="H106" s="242"/>
      <c r="I106" s="242"/>
      <c r="J106" s="242"/>
      <c r="K106" s="242"/>
      <c r="L106" s="242"/>
      <c r="M106" s="242"/>
      <c r="N106" s="242"/>
      <c r="O106" s="242"/>
      <c r="P106" s="242"/>
      <c r="Q106" s="242"/>
      <c r="R106" s="242"/>
      <c r="S106" s="20"/>
      <c r="T106" s="44"/>
      <c r="AA106" s="45"/>
      <c r="AT106" s="6" t="s">
        <v>360</v>
      </c>
      <c r="AU106" s="6" t="s">
        <v>314</v>
      </c>
    </row>
    <row r="107" spans="2:47" s="6" customFormat="1" ht="409.5" customHeight="1">
      <c r="B107" s="20"/>
      <c r="F107" s="157" t="s">
        <v>239</v>
      </c>
      <c r="G107" s="242"/>
      <c r="H107" s="242"/>
      <c r="I107" s="242"/>
      <c r="J107" s="242"/>
      <c r="K107" s="242"/>
      <c r="L107" s="242"/>
      <c r="M107" s="242"/>
      <c r="N107" s="242"/>
      <c r="O107" s="242"/>
      <c r="P107" s="242"/>
      <c r="Q107" s="242"/>
      <c r="R107" s="242"/>
      <c r="S107" s="20"/>
      <c r="T107" s="44"/>
      <c r="AA107" s="45"/>
      <c r="AT107" s="6" t="s">
        <v>368</v>
      </c>
      <c r="AU107" s="6" t="s">
        <v>314</v>
      </c>
    </row>
    <row r="108" spans="2:51" s="6" customFormat="1" ht="15.75" customHeight="1">
      <c r="B108" s="110"/>
      <c r="E108" s="111"/>
      <c r="F108" s="249" t="s">
        <v>0</v>
      </c>
      <c r="G108" s="250"/>
      <c r="H108" s="250"/>
      <c r="I108" s="250"/>
      <c r="K108" s="112">
        <v>5.6</v>
      </c>
      <c r="S108" s="110"/>
      <c r="T108" s="113"/>
      <c r="AA108" s="114"/>
      <c r="AT108" s="111" t="s">
        <v>370</v>
      </c>
      <c r="AU108" s="111" t="s">
        <v>314</v>
      </c>
      <c r="AV108" s="111" t="s">
        <v>314</v>
      </c>
      <c r="AW108" s="111" t="s">
        <v>328</v>
      </c>
      <c r="AX108" s="111" t="s">
        <v>305</v>
      </c>
      <c r="AY108" s="111" t="s">
        <v>352</v>
      </c>
    </row>
    <row r="109" spans="2:51" s="6" customFormat="1" ht="15.75" customHeight="1">
      <c r="B109" s="110"/>
      <c r="E109" s="111"/>
      <c r="F109" s="249" t="s">
        <v>1</v>
      </c>
      <c r="G109" s="250"/>
      <c r="H109" s="250"/>
      <c r="I109" s="250"/>
      <c r="K109" s="112">
        <v>1.3</v>
      </c>
      <c r="S109" s="110"/>
      <c r="T109" s="113"/>
      <c r="AA109" s="114"/>
      <c r="AT109" s="111" t="s">
        <v>370</v>
      </c>
      <c r="AU109" s="111" t="s">
        <v>314</v>
      </c>
      <c r="AV109" s="111" t="s">
        <v>314</v>
      </c>
      <c r="AW109" s="111" t="s">
        <v>328</v>
      </c>
      <c r="AX109" s="111" t="s">
        <v>305</v>
      </c>
      <c r="AY109" s="111" t="s">
        <v>352</v>
      </c>
    </row>
    <row r="110" spans="2:51" s="6" customFormat="1" ht="15.75" customHeight="1">
      <c r="B110" s="110"/>
      <c r="E110" s="111"/>
      <c r="F110" s="249" t="s">
        <v>2</v>
      </c>
      <c r="G110" s="250"/>
      <c r="H110" s="250"/>
      <c r="I110" s="250"/>
      <c r="K110" s="112">
        <v>4</v>
      </c>
      <c r="S110" s="110"/>
      <c r="T110" s="113"/>
      <c r="AA110" s="114"/>
      <c r="AT110" s="111" t="s">
        <v>370</v>
      </c>
      <c r="AU110" s="111" t="s">
        <v>314</v>
      </c>
      <c r="AV110" s="111" t="s">
        <v>314</v>
      </c>
      <c r="AW110" s="111" t="s">
        <v>328</v>
      </c>
      <c r="AX110" s="111" t="s">
        <v>305</v>
      </c>
      <c r="AY110" s="111" t="s">
        <v>352</v>
      </c>
    </row>
    <row r="111" spans="2:65" s="6" customFormat="1" ht="15.75" customHeight="1">
      <c r="B111" s="20"/>
      <c r="C111" s="115" t="s">
        <v>3</v>
      </c>
      <c r="D111" s="115" t="s">
        <v>379</v>
      </c>
      <c r="E111" s="228" t="s">
        <v>4</v>
      </c>
      <c r="F111" s="255" t="s">
        <v>5</v>
      </c>
      <c r="G111" s="256"/>
      <c r="H111" s="256"/>
      <c r="I111" s="256"/>
      <c r="J111" s="224" t="s">
        <v>6</v>
      </c>
      <c r="K111" s="225">
        <v>18.203</v>
      </c>
      <c r="L111" s="257"/>
      <c r="M111" s="258"/>
      <c r="N111" s="259">
        <f>ROUND($L$111*$K$111,2)</f>
        <v>0</v>
      </c>
      <c r="O111" s="245"/>
      <c r="P111" s="245"/>
      <c r="Q111" s="245"/>
      <c r="R111" s="104" t="s">
        <v>364</v>
      </c>
      <c r="S111" s="20"/>
      <c r="T111" s="105"/>
      <c r="U111" s="106" t="s">
        <v>275</v>
      </c>
      <c r="X111" s="107">
        <v>1</v>
      </c>
      <c r="Y111" s="107">
        <f>$X$111*$K$111</f>
        <v>18.203</v>
      </c>
      <c r="Z111" s="107">
        <v>0</v>
      </c>
      <c r="AA111" s="108">
        <f>$Z$111*$K$111</f>
        <v>0</v>
      </c>
      <c r="AR111" s="71" t="s">
        <v>382</v>
      </c>
      <c r="AT111" s="71" t="s">
        <v>379</v>
      </c>
      <c r="AU111" s="71" t="s">
        <v>314</v>
      </c>
      <c r="AY111" s="6" t="s">
        <v>352</v>
      </c>
      <c r="BE111" s="109">
        <f>IF($U$111="základní",$N$111,0)</f>
        <v>0</v>
      </c>
      <c r="BF111" s="109">
        <f>IF($U$111="snížená",$N$111,0)</f>
        <v>0</v>
      </c>
      <c r="BG111" s="109">
        <f>IF($U$111="zákl. přenesená",$N$111,0)</f>
        <v>0</v>
      </c>
      <c r="BH111" s="109">
        <f>IF($U$111="sníž. přenesená",$N$111,0)</f>
        <v>0</v>
      </c>
      <c r="BI111" s="109">
        <f>IF($U$111="nulová",$N$111,0)</f>
        <v>0</v>
      </c>
      <c r="BJ111" s="71" t="s">
        <v>258</v>
      </c>
      <c r="BK111" s="109">
        <f>ROUND($L$111*$K$111,2)</f>
        <v>0</v>
      </c>
      <c r="BL111" s="71" t="s">
        <v>357</v>
      </c>
      <c r="BM111" s="71" t="s">
        <v>7</v>
      </c>
    </row>
    <row r="112" spans="2:47" s="6" customFormat="1" ht="27" customHeight="1">
      <c r="B112" s="20"/>
      <c r="F112" s="156" t="s">
        <v>8</v>
      </c>
      <c r="G112" s="242"/>
      <c r="H112" s="242"/>
      <c r="I112" s="242"/>
      <c r="J112" s="242"/>
      <c r="K112" s="242"/>
      <c r="L112" s="242"/>
      <c r="M112" s="242"/>
      <c r="N112" s="242"/>
      <c r="O112" s="242"/>
      <c r="P112" s="242"/>
      <c r="Q112" s="242"/>
      <c r="R112" s="242"/>
      <c r="S112" s="20"/>
      <c r="T112" s="44"/>
      <c r="AA112" s="45"/>
      <c r="AT112" s="6" t="s">
        <v>360</v>
      </c>
      <c r="AU112" s="6" t="s">
        <v>314</v>
      </c>
    </row>
    <row r="113" spans="2:51" s="6" customFormat="1" ht="15.75" customHeight="1">
      <c r="B113" s="110"/>
      <c r="F113" s="249" t="s">
        <v>9</v>
      </c>
      <c r="G113" s="250"/>
      <c r="H113" s="250"/>
      <c r="I113" s="250"/>
      <c r="K113" s="112">
        <v>18.203</v>
      </c>
      <c r="S113" s="110"/>
      <c r="T113" s="113"/>
      <c r="AA113" s="114"/>
      <c r="AT113" s="111" t="s">
        <v>370</v>
      </c>
      <c r="AU113" s="111" t="s">
        <v>314</v>
      </c>
      <c r="AV113" s="111" t="s">
        <v>314</v>
      </c>
      <c r="AW113" s="111" t="s">
        <v>305</v>
      </c>
      <c r="AX113" s="111" t="s">
        <v>258</v>
      </c>
      <c r="AY113" s="111" t="s">
        <v>352</v>
      </c>
    </row>
    <row r="114" spans="2:63" s="93" customFormat="1" ht="30.75" customHeight="1">
      <c r="B114" s="94"/>
      <c r="D114" s="101" t="s">
        <v>332</v>
      </c>
      <c r="N114" s="254">
        <f>$BK$114</f>
        <v>0</v>
      </c>
      <c r="O114" s="253"/>
      <c r="P114" s="253"/>
      <c r="Q114" s="253"/>
      <c r="S114" s="94"/>
      <c r="T114" s="97"/>
      <c r="W114" s="98">
        <f>SUM($W$115:$W$119)</f>
        <v>0</v>
      </c>
      <c r="Y114" s="98">
        <f>SUM($Y$115:$Y$119)</f>
        <v>5.50465</v>
      </c>
      <c r="AA114" s="99">
        <f>SUM($AA$115:$AA$119)</f>
        <v>0</v>
      </c>
      <c r="AR114" s="96" t="s">
        <v>258</v>
      </c>
      <c r="AT114" s="96" t="s">
        <v>304</v>
      </c>
      <c r="AU114" s="96" t="s">
        <v>258</v>
      </c>
      <c r="AY114" s="96" t="s">
        <v>352</v>
      </c>
      <c r="BK114" s="100">
        <f>SUM($BK$115:$BK$119)</f>
        <v>0</v>
      </c>
    </row>
    <row r="115" spans="2:65" s="6" customFormat="1" ht="15.75" customHeight="1">
      <c r="B115" s="20"/>
      <c r="C115" s="102" t="s">
        <v>263</v>
      </c>
      <c r="D115" s="102" t="s">
        <v>353</v>
      </c>
      <c r="E115" s="227" t="s">
        <v>10</v>
      </c>
      <c r="F115" s="247" t="s">
        <v>11</v>
      </c>
      <c r="G115" s="248"/>
      <c r="H115" s="248"/>
      <c r="I115" s="248"/>
      <c r="J115" s="205" t="s">
        <v>12</v>
      </c>
      <c r="K115" s="206">
        <v>89</v>
      </c>
      <c r="L115" s="244"/>
      <c r="M115" s="245"/>
      <c r="N115" s="246">
        <f>ROUND($L$115*$K$115,2)</f>
        <v>0</v>
      </c>
      <c r="O115" s="245"/>
      <c r="P115" s="245"/>
      <c r="Q115" s="245"/>
      <c r="R115" s="104" t="s">
        <v>364</v>
      </c>
      <c r="S115" s="20"/>
      <c r="T115" s="105"/>
      <c r="U115" s="106" t="s">
        <v>275</v>
      </c>
      <c r="X115" s="107">
        <v>0.06185</v>
      </c>
      <c r="Y115" s="107">
        <f>$X$115*$K$115</f>
        <v>5.50465</v>
      </c>
      <c r="Z115" s="107">
        <v>0</v>
      </c>
      <c r="AA115" s="108">
        <f>$Z$115*$K$115</f>
        <v>0</v>
      </c>
      <c r="AR115" s="71" t="s">
        <v>357</v>
      </c>
      <c r="AT115" s="71" t="s">
        <v>353</v>
      </c>
      <c r="AU115" s="71" t="s">
        <v>314</v>
      </c>
      <c r="AY115" s="6" t="s">
        <v>352</v>
      </c>
      <c r="BE115" s="109">
        <f>IF($U$115="základní",$N$115,0)</f>
        <v>0</v>
      </c>
      <c r="BF115" s="109">
        <f>IF($U$115="snížená",$N$115,0)</f>
        <v>0</v>
      </c>
      <c r="BG115" s="109">
        <f>IF($U$115="zákl. přenesená",$N$115,0)</f>
        <v>0</v>
      </c>
      <c r="BH115" s="109">
        <f>IF($U$115="sníž. přenesená",$N$115,0)</f>
        <v>0</v>
      </c>
      <c r="BI115" s="109">
        <f>IF($U$115="nulová",$N$115,0)</f>
        <v>0</v>
      </c>
      <c r="BJ115" s="71" t="s">
        <v>258</v>
      </c>
      <c r="BK115" s="109">
        <f>ROUND($L$115*$K$115,2)</f>
        <v>0</v>
      </c>
      <c r="BL115" s="71" t="s">
        <v>357</v>
      </c>
      <c r="BM115" s="71" t="s">
        <v>13</v>
      </c>
    </row>
    <row r="116" spans="2:47" s="6" customFormat="1" ht="16.5" customHeight="1">
      <c r="B116" s="20"/>
      <c r="F116" s="156" t="s">
        <v>14</v>
      </c>
      <c r="G116" s="242"/>
      <c r="H116" s="242"/>
      <c r="I116" s="242"/>
      <c r="J116" s="242"/>
      <c r="K116" s="242"/>
      <c r="L116" s="242"/>
      <c r="M116" s="242"/>
      <c r="N116" s="242"/>
      <c r="O116" s="242"/>
      <c r="P116" s="242"/>
      <c r="Q116" s="242"/>
      <c r="R116" s="242"/>
      <c r="S116" s="20"/>
      <c r="T116" s="44"/>
      <c r="AA116" s="45"/>
      <c r="AT116" s="6" t="s">
        <v>360</v>
      </c>
      <c r="AU116" s="6" t="s">
        <v>314</v>
      </c>
    </row>
    <row r="117" spans="2:51" s="6" customFormat="1" ht="15.75" customHeight="1">
      <c r="B117" s="110"/>
      <c r="E117" s="111"/>
      <c r="F117" s="249" t="s">
        <v>15</v>
      </c>
      <c r="G117" s="250"/>
      <c r="H117" s="250"/>
      <c r="I117" s="250"/>
      <c r="K117" s="112">
        <v>56</v>
      </c>
      <c r="S117" s="110"/>
      <c r="T117" s="113"/>
      <c r="AA117" s="114"/>
      <c r="AT117" s="111" t="s">
        <v>370</v>
      </c>
      <c r="AU117" s="111" t="s">
        <v>314</v>
      </c>
      <c r="AV117" s="111" t="s">
        <v>314</v>
      </c>
      <c r="AW117" s="111" t="s">
        <v>328</v>
      </c>
      <c r="AX117" s="111" t="s">
        <v>305</v>
      </c>
      <c r="AY117" s="111" t="s">
        <v>352</v>
      </c>
    </row>
    <row r="118" spans="2:51" s="6" customFormat="1" ht="15.75" customHeight="1">
      <c r="B118" s="110"/>
      <c r="E118" s="111"/>
      <c r="F118" s="249" t="s">
        <v>16</v>
      </c>
      <c r="G118" s="250"/>
      <c r="H118" s="250"/>
      <c r="I118" s="250"/>
      <c r="K118" s="112">
        <v>8</v>
      </c>
      <c r="S118" s="110"/>
      <c r="T118" s="113"/>
      <c r="AA118" s="114"/>
      <c r="AT118" s="111" t="s">
        <v>370</v>
      </c>
      <c r="AU118" s="111" t="s">
        <v>314</v>
      </c>
      <c r="AV118" s="111" t="s">
        <v>314</v>
      </c>
      <c r="AW118" s="111" t="s">
        <v>328</v>
      </c>
      <c r="AX118" s="111" t="s">
        <v>305</v>
      </c>
      <c r="AY118" s="111" t="s">
        <v>352</v>
      </c>
    </row>
    <row r="119" spans="2:51" s="6" customFormat="1" ht="15.75" customHeight="1">
      <c r="B119" s="110"/>
      <c r="E119" s="111"/>
      <c r="F119" s="249" t="s">
        <v>17</v>
      </c>
      <c r="G119" s="250"/>
      <c r="H119" s="250"/>
      <c r="I119" s="250"/>
      <c r="K119" s="112">
        <v>25</v>
      </c>
      <c r="S119" s="110"/>
      <c r="T119" s="113"/>
      <c r="AA119" s="114"/>
      <c r="AT119" s="111" t="s">
        <v>370</v>
      </c>
      <c r="AU119" s="111" t="s">
        <v>314</v>
      </c>
      <c r="AV119" s="111" t="s">
        <v>314</v>
      </c>
      <c r="AW119" s="111" t="s">
        <v>328</v>
      </c>
      <c r="AX119" s="111" t="s">
        <v>305</v>
      </c>
      <c r="AY119" s="111" t="s">
        <v>352</v>
      </c>
    </row>
    <row r="120" spans="2:63" s="93" customFormat="1" ht="30.75" customHeight="1">
      <c r="B120" s="94"/>
      <c r="D120" s="101" t="s">
        <v>333</v>
      </c>
      <c r="N120" s="254">
        <f>$BK$120</f>
        <v>0</v>
      </c>
      <c r="O120" s="253"/>
      <c r="P120" s="253"/>
      <c r="Q120" s="253"/>
      <c r="S120" s="94"/>
      <c r="T120" s="97"/>
      <c r="W120" s="98">
        <f>$W$121+SUM($W$122:$W$126)</f>
        <v>0</v>
      </c>
      <c r="Y120" s="98">
        <f>$Y$121+SUM($Y$122:$Y$126)</f>
        <v>2.1122</v>
      </c>
      <c r="AA120" s="99">
        <f>$AA$121+SUM($AA$122:$AA$126)</f>
        <v>3</v>
      </c>
      <c r="AR120" s="96" t="s">
        <v>258</v>
      </c>
      <c r="AT120" s="96" t="s">
        <v>304</v>
      </c>
      <c r="AU120" s="96" t="s">
        <v>258</v>
      </c>
      <c r="AY120" s="96" t="s">
        <v>352</v>
      </c>
      <c r="BK120" s="100">
        <f>$BK$121+SUM($BK$122:$BK$126)</f>
        <v>0</v>
      </c>
    </row>
    <row r="121" spans="2:65" s="6" customFormat="1" ht="27" customHeight="1">
      <c r="B121" s="20"/>
      <c r="C121" s="102" t="s">
        <v>18</v>
      </c>
      <c r="D121" s="102" t="s">
        <v>353</v>
      </c>
      <c r="E121" s="227" t="s">
        <v>19</v>
      </c>
      <c r="F121" s="247" t="s">
        <v>20</v>
      </c>
      <c r="G121" s="248"/>
      <c r="H121" s="248"/>
      <c r="I121" s="248"/>
      <c r="J121" s="205" t="s">
        <v>356</v>
      </c>
      <c r="K121" s="206">
        <v>5</v>
      </c>
      <c r="L121" s="244"/>
      <c r="M121" s="245"/>
      <c r="N121" s="246">
        <f>ROUND($L$121*$K$121,2)</f>
        <v>0</v>
      </c>
      <c r="O121" s="245"/>
      <c r="P121" s="245"/>
      <c r="Q121" s="245"/>
      <c r="R121" s="104" t="s">
        <v>364</v>
      </c>
      <c r="S121" s="20"/>
      <c r="T121" s="105"/>
      <c r="U121" s="106" t="s">
        <v>275</v>
      </c>
      <c r="X121" s="107">
        <v>0.35744</v>
      </c>
      <c r="Y121" s="107">
        <f>$X$121*$K$121</f>
        <v>1.7872</v>
      </c>
      <c r="Z121" s="107">
        <v>0</v>
      </c>
      <c r="AA121" s="108">
        <f>$Z$121*$K$121</f>
        <v>0</v>
      </c>
      <c r="AR121" s="71" t="s">
        <v>357</v>
      </c>
      <c r="AT121" s="71" t="s">
        <v>353</v>
      </c>
      <c r="AU121" s="71" t="s">
        <v>314</v>
      </c>
      <c r="AY121" s="6" t="s">
        <v>352</v>
      </c>
      <c r="BE121" s="109">
        <f>IF($U$121="základní",$N$121,0)</f>
        <v>0</v>
      </c>
      <c r="BF121" s="109">
        <f>IF($U$121="snížená",$N$121,0)</f>
        <v>0</v>
      </c>
      <c r="BG121" s="109">
        <f>IF($U$121="zákl. přenesená",$N$121,0)</f>
        <v>0</v>
      </c>
      <c r="BH121" s="109">
        <f>IF($U$121="sníž. přenesená",$N$121,0)</f>
        <v>0</v>
      </c>
      <c r="BI121" s="109">
        <f>IF($U$121="nulová",$N$121,0)</f>
        <v>0</v>
      </c>
      <c r="BJ121" s="71" t="s">
        <v>258</v>
      </c>
      <c r="BK121" s="109">
        <f>ROUND($L$121*$K$121,2)</f>
        <v>0</v>
      </c>
      <c r="BL121" s="71" t="s">
        <v>357</v>
      </c>
      <c r="BM121" s="71" t="s">
        <v>21</v>
      </c>
    </row>
    <row r="122" spans="2:47" s="6" customFormat="1" ht="16.5" customHeight="1">
      <c r="B122" s="20"/>
      <c r="F122" s="156" t="s">
        <v>22</v>
      </c>
      <c r="G122" s="242"/>
      <c r="H122" s="242"/>
      <c r="I122" s="242"/>
      <c r="J122" s="242"/>
      <c r="K122" s="242"/>
      <c r="L122" s="242"/>
      <c r="M122" s="242"/>
      <c r="N122" s="242"/>
      <c r="O122" s="242"/>
      <c r="P122" s="242"/>
      <c r="Q122" s="242"/>
      <c r="R122" s="242"/>
      <c r="S122" s="20"/>
      <c r="T122" s="44"/>
      <c r="AA122" s="45"/>
      <c r="AT122" s="6" t="s">
        <v>360</v>
      </c>
      <c r="AU122" s="6" t="s">
        <v>314</v>
      </c>
    </row>
    <row r="123" spans="2:47" s="6" customFormat="1" ht="109.5" customHeight="1">
      <c r="B123" s="20"/>
      <c r="F123" s="157" t="s">
        <v>23</v>
      </c>
      <c r="G123" s="242"/>
      <c r="H123" s="242"/>
      <c r="I123" s="242"/>
      <c r="J123" s="242"/>
      <c r="K123" s="242"/>
      <c r="L123" s="242"/>
      <c r="M123" s="242"/>
      <c r="N123" s="242"/>
      <c r="O123" s="242"/>
      <c r="P123" s="242"/>
      <c r="Q123" s="242"/>
      <c r="R123" s="242"/>
      <c r="S123" s="20"/>
      <c r="T123" s="44"/>
      <c r="AA123" s="45"/>
      <c r="AT123" s="6" t="s">
        <v>368</v>
      </c>
      <c r="AU123" s="6" t="s">
        <v>314</v>
      </c>
    </row>
    <row r="124" spans="2:65" s="6" customFormat="1" ht="15.75" customHeight="1">
      <c r="B124" s="20"/>
      <c r="C124" s="115" t="s">
        <v>24</v>
      </c>
      <c r="D124" s="115" t="s">
        <v>379</v>
      </c>
      <c r="E124" s="228" t="s">
        <v>25</v>
      </c>
      <c r="F124" s="255" t="s">
        <v>26</v>
      </c>
      <c r="G124" s="256"/>
      <c r="H124" s="256"/>
      <c r="I124" s="256"/>
      <c r="J124" s="224" t="s">
        <v>356</v>
      </c>
      <c r="K124" s="225">
        <v>5</v>
      </c>
      <c r="L124" s="257"/>
      <c r="M124" s="258"/>
      <c r="N124" s="259">
        <f>ROUND($L$124*$K$124,2)</f>
        <v>0</v>
      </c>
      <c r="O124" s="245"/>
      <c r="P124" s="245"/>
      <c r="Q124" s="245"/>
      <c r="R124" s="104"/>
      <c r="S124" s="20"/>
      <c r="T124" s="105"/>
      <c r="U124" s="106" t="s">
        <v>275</v>
      </c>
      <c r="X124" s="107">
        <v>0.065</v>
      </c>
      <c r="Y124" s="107">
        <f>$X$124*$K$124</f>
        <v>0.325</v>
      </c>
      <c r="Z124" s="107">
        <v>0</v>
      </c>
      <c r="AA124" s="108">
        <f>$Z$124*$K$124</f>
        <v>0</v>
      </c>
      <c r="AR124" s="71" t="s">
        <v>382</v>
      </c>
      <c r="AT124" s="71" t="s">
        <v>379</v>
      </c>
      <c r="AU124" s="71" t="s">
        <v>314</v>
      </c>
      <c r="AY124" s="6" t="s">
        <v>352</v>
      </c>
      <c r="BE124" s="109">
        <f>IF($U$124="základní",$N$124,0)</f>
        <v>0</v>
      </c>
      <c r="BF124" s="109">
        <f>IF($U$124="snížená",$N$124,0)</f>
        <v>0</v>
      </c>
      <c r="BG124" s="109">
        <f>IF($U$124="zákl. přenesená",$N$124,0)</f>
        <v>0</v>
      </c>
      <c r="BH124" s="109">
        <f>IF($U$124="sníž. přenesená",$N$124,0)</f>
        <v>0</v>
      </c>
      <c r="BI124" s="109">
        <f>IF($U$124="nulová",$N$124,0)</f>
        <v>0</v>
      </c>
      <c r="BJ124" s="71" t="s">
        <v>258</v>
      </c>
      <c r="BK124" s="109">
        <f>ROUND($L$124*$K$124,2)</f>
        <v>0</v>
      </c>
      <c r="BL124" s="71" t="s">
        <v>357</v>
      </c>
      <c r="BM124" s="71" t="s">
        <v>27</v>
      </c>
    </row>
    <row r="125" spans="2:47" s="6" customFormat="1" ht="16.5" customHeight="1">
      <c r="B125" s="20"/>
      <c r="F125" s="156" t="s">
        <v>28</v>
      </c>
      <c r="G125" s="242"/>
      <c r="H125" s="242"/>
      <c r="I125" s="242"/>
      <c r="J125" s="242"/>
      <c r="K125" s="242"/>
      <c r="L125" s="242"/>
      <c r="M125" s="242"/>
      <c r="N125" s="242"/>
      <c r="O125" s="242"/>
      <c r="P125" s="242"/>
      <c r="Q125" s="242"/>
      <c r="R125" s="242"/>
      <c r="S125" s="20"/>
      <c r="T125" s="44"/>
      <c r="AA125" s="45"/>
      <c r="AT125" s="6" t="s">
        <v>360</v>
      </c>
      <c r="AU125" s="6" t="s">
        <v>314</v>
      </c>
    </row>
    <row r="126" spans="2:63" s="93" customFormat="1" ht="23.25" customHeight="1">
      <c r="B126" s="94"/>
      <c r="D126" s="101" t="s">
        <v>334</v>
      </c>
      <c r="N126" s="254">
        <f>$BK$126</f>
        <v>0</v>
      </c>
      <c r="O126" s="253"/>
      <c r="P126" s="253"/>
      <c r="Q126" s="253"/>
      <c r="S126" s="94"/>
      <c r="T126" s="97"/>
      <c r="W126" s="98">
        <f>SUM($W$127:$W$145)</f>
        <v>0</v>
      </c>
      <c r="Y126" s="98">
        <f>SUM($Y$127:$Y$145)</f>
        <v>0</v>
      </c>
      <c r="AA126" s="99">
        <f>SUM($AA$127:$AA$145)</f>
        <v>3</v>
      </c>
      <c r="AR126" s="96" t="s">
        <v>258</v>
      </c>
      <c r="AT126" s="96" t="s">
        <v>304</v>
      </c>
      <c r="AU126" s="96" t="s">
        <v>314</v>
      </c>
      <c r="AY126" s="96" t="s">
        <v>352</v>
      </c>
      <c r="BK126" s="100">
        <f>SUM($BK$127:$BK$145)</f>
        <v>0</v>
      </c>
    </row>
    <row r="127" spans="2:65" s="6" customFormat="1" ht="39" customHeight="1">
      <c r="B127" s="20"/>
      <c r="C127" s="102" t="s">
        <v>29</v>
      </c>
      <c r="D127" s="102" t="s">
        <v>353</v>
      </c>
      <c r="E127" s="227" t="s">
        <v>30</v>
      </c>
      <c r="F127" s="247" t="s">
        <v>31</v>
      </c>
      <c r="G127" s="248"/>
      <c r="H127" s="248"/>
      <c r="I127" s="248"/>
      <c r="J127" s="205" t="s">
        <v>6</v>
      </c>
      <c r="K127" s="206">
        <v>2.8</v>
      </c>
      <c r="L127" s="244"/>
      <c r="M127" s="245"/>
      <c r="N127" s="246">
        <f>ROUND($L$127*$K$127,2)</f>
        <v>0</v>
      </c>
      <c r="O127" s="245"/>
      <c r="P127" s="245"/>
      <c r="Q127" s="245"/>
      <c r="R127" s="104" t="s">
        <v>364</v>
      </c>
      <c r="S127" s="20"/>
      <c r="T127" s="105"/>
      <c r="U127" s="106" t="s">
        <v>275</v>
      </c>
      <c r="X127" s="107">
        <v>0</v>
      </c>
      <c r="Y127" s="107">
        <f>$X$127*$K$127</f>
        <v>0</v>
      </c>
      <c r="Z127" s="107">
        <v>0</v>
      </c>
      <c r="AA127" s="108">
        <f>$Z$127*$K$127</f>
        <v>0</v>
      </c>
      <c r="AR127" s="71" t="s">
        <v>357</v>
      </c>
      <c r="AT127" s="71" t="s">
        <v>353</v>
      </c>
      <c r="AU127" s="71" t="s">
        <v>371</v>
      </c>
      <c r="AY127" s="6" t="s">
        <v>352</v>
      </c>
      <c r="BE127" s="109">
        <f>IF($U$127="základní",$N$127,0)</f>
        <v>0</v>
      </c>
      <c r="BF127" s="109">
        <f>IF($U$127="snížená",$N$127,0)</f>
        <v>0</v>
      </c>
      <c r="BG127" s="109">
        <f>IF($U$127="zákl. přenesená",$N$127,0)</f>
        <v>0</v>
      </c>
      <c r="BH127" s="109">
        <f>IF($U$127="sníž. přenesená",$N$127,0)</f>
        <v>0</v>
      </c>
      <c r="BI127" s="109">
        <f>IF($U$127="nulová",$N$127,0)</f>
        <v>0</v>
      </c>
      <c r="BJ127" s="71" t="s">
        <v>258</v>
      </c>
      <c r="BK127" s="109">
        <f>ROUND($L$127*$K$127,2)</f>
        <v>0</v>
      </c>
      <c r="BL127" s="71" t="s">
        <v>357</v>
      </c>
      <c r="BM127" s="71" t="s">
        <v>32</v>
      </c>
    </row>
    <row r="128" spans="2:47" s="6" customFormat="1" ht="16.5" customHeight="1">
      <c r="B128" s="20"/>
      <c r="F128" s="156" t="s">
        <v>33</v>
      </c>
      <c r="G128" s="242"/>
      <c r="H128" s="242"/>
      <c r="I128" s="242"/>
      <c r="J128" s="242"/>
      <c r="K128" s="242"/>
      <c r="L128" s="242"/>
      <c r="M128" s="242"/>
      <c r="N128" s="242"/>
      <c r="O128" s="242"/>
      <c r="P128" s="242"/>
      <c r="Q128" s="242"/>
      <c r="R128" s="242"/>
      <c r="S128" s="20"/>
      <c r="T128" s="44"/>
      <c r="AA128" s="45"/>
      <c r="AT128" s="6" t="s">
        <v>360</v>
      </c>
      <c r="AU128" s="6" t="s">
        <v>371</v>
      </c>
    </row>
    <row r="129" spans="2:47" s="6" customFormat="1" ht="85.5" customHeight="1">
      <c r="B129" s="20"/>
      <c r="F129" s="157" t="s">
        <v>34</v>
      </c>
      <c r="G129" s="242"/>
      <c r="H129" s="242"/>
      <c r="I129" s="242"/>
      <c r="J129" s="242"/>
      <c r="K129" s="242"/>
      <c r="L129" s="242"/>
      <c r="M129" s="242"/>
      <c r="N129" s="242"/>
      <c r="O129" s="242"/>
      <c r="P129" s="242"/>
      <c r="Q129" s="242"/>
      <c r="R129" s="242"/>
      <c r="S129" s="20"/>
      <c r="T129" s="44"/>
      <c r="AA129" s="45"/>
      <c r="AT129" s="6" t="s">
        <v>368</v>
      </c>
      <c r="AU129" s="6" t="s">
        <v>371</v>
      </c>
    </row>
    <row r="130" spans="2:51" s="6" customFormat="1" ht="15.75" customHeight="1">
      <c r="B130" s="110"/>
      <c r="E130" s="111"/>
      <c r="F130" s="249" t="s">
        <v>35</v>
      </c>
      <c r="G130" s="250"/>
      <c r="H130" s="250"/>
      <c r="I130" s="250"/>
      <c r="K130" s="112">
        <v>2.8</v>
      </c>
      <c r="S130" s="110"/>
      <c r="T130" s="113"/>
      <c r="AA130" s="114"/>
      <c r="AT130" s="111" t="s">
        <v>370</v>
      </c>
      <c r="AU130" s="111" t="s">
        <v>371</v>
      </c>
      <c r="AV130" s="111" t="s">
        <v>314</v>
      </c>
      <c r="AW130" s="111" t="s">
        <v>328</v>
      </c>
      <c r="AX130" s="111" t="s">
        <v>258</v>
      </c>
      <c r="AY130" s="111" t="s">
        <v>352</v>
      </c>
    </row>
    <row r="131" spans="2:65" s="6" customFormat="1" ht="27" customHeight="1">
      <c r="B131" s="20"/>
      <c r="C131" s="102" t="s">
        <v>36</v>
      </c>
      <c r="D131" s="102" t="s">
        <v>353</v>
      </c>
      <c r="E131" s="227" t="s">
        <v>37</v>
      </c>
      <c r="F131" s="247" t="s">
        <v>38</v>
      </c>
      <c r="G131" s="248"/>
      <c r="H131" s="248"/>
      <c r="I131" s="248"/>
      <c r="J131" s="205" t="s">
        <v>6</v>
      </c>
      <c r="K131" s="206">
        <v>39.2</v>
      </c>
      <c r="L131" s="244"/>
      <c r="M131" s="245"/>
      <c r="N131" s="246">
        <f>ROUND($L$131*$K$131,2)</f>
        <v>0</v>
      </c>
      <c r="O131" s="245"/>
      <c r="P131" s="245"/>
      <c r="Q131" s="245"/>
      <c r="R131" s="104" t="s">
        <v>364</v>
      </c>
      <c r="S131" s="20"/>
      <c r="T131" s="105"/>
      <c r="U131" s="106" t="s">
        <v>275</v>
      </c>
      <c r="X131" s="107">
        <v>0</v>
      </c>
      <c r="Y131" s="107">
        <f>$X$131*$K$131</f>
        <v>0</v>
      </c>
      <c r="Z131" s="107">
        <v>0</v>
      </c>
      <c r="AA131" s="108">
        <f>$Z$131*$K$131</f>
        <v>0</v>
      </c>
      <c r="AR131" s="71" t="s">
        <v>357</v>
      </c>
      <c r="AT131" s="71" t="s">
        <v>353</v>
      </c>
      <c r="AU131" s="71" t="s">
        <v>371</v>
      </c>
      <c r="AY131" s="6" t="s">
        <v>352</v>
      </c>
      <c r="BE131" s="109">
        <f>IF($U$131="základní",$N$131,0)</f>
        <v>0</v>
      </c>
      <c r="BF131" s="109">
        <f>IF($U$131="snížená",$N$131,0)</f>
        <v>0</v>
      </c>
      <c r="BG131" s="109">
        <f>IF($U$131="zákl. přenesená",$N$131,0)</f>
        <v>0</v>
      </c>
      <c r="BH131" s="109">
        <f>IF($U$131="sníž. přenesená",$N$131,0)</f>
        <v>0</v>
      </c>
      <c r="BI131" s="109">
        <f>IF($U$131="nulová",$N$131,0)</f>
        <v>0</v>
      </c>
      <c r="BJ131" s="71" t="s">
        <v>258</v>
      </c>
      <c r="BK131" s="109">
        <f>ROUND($L$131*$K$131,2)</f>
        <v>0</v>
      </c>
      <c r="BL131" s="71" t="s">
        <v>357</v>
      </c>
      <c r="BM131" s="71" t="s">
        <v>39</v>
      </c>
    </row>
    <row r="132" spans="2:47" s="6" customFormat="1" ht="16.5" customHeight="1">
      <c r="B132" s="20"/>
      <c r="F132" s="156" t="s">
        <v>40</v>
      </c>
      <c r="G132" s="242"/>
      <c r="H132" s="242"/>
      <c r="I132" s="242"/>
      <c r="J132" s="242"/>
      <c r="K132" s="242"/>
      <c r="L132" s="242"/>
      <c r="M132" s="242"/>
      <c r="N132" s="242"/>
      <c r="O132" s="242"/>
      <c r="P132" s="242"/>
      <c r="Q132" s="242"/>
      <c r="R132" s="242"/>
      <c r="S132" s="20"/>
      <c r="T132" s="44"/>
      <c r="AA132" s="45"/>
      <c r="AT132" s="6" t="s">
        <v>360</v>
      </c>
      <c r="AU132" s="6" t="s">
        <v>371</v>
      </c>
    </row>
    <row r="133" spans="2:47" s="6" customFormat="1" ht="85.5" customHeight="1">
      <c r="B133" s="20"/>
      <c r="F133" s="157" t="s">
        <v>34</v>
      </c>
      <c r="G133" s="242"/>
      <c r="H133" s="242"/>
      <c r="I133" s="242"/>
      <c r="J133" s="242"/>
      <c r="K133" s="242"/>
      <c r="L133" s="242"/>
      <c r="M133" s="242"/>
      <c r="N133" s="242"/>
      <c r="O133" s="242"/>
      <c r="P133" s="242"/>
      <c r="Q133" s="242"/>
      <c r="R133" s="242"/>
      <c r="S133" s="20"/>
      <c r="T133" s="44"/>
      <c r="AA133" s="45"/>
      <c r="AT133" s="6" t="s">
        <v>368</v>
      </c>
      <c r="AU133" s="6" t="s">
        <v>371</v>
      </c>
    </row>
    <row r="134" spans="2:51" s="6" customFormat="1" ht="15.75" customHeight="1">
      <c r="B134" s="110"/>
      <c r="E134" s="111"/>
      <c r="F134" s="249" t="s">
        <v>35</v>
      </c>
      <c r="G134" s="250"/>
      <c r="H134" s="250"/>
      <c r="I134" s="250"/>
      <c r="K134" s="112">
        <v>2.8</v>
      </c>
      <c r="S134" s="110"/>
      <c r="T134" s="113"/>
      <c r="AA134" s="114"/>
      <c r="AT134" s="111" t="s">
        <v>370</v>
      </c>
      <c r="AU134" s="111" t="s">
        <v>371</v>
      </c>
      <c r="AV134" s="111" t="s">
        <v>314</v>
      </c>
      <c r="AW134" s="111" t="s">
        <v>328</v>
      </c>
      <c r="AX134" s="111" t="s">
        <v>258</v>
      </c>
      <c r="AY134" s="111" t="s">
        <v>352</v>
      </c>
    </row>
    <row r="135" spans="2:51" s="6" customFormat="1" ht="15.75" customHeight="1">
      <c r="B135" s="110"/>
      <c r="F135" s="249" t="s">
        <v>41</v>
      </c>
      <c r="G135" s="250"/>
      <c r="H135" s="250"/>
      <c r="I135" s="250"/>
      <c r="K135" s="112">
        <v>39.2</v>
      </c>
      <c r="S135" s="110"/>
      <c r="T135" s="113"/>
      <c r="AA135" s="114"/>
      <c r="AT135" s="111" t="s">
        <v>370</v>
      </c>
      <c r="AU135" s="111" t="s">
        <v>371</v>
      </c>
      <c r="AV135" s="111" t="s">
        <v>314</v>
      </c>
      <c r="AW135" s="111" t="s">
        <v>305</v>
      </c>
      <c r="AX135" s="111" t="s">
        <v>258</v>
      </c>
      <c r="AY135" s="111" t="s">
        <v>352</v>
      </c>
    </row>
    <row r="136" spans="2:65" s="6" customFormat="1" ht="27" customHeight="1">
      <c r="B136" s="20"/>
      <c r="C136" s="102" t="s">
        <v>249</v>
      </c>
      <c r="D136" s="102" t="s">
        <v>353</v>
      </c>
      <c r="E136" s="227" t="s">
        <v>42</v>
      </c>
      <c r="F136" s="247" t="s">
        <v>43</v>
      </c>
      <c r="G136" s="248"/>
      <c r="H136" s="248"/>
      <c r="I136" s="248"/>
      <c r="J136" s="205" t="s">
        <v>363</v>
      </c>
      <c r="K136" s="206">
        <v>2</v>
      </c>
      <c r="L136" s="244"/>
      <c r="M136" s="245"/>
      <c r="N136" s="246">
        <f>ROUND($L$136*$K$136,2)</f>
        <v>0</v>
      </c>
      <c r="O136" s="245"/>
      <c r="P136" s="245"/>
      <c r="Q136" s="245"/>
      <c r="R136" s="104" t="s">
        <v>364</v>
      </c>
      <c r="S136" s="20"/>
      <c r="T136" s="105"/>
      <c r="U136" s="106" t="s">
        <v>275</v>
      </c>
      <c r="X136" s="107">
        <v>0</v>
      </c>
      <c r="Y136" s="107">
        <f>$X$136*$K$136</f>
        <v>0</v>
      </c>
      <c r="Z136" s="107">
        <v>1.5</v>
      </c>
      <c r="AA136" s="108">
        <f>$Z$136*$K$136</f>
        <v>3</v>
      </c>
      <c r="AR136" s="71" t="s">
        <v>357</v>
      </c>
      <c r="AT136" s="71" t="s">
        <v>353</v>
      </c>
      <c r="AU136" s="71" t="s">
        <v>371</v>
      </c>
      <c r="AY136" s="6" t="s">
        <v>352</v>
      </c>
      <c r="BE136" s="109">
        <f>IF($U$136="základní",$N$136,0)</f>
        <v>0</v>
      </c>
      <c r="BF136" s="109">
        <f>IF($U$136="snížená",$N$136,0)</f>
        <v>0</v>
      </c>
      <c r="BG136" s="109">
        <f>IF($U$136="zákl. přenesená",$N$136,0)</f>
        <v>0</v>
      </c>
      <c r="BH136" s="109">
        <f>IF($U$136="sníž. přenesená",$N$136,0)</f>
        <v>0</v>
      </c>
      <c r="BI136" s="109">
        <f>IF($U$136="nulová",$N$136,0)</f>
        <v>0</v>
      </c>
      <c r="BJ136" s="71" t="s">
        <v>258</v>
      </c>
      <c r="BK136" s="109">
        <f>ROUND($L$136*$K$136,2)</f>
        <v>0</v>
      </c>
      <c r="BL136" s="71" t="s">
        <v>357</v>
      </c>
      <c r="BM136" s="71" t="s">
        <v>44</v>
      </c>
    </row>
    <row r="137" spans="2:47" s="6" customFormat="1" ht="27" customHeight="1">
      <c r="B137" s="20"/>
      <c r="F137" s="156" t="s">
        <v>45</v>
      </c>
      <c r="G137" s="242"/>
      <c r="H137" s="242"/>
      <c r="I137" s="242"/>
      <c r="J137" s="242"/>
      <c r="K137" s="242"/>
      <c r="L137" s="242"/>
      <c r="M137" s="242"/>
      <c r="N137" s="242"/>
      <c r="O137" s="242"/>
      <c r="P137" s="242"/>
      <c r="Q137" s="242"/>
      <c r="R137" s="242"/>
      <c r="S137" s="20"/>
      <c r="T137" s="44"/>
      <c r="AA137" s="45"/>
      <c r="AT137" s="6" t="s">
        <v>360</v>
      </c>
      <c r="AU137" s="6" t="s">
        <v>371</v>
      </c>
    </row>
    <row r="138" spans="2:47" s="6" customFormat="1" ht="85.5" customHeight="1">
      <c r="B138" s="20"/>
      <c r="F138" s="157" t="s">
        <v>46</v>
      </c>
      <c r="G138" s="242"/>
      <c r="H138" s="242"/>
      <c r="I138" s="242"/>
      <c r="J138" s="242"/>
      <c r="K138" s="242"/>
      <c r="L138" s="242"/>
      <c r="M138" s="242"/>
      <c r="N138" s="242"/>
      <c r="O138" s="242"/>
      <c r="P138" s="242"/>
      <c r="Q138" s="242"/>
      <c r="R138" s="242"/>
      <c r="S138" s="20"/>
      <c r="T138" s="44"/>
      <c r="AA138" s="45"/>
      <c r="AT138" s="6" t="s">
        <v>368</v>
      </c>
      <c r="AU138" s="6" t="s">
        <v>371</v>
      </c>
    </row>
    <row r="139" spans="2:51" s="6" customFormat="1" ht="15.75" customHeight="1">
      <c r="B139" s="110"/>
      <c r="E139" s="111"/>
      <c r="F139" s="249" t="s">
        <v>47</v>
      </c>
      <c r="G139" s="250"/>
      <c r="H139" s="250"/>
      <c r="I139" s="250"/>
      <c r="K139" s="112">
        <v>2</v>
      </c>
      <c r="S139" s="110"/>
      <c r="T139" s="113"/>
      <c r="AA139" s="114"/>
      <c r="AT139" s="111" t="s">
        <v>370</v>
      </c>
      <c r="AU139" s="111" t="s">
        <v>371</v>
      </c>
      <c r="AV139" s="111" t="s">
        <v>314</v>
      </c>
      <c r="AW139" s="111" t="s">
        <v>328</v>
      </c>
      <c r="AX139" s="111" t="s">
        <v>258</v>
      </c>
      <c r="AY139" s="111" t="s">
        <v>352</v>
      </c>
    </row>
    <row r="140" spans="2:65" s="6" customFormat="1" ht="27" customHeight="1">
      <c r="B140" s="20"/>
      <c r="C140" s="102" t="s">
        <v>48</v>
      </c>
      <c r="D140" s="102" t="s">
        <v>353</v>
      </c>
      <c r="E140" s="227" t="s">
        <v>49</v>
      </c>
      <c r="F140" s="247" t="s">
        <v>50</v>
      </c>
      <c r="G140" s="248"/>
      <c r="H140" s="248"/>
      <c r="I140" s="248"/>
      <c r="J140" s="205" t="s">
        <v>6</v>
      </c>
      <c r="K140" s="206">
        <v>2.8</v>
      </c>
      <c r="L140" s="244"/>
      <c r="M140" s="245"/>
      <c r="N140" s="246">
        <f>ROUND($L$140*$K$140,2)</f>
        <v>0</v>
      </c>
      <c r="O140" s="245"/>
      <c r="P140" s="245"/>
      <c r="Q140" s="245"/>
      <c r="R140" s="104" t="s">
        <v>364</v>
      </c>
      <c r="S140" s="20"/>
      <c r="T140" s="105"/>
      <c r="U140" s="106" t="s">
        <v>275</v>
      </c>
      <c r="X140" s="107">
        <v>0</v>
      </c>
      <c r="Y140" s="107">
        <f>$X$140*$K$140</f>
        <v>0</v>
      </c>
      <c r="Z140" s="107">
        <v>0</v>
      </c>
      <c r="AA140" s="108">
        <f>$Z$140*$K$140</f>
        <v>0</v>
      </c>
      <c r="AR140" s="71" t="s">
        <v>357</v>
      </c>
      <c r="AT140" s="71" t="s">
        <v>353</v>
      </c>
      <c r="AU140" s="71" t="s">
        <v>371</v>
      </c>
      <c r="AY140" s="6" t="s">
        <v>352</v>
      </c>
      <c r="BE140" s="109">
        <f>IF($U$140="základní",$N$140,0)</f>
        <v>0</v>
      </c>
      <c r="BF140" s="109">
        <f>IF($U$140="snížená",$N$140,0)</f>
        <v>0</v>
      </c>
      <c r="BG140" s="109">
        <f>IF($U$140="zákl. přenesená",$N$140,0)</f>
        <v>0</v>
      </c>
      <c r="BH140" s="109">
        <f>IF($U$140="sníž. přenesená",$N$140,0)</f>
        <v>0</v>
      </c>
      <c r="BI140" s="109">
        <f>IF($U$140="nulová",$N$140,0)</f>
        <v>0</v>
      </c>
      <c r="BJ140" s="71" t="s">
        <v>258</v>
      </c>
      <c r="BK140" s="109">
        <f>ROUND($L$140*$K$140,2)</f>
        <v>0</v>
      </c>
      <c r="BL140" s="71" t="s">
        <v>357</v>
      </c>
      <c r="BM140" s="71" t="s">
        <v>51</v>
      </c>
    </row>
    <row r="141" spans="2:47" s="6" customFormat="1" ht="16.5" customHeight="1">
      <c r="B141" s="20"/>
      <c r="F141" s="156" t="s">
        <v>52</v>
      </c>
      <c r="G141" s="242"/>
      <c r="H141" s="242"/>
      <c r="I141" s="242"/>
      <c r="J141" s="242"/>
      <c r="K141" s="242"/>
      <c r="L141" s="242"/>
      <c r="M141" s="242"/>
      <c r="N141" s="242"/>
      <c r="O141" s="242"/>
      <c r="P141" s="242"/>
      <c r="Q141" s="242"/>
      <c r="R141" s="242"/>
      <c r="S141" s="20"/>
      <c r="T141" s="44"/>
      <c r="AA141" s="45"/>
      <c r="AT141" s="6" t="s">
        <v>360</v>
      </c>
      <c r="AU141" s="6" t="s">
        <v>371</v>
      </c>
    </row>
    <row r="142" spans="2:47" s="6" customFormat="1" ht="85.5" customHeight="1">
      <c r="B142" s="20"/>
      <c r="F142" s="157" t="s">
        <v>53</v>
      </c>
      <c r="G142" s="242"/>
      <c r="H142" s="242"/>
      <c r="I142" s="242"/>
      <c r="J142" s="242"/>
      <c r="K142" s="242"/>
      <c r="L142" s="242"/>
      <c r="M142" s="242"/>
      <c r="N142" s="242"/>
      <c r="O142" s="242"/>
      <c r="P142" s="242"/>
      <c r="Q142" s="242"/>
      <c r="R142" s="242"/>
      <c r="S142" s="20"/>
      <c r="T142" s="44"/>
      <c r="AA142" s="45"/>
      <c r="AT142" s="6" t="s">
        <v>368</v>
      </c>
      <c r="AU142" s="6" t="s">
        <v>371</v>
      </c>
    </row>
    <row r="143" spans="2:51" s="6" customFormat="1" ht="15.75" customHeight="1">
      <c r="B143" s="110"/>
      <c r="E143" s="111"/>
      <c r="F143" s="249" t="s">
        <v>35</v>
      </c>
      <c r="G143" s="250"/>
      <c r="H143" s="250"/>
      <c r="I143" s="250"/>
      <c r="K143" s="112">
        <v>2.8</v>
      </c>
      <c r="S143" s="110"/>
      <c r="T143" s="113"/>
      <c r="AA143" s="114"/>
      <c r="AT143" s="111" t="s">
        <v>370</v>
      </c>
      <c r="AU143" s="111" t="s">
        <v>371</v>
      </c>
      <c r="AV143" s="111" t="s">
        <v>314</v>
      </c>
      <c r="AW143" s="111" t="s">
        <v>328</v>
      </c>
      <c r="AX143" s="111" t="s">
        <v>258</v>
      </c>
      <c r="AY143" s="111" t="s">
        <v>352</v>
      </c>
    </row>
    <row r="144" spans="2:65" s="6" customFormat="1" ht="27" customHeight="1">
      <c r="B144" s="20"/>
      <c r="C144" s="102" t="s">
        <v>54</v>
      </c>
      <c r="D144" s="102" t="s">
        <v>353</v>
      </c>
      <c r="E144" s="227" t="s">
        <v>55</v>
      </c>
      <c r="F144" s="247" t="s">
        <v>56</v>
      </c>
      <c r="G144" s="248"/>
      <c r="H144" s="248"/>
      <c r="I144" s="248"/>
      <c r="J144" s="205" t="s">
        <v>6</v>
      </c>
      <c r="K144" s="206">
        <v>67.689</v>
      </c>
      <c r="L144" s="244"/>
      <c r="M144" s="245"/>
      <c r="N144" s="246">
        <f>ROUND($L$144*$K$144,2)</f>
        <v>0</v>
      </c>
      <c r="O144" s="245"/>
      <c r="P144" s="245"/>
      <c r="Q144" s="245"/>
      <c r="R144" s="104" t="s">
        <v>364</v>
      </c>
      <c r="S144" s="20"/>
      <c r="T144" s="105"/>
      <c r="U144" s="106" t="s">
        <v>275</v>
      </c>
      <c r="X144" s="107">
        <v>0</v>
      </c>
      <c r="Y144" s="107">
        <f>$X$144*$K$144</f>
        <v>0</v>
      </c>
      <c r="Z144" s="107">
        <v>0</v>
      </c>
      <c r="AA144" s="108">
        <f>$Z$144*$K$144</f>
        <v>0</v>
      </c>
      <c r="AR144" s="71" t="s">
        <v>357</v>
      </c>
      <c r="AT144" s="71" t="s">
        <v>353</v>
      </c>
      <c r="AU144" s="71" t="s">
        <v>371</v>
      </c>
      <c r="AY144" s="6" t="s">
        <v>352</v>
      </c>
      <c r="BE144" s="109">
        <f>IF($U$144="základní",$N$144,0)</f>
        <v>0</v>
      </c>
      <c r="BF144" s="109">
        <f>IF($U$144="snížená",$N$144,0)</f>
        <v>0</v>
      </c>
      <c r="BG144" s="109">
        <f>IF($U$144="zákl. přenesená",$N$144,0)</f>
        <v>0</v>
      </c>
      <c r="BH144" s="109">
        <f>IF($U$144="sníž. přenesená",$N$144,0)</f>
        <v>0</v>
      </c>
      <c r="BI144" s="109">
        <f>IF($U$144="nulová",$N$144,0)</f>
        <v>0</v>
      </c>
      <c r="BJ144" s="71" t="s">
        <v>258</v>
      </c>
      <c r="BK144" s="109">
        <f>ROUND($L$144*$K$144,2)</f>
        <v>0</v>
      </c>
      <c r="BL144" s="71" t="s">
        <v>357</v>
      </c>
      <c r="BM144" s="71" t="s">
        <v>57</v>
      </c>
    </row>
    <row r="145" spans="2:47" s="6" customFormat="1" ht="16.5" customHeight="1">
      <c r="B145" s="20"/>
      <c r="F145" s="156" t="s">
        <v>58</v>
      </c>
      <c r="G145" s="242"/>
      <c r="H145" s="242"/>
      <c r="I145" s="242"/>
      <c r="J145" s="242"/>
      <c r="K145" s="242"/>
      <c r="L145" s="242"/>
      <c r="M145" s="242"/>
      <c r="N145" s="242"/>
      <c r="O145" s="242"/>
      <c r="P145" s="242"/>
      <c r="Q145" s="242"/>
      <c r="R145" s="242"/>
      <c r="S145" s="20"/>
      <c r="T145" s="44"/>
      <c r="AA145" s="45"/>
      <c r="AT145" s="6" t="s">
        <v>360</v>
      </c>
      <c r="AU145" s="6" t="s">
        <v>371</v>
      </c>
    </row>
    <row r="146" spans="2:63" s="93" customFormat="1" ht="37.5" customHeight="1">
      <c r="B146" s="94"/>
      <c r="D146" s="95" t="s">
        <v>335</v>
      </c>
      <c r="N146" s="252">
        <f>$BK$146</f>
        <v>0</v>
      </c>
      <c r="O146" s="253"/>
      <c r="P146" s="253"/>
      <c r="Q146" s="253"/>
      <c r="S146" s="94"/>
      <c r="T146" s="97"/>
      <c r="W146" s="98">
        <f>$W$147</f>
        <v>0</v>
      </c>
      <c r="Y146" s="98">
        <f>$Y$147</f>
        <v>0.00800604</v>
      </c>
      <c r="AA146" s="99">
        <f>$AA$147</f>
        <v>0</v>
      </c>
      <c r="AR146" s="96" t="s">
        <v>314</v>
      </c>
      <c r="AT146" s="96" t="s">
        <v>304</v>
      </c>
      <c r="AU146" s="96" t="s">
        <v>305</v>
      </c>
      <c r="AY146" s="96" t="s">
        <v>352</v>
      </c>
      <c r="BK146" s="100">
        <f>$BK$147</f>
        <v>0</v>
      </c>
    </row>
    <row r="147" spans="2:63" s="93" customFormat="1" ht="21" customHeight="1">
      <c r="B147" s="94"/>
      <c r="D147" s="101" t="s">
        <v>336</v>
      </c>
      <c r="N147" s="254">
        <f>$BK$147</f>
        <v>0</v>
      </c>
      <c r="O147" s="253"/>
      <c r="P147" s="253"/>
      <c r="Q147" s="253"/>
      <c r="S147" s="94"/>
      <c r="T147" s="97"/>
      <c r="W147" s="98">
        <f>SUM($W$148:$W$151)</f>
        <v>0</v>
      </c>
      <c r="Y147" s="98">
        <f>SUM($Y$148:$Y$151)</f>
        <v>0.00800604</v>
      </c>
      <c r="AA147" s="99">
        <f>SUM($AA$148:$AA$151)</f>
        <v>0</v>
      </c>
      <c r="AR147" s="96" t="s">
        <v>314</v>
      </c>
      <c r="AT147" s="96" t="s">
        <v>304</v>
      </c>
      <c r="AU147" s="96" t="s">
        <v>258</v>
      </c>
      <c r="AY147" s="96" t="s">
        <v>352</v>
      </c>
      <c r="BK147" s="100">
        <f>SUM($BK$148:$BK$151)</f>
        <v>0</v>
      </c>
    </row>
    <row r="148" spans="2:65" s="6" customFormat="1" ht="39" customHeight="1">
      <c r="B148" s="20"/>
      <c r="C148" s="102" t="s">
        <v>59</v>
      </c>
      <c r="D148" s="102" t="s">
        <v>353</v>
      </c>
      <c r="E148" s="227" t="s">
        <v>60</v>
      </c>
      <c r="F148" s="247" t="s">
        <v>61</v>
      </c>
      <c r="G148" s="248"/>
      <c r="H148" s="248"/>
      <c r="I148" s="248"/>
      <c r="J148" s="205" t="s">
        <v>12</v>
      </c>
      <c r="K148" s="206">
        <v>200.151</v>
      </c>
      <c r="L148" s="244"/>
      <c r="M148" s="245"/>
      <c r="N148" s="246">
        <f>ROUND($L$148*$K$148,2)</f>
        <v>0</v>
      </c>
      <c r="O148" s="245"/>
      <c r="P148" s="245"/>
      <c r="Q148" s="245"/>
      <c r="R148" s="104" t="s">
        <v>364</v>
      </c>
      <c r="S148" s="20"/>
      <c r="T148" s="105"/>
      <c r="U148" s="106" t="s">
        <v>275</v>
      </c>
      <c r="X148" s="107">
        <v>4E-05</v>
      </c>
      <c r="Y148" s="107">
        <f>$X$148*$K$148</f>
        <v>0.00800604</v>
      </c>
      <c r="Z148" s="107">
        <v>0</v>
      </c>
      <c r="AA148" s="108">
        <f>$Z$148*$K$148</f>
        <v>0</v>
      </c>
      <c r="AR148" s="71" t="s">
        <v>48</v>
      </c>
      <c r="AT148" s="71" t="s">
        <v>353</v>
      </c>
      <c r="AU148" s="71" t="s">
        <v>314</v>
      </c>
      <c r="AY148" s="6" t="s">
        <v>352</v>
      </c>
      <c r="BE148" s="109">
        <f>IF($U$148="základní",$N$148,0)</f>
        <v>0</v>
      </c>
      <c r="BF148" s="109">
        <f>IF($U$148="snížená",$N$148,0)</f>
        <v>0</v>
      </c>
      <c r="BG148" s="109">
        <f>IF($U$148="zákl. přenesená",$N$148,0)</f>
        <v>0</v>
      </c>
      <c r="BH148" s="109">
        <f>IF($U$148="sníž. přenesená",$N$148,0)</f>
        <v>0</v>
      </c>
      <c r="BI148" s="109">
        <f>IF($U$148="nulová",$N$148,0)</f>
        <v>0</v>
      </c>
      <c r="BJ148" s="71" t="s">
        <v>258</v>
      </c>
      <c r="BK148" s="109">
        <f>ROUND($L$148*$K$148,2)</f>
        <v>0</v>
      </c>
      <c r="BL148" s="71" t="s">
        <v>48</v>
      </c>
      <c r="BM148" s="71" t="s">
        <v>62</v>
      </c>
    </row>
    <row r="149" spans="2:47" s="6" customFormat="1" ht="27" customHeight="1">
      <c r="B149" s="20"/>
      <c r="F149" s="156" t="s">
        <v>63</v>
      </c>
      <c r="G149" s="242"/>
      <c r="H149" s="242"/>
      <c r="I149" s="242"/>
      <c r="J149" s="242"/>
      <c r="K149" s="242"/>
      <c r="L149" s="242"/>
      <c r="M149" s="242"/>
      <c r="N149" s="242"/>
      <c r="O149" s="242"/>
      <c r="P149" s="242"/>
      <c r="Q149" s="242"/>
      <c r="R149" s="242"/>
      <c r="S149" s="20"/>
      <c r="T149" s="44"/>
      <c r="AA149" s="45"/>
      <c r="AT149" s="6" t="s">
        <v>360</v>
      </c>
      <c r="AU149" s="6" t="s">
        <v>314</v>
      </c>
    </row>
    <row r="150" spans="2:47" s="6" customFormat="1" ht="50.25" customHeight="1">
      <c r="B150" s="20"/>
      <c r="F150" s="157" t="s">
        <v>64</v>
      </c>
      <c r="G150" s="242"/>
      <c r="H150" s="242"/>
      <c r="I150" s="242"/>
      <c r="J150" s="242"/>
      <c r="K150" s="242"/>
      <c r="L150" s="242"/>
      <c r="M150" s="242"/>
      <c r="N150" s="242"/>
      <c r="O150" s="242"/>
      <c r="P150" s="242"/>
      <c r="Q150" s="242"/>
      <c r="R150" s="242"/>
      <c r="S150" s="20"/>
      <c r="T150" s="44"/>
      <c r="AA150" s="45"/>
      <c r="AT150" s="6" t="s">
        <v>368</v>
      </c>
      <c r="AU150" s="6" t="s">
        <v>314</v>
      </c>
    </row>
    <row r="151" spans="2:51" s="6" customFormat="1" ht="15.75" customHeight="1">
      <c r="B151" s="110"/>
      <c r="E151" s="111"/>
      <c r="F151" s="249" t="s">
        <v>65</v>
      </c>
      <c r="G151" s="250"/>
      <c r="H151" s="250"/>
      <c r="I151" s="250"/>
      <c r="K151" s="112">
        <v>200.151</v>
      </c>
      <c r="S151" s="110"/>
      <c r="T151" s="116"/>
      <c r="U151" s="117"/>
      <c r="V151" s="117"/>
      <c r="W151" s="117"/>
      <c r="X151" s="117"/>
      <c r="Y151" s="117"/>
      <c r="Z151" s="117"/>
      <c r="AA151" s="118"/>
      <c r="AT151" s="111" t="s">
        <v>370</v>
      </c>
      <c r="AU151" s="111" t="s">
        <v>314</v>
      </c>
      <c r="AV151" s="111" t="s">
        <v>314</v>
      </c>
      <c r="AW151" s="111" t="s">
        <v>328</v>
      </c>
      <c r="AX151" s="111" t="s">
        <v>258</v>
      </c>
      <c r="AY151" s="111" t="s">
        <v>352</v>
      </c>
    </row>
    <row r="152" spans="2:19" s="6" customFormat="1" ht="7.5" customHeight="1">
      <c r="B152" s="34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20"/>
    </row>
    <row r="153" s="2" customFormat="1" ht="14.25" customHeight="1"/>
  </sheetData>
  <sheetProtection password="CB74" sheet="1"/>
  <mergeCells count="161">
    <mergeCell ref="O10:P10"/>
    <mergeCell ref="O12:P12"/>
    <mergeCell ref="C2:R2"/>
    <mergeCell ref="C4:R4"/>
    <mergeCell ref="F6:Q6"/>
    <mergeCell ref="F7:Q7"/>
    <mergeCell ref="H29:J29"/>
    <mergeCell ref="M29:P29"/>
    <mergeCell ref="O13:P13"/>
    <mergeCell ref="O15:P15"/>
    <mergeCell ref="O16:P16"/>
    <mergeCell ref="O18:P18"/>
    <mergeCell ref="O19:P19"/>
    <mergeCell ref="E22:P22"/>
    <mergeCell ref="M25:P25"/>
    <mergeCell ref="H27:J27"/>
    <mergeCell ref="M27:P27"/>
    <mergeCell ref="H28:J28"/>
    <mergeCell ref="M28:P28"/>
    <mergeCell ref="C49:G49"/>
    <mergeCell ref="N49:Q49"/>
    <mergeCell ref="H30:J30"/>
    <mergeCell ref="M30:P30"/>
    <mergeCell ref="H31:J31"/>
    <mergeCell ref="M31:P31"/>
    <mergeCell ref="L33:P33"/>
    <mergeCell ref="C39:R39"/>
    <mergeCell ref="F41:Q41"/>
    <mergeCell ref="F42:Q42"/>
    <mergeCell ref="M44:P44"/>
    <mergeCell ref="M46:Q46"/>
    <mergeCell ref="F68:Q68"/>
    <mergeCell ref="F69:Q69"/>
    <mergeCell ref="N51:Q51"/>
    <mergeCell ref="N52:Q52"/>
    <mergeCell ref="N53:Q53"/>
    <mergeCell ref="N54:Q54"/>
    <mergeCell ref="N55:Q55"/>
    <mergeCell ref="N56:Q56"/>
    <mergeCell ref="N57:Q57"/>
    <mergeCell ref="N58:Q58"/>
    <mergeCell ref="N59:Q59"/>
    <mergeCell ref="C66:R66"/>
    <mergeCell ref="F83:R83"/>
    <mergeCell ref="F82:I82"/>
    <mergeCell ref="L82:M82"/>
    <mergeCell ref="N82:Q82"/>
    <mergeCell ref="F84:R84"/>
    <mergeCell ref="M71:P71"/>
    <mergeCell ref="M73:Q73"/>
    <mergeCell ref="F76:I76"/>
    <mergeCell ref="L76:M76"/>
    <mergeCell ref="N76:Q76"/>
    <mergeCell ref="F80:I80"/>
    <mergeCell ref="L80:M80"/>
    <mergeCell ref="N80:Q80"/>
    <mergeCell ref="F81:R81"/>
    <mergeCell ref="N91:Q91"/>
    <mergeCell ref="F92:R92"/>
    <mergeCell ref="F85:I85"/>
    <mergeCell ref="F86:I86"/>
    <mergeCell ref="L86:M86"/>
    <mergeCell ref="N86:Q86"/>
    <mergeCell ref="F87:R87"/>
    <mergeCell ref="F88:R88"/>
    <mergeCell ref="F89:I89"/>
    <mergeCell ref="F90:I90"/>
    <mergeCell ref="F91:I91"/>
    <mergeCell ref="L91:M91"/>
    <mergeCell ref="F95:R95"/>
    <mergeCell ref="F97:I97"/>
    <mergeCell ref="L97:M97"/>
    <mergeCell ref="N97:Q97"/>
    <mergeCell ref="F93:I93"/>
    <mergeCell ref="L93:M93"/>
    <mergeCell ref="N93:Q93"/>
    <mergeCell ref="F94:R94"/>
    <mergeCell ref="F98:R98"/>
    <mergeCell ref="F99:R99"/>
    <mergeCell ref="F100:I100"/>
    <mergeCell ref="F101:I101"/>
    <mergeCell ref="L101:M101"/>
    <mergeCell ref="N101:Q101"/>
    <mergeCell ref="F102:R102"/>
    <mergeCell ref="F103:R103"/>
    <mergeCell ref="F104:I104"/>
    <mergeCell ref="F105:I105"/>
    <mergeCell ref="L105:M105"/>
    <mergeCell ref="N105:Q105"/>
    <mergeCell ref="F110:I110"/>
    <mergeCell ref="F111:I111"/>
    <mergeCell ref="L111:M111"/>
    <mergeCell ref="N111:Q111"/>
    <mergeCell ref="F106:R106"/>
    <mergeCell ref="F107:R107"/>
    <mergeCell ref="F108:I108"/>
    <mergeCell ref="F109:I109"/>
    <mergeCell ref="L121:M121"/>
    <mergeCell ref="N121:Q121"/>
    <mergeCell ref="F112:R112"/>
    <mergeCell ref="F113:I113"/>
    <mergeCell ref="F115:I115"/>
    <mergeCell ref="L115:M115"/>
    <mergeCell ref="N115:Q115"/>
    <mergeCell ref="F116:R116"/>
    <mergeCell ref="F117:I117"/>
    <mergeCell ref="F118:I118"/>
    <mergeCell ref="F119:I119"/>
    <mergeCell ref="F121:I121"/>
    <mergeCell ref="F129:R129"/>
    <mergeCell ref="F130:I130"/>
    <mergeCell ref="F122:R122"/>
    <mergeCell ref="F123:R123"/>
    <mergeCell ref="F124:I124"/>
    <mergeCell ref="L124:M124"/>
    <mergeCell ref="N124:Q124"/>
    <mergeCell ref="F125:R125"/>
    <mergeCell ref="F127:I127"/>
    <mergeCell ref="L127:M127"/>
    <mergeCell ref="N127:Q127"/>
    <mergeCell ref="F128:R128"/>
    <mergeCell ref="F133:R133"/>
    <mergeCell ref="F134:I134"/>
    <mergeCell ref="F135:I135"/>
    <mergeCell ref="F136:I136"/>
    <mergeCell ref="F131:I131"/>
    <mergeCell ref="L131:M131"/>
    <mergeCell ref="N131:Q131"/>
    <mergeCell ref="F132:R132"/>
    <mergeCell ref="L136:M136"/>
    <mergeCell ref="N136:Q136"/>
    <mergeCell ref="N146:Q146"/>
    <mergeCell ref="N147:Q147"/>
    <mergeCell ref="F141:R141"/>
    <mergeCell ref="F142:R142"/>
    <mergeCell ref="F137:R137"/>
    <mergeCell ref="F138:R138"/>
    <mergeCell ref="F139:I139"/>
    <mergeCell ref="F140:I140"/>
    <mergeCell ref="L140:M140"/>
    <mergeCell ref="N140:Q140"/>
    <mergeCell ref="F151:I151"/>
    <mergeCell ref="N77:Q77"/>
    <mergeCell ref="N78:Q78"/>
    <mergeCell ref="N79:Q79"/>
    <mergeCell ref="N96:Q96"/>
    <mergeCell ref="N114:Q114"/>
    <mergeCell ref="N120:Q120"/>
    <mergeCell ref="N126:Q126"/>
    <mergeCell ref="F143:I143"/>
    <mergeCell ref="F144:I144"/>
    <mergeCell ref="H1:K1"/>
    <mergeCell ref="S2:AC2"/>
    <mergeCell ref="F149:R149"/>
    <mergeCell ref="F150:R150"/>
    <mergeCell ref="L144:M144"/>
    <mergeCell ref="N144:Q144"/>
    <mergeCell ref="F145:R145"/>
    <mergeCell ref="F148:I148"/>
    <mergeCell ref="L148:M148"/>
    <mergeCell ref="N148:Q148"/>
  </mergeCells>
  <hyperlinks>
    <hyperlink ref="F1:G1" location="C2" tooltip="Krycí list soupisu" display="1) Krycí list soupisu"/>
    <hyperlink ref="H1:K1" location="C49" tooltip="Rekapitulace" display="2) Rekapitulace"/>
    <hyperlink ref="L1:M1" location="C76" tooltip="Soupis prací" display="3) Soupis prací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85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4"/>
  <sheetViews>
    <sheetView showGridLines="0" zoomScalePageLayoutView="0" workbookViewId="0" topLeftCell="A1">
      <pane ySplit="1" topLeftCell="BM50" activePane="bottomLeft" state="frozen"/>
      <selection pane="topLeft" activeCell="A1" sqref="A1"/>
      <selection pane="bottomLeft" activeCell="F72" sqref="F72:K72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4.6601562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128"/>
      <c r="B1" s="125"/>
      <c r="C1" s="125"/>
      <c r="D1" s="126" t="s">
        <v>241</v>
      </c>
      <c r="E1" s="125"/>
      <c r="F1" s="127" t="s">
        <v>78</v>
      </c>
      <c r="G1" s="127"/>
      <c r="H1" s="155" t="s">
        <v>79</v>
      </c>
      <c r="I1" s="155"/>
      <c r="J1" s="155"/>
      <c r="K1" s="155"/>
      <c r="L1" s="127" t="s">
        <v>80</v>
      </c>
      <c r="M1" s="127"/>
      <c r="N1" s="125"/>
      <c r="O1" s="126" t="s">
        <v>319</v>
      </c>
      <c r="P1" s="125"/>
      <c r="Q1" s="125"/>
      <c r="R1" s="125"/>
      <c r="S1" s="127" t="s">
        <v>81</v>
      </c>
      <c r="T1" s="127"/>
      <c r="U1" s="128"/>
      <c r="V1" s="128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21" t="s">
        <v>245</v>
      </c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29" t="s">
        <v>246</v>
      </c>
      <c r="T2" s="230"/>
      <c r="U2" s="230"/>
      <c r="V2" s="230"/>
      <c r="W2" s="230"/>
      <c r="X2" s="230"/>
      <c r="Y2" s="230"/>
      <c r="Z2" s="230"/>
      <c r="AA2" s="230"/>
      <c r="AB2" s="230"/>
      <c r="AC2" s="230"/>
      <c r="AT2" s="2" t="s">
        <v>318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314</v>
      </c>
    </row>
    <row r="4" spans="2:46" s="2" customFormat="1" ht="37.5" customHeight="1">
      <c r="B4" s="10"/>
      <c r="C4" s="241" t="s">
        <v>320</v>
      </c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22"/>
      <c r="T4" s="12" t="s">
        <v>251</v>
      </c>
      <c r="AT4" s="2" t="s">
        <v>243</v>
      </c>
    </row>
    <row r="5" spans="2:18" s="2" customFormat="1" ht="7.5" customHeight="1">
      <c r="B5" s="10"/>
      <c r="R5" s="11"/>
    </row>
    <row r="6" spans="2:18" s="2" customFormat="1" ht="15.75" customHeight="1">
      <c r="B6" s="10"/>
      <c r="D6" s="15" t="s">
        <v>255</v>
      </c>
      <c r="F6" s="267" t="str">
        <f>'Rekapitulace stavby'!$K$6</f>
        <v>3711 - Zabrušany-Revitalizace prostoru Heřmanov,aktual 01-2013</v>
      </c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30"/>
      <c r="R6" s="11"/>
    </row>
    <row r="7" spans="2:18" s="6" customFormat="1" ht="18.75" customHeight="1">
      <c r="B7" s="20"/>
      <c r="D7" s="14" t="s">
        <v>321</v>
      </c>
      <c r="F7" s="243" t="s">
        <v>66</v>
      </c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3"/>
    </row>
    <row r="8" spans="2:18" s="6" customFormat="1" ht="14.25" customHeight="1">
      <c r="B8" s="20"/>
      <c r="R8" s="23"/>
    </row>
    <row r="9" spans="2:18" s="6" customFormat="1" ht="15" customHeight="1">
      <c r="B9" s="20"/>
      <c r="D9" s="15" t="s">
        <v>323</v>
      </c>
      <c r="F9" s="16" t="s">
        <v>313</v>
      </c>
      <c r="R9" s="23"/>
    </row>
    <row r="10" spans="2:18" s="6" customFormat="1" ht="15" customHeight="1">
      <c r="B10" s="20"/>
      <c r="D10" s="15" t="s">
        <v>259</v>
      </c>
      <c r="F10" s="16" t="s">
        <v>260</v>
      </c>
      <c r="M10" s="15" t="s">
        <v>261</v>
      </c>
      <c r="O10" s="260" t="str">
        <f>'Rekapitulace stavby'!$AN$8</f>
        <v>30.01.2013</v>
      </c>
      <c r="P10" s="242"/>
      <c r="R10" s="23"/>
    </row>
    <row r="11" spans="2:18" s="6" customFormat="1" ht="7.5" customHeight="1">
      <c r="B11" s="20"/>
      <c r="R11" s="23"/>
    </row>
    <row r="12" spans="2:18" s="6" customFormat="1" ht="15" customHeight="1">
      <c r="B12" s="20"/>
      <c r="D12" s="15" t="s">
        <v>265</v>
      </c>
      <c r="M12" s="15" t="s">
        <v>266</v>
      </c>
      <c r="O12" s="211">
        <f>IF('Rekapitulace stavby'!$AN$10="","",'Rekapitulace stavby'!$AN$10)</f>
      </c>
      <c r="P12" s="242"/>
      <c r="R12" s="23"/>
    </row>
    <row r="13" spans="2:18" s="6" customFormat="1" ht="18.75" customHeight="1">
      <c r="B13" s="20"/>
      <c r="E13" s="16" t="str">
        <f>IF('Rekapitulace stavby'!$E$11="","",'Rekapitulace stavby'!$E$11)</f>
        <v> </v>
      </c>
      <c r="M13" s="15" t="s">
        <v>267</v>
      </c>
      <c r="O13" s="211">
        <f>IF('Rekapitulace stavby'!$AN$11="","",'Rekapitulace stavby'!$AN$11)</f>
      </c>
      <c r="P13" s="242"/>
      <c r="R13" s="23"/>
    </row>
    <row r="14" spans="2:18" s="6" customFormat="1" ht="7.5" customHeight="1">
      <c r="B14" s="20"/>
      <c r="R14" s="23"/>
    </row>
    <row r="15" spans="2:18" s="6" customFormat="1" ht="15" customHeight="1">
      <c r="B15" s="20"/>
      <c r="D15" s="15" t="s">
        <v>268</v>
      </c>
      <c r="M15" s="15" t="s">
        <v>266</v>
      </c>
      <c r="O15" s="211" t="str">
        <f>IF('Rekapitulace stavby'!$AN$13="","",'Rekapitulace stavby'!$AN$13)</f>
        <v>Vyplň údaj</v>
      </c>
      <c r="P15" s="242"/>
      <c r="R15" s="23"/>
    </row>
    <row r="16" spans="2:18" s="6" customFormat="1" ht="18.75" customHeight="1">
      <c r="B16" s="20"/>
      <c r="E16" s="16" t="str">
        <f>IF('Rekapitulace stavby'!$E$14="","",'Rekapitulace stavby'!$E$14)</f>
        <v>Vyplň údaj</v>
      </c>
      <c r="M16" s="15" t="s">
        <v>267</v>
      </c>
      <c r="O16" s="211" t="str">
        <f>IF('Rekapitulace stavby'!$AN$14="","",'Rekapitulace stavby'!$AN$14)</f>
        <v>Vyplň údaj</v>
      </c>
      <c r="P16" s="242"/>
      <c r="R16" s="23"/>
    </row>
    <row r="17" spans="2:18" s="6" customFormat="1" ht="7.5" customHeight="1">
      <c r="B17" s="20"/>
      <c r="R17" s="23"/>
    </row>
    <row r="18" spans="2:18" s="6" customFormat="1" ht="15" customHeight="1">
      <c r="B18" s="20"/>
      <c r="D18" s="15" t="s">
        <v>270</v>
      </c>
      <c r="M18" s="15" t="s">
        <v>266</v>
      </c>
      <c r="O18" s="211"/>
      <c r="P18" s="242"/>
      <c r="R18" s="23"/>
    </row>
    <row r="19" spans="2:18" s="6" customFormat="1" ht="18.75" customHeight="1">
      <c r="B19" s="20"/>
      <c r="E19" s="16" t="s">
        <v>67</v>
      </c>
      <c r="M19" s="15" t="s">
        <v>267</v>
      </c>
      <c r="O19" s="211"/>
      <c r="P19" s="242"/>
      <c r="R19" s="23"/>
    </row>
    <row r="20" spans="2:18" s="6" customFormat="1" ht="7.5" customHeight="1">
      <c r="B20" s="20"/>
      <c r="R20" s="23"/>
    </row>
    <row r="21" spans="2:18" s="6" customFormat="1" ht="15" customHeight="1">
      <c r="B21" s="20"/>
      <c r="D21" s="15" t="s">
        <v>272</v>
      </c>
      <c r="R21" s="23"/>
    </row>
    <row r="22" spans="2:18" s="71" customFormat="1" ht="15.75" customHeight="1">
      <c r="B22" s="72"/>
      <c r="E22" s="208"/>
      <c r="F22" s="272"/>
      <c r="G22" s="272"/>
      <c r="H22" s="272"/>
      <c r="I22" s="272"/>
      <c r="J22" s="272"/>
      <c r="K22" s="272"/>
      <c r="L22" s="272"/>
      <c r="M22" s="272"/>
      <c r="N22" s="272"/>
      <c r="O22" s="272"/>
      <c r="P22" s="272"/>
      <c r="R22" s="73"/>
    </row>
    <row r="23" spans="2:18" s="6" customFormat="1" ht="7.5" customHeight="1">
      <c r="B23" s="20"/>
      <c r="R23" s="23"/>
    </row>
    <row r="24" spans="2:18" s="6" customFormat="1" ht="7.5" customHeight="1">
      <c r="B24" s="20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R24" s="23"/>
    </row>
    <row r="25" spans="2:18" s="6" customFormat="1" ht="26.25" customHeight="1">
      <c r="B25" s="20"/>
      <c r="D25" s="74" t="s">
        <v>273</v>
      </c>
      <c r="M25" s="235">
        <f>ROUNDUP($N$70,2)</f>
        <v>0</v>
      </c>
      <c r="N25" s="242"/>
      <c r="O25" s="242"/>
      <c r="P25" s="242"/>
      <c r="R25" s="23"/>
    </row>
    <row r="26" spans="2:18" s="6" customFormat="1" ht="7.5" customHeight="1">
      <c r="B26" s="20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R26" s="23"/>
    </row>
    <row r="27" spans="2:18" s="6" customFormat="1" ht="15" customHeight="1">
      <c r="B27" s="20"/>
      <c r="D27" s="25" t="s">
        <v>274</v>
      </c>
      <c r="E27" s="25" t="s">
        <v>275</v>
      </c>
      <c r="F27" s="26">
        <v>0.21</v>
      </c>
      <c r="G27" s="75" t="s">
        <v>276</v>
      </c>
      <c r="H27" s="269">
        <f>SUM($BE$70:$BE$73)</f>
        <v>0</v>
      </c>
      <c r="I27" s="242"/>
      <c r="J27" s="242"/>
      <c r="M27" s="269">
        <f>SUM($BE$70:$BE$73)*$F$27</f>
        <v>0</v>
      </c>
      <c r="N27" s="242"/>
      <c r="O27" s="242"/>
      <c r="P27" s="242"/>
      <c r="R27" s="23"/>
    </row>
    <row r="28" spans="2:18" s="6" customFormat="1" ht="15" customHeight="1">
      <c r="B28" s="20"/>
      <c r="E28" s="25" t="s">
        <v>277</v>
      </c>
      <c r="F28" s="26">
        <v>0.15</v>
      </c>
      <c r="G28" s="75" t="s">
        <v>276</v>
      </c>
      <c r="H28" s="269">
        <f>SUM($BF$70:$BF$73)</f>
        <v>0</v>
      </c>
      <c r="I28" s="242"/>
      <c r="J28" s="242"/>
      <c r="M28" s="269">
        <f>SUM($BF$70:$BF$73)*$F$28</f>
        <v>0</v>
      </c>
      <c r="N28" s="242"/>
      <c r="O28" s="242"/>
      <c r="P28" s="242"/>
      <c r="R28" s="23"/>
    </row>
    <row r="29" spans="2:18" s="6" customFormat="1" ht="15" customHeight="1" hidden="1">
      <c r="B29" s="20"/>
      <c r="E29" s="25" t="s">
        <v>278</v>
      </c>
      <c r="F29" s="26">
        <v>0.21</v>
      </c>
      <c r="G29" s="75" t="s">
        <v>276</v>
      </c>
      <c r="H29" s="269">
        <f>SUM($BG$70:$BG$73)</f>
        <v>0</v>
      </c>
      <c r="I29" s="242"/>
      <c r="J29" s="242"/>
      <c r="M29" s="269">
        <v>0</v>
      </c>
      <c r="N29" s="242"/>
      <c r="O29" s="242"/>
      <c r="P29" s="242"/>
      <c r="R29" s="23"/>
    </row>
    <row r="30" spans="2:18" s="6" customFormat="1" ht="15" customHeight="1" hidden="1">
      <c r="B30" s="20"/>
      <c r="E30" s="25" t="s">
        <v>279</v>
      </c>
      <c r="F30" s="26">
        <v>0.15</v>
      </c>
      <c r="G30" s="75" t="s">
        <v>276</v>
      </c>
      <c r="H30" s="269">
        <f>SUM($BH$70:$BH$73)</f>
        <v>0</v>
      </c>
      <c r="I30" s="242"/>
      <c r="J30" s="242"/>
      <c r="M30" s="269">
        <v>0</v>
      </c>
      <c r="N30" s="242"/>
      <c r="O30" s="242"/>
      <c r="P30" s="242"/>
      <c r="R30" s="23"/>
    </row>
    <row r="31" spans="2:18" s="6" customFormat="1" ht="15" customHeight="1" hidden="1">
      <c r="B31" s="20"/>
      <c r="E31" s="25" t="s">
        <v>280</v>
      </c>
      <c r="F31" s="26">
        <v>0</v>
      </c>
      <c r="G31" s="75" t="s">
        <v>276</v>
      </c>
      <c r="H31" s="269">
        <f>SUM($BI$70:$BI$73)</f>
        <v>0</v>
      </c>
      <c r="I31" s="242"/>
      <c r="J31" s="242"/>
      <c r="M31" s="269">
        <v>0</v>
      </c>
      <c r="N31" s="242"/>
      <c r="O31" s="242"/>
      <c r="P31" s="242"/>
      <c r="R31" s="23"/>
    </row>
    <row r="32" spans="2:18" s="6" customFormat="1" ht="7.5" customHeight="1">
      <c r="B32" s="20"/>
      <c r="R32" s="23"/>
    </row>
    <row r="33" spans="2:18" s="6" customFormat="1" ht="26.25" customHeight="1">
      <c r="B33" s="20"/>
      <c r="C33" s="29"/>
      <c r="D33" s="30" t="s">
        <v>281</v>
      </c>
      <c r="E33" s="31"/>
      <c r="F33" s="31"/>
      <c r="G33" s="76" t="s">
        <v>282</v>
      </c>
      <c r="H33" s="32" t="s">
        <v>283</v>
      </c>
      <c r="I33" s="31"/>
      <c r="J33" s="31"/>
      <c r="K33" s="31"/>
      <c r="L33" s="219">
        <f>ROUNDUP(SUM($M$25:$M$31),2)</f>
        <v>0</v>
      </c>
      <c r="M33" s="238"/>
      <c r="N33" s="238"/>
      <c r="O33" s="238"/>
      <c r="P33" s="220"/>
      <c r="Q33" s="29"/>
      <c r="R33" s="33"/>
    </row>
    <row r="34" spans="2:18" s="6" customFormat="1" ht="15" customHeight="1"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6"/>
    </row>
    <row r="38" spans="2:18" s="6" customFormat="1" ht="7.5" customHeight="1">
      <c r="B38" s="37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77"/>
    </row>
    <row r="39" spans="2:18" s="6" customFormat="1" ht="37.5" customHeight="1">
      <c r="B39" s="20"/>
      <c r="C39" s="241" t="s">
        <v>324</v>
      </c>
      <c r="D39" s="242"/>
      <c r="E39" s="242"/>
      <c r="F39" s="242"/>
      <c r="G39" s="242"/>
      <c r="H39" s="242"/>
      <c r="I39" s="242"/>
      <c r="J39" s="242"/>
      <c r="K39" s="242"/>
      <c r="L39" s="242"/>
      <c r="M39" s="242"/>
      <c r="N39" s="242"/>
      <c r="O39" s="242"/>
      <c r="P39" s="242"/>
      <c r="Q39" s="242"/>
      <c r="R39" s="268"/>
    </row>
    <row r="40" spans="2:18" s="6" customFormat="1" ht="7.5" customHeight="1">
      <c r="B40" s="20"/>
      <c r="R40" s="23"/>
    </row>
    <row r="41" spans="2:18" s="6" customFormat="1" ht="15" customHeight="1">
      <c r="B41" s="20"/>
      <c r="C41" s="15" t="s">
        <v>255</v>
      </c>
      <c r="F41" s="267" t="str">
        <f>$F$6</f>
        <v>3711 - Zabrušany-Revitalizace prostoru Heřmanov,aktual 01-2013</v>
      </c>
      <c r="G41" s="242"/>
      <c r="H41" s="242"/>
      <c r="I41" s="242"/>
      <c r="J41" s="242"/>
      <c r="K41" s="242"/>
      <c r="L41" s="242"/>
      <c r="M41" s="242"/>
      <c r="N41" s="242"/>
      <c r="O41" s="242"/>
      <c r="P41" s="242"/>
      <c r="Q41" s="242"/>
      <c r="R41" s="23"/>
    </row>
    <row r="42" spans="2:18" s="6" customFormat="1" ht="15" customHeight="1">
      <c r="B42" s="20"/>
      <c r="C42" s="14" t="s">
        <v>321</v>
      </c>
      <c r="F42" s="243" t="str">
        <f>$F$7</f>
        <v>SO 1a - SO 1 Vedlejší náklady</v>
      </c>
      <c r="G42" s="242"/>
      <c r="H42" s="242"/>
      <c r="I42" s="242"/>
      <c r="J42" s="242"/>
      <c r="K42" s="242"/>
      <c r="L42" s="242"/>
      <c r="M42" s="242"/>
      <c r="N42" s="242"/>
      <c r="O42" s="242"/>
      <c r="P42" s="242"/>
      <c r="Q42" s="242"/>
      <c r="R42" s="23"/>
    </row>
    <row r="43" spans="2:18" s="6" customFormat="1" ht="7.5" customHeight="1">
      <c r="B43" s="20"/>
      <c r="R43" s="23"/>
    </row>
    <row r="44" spans="2:18" s="6" customFormat="1" ht="18.75" customHeight="1">
      <c r="B44" s="20"/>
      <c r="C44" s="15" t="s">
        <v>259</v>
      </c>
      <c r="F44" s="16" t="str">
        <f>$F$10</f>
        <v> </v>
      </c>
      <c r="K44" s="15" t="s">
        <v>261</v>
      </c>
      <c r="M44" s="260" t="str">
        <f>IF($O$10="","",$O$10)</f>
        <v>30.01.2013</v>
      </c>
      <c r="N44" s="242"/>
      <c r="O44" s="242"/>
      <c r="P44" s="242"/>
      <c r="R44" s="23"/>
    </row>
    <row r="45" spans="2:18" s="6" customFormat="1" ht="7.5" customHeight="1">
      <c r="B45" s="20"/>
      <c r="R45" s="23"/>
    </row>
    <row r="46" spans="2:18" s="6" customFormat="1" ht="15.75" customHeight="1">
      <c r="B46" s="20"/>
      <c r="C46" s="15" t="s">
        <v>265</v>
      </c>
      <c r="F46" s="16" t="str">
        <f>$E$13</f>
        <v> </v>
      </c>
      <c r="K46" s="15" t="s">
        <v>270</v>
      </c>
      <c r="M46" s="211" t="str">
        <f>$E$19</f>
        <v>Báňské projekty Teplice a.s.</v>
      </c>
      <c r="N46" s="242"/>
      <c r="O46" s="242"/>
      <c r="P46" s="242"/>
      <c r="Q46" s="242"/>
      <c r="R46" s="23"/>
    </row>
    <row r="47" spans="2:18" s="6" customFormat="1" ht="15" customHeight="1">
      <c r="B47" s="20"/>
      <c r="C47" s="15" t="s">
        <v>268</v>
      </c>
      <c r="F47" s="16" t="str">
        <f>IF($E$16="","",$E$16)</f>
        <v>Vyplň údaj</v>
      </c>
      <c r="R47" s="23"/>
    </row>
    <row r="48" spans="2:18" s="6" customFormat="1" ht="11.25" customHeight="1">
      <c r="B48" s="20"/>
      <c r="R48" s="23"/>
    </row>
    <row r="49" spans="2:18" s="6" customFormat="1" ht="30" customHeight="1">
      <c r="B49" s="20"/>
      <c r="C49" s="270" t="s">
        <v>325</v>
      </c>
      <c r="D49" s="271"/>
      <c r="E49" s="271"/>
      <c r="F49" s="271"/>
      <c r="G49" s="271"/>
      <c r="H49" s="29"/>
      <c r="I49" s="29"/>
      <c r="J49" s="29"/>
      <c r="K49" s="29"/>
      <c r="L49" s="29"/>
      <c r="M49" s="29"/>
      <c r="N49" s="270" t="s">
        <v>326</v>
      </c>
      <c r="O49" s="271"/>
      <c r="P49" s="271"/>
      <c r="Q49" s="271"/>
      <c r="R49" s="33"/>
    </row>
    <row r="50" spans="2:18" s="6" customFormat="1" ht="11.25" customHeight="1">
      <c r="B50" s="20"/>
      <c r="R50" s="23"/>
    </row>
    <row r="51" spans="2:47" s="6" customFormat="1" ht="30" customHeight="1">
      <c r="B51" s="20"/>
      <c r="C51" s="52" t="s">
        <v>327</v>
      </c>
      <c r="N51" s="235">
        <f>ROUNDUP($N$70,2)</f>
        <v>0</v>
      </c>
      <c r="O51" s="242"/>
      <c r="P51" s="242"/>
      <c r="Q51" s="242"/>
      <c r="R51" s="23"/>
      <c r="AU51" s="6" t="s">
        <v>328</v>
      </c>
    </row>
    <row r="52" spans="2:18" s="58" customFormat="1" ht="25.5" customHeight="1">
      <c r="B52" s="78"/>
      <c r="D52" s="79" t="s">
        <v>68</v>
      </c>
      <c r="N52" s="264">
        <f>ROUNDUP($N$71,2)</f>
        <v>0</v>
      </c>
      <c r="O52" s="265"/>
      <c r="P52" s="265"/>
      <c r="Q52" s="265"/>
      <c r="R52" s="80"/>
    </row>
    <row r="53" spans="2:18" s="6" customFormat="1" ht="22.5" customHeight="1">
      <c r="B53" s="20"/>
      <c r="R53" s="23"/>
    </row>
    <row r="54" spans="2:18" s="6" customFormat="1" ht="7.5" customHeight="1">
      <c r="B54" s="34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6"/>
    </row>
    <row r="58" spans="2:19" s="6" customFormat="1" ht="7.5" customHeight="1"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20"/>
    </row>
    <row r="59" spans="2:19" s="6" customFormat="1" ht="37.5" customHeight="1">
      <c r="B59" s="20"/>
      <c r="C59" s="241" t="s">
        <v>337</v>
      </c>
      <c r="D59" s="242"/>
      <c r="E59" s="242"/>
      <c r="F59" s="242"/>
      <c r="G59" s="242"/>
      <c r="H59" s="242"/>
      <c r="I59" s="242"/>
      <c r="J59" s="242"/>
      <c r="K59" s="242"/>
      <c r="L59" s="242"/>
      <c r="M59" s="242"/>
      <c r="N59" s="242"/>
      <c r="O59" s="242"/>
      <c r="P59" s="242"/>
      <c r="Q59" s="242"/>
      <c r="R59" s="242"/>
      <c r="S59" s="20"/>
    </row>
    <row r="60" spans="2:19" s="6" customFormat="1" ht="7.5" customHeight="1">
      <c r="B60" s="20"/>
      <c r="S60" s="20"/>
    </row>
    <row r="61" spans="2:19" s="6" customFormat="1" ht="15" customHeight="1">
      <c r="B61" s="20"/>
      <c r="C61" s="15" t="s">
        <v>255</v>
      </c>
      <c r="F61" s="267" t="str">
        <f>$F$6</f>
        <v>3711 - Zabrušany-Revitalizace prostoru Heřmanov,aktual 01-2013</v>
      </c>
      <c r="G61" s="242"/>
      <c r="H61" s="242"/>
      <c r="I61" s="242"/>
      <c r="J61" s="242"/>
      <c r="K61" s="242"/>
      <c r="L61" s="242"/>
      <c r="M61" s="242"/>
      <c r="N61" s="242"/>
      <c r="O61" s="242"/>
      <c r="P61" s="242"/>
      <c r="Q61" s="242"/>
      <c r="S61" s="20"/>
    </row>
    <row r="62" spans="2:19" s="6" customFormat="1" ht="15" customHeight="1">
      <c r="B62" s="20"/>
      <c r="C62" s="14" t="s">
        <v>321</v>
      </c>
      <c r="F62" s="243" t="str">
        <f>$F$7</f>
        <v>SO 1a - SO 1 Vedlejší náklady</v>
      </c>
      <c r="G62" s="242"/>
      <c r="H62" s="242"/>
      <c r="I62" s="242"/>
      <c r="J62" s="242"/>
      <c r="K62" s="242"/>
      <c r="L62" s="242"/>
      <c r="M62" s="242"/>
      <c r="N62" s="242"/>
      <c r="O62" s="242"/>
      <c r="P62" s="242"/>
      <c r="Q62" s="242"/>
      <c r="S62" s="20"/>
    </row>
    <row r="63" spans="2:19" s="6" customFormat="1" ht="7.5" customHeight="1">
      <c r="B63" s="20"/>
      <c r="S63" s="20"/>
    </row>
    <row r="64" spans="2:19" s="6" customFormat="1" ht="18.75" customHeight="1">
      <c r="B64" s="20"/>
      <c r="C64" s="15" t="s">
        <v>259</v>
      </c>
      <c r="F64" s="16" t="str">
        <f>$F$10</f>
        <v> </v>
      </c>
      <c r="K64" s="15" t="s">
        <v>261</v>
      </c>
      <c r="M64" s="260" t="str">
        <f>IF($O$10="","",$O$10)</f>
        <v>30.01.2013</v>
      </c>
      <c r="N64" s="242"/>
      <c r="O64" s="242"/>
      <c r="P64" s="242"/>
      <c r="S64" s="20"/>
    </row>
    <row r="65" spans="2:19" s="6" customFormat="1" ht="7.5" customHeight="1">
      <c r="B65" s="20"/>
      <c r="S65" s="20"/>
    </row>
    <row r="66" spans="2:19" s="6" customFormat="1" ht="15.75" customHeight="1">
      <c r="B66" s="20"/>
      <c r="C66" s="15" t="s">
        <v>265</v>
      </c>
      <c r="F66" s="16" t="str">
        <f>$E$13</f>
        <v> </v>
      </c>
      <c r="K66" s="15" t="s">
        <v>270</v>
      </c>
      <c r="M66" s="211" t="str">
        <f>$E$19</f>
        <v>Báňské projekty Teplice a.s.</v>
      </c>
      <c r="N66" s="242"/>
      <c r="O66" s="242"/>
      <c r="P66" s="242"/>
      <c r="Q66" s="242"/>
      <c r="S66" s="20"/>
    </row>
    <row r="67" spans="2:19" s="6" customFormat="1" ht="15" customHeight="1">
      <c r="B67" s="20"/>
      <c r="C67" s="15" t="s">
        <v>268</v>
      </c>
      <c r="F67" s="16" t="str">
        <f>IF($E$16="","",$E$16)</f>
        <v>Vyplň údaj</v>
      </c>
      <c r="S67" s="20"/>
    </row>
    <row r="68" spans="2:19" s="6" customFormat="1" ht="11.25" customHeight="1">
      <c r="B68" s="20"/>
      <c r="S68" s="20"/>
    </row>
    <row r="69" spans="2:27" s="85" customFormat="1" ht="30" customHeight="1">
      <c r="B69" s="86"/>
      <c r="C69" s="87" t="s">
        <v>338</v>
      </c>
      <c r="D69" s="88" t="s">
        <v>290</v>
      </c>
      <c r="E69" s="88" t="s">
        <v>286</v>
      </c>
      <c r="F69" s="261" t="s">
        <v>339</v>
      </c>
      <c r="G69" s="262"/>
      <c r="H69" s="262"/>
      <c r="I69" s="262"/>
      <c r="J69" s="88" t="s">
        <v>340</v>
      </c>
      <c r="K69" s="88" t="s">
        <v>341</v>
      </c>
      <c r="L69" s="261" t="s">
        <v>342</v>
      </c>
      <c r="M69" s="262"/>
      <c r="N69" s="261" t="s">
        <v>343</v>
      </c>
      <c r="O69" s="262"/>
      <c r="P69" s="262"/>
      <c r="Q69" s="262"/>
      <c r="R69" s="89" t="s">
        <v>344</v>
      </c>
      <c r="S69" s="86"/>
      <c r="T69" s="47" t="s">
        <v>345</v>
      </c>
      <c r="U69" s="48" t="s">
        <v>274</v>
      </c>
      <c r="V69" s="48" t="s">
        <v>346</v>
      </c>
      <c r="W69" s="48" t="s">
        <v>347</v>
      </c>
      <c r="X69" s="48" t="s">
        <v>348</v>
      </c>
      <c r="Y69" s="48" t="s">
        <v>349</v>
      </c>
      <c r="Z69" s="48" t="s">
        <v>350</v>
      </c>
      <c r="AA69" s="49" t="s">
        <v>351</v>
      </c>
    </row>
    <row r="70" spans="2:63" s="6" customFormat="1" ht="30" customHeight="1">
      <c r="B70" s="20"/>
      <c r="C70" s="52" t="s">
        <v>327</v>
      </c>
      <c r="N70" s="251">
        <f>$BK$70</f>
        <v>0</v>
      </c>
      <c r="O70" s="242"/>
      <c r="P70" s="242"/>
      <c r="Q70" s="242"/>
      <c r="S70" s="20"/>
      <c r="T70" s="51"/>
      <c r="U70" s="42"/>
      <c r="V70" s="42"/>
      <c r="W70" s="90">
        <f>$W$71</f>
        <v>0</v>
      </c>
      <c r="X70" s="42"/>
      <c r="Y70" s="90">
        <f>$Y$71</f>
        <v>0</v>
      </c>
      <c r="Z70" s="42"/>
      <c r="AA70" s="91">
        <f>$AA$71</f>
        <v>0</v>
      </c>
      <c r="AT70" s="6" t="s">
        <v>304</v>
      </c>
      <c r="AU70" s="6" t="s">
        <v>328</v>
      </c>
      <c r="BK70" s="92">
        <f>$BK$71</f>
        <v>0</v>
      </c>
    </row>
    <row r="71" spans="2:63" s="93" customFormat="1" ht="37.5" customHeight="1">
      <c r="B71" s="94"/>
      <c r="D71" s="95" t="s">
        <v>68</v>
      </c>
      <c r="N71" s="252">
        <f>$BK$71</f>
        <v>0</v>
      </c>
      <c r="O71" s="253"/>
      <c r="P71" s="253"/>
      <c r="Q71" s="253"/>
      <c r="S71" s="94"/>
      <c r="T71" s="97"/>
      <c r="W71" s="98">
        <f>SUM($W$72:$W$73)</f>
        <v>0</v>
      </c>
      <c r="Y71" s="98">
        <f>SUM($Y$72:$Y$73)</f>
        <v>0</v>
      </c>
      <c r="AA71" s="99">
        <f>SUM($AA$72:$AA$73)</f>
        <v>0</v>
      </c>
      <c r="AR71" s="96" t="s">
        <v>385</v>
      </c>
      <c r="AT71" s="96" t="s">
        <v>304</v>
      </c>
      <c r="AU71" s="96" t="s">
        <v>305</v>
      </c>
      <c r="AY71" s="96" t="s">
        <v>352</v>
      </c>
      <c r="BK71" s="100">
        <f>SUM($BK$72:$BK$73)</f>
        <v>0</v>
      </c>
    </row>
    <row r="72" spans="2:65" s="6" customFormat="1" ht="15.75" customHeight="1">
      <c r="B72" s="20"/>
      <c r="C72" s="102" t="s">
        <v>258</v>
      </c>
      <c r="D72" s="102" t="s">
        <v>353</v>
      </c>
      <c r="E72" s="103" t="s">
        <v>69</v>
      </c>
      <c r="F72" s="247" t="s">
        <v>70</v>
      </c>
      <c r="G72" s="248"/>
      <c r="H72" s="248"/>
      <c r="I72" s="248"/>
      <c r="J72" s="205" t="s">
        <v>71</v>
      </c>
      <c r="K72" s="206">
        <v>1</v>
      </c>
      <c r="L72" s="244"/>
      <c r="M72" s="245"/>
      <c r="N72" s="246">
        <f>ROUND($L$72*$K$72,2)</f>
        <v>0</v>
      </c>
      <c r="O72" s="245"/>
      <c r="P72" s="245"/>
      <c r="Q72" s="245"/>
      <c r="R72" s="104" t="s">
        <v>364</v>
      </c>
      <c r="S72" s="20"/>
      <c r="T72" s="105"/>
      <c r="U72" s="106" t="s">
        <v>275</v>
      </c>
      <c r="X72" s="107">
        <v>0</v>
      </c>
      <c r="Y72" s="107">
        <f>$X$72*$K$72</f>
        <v>0</v>
      </c>
      <c r="Z72" s="107">
        <v>0</v>
      </c>
      <c r="AA72" s="108">
        <f>$Z$72*$K$72</f>
        <v>0</v>
      </c>
      <c r="AR72" s="71" t="s">
        <v>72</v>
      </c>
      <c r="AT72" s="71" t="s">
        <v>353</v>
      </c>
      <c r="AU72" s="71" t="s">
        <v>258</v>
      </c>
      <c r="AY72" s="6" t="s">
        <v>352</v>
      </c>
      <c r="BE72" s="109">
        <f>IF($U$72="základní",$N$72,0)</f>
        <v>0</v>
      </c>
      <c r="BF72" s="109">
        <f>IF($U$72="snížená",$N$72,0)</f>
        <v>0</v>
      </c>
      <c r="BG72" s="109">
        <f>IF($U$72="zákl. přenesená",$N$72,0)</f>
        <v>0</v>
      </c>
      <c r="BH72" s="109">
        <f>IF($U$72="sníž. přenesená",$N$72,0)</f>
        <v>0</v>
      </c>
      <c r="BI72" s="109">
        <f>IF($U$72="nulová",$N$72,0)</f>
        <v>0</v>
      </c>
      <c r="BJ72" s="71" t="s">
        <v>258</v>
      </c>
      <c r="BK72" s="109">
        <f>ROUND($L$72*$K$72,2)</f>
        <v>0</v>
      </c>
      <c r="BL72" s="71" t="s">
        <v>72</v>
      </c>
      <c r="BM72" s="71" t="s">
        <v>73</v>
      </c>
    </row>
    <row r="73" spans="2:47" s="6" customFormat="1" ht="16.5" customHeight="1">
      <c r="B73" s="20"/>
      <c r="F73" s="156" t="s">
        <v>74</v>
      </c>
      <c r="G73" s="242"/>
      <c r="H73" s="242"/>
      <c r="I73" s="242"/>
      <c r="J73" s="242"/>
      <c r="K73" s="242"/>
      <c r="L73" s="242"/>
      <c r="M73" s="242"/>
      <c r="N73" s="242"/>
      <c r="O73" s="242"/>
      <c r="P73" s="242"/>
      <c r="Q73" s="242"/>
      <c r="R73" s="242"/>
      <c r="S73" s="20"/>
      <c r="T73" s="119"/>
      <c r="U73" s="120"/>
      <c r="V73" s="120"/>
      <c r="W73" s="120"/>
      <c r="X73" s="120"/>
      <c r="Y73" s="120"/>
      <c r="Z73" s="120"/>
      <c r="AA73" s="121"/>
      <c r="AT73" s="6" t="s">
        <v>360</v>
      </c>
      <c r="AU73" s="6" t="s">
        <v>258</v>
      </c>
    </row>
    <row r="74" spans="2:19" s="6" customFormat="1" ht="7.5" customHeight="1">
      <c r="B74" s="34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20"/>
    </row>
  </sheetData>
  <sheetProtection password="CB74" sheet="1"/>
  <mergeCells count="49">
    <mergeCell ref="O19:P19"/>
    <mergeCell ref="E22:P22"/>
    <mergeCell ref="C2:R2"/>
    <mergeCell ref="C4:R4"/>
    <mergeCell ref="F6:Q6"/>
    <mergeCell ref="F7:Q7"/>
    <mergeCell ref="O10:P10"/>
    <mergeCell ref="O12:P12"/>
    <mergeCell ref="O13:P13"/>
    <mergeCell ref="O15:P15"/>
    <mergeCell ref="O16:P16"/>
    <mergeCell ref="O18:P18"/>
    <mergeCell ref="L33:P33"/>
    <mergeCell ref="C39:R39"/>
    <mergeCell ref="M25:P25"/>
    <mergeCell ref="H27:J27"/>
    <mergeCell ref="M27:P27"/>
    <mergeCell ref="H28:J28"/>
    <mergeCell ref="M28:P28"/>
    <mergeCell ref="H29:J29"/>
    <mergeCell ref="M29:P29"/>
    <mergeCell ref="H30:J30"/>
    <mergeCell ref="M30:P30"/>
    <mergeCell ref="H31:J31"/>
    <mergeCell ref="M31:P31"/>
    <mergeCell ref="M44:P44"/>
    <mergeCell ref="M46:Q46"/>
    <mergeCell ref="C49:G49"/>
    <mergeCell ref="N49:Q49"/>
    <mergeCell ref="S2:AC2"/>
    <mergeCell ref="M66:Q66"/>
    <mergeCell ref="F69:I69"/>
    <mergeCell ref="L69:M69"/>
    <mergeCell ref="N69:Q69"/>
    <mergeCell ref="N51:Q51"/>
    <mergeCell ref="N52:Q52"/>
    <mergeCell ref="C59:R59"/>
    <mergeCell ref="F61:Q61"/>
    <mergeCell ref="F62:Q62"/>
    <mergeCell ref="F73:R73"/>
    <mergeCell ref="N70:Q70"/>
    <mergeCell ref="N71:Q71"/>
    <mergeCell ref="H1:K1"/>
    <mergeCell ref="F72:I72"/>
    <mergeCell ref="L72:M72"/>
    <mergeCell ref="N72:Q72"/>
    <mergeCell ref="M64:P64"/>
    <mergeCell ref="F41:Q41"/>
    <mergeCell ref="F42:Q42"/>
  </mergeCells>
  <hyperlinks>
    <hyperlink ref="F1:G1" location="C2" tooltip="Krycí list soupisu" display="1) Krycí list soupisu"/>
    <hyperlink ref="H1:K1" location="C49" tooltip="Rekapitulace" display="2) Rekapitulace"/>
    <hyperlink ref="L1:M1" location="C69" tooltip="Soupis prací" display="3) Soupis prací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85" r:id="rId2"/>
  <headerFooter alignWithMargins="0"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98"/>
  <sheetViews>
    <sheetView showGridLines="0" workbookViewId="0" topLeftCell="A1">
      <selection activeCell="F39" sqref="F39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4" width="5" style="0" customWidth="1"/>
    <col min="5" max="5" width="11.66015625" style="0" customWidth="1"/>
    <col min="6" max="6" width="9.16015625" style="0" customWidth="1"/>
    <col min="7" max="7" width="5" style="0" customWidth="1"/>
    <col min="8" max="8" width="77.83203125" style="0" customWidth="1"/>
    <col min="9" max="10" width="20" style="0" customWidth="1"/>
    <col min="11" max="11" width="1.66796875" style="0" customWidth="1"/>
  </cols>
  <sheetData>
    <row r="1" ht="37.5" customHeight="1"/>
    <row r="2" spans="2:11" ht="7.5" customHeight="1">
      <c r="B2" s="129"/>
      <c r="C2" s="130"/>
      <c r="D2" s="130"/>
      <c r="E2" s="130"/>
      <c r="F2" s="130"/>
      <c r="G2" s="130"/>
      <c r="H2" s="130"/>
      <c r="I2" s="130"/>
      <c r="J2" s="130"/>
      <c r="K2" s="131"/>
    </row>
    <row r="3" spans="2:11" s="134" customFormat="1" ht="45" customHeight="1">
      <c r="B3" s="132"/>
      <c r="C3" s="278" t="s">
        <v>82</v>
      </c>
      <c r="D3" s="278"/>
      <c r="E3" s="278"/>
      <c r="F3" s="278"/>
      <c r="G3" s="278"/>
      <c r="H3" s="278"/>
      <c r="I3" s="278"/>
      <c r="J3" s="278"/>
      <c r="K3" s="133"/>
    </row>
    <row r="4" spans="2:11" ht="25.5" customHeight="1">
      <c r="B4" s="135"/>
      <c r="C4" s="280" t="s">
        <v>83</v>
      </c>
      <c r="D4" s="280"/>
      <c r="E4" s="280"/>
      <c r="F4" s="280"/>
      <c r="G4" s="280"/>
      <c r="H4" s="280"/>
      <c r="I4" s="280"/>
      <c r="J4" s="280"/>
      <c r="K4" s="136"/>
    </row>
    <row r="5" spans="2:11" ht="5.25" customHeight="1">
      <c r="B5" s="135"/>
      <c r="C5" s="137"/>
      <c r="D5" s="137"/>
      <c r="E5" s="137"/>
      <c r="F5" s="137"/>
      <c r="G5" s="137"/>
      <c r="H5" s="137"/>
      <c r="I5" s="137"/>
      <c r="J5" s="137"/>
      <c r="K5" s="136"/>
    </row>
    <row r="6" spans="2:11" ht="15" customHeight="1">
      <c r="B6" s="135"/>
      <c r="C6" s="276" t="s">
        <v>84</v>
      </c>
      <c r="D6" s="276"/>
      <c r="E6" s="276"/>
      <c r="F6" s="276"/>
      <c r="G6" s="276"/>
      <c r="H6" s="276"/>
      <c r="I6" s="276"/>
      <c r="J6" s="276"/>
      <c r="K6" s="136"/>
    </row>
    <row r="7" spans="2:11" ht="15" customHeight="1">
      <c r="B7" s="139"/>
      <c r="C7" s="276" t="s">
        <v>85</v>
      </c>
      <c r="D7" s="276"/>
      <c r="E7" s="276"/>
      <c r="F7" s="276"/>
      <c r="G7" s="276"/>
      <c r="H7" s="276"/>
      <c r="I7" s="276"/>
      <c r="J7" s="276"/>
      <c r="K7" s="136"/>
    </row>
    <row r="8" spans="2:11" ht="12.75" customHeight="1">
      <c r="B8" s="139"/>
      <c r="C8" s="138"/>
      <c r="D8" s="138"/>
      <c r="E8" s="138"/>
      <c r="F8" s="138"/>
      <c r="G8" s="138"/>
      <c r="H8" s="138"/>
      <c r="I8" s="138"/>
      <c r="J8" s="138"/>
      <c r="K8" s="136"/>
    </row>
    <row r="9" spans="2:11" ht="15" customHeight="1">
      <c r="B9" s="139"/>
      <c r="C9" s="276" t="s">
        <v>86</v>
      </c>
      <c r="D9" s="276"/>
      <c r="E9" s="276"/>
      <c r="F9" s="276"/>
      <c r="G9" s="276"/>
      <c r="H9" s="276"/>
      <c r="I9" s="276"/>
      <c r="J9" s="276"/>
      <c r="K9" s="136"/>
    </row>
    <row r="10" spans="2:11" ht="15" customHeight="1">
      <c r="B10" s="139"/>
      <c r="C10" s="138"/>
      <c r="D10" s="276" t="s">
        <v>87</v>
      </c>
      <c r="E10" s="276"/>
      <c r="F10" s="276"/>
      <c r="G10" s="276"/>
      <c r="H10" s="276"/>
      <c r="I10" s="276"/>
      <c r="J10" s="276"/>
      <c r="K10" s="136"/>
    </row>
    <row r="11" spans="2:11" ht="15" customHeight="1">
      <c r="B11" s="139"/>
      <c r="C11" s="140"/>
      <c r="D11" s="276" t="s">
        <v>88</v>
      </c>
      <c r="E11" s="276"/>
      <c r="F11" s="276"/>
      <c r="G11" s="276"/>
      <c r="H11" s="276"/>
      <c r="I11" s="276"/>
      <c r="J11" s="276"/>
      <c r="K11" s="136"/>
    </row>
    <row r="12" spans="2:11" ht="12.75" customHeight="1">
      <c r="B12" s="139"/>
      <c r="C12" s="140"/>
      <c r="D12" s="140"/>
      <c r="E12" s="140"/>
      <c r="F12" s="140"/>
      <c r="G12" s="140"/>
      <c r="H12" s="140"/>
      <c r="I12" s="140"/>
      <c r="J12" s="140"/>
      <c r="K12" s="136"/>
    </row>
    <row r="13" spans="2:11" ht="15" customHeight="1">
      <c r="B13" s="139"/>
      <c r="C13" s="140"/>
      <c r="D13" s="276" t="s">
        <v>89</v>
      </c>
      <c r="E13" s="276"/>
      <c r="F13" s="276"/>
      <c r="G13" s="276"/>
      <c r="H13" s="276"/>
      <c r="I13" s="276"/>
      <c r="J13" s="276"/>
      <c r="K13" s="136"/>
    </row>
    <row r="14" spans="2:11" ht="15" customHeight="1">
      <c r="B14" s="139"/>
      <c r="C14" s="140"/>
      <c r="D14" s="276" t="s">
        <v>90</v>
      </c>
      <c r="E14" s="276"/>
      <c r="F14" s="276"/>
      <c r="G14" s="276"/>
      <c r="H14" s="276"/>
      <c r="I14" s="276"/>
      <c r="J14" s="276"/>
      <c r="K14" s="136"/>
    </row>
    <row r="15" spans="2:11" ht="15" customHeight="1">
      <c r="B15" s="139"/>
      <c r="C15" s="140"/>
      <c r="D15" s="276" t="s">
        <v>91</v>
      </c>
      <c r="E15" s="276"/>
      <c r="F15" s="276"/>
      <c r="G15" s="276"/>
      <c r="H15" s="276"/>
      <c r="I15" s="276"/>
      <c r="J15" s="276"/>
      <c r="K15" s="136"/>
    </row>
    <row r="16" spans="2:11" ht="15" customHeight="1">
      <c r="B16" s="139"/>
      <c r="C16" s="140"/>
      <c r="D16" s="140"/>
      <c r="E16" s="141" t="s">
        <v>311</v>
      </c>
      <c r="F16" s="276" t="s">
        <v>92</v>
      </c>
      <c r="G16" s="276"/>
      <c r="H16" s="276"/>
      <c r="I16" s="276"/>
      <c r="J16" s="276"/>
      <c r="K16" s="136"/>
    </row>
    <row r="17" spans="2:11" ht="15" customHeight="1">
      <c r="B17" s="139"/>
      <c r="C17" s="140"/>
      <c r="D17" s="140"/>
      <c r="E17" s="141" t="s">
        <v>93</v>
      </c>
      <c r="F17" s="276" t="s">
        <v>94</v>
      </c>
      <c r="G17" s="276"/>
      <c r="H17" s="276"/>
      <c r="I17" s="276"/>
      <c r="J17" s="276"/>
      <c r="K17" s="136"/>
    </row>
    <row r="18" spans="2:11" ht="15" customHeight="1">
      <c r="B18" s="139"/>
      <c r="C18" s="140"/>
      <c r="D18" s="140"/>
      <c r="E18" s="141" t="s">
        <v>95</v>
      </c>
      <c r="F18" s="276" t="s">
        <v>96</v>
      </c>
      <c r="G18" s="276"/>
      <c r="H18" s="276"/>
      <c r="I18" s="276"/>
      <c r="J18" s="276"/>
      <c r="K18" s="136"/>
    </row>
    <row r="19" spans="2:11" ht="15" customHeight="1">
      <c r="B19" s="139"/>
      <c r="C19" s="140"/>
      <c r="D19" s="140"/>
      <c r="E19" s="141" t="s">
        <v>317</v>
      </c>
      <c r="F19" s="276" t="s">
        <v>97</v>
      </c>
      <c r="G19" s="276"/>
      <c r="H19" s="276"/>
      <c r="I19" s="276"/>
      <c r="J19" s="276"/>
      <c r="K19" s="136"/>
    </row>
    <row r="20" spans="2:11" ht="15" customHeight="1">
      <c r="B20" s="139"/>
      <c r="C20" s="140"/>
      <c r="D20" s="140"/>
      <c r="E20" s="141" t="s">
        <v>98</v>
      </c>
      <c r="F20" s="276" t="s">
        <v>99</v>
      </c>
      <c r="G20" s="276"/>
      <c r="H20" s="276"/>
      <c r="I20" s="276"/>
      <c r="J20" s="276"/>
      <c r="K20" s="136"/>
    </row>
    <row r="21" spans="2:11" ht="15" customHeight="1">
      <c r="B21" s="139"/>
      <c r="C21" s="140"/>
      <c r="D21" s="140"/>
      <c r="E21" s="141" t="s">
        <v>100</v>
      </c>
      <c r="F21" s="276" t="s">
        <v>101</v>
      </c>
      <c r="G21" s="276"/>
      <c r="H21" s="276"/>
      <c r="I21" s="276"/>
      <c r="J21" s="276"/>
      <c r="K21" s="136"/>
    </row>
    <row r="22" spans="2:11" ht="12.75" customHeight="1">
      <c r="B22" s="139"/>
      <c r="C22" s="140"/>
      <c r="D22" s="140"/>
      <c r="E22" s="140"/>
      <c r="F22" s="140"/>
      <c r="G22" s="140"/>
      <c r="H22" s="140"/>
      <c r="I22" s="140"/>
      <c r="J22" s="140"/>
      <c r="K22" s="136"/>
    </row>
    <row r="23" spans="2:11" ht="15" customHeight="1">
      <c r="B23" s="139"/>
      <c r="C23" s="276" t="s">
        <v>102</v>
      </c>
      <c r="D23" s="276"/>
      <c r="E23" s="276"/>
      <c r="F23" s="276"/>
      <c r="G23" s="276"/>
      <c r="H23" s="276"/>
      <c r="I23" s="276"/>
      <c r="J23" s="276"/>
      <c r="K23" s="136"/>
    </row>
    <row r="24" spans="2:11" ht="15" customHeight="1">
      <c r="B24" s="139"/>
      <c r="C24" s="276" t="s">
        <v>103</v>
      </c>
      <c r="D24" s="276"/>
      <c r="E24" s="276"/>
      <c r="F24" s="276"/>
      <c r="G24" s="276"/>
      <c r="H24" s="276"/>
      <c r="I24" s="276"/>
      <c r="J24" s="276"/>
      <c r="K24" s="136"/>
    </row>
    <row r="25" spans="2:11" ht="15" customHeight="1">
      <c r="B25" s="139"/>
      <c r="C25" s="138"/>
      <c r="D25" s="276" t="s">
        <v>104</v>
      </c>
      <c r="E25" s="276"/>
      <c r="F25" s="276"/>
      <c r="G25" s="276"/>
      <c r="H25" s="276"/>
      <c r="I25" s="276"/>
      <c r="J25" s="276"/>
      <c r="K25" s="136"/>
    </row>
    <row r="26" spans="2:11" ht="15" customHeight="1">
      <c r="B26" s="139"/>
      <c r="C26" s="140"/>
      <c r="D26" s="276" t="s">
        <v>105</v>
      </c>
      <c r="E26" s="276"/>
      <c r="F26" s="276"/>
      <c r="G26" s="276"/>
      <c r="H26" s="276"/>
      <c r="I26" s="276"/>
      <c r="J26" s="276"/>
      <c r="K26" s="136"/>
    </row>
    <row r="27" spans="2:11" ht="12.75" customHeight="1">
      <c r="B27" s="139"/>
      <c r="C27" s="140"/>
      <c r="D27" s="140"/>
      <c r="E27" s="140"/>
      <c r="F27" s="140"/>
      <c r="G27" s="140"/>
      <c r="H27" s="140"/>
      <c r="I27" s="140"/>
      <c r="J27" s="140"/>
      <c r="K27" s="136"/>
    </row>
    <row r="28" spans="2:11" ht="15" customHeight="1">
      <c r="B28" s="139"/>
      <c r="C28" s="140"/>
      <c r="D28" s="276" t="s">
        <v>106</v>
      </c>
      <c r="E28" s="276"/>
      <c r="F28" s="276"/>
      <c r="G28" s="276"/>
      <c r="H28" s="276"/>
      <c r="I28" s="276"/>
      <c r="J28" s="276"/>
      <c r="K28" s="136"/>
    </row>
    <row r="29" spans="2:11" ht="15" customHeight="1">
      <c r="B29" s="139"/>
      <c r="C29" s="140"/>
      <c r="D29" s="276" t="s">
        <v>107</v>
      </c>
      <c r="E29" s="276"/>
      <c r="F29" s="276"/>
      <c r="G29" s="276"/>
      <c r="H29" s="276"/>
      <c r="I29" s="276"/>
      <c r="J29" s="276"/>
      <c r="K29" s="136"/>
    </row>
    <row r="30" spans="2:11" ht="12.75" customHeight="1">
      <c r="B30" s="139"/>
      <c r="C30" s="140"/>
      <c r="D30" s="140"/>
      <c r="E30" s="140"/>
      <c r="F30" s="140"/>
      <c r="G30" s="140"/>
      <c r="H30" s="140"/>
      <c r="I30" s="140"/>
      <c r="J30" s="140"/>
      <c r="K30" s="136"/>
    </row>
    <row r="31" spans="2:11" ht="15" customHeight="1">
      <c r="B31" s="139"/>
      <c r="C31" s="140"/>
      <c r="D31" s="276" t="s">
        <v>108</v>
      </c>
      <c r="E31" s="276"/>
      <c r="F31" s="276"/>
      <c r="G31" s="276"/>
      <c r="H31" s="276"/>
      <c r="I31" s="276"/>
      <c r="J31" s="276"/>
      <c r="K31" s="136"/>
    </row>
    <row r="32" spans="2:11" ht="15" customHeight="1">
      <c r="B32" s="139"/>
      <c r="C32" s="140"/>
      <c r="D32" s="276" t="s">
        <v>109</v>
      </c>
      <c r="E32" s="276"/>
      <c r="F32" s="276"/>
      <c r="G32" s="276"/>
      <c r="H32" s="276"/>
      <c r="I32" s="276"/>
      <c r="J32" s="276"/>
      <c r="K32" s="136"/>
    </row>
    <row r="33" spans="2:11" ht="15" customHeight="1">
      <c r="B33" s="139"/>
      <c r="C33" s="140"/>
      <c r="D33" s="276" t="s">
        <v>110</v>
      </c>
      <c r="E33" s="276"/>
      <c r="F33" s="276"/>
      <c r="G33" s="276"/>
      <c r="H33" s="276"/>
      <c r="I33" s="276"/>
      <c r="J33" s="276"/>
      <c r="K33" s="136"/>
    </row>
    <row r="34" spans="2:11" ht="15" customHeight="1">
      <c r="B34" s="139"/>
      <c r="C34" s="140"/>
      <c r="D34" s="138"/>
      <c r="E34" s="142" t="s">
        <v>338</v>
      </c>
      <c r="F34" s="138"/>
      <c r="G34" s="276" t="s">
        <v>111</v>
      </c>
      <c r="H34" s="276"/>
      <c r="I34" s="276"/>
      <c r="J34" s="276"/>
      <c r="K34" s="136"/>
    </row>
    <row r="35" spans="2:11" ht="15" customHeight="1">
      <c r="B35" s="139"/>
      <c r="C35" s="140"/>
      <c r="D35" s="138"/>
      <c r="E35" s="142" t="s">
        <v>112</v>
      </c>
      <c r="F35" s="138"/>
      <c r="G35" s="276" t="s">
        <v>113</v>
      </c>
      <c r="H35" s="276"/>
      <c r="I35" s="276"/>
      <c r="J35" s="276"/>
      <c r="K35" s="136"/>
    </row>
    <row r="36" spans="2:11" ht="15" customHeight="1">
      <c r="B36" s="139"/>
      <c r="C36" s="140"/>
      <c r="D36" s="138"/>
      <c r="E36" s="142" t="s">
        <v>286</v>
      </c>
      <c r="F36" s="138"/>
      <c r="G36" s="276" t="s">
        <v>114</v>
      </c>
      <c r="H36" s="276"/>
      <c r="I36" s="276"/>
      <c r="J36" s="276"/>
      <c r="K36" s="136"/>
    </row>
    <row r="37" spans="2:11" ht="15" customHeight="1">
      <c r="B37" s="139"/>
      <c r="C37" s="140"/>
      <c r="D37" s="138"/>
      <c r="E37" s="142" t="s">
        <v>339</v>
      </c>
      <c r="F37" s="138"/>
      <c r="G37" s="276" t="s">
        <v>115</v>
      </c>
      <c r="H37" s="276"/>
      <c r="I37" s="276"/>
      <c r="J37" s="276"/>
      <c r="K37" s="136"/>
    </row>
    <row r="38" spans="2:11" ht="15" customHeight="1">
      <c r="B38" s="139"/>
      <c r="C38" s="140"/>
      <c r="D38" s="138"/>
      <c r="E38" s="142" t="s">
        <v>340</v>
      </c>
      <c r="F38" s="138"/>
      <c r="G38" s="276" t="s">
        <v>116</v>
      </c>
      <c r="H38" s="276"/>
      <c r="I38" s="276"/>
      <c r="J38" s="276"/>
      <c r="K38" s="136"/>
    </row>
    <row r="39" spans="2:11" ht="15" customHeight="1">
      <c r="B39" s="139"/>
      <c r="C39" s="140"/>
      <c r="D39" s="138"/>
      <c r="E39" s="142" t="s">
        <v>341</v>
      </c>
      <c r="F39" s="138"/>
      <c r="G39" s="276" t="s">
        <v>117</v>
      </c>
      <c r="H39" s="276"/>
      <c r="I39" s="276"/>
      <c r="J39" s="276"/>
      <c r="K39" s="136"/>
    </row>
    <row r="40" spans="2:11" ht="15" customHeight="1">
      <c r="B40" s="139"/>
      <c r="C40" s="140"/>
      <c r="D40" s="138"/>
      <c r="E40" s="142" t="s">
        <v>118</v>
      </c>
      <c r="F40" s="138"/>
      <c r="G40" s="276" t="s">
        <v>119</v>
      </c>
      <c r="H40" s="276"/>
      <c r="I40" s="276"/>
      <c r="J40" s="276"/>
      <c r="K40" s="136"/>
    </row>
    <row r="41" spans="2:11" ht="15" customHeight="1">
      <c r="B41" s="139"/>
      <c r="C41" s="140"/>
      <c r="D41" s="138"/>
      <c r="E41" s="142"/>
      <c r="F41" s="138"/>
      <c r="G41" s="276" t="s">
        <v>120</v>
      </c>
      <c r="H41" s="276"/>
      <c r="I41" s="276"/>
      <c r="J41" s="276"/>
      <c r="K41" s="136"/>
    </row>
    <row r="42" spans="2:11" ht="15" customHeight="1">
      <c r="B42" s="139"/>
      <c r="C42" s="140"/>
      <c r="D42" s="138"/>
      <c r="E42" s="142" t="s">
        <v>121</v>
      </c>
      <c r="F42" s="138"/>
      <c r="G42" s="276" t="s">
        <v>122</v>
      </c>
      <c r="H42" s="276"/>
      <c r="I42" s="276"/>
      <c r="J42" s="276"/>
      <c r="K42" s="136"/>
    </row>
    <row r="43" spans="2:11" ht="15" customHeight="1">
      <c r="B43" s="139"/>
      <c r="C43" s="140"/>
      <c r="D43" s="138"/>
      <c r="E43" s="142" t="s">
        <v>344</v>
      </c>
      <c r="F43" s="138"/>
      <c r="G43" s="276" t="s">
        <v>123</v>
      </c>
      <c r="H43" s="276"/>
      <c r="I43" s="276"/>
      <c r="J43" s="276"/>
      <c r="K43" s="136"/>
    </row>
    <row r="44" spans="2:11" ht="12.75" customHeight="1">
      <c r="B44" s="139"/>
      <c r="C44" s="140"/>
      <c r="D44" s="138"/>
      <c r="E44" s="138"/>
      <c r="F44" s="138"/>
      <c r="G44" s="138"/>
      <c r="H44" s="138"/>
      <c r="I44" s="138"/>
      <c r="J44" s="138"/>
      <c r="K44" s="136"/>
    </row>
    <row r="45" spans="2:11" ht="15" customHeight="1">
      <c r="B45" s="139"/>
      <c r="C45" s="140"/>
      <c r="D45" s="276" t="s">
        <v>124</v>
      </c>
      <c r="E45" s="276"/>
      <c r="F45" s="276"/>
      <c r="G45" s="276"/>
      <c r="H45" s="276"/>
      <c r="I45" s="276"/>
      <c r="J45" s="276"/>
      <c r="K45" s="136"/>
    </row>
    <row r="46" spans="2:11" ht="15" customHeight="1">
      <c r="B46" s="139"/>
      <c r="C46" s="140"/>
      <c r="D46" s="140"/>
      <c r="E46" s="276" t="s">
        <v>125</v>
      </c>
      <c r="F46" s="276"/>
      <c r="G46" s="276"/>
      <c r="H46" s="276"/>
      <c r="I46" s="276"/>
      <c r="J46" s="276"/>
      <c r="K46" s="136"/>
    </row>
    <row r="47" spans="2:11" ht="15" customHeight="1">
      <c r="B47" s="139"/>
      <c r="C47" s="140"/>
      <c r="D47" s="140"/>
      <c r="E47" s="276" t="s">
        <v>126</v>
      </c>
      <c r="F47" s="276"/>
      <c r="G47" s="276"/>
      <c r="H47" s="276"/>
      <c r="I47" s="276"/>
      <c r="J47" s="276"/>
      <c r="K47" s="136"/>
    </row>
    <row r="48" spans="2:11" ht="15" customHeight="1">
      <c r="B48" s="139"/>
      <c r="C48" s="140"/>
      <c r="D48" s="140"/>
      <c r="E48" s="276" t="s">
        <v>127</v>
      </c>
      <c r="F48" s="276"/>
      <c r="G48" s="276"/>
      <c r="H48" s="276"/>
      <c r="I48" s="276"/>
      <c r="J48" s="276"/>
      <c r="K48" s="136"/>
    </row>
    <row r="49" spans="2:11" ht="15" customHeight="1">
      <c r="B49" s="139"/>
      <c r="C49" s="140"/>
      <c r="D49" s="276" t="s">
        <v>128</v>
      </c>
      <c r="E49" s="276"/>
      <c r="F49" s="276"/>
      <c r="G49" s="276"/>
      <c r="H49" s="276"/>
      <c r="I49" s="276"/>
      <c r="J49" s="276"/>
      <c r="K49" s="136"/>
    </row>
    <row r="50" spans="2:11" ht="25.5" customHeight="1">
      <c r="B50" s="135"/>
      <c r="C50" s="280" t="s">
        <v>129</v>
      </c>
      <c r="D50" s="280"/>
      <c r="E50" s="280"/>
      <c r="F50" s="280"/>
      <c r="G50" s="280"/>
      <c r="H50" s="280"/>
      <c r="I50" s="280"/>
      <c r="J50" s="280"/>
      <c r="K50" s="136"/>
    </row>
    <row r="51" spans="2:11" ht="5.25" customHeight="1">
      <c r="B51" s="135"/>
      <c r="C51" s="137"/>
      <c r="D51" s="137"/>
      <c r="E51" s="137"/>
      <c r="F51" s="137"/>
      <c r="G51" s="137"/>
      <c r="H51" s="137"/>
      <c r="I51" s="137"/>
      <c r="J51" s="137"/>
      <c r="K51" s="136"/>
    </row>
    <row r="52" spans="2:11" ht="15" customHeight="1">
      <c r="B52" s="135"/>
      <c r="C52" s="276" t="s">
        <v>130</v>
      </c>
      <c r="D52" s="276"/>
      <c r="E52" s="276"/>
      <c r="F52" s="276"/>
      <c r="G52" s="276"/>
      <c r="H52" s="276"/>
      <c r="I52" s="276"/>
      <c r="J52" s="276"/>
      <c r="K52" s="136"/>
    </row>
    <row r="53" spans="2:11" ht="15" customHeight="1">
      <c r="B53" s="135"/>
      <c r="C53" s="276" t="s">
        <v>131</v>
      </c>
      <c r="D53" s="276"/>
      <c r="E53" s="276"/>
      <c r="F53" s="276"/>
      <c r="G53" s="276"/>
      <c r="H53" s="276"/>
      <c r="I53" s="276"/>
      <c r="J53" s="276"/>
      <c r="K53" s="136"/>
    </row>
    <row r="54" spans="2:11" ht="12.75" customHeight="1">
      <c r="B54" s="135"/>
      <c r="C54" s="138"/>
      <c r="D54" s="138"/>
      <c r="E54" s="138"/>
      <c r="F54" s="138"/>
      <c r="G54" s="138"/>
      <c r="H54" s="138"/>
      <c r="I54" s="138"/>
      <c r="J54" s="138"/>
      <c r="K54" s="136"/>
    </row>
    <row r="55" spans="2:11" ht="15" customHeight="1">
      <c r="B55" s="135"/>
      <c r="C55" s="276" t="s">
        <v>132</v>
      </c>
      <c r="D55" s="276"/>
      <c r="E55" s="276"/>
      <c r="F55" s="276"/>
      <c r="G55" s="276"/>
      <c r="H55" s="276"/>
      <c r="I55" s="276"/>
      <c r="J55" s="276"/>
      <c r="K55" s="136"/>
    </row>
    <row r="56" spans="2:11" ht="15" customHeight="1">
      <c r="B56" s="135"/>
      <c r="C56" s="140"/>
      <c r="D56" s="276" t="s">
        <v>133</v>
      </c>
      <c r="E56" s="276"/>
      <c r="F56" s="276"/>
      <c r="G56" s="276"/>
      <c r="H56" s="276"/>
      <c r="I56" s="276"/>
      <c r="J56" s="276"/>
      <c r="K56" s="136"/>
    </row>
    <row r="57" spans="2:11" ht="15" customHeight="1">
      <c r="B57" s="135"/>
      <c r="C57" s="140"/>
      <c r="D57" s="276" t="s">
        <v>134</v>
      </c>
      <c r="E57" s="276"/>
      <c r="F57" s="276"/>
      <c r="G57" s="276"/>
      <c r="H57" s="276"/>
      <c r="I57" s="276"/>
      <c r="J57" s="276"/>
      <c r="K57" s="136"/>
    </row>
    <row r="58" spans="2:11" ht="15" customHeight="1">
      <c r="B58" s="135"/>
      <c r="C58" s="140"/>
      <c r="D58" s="276" t="s">
        <v>135</v>
      </c>
      <c r="E58" s="276"/>
      <c r="F58" s="276"/>
      <c r="G58" s="276"/>
      <c r="H58" s="276"/>
      <c r="I58" s="276"/>
      <c r="J58" s="276"/>
      <c r="K58" s="136"/>
    </row>
    <row r="59" spans="2:11" ht="15" customHeight="1">
      <c r="B59" s="135"/>
      <c r="C59" s="140"/>
      <c r="D59" s="276" t="s">
        <v>136</v>
      </c>
      <c r="E59" s="276"/>
      <c r="F59" s="276"/>
      <c r="G59" s="276"/>
      <c r="H59" s="276"/>
      <c r="I59" s="276"/>
      <c r="J59" s="276"/>
      <c r="K59" s="136"/>
    </row>
    <row r="60" spans="2:11" ht="15" customHeight="1">
      <c r="B60" s="135"/>
      <c r="C60" s="140"/>
      <c r="D60" s="279" t="s">
        <v>137</v>
      </c>
      <c r="E60" s="279"/>
      <c r="F60" s="279"/>
      <c r="G60" s="279"/>
      <c r="H60" s="279"/>
      <c r="I60" s="279"/>
      <c r="J60" s="279"/>
      <c r="K60" s="136"/>
    </row>
    <row r="61" spans="2:11" ht="15" customHeight="1">
      <c r="B61" s="135"/>
      <c r="C61" s="140"/>
      <c r="D61" s="276" t="s">
        <v>138</v>
      </c>
      <c r="E61" s="276"/>
      <c r="F61" s="276"/>
      <c r="G61" s="276"/>
      <c r="H61" s="276"/>
      <c r="I61" s="276"/>
      <c r="J61" s="276"/>
      <c r="K61" s="136"/>
    </row>
    <row r="62" spans="2:11" ht="12.75" customHeight="1">
      <c r="B62" s="135"/>
      <c r="C62" s="140"/>
      <c r="D62" s="140"/>
      <c r="E62" s="143"/>
      <c r="F62" s="140"/>
      <c r="G62" s="140"/>
      <c r="H62" s="140"/>
      <c r="I62" s="140"/>
      <c r="J62" s="140"/>
      <c r="K62" s="136"/>
    </row>
    <row r="63" spans="2:11" ht="15" customHeight="1">
      <c r="B63" s="135"/>
      <c r="C63" s="140"/>
      <c r="D63" s="276" t="s">
        <v>139</v>
      </c>
      <c r="E63" s="276"/>
      <c r="F63" s="276"/>
      <c r="G63" s="276"/>
      <c r="H63" s="276"/>
      <c r="I63" s="276"/>
      <c r="J63" s="276"/>
      <c r="K63" s="136"/>
    </row>
    <row r="64" spans="2:11" ht="15" customHeight="1">
      <c r="B64" s="135"/>
      <c r="C64" s="140"/>
      <c r="D64" s="279" t="s">
        <v>140</v>
      </c>
      <c r="E64" s="279"/>
      <c r="F64" s="279"/>
      <c r="G64" s="279"/>
      <c r="H64" s="279"/>
      <c r="I64" s="279"/>
      <c r="J64" s="279"/>
      <c r="K64" s="136"/>
    </row>
    <row r="65" spans="2:11" ht="15" customHeight="1">
      <c r="B65" s="135"/>
      <c r="C65" s="140"/>
      <c r="D65" s="276" t="s">
        <v>141</v>
      </c>
      <c r="E65" s="276"/>
      <c r="F65" s="276"/>
      <c r="G65" s="276"/>
      <c r="H65" s="276"/>
      <c r="I65" s="276"/>
      <c r="J65" s="276"/>
      <c r="K65" s="136"/>
    </row>
    <row r="66" spans="2:11" ht="15" customHeight="1">
      <c r="B66" s="135"/>
      <c r="C66" s="140"/>
      <c r="D66" s="276" t="s">
        <v>142</v>
      </c>
      <c r="E66" s="276"/>
      <c r="F66" s="276"/>
      <c r="G66" s="276"/>
      <c r="H66" s="276"/>
      <c r="I66" s="276"/>
      <c r="J66" s="276"/>
      <c r="K66" s="136"/>
    </row>
    <row r="67" spans="2:11" ht="15" customHeight="1">
      <c r="B67" s="135"/>
      <c r="C67" s="140"/>
      <c r="D67" s="276" t="s">
        <v>143</v>
      </c>
      <c r="E67" s="276"/>
      <c r="F67" s="276"/>
      <c r="G67" s="276"/>
      <c r="H67" s="276"/>
      <c r="I67" s="276"/>
      <c r="J67" s="276"/>
      <c r="K67" s="136"/>
    </row>
    <row r="68" spans="2:11" ht="15" customHeight="1">
      <c r="B68" s="135"/>
      <c r="C68" s="140"/>
      <c r="D68" s="276" t="s">
        <v>144</v>
      </c>
      <c r="E68" s="276"/>
      <c r="F68" s="276"/>
      <c r="G68" s="276"/>
      <c r="H68" s="276"/>
      <c r="I68" s="276"/>
      <c r="J68" s="276"/>
      <c r="K68" s="136"/>
    </row>
    <row r="69" spans="2:11" ht="12.75" customHeight="1">
      <c r="B69" s="144"/>
      <c r="C69" s="145"/>
      <c r="D69" s="145"/>
      <c r="E69" s="145"/>
      <c r="F69" s="145"/>
      <c r="G69" s="145"/>
      <c r="H69" s="145"/>
      <c r="I69" s="145"/>
      <c r="J69" s="145"/>
      <c r="K69" s="146"/>
    </row>
    <row r="70" spans="2:11" ht="18.75" customHeight="1">
      <c r="B70" s="147"/>
      <c r="C70" s="147"/>
      <c r="D70" s="147"/>
      <c r="E70" s="147"/>
      <c r="F70" s="147"/>
      <c r="G70" s="147"/>
      <c r="H70" s="147"/>
      <c r="I70" s="147"/>
      <c r="J70" s="147"/>
      <c r="K70" s="148"/>
    </row>
    <row r="71" spans="2:11" ht="18.75" customHeight="1">
      <c r="B71" s="148"/>
      <c r="C71" s="148"/>
      <c r="D71" s="148"/>
      <c r="E71" s="148"/>
      <c r="F71" s="148"/>
      <c r="G71" s="148"/>
      <c r="H71" s="148"/>
      <c r="I71" s="148"/>
      <c r="J71" s="148"/>
      <c r="K71" s="148"/>
    </row>
    <row r="72" spans="2:11" ht="7.5" customHeight="1">
      <c r="B72" s="149"/>
      <c r="C72" s="150"/>
      <c r="D72" s="150"/>
      <c r="E72" s="150"/>
      <c r="F72" s="150"/>
      <c r="G72" s="150"/>
      <c r="H72" s="150"/>
      <c r="I72" s="150"/>
      <c r="J72" s="150"/>
      <c r="K72" s="151"/>
    </row>
    <row r="73" spans="2:11" ht="45" customHeight="1">
      <c r="B73" s="152"/>
      <c r="C73" s="277" t="s">
        <v>81</v>
      </c>
      <c r="D73" s="277"/>
      <c r="E73" s="277"/>
      <c r="F73" s="277"/>
      <c r="G73" s="277"/>
      <c r="H73" s="277"/>
      <c r="I73" s="277"/>
      <c r="J73" s="277"/>
      <c r="K73" s="153"/>
    </row>
    <row r="74" spans="2:11" ht="17.25" customHeight="1">
      <c r="B74" s="152"/>
      <c r="C74" s="154" t="s">
        <v>145</v>
      </c>
      <c r="D74" s="154"/>
      <c r="E74" s="154"/>
      <c r="F74" s="154" t="s">
        <v>146</v>
      </c>
      <c r="G74" s="158"/>
      <c r="H74" s="154" t="s">
        <v>339</v>
      </c>
      <c r="I74" s="154" t="s">
        <v>290</v>
      </c>
      <c r="J74" s="154" t="s">
        <v>147</v>
      </c>
      <c r="K74" s="153"/>
    </row>
    <row r="75" spans="2:11" ht="17.25" customHeight="1">
      <c r="B75" s="152"/>
      <c r="C75" s="159" t="s">
        <v>148</v>
      </c>
      <c r="D75" s="159"/>
      <c r="E75" s="159"/>
      <c r="F75" s="160" t="s">
        <v>149</v>
      </c>
      <c r="G75" s="161"/>
      <c r="H75" s="159"/>
      <c r="I75" s="159"/>
      <c r="J75" s="159" t="s">
        <v>150</v>
      </c>
      <c r="K75" s="153"/>
    </row>
    <row r="76" spans="2:11" ht="5.25" customHeight="1">
      <c r="B76" s="152"/>
      <c r="C76" s="162"/>
      <c r="D76" s="162"/>
      <c r="E76" s="162"/>
      <c r="F76" s="162"/>
      <c r="G76" s="163"/>
      <c r="H76" s="162"/>
      <c r="I76" s="162"/>
      <c r="J76" s="162"/>
      <c r="K76" s="153"/>
    </row>
    <row r="77" spans="2:11" ht="15" customHeight="1">
      <c r="B77" s="152"/>
      <c r="C77" s="142" t="s">
        <v>151</v>
      </c>
      <c r="D77" s="142"/>
      <c r="E77" s="142"/>
      <c r="F77" s="164" t="s">
        <v>152</v>
      </c>
      <c r="G77" s="163"/>
      <c r="H77" s="142" t="s">
        <v>153</v>
      </c>
      <c r="I77" s="142" t="s">
        <v>154</v>
      </c>
      <c r="J77" s="142" t="s">
        <v>155</v>
      </c>
      <c r="K77" s="153"/>
    </row>
    <row r="78" spans="2:11" ht="15" customHeight="1">
      <c r="B78" s="165"/>
      <c r="C78" s="142" t="s">
        <v>156</v>
      </c>
      <c r="D78" s="142"/>
      <c r="E78" s="142"/>
      <c r="F78" s="164" t="s">
        <v>157</v>
      </c>
      <c r="G78" s="163"/>
      <c r="H78" s="142" t="s">
        <v>158</v>
      </c>
      <c r="I78" s="142" t="s">
        <v>154</v>
      </c>
      <c r="J78" s="142">
        <v>50</v>
      </c>
      <c r="K78" s="153"/>
    </row>
    <row r="79" spans="2:11" ht="15" customHeight="1">
      <c r="B79" s="165"/>
      <c r="C79" s="142" t="s">
        <v>159</v>
      </c>
      <c r="D79" s="142"/>
      <c r="E79" s="142"/>
      <c r="F79" s="164" t="s">
        <v>152</v>
      </c>
      <c r="G79" s="163"/>
      <c r="H79" s="142" t="s">
        <v>160</v>
      </c>
      <c r="I79" s="142" t="s">
        <v>161</v>
      </c>
      <c r="J79" s="142"/>
      <c r="K79" s="153"/>
    </row>
    <row r="80" spans="2:11" ht="15" customHeight="1">
      <c r="B80" s="165"/>
      <c r="C80" s="142" t="s">
        <v>162</v>
      </c>
      <c r="D80" s="142"/>
      <c r="E80" s="142"/>
      <c r="F80" s="164" t="s">
        <v>157</v>
      </c>
      <c r="G80" s="163"/>
      <c r="H80" s="142" t="s">
        <v>163</v>
      </c>
      <c r="I80" s="142" t="s">
        <v>154</v>
      </c>
      <c r="J80" s="142">
        <v>50</v>
      </c>
      <c r="K80" s="153"/>
    </row>
    <row r="81" spans="2:11" ht="15" customHeight="1">
      <c r="B81" s="165"/>
      <c r="C81" s="142" t="s">
        <v>164</v>
      </c>
      <c r="D81" s="142"/>
      <c r="E81" s="142"/>
      <c r="F81" s="164" t="s">
        <v>157</v>
      </c>
      <c r="G81" s="163"/>
      <c r="H81" s="142" t="s">
        <v>165</v>
      </c>
      <c r="I81" s="142" t="s">
        <v>154</v>
      </c>
      <c r="J81" s="142">
        <v>20</v>
      </c>
      <c r="K81" s="153"/>
    </row>
    <row r="82" spans="2:11" ht="15" customHeight="1">
      <c r="B82" s="165"/>
      <c r="C82" s="142" t="s">
        <v>166</v>
      </c>
      <c r="D82" s="142"/>
      <c r="E82" s="142"/>
      <c r="F82" s="164" t="s">
        <v>157</v>
      </c>
      <c r="G82" s="163"/>
      <c r="H82" s="142" t="s">
        <v>167</v>
      </c>
      <c r="I82" s="142" t="s">
        <v>154</v>
      </c>
      <c r="J82" s="142">
        <v>20</v>
      </c>
      <c r="K82" s="153"/>
    </row>
    <row r="83" spans="2:11" ht="15" customHeight="1">
      <c r="B83" s="165"/>
      <c r="C83" s="142" t="s">
        <v>168</v>
      </c>
      <c r="D83" s="142"/>
      <c r="E83" s="142"/>
      <c r="F83" s="164" t="s">
        <v>157</v>
      </c>
      <c r="G83" s="163"/>
      <c r="H83" s="142" t="s">
        <v>169</v>
      </c>
      <c r="I83" s="142" t="s">
        <v>154</v>
      </c>
      <c r="J83" s="142">
        <v>50</v>
      </c>
      <c r="K83" s="153"/>
    </row>
    <row r="84" spans="2:11" ht="15" customHeight="1">
      <c r="B84" s="165"/>
      <c r="C84" s="142" t="s">
        <v>170</v>
      </c>
      <c r="D84" s="142"/>
      <c r="E84" s="142"/>
      <c r="F84" s="164" t="s">
        <v>157</v>
      </c>
      <c r="G84" s="163"/>
      <c r="H84" s="142" t="s">
        <v>170</v>
      </c>
      <c r="I84" s="142" t="s">
        <v>154</v>
      </c>
      <c r="J84" s="142">
        <v>50</v>
      </c>
      <c r="K84" s="153"/>
    </row>
    <row r="85" spans="2:11" ht="15" customHeight="1">
      <c r="B85" s="165"/>
      <c r="C85" s="142" t="s">
        <v>345</v>
      </c>
      <c r="D85" s="142"/>
      <c r="E85" s="142"/>
      <c r="F85" s="164" t="s">
        <v>157</v>
      </c>
      <c r="G85" s="163"/>
      <c r="H85" s="142" t="s">
        <v>171</v>
      </c>
      <c r="I85" s="142" t="s">
        <v>154</v>
      </c>
      <c r="J85" s="142">
        <v>255</v>
      </c>
      <c r="K85" s="153"/>
    </row>
    <row r="86" spans="2:11" ht="15" customHeight="1">
      <c r="B86" s="165"/>
      <c r="C86" s="142" t="s">
        <v>172</v>
      </c>
      <c r="D86" s="142"/>
      <c r="E86" s="142"/>
      <c r="F86" s="164" t="s">
        <v>152</v>
      </c>
      <c r="G86" s="163"/>
      <c r="H86" s="142" t="s">
        <v>173</v>
      </c>
      <c r="I86" s="142" t="s">
        <v>174</v>
      </c>
      <c r="J86" s="142"/>
      <c r="K86" s="153"/>
    </row>
    <row r="87" spans="2:11" ht="15" customHeight="1">
      <c r="B87" s="165"/>
      <c r="C87" s="142" t="s">
        <v>175</v>
      </c>
      <c r="D87" s="142"/>
      <c r="E87" s="142"/>
      <c r="F87" s="164" t="s">
        <v>152</v>
      </c>
      <c r="G87" s="163"/>
      <c r="H87" s="142" t="s">
        <v>176</v>
      </c>
      <c r="I87" s="142" t="s">
        <v>177</v>
      </c>
      <c r="J87" s="142"/>
      <c r="K87" s="153"/>
    </row>
    <row r="88" spans="2:11" ht="15" customHeight="1">
      <c r="B88" s="165"/>
      <c r="C88" s="142" t="s">
        <v>178</v>
      </c>
      <c r="D88" s="142"/>
      <c r="E88" s="142"/>
      <c r="F88" s="164" t="s">
        <v>152</v>
      </c>
      <c r="G88" s="163"/>
      <c r="H88" s="142" t="s">
        <v>178</v>
      </c>
      <c r="I88" s="142" t="s">
        <v>177</v>
      </c>
      <c r="J88" s="142"/>
      <c r="K88" s="153"/>
    </row>
    <row r="89" spans="2:11" ht="15" customHeight="1">
      <c r="B89" s="165"/>
      <c r="C89" s="142" t="s">
        <v>273</v>
      </c>
      <c r="D89" s="142"/>
      <c r="E89" s="142"/>
      <c r="F89" s="164" t="s">
        <v>152</v>
      </c>
      <c r="G89" s="163"/>
      <c r="H89" s="142" t="s">
        <v>179</v>
      </c>
      <c r="I89" s="142" t="s">
        <v>177</v>
      </c>
      <c r="J89" s="142"/>
      <c r="K89" s="153"/>
    </row>
    <row r="90" spans="2:11" ht="15" customHeight="1">
      <c r="B90" s="165"/>
      <c r="C90" s="142" t="s">
        <v>281</v>
      </c>
      <c r="D90" s="142"/>
      <c r="E90" s="142"/>
      <c r="F90" s="164" t="s">
        <v>152</v>
      </c>
      <c r="G90" s="163"/>
      <c r="H90" s="142" t="s">
        <v>180</v>
      </c>
      <c r="I90" s="142" t="s">
        <v>177</v>
      </c>
      <c r="J90" s="142"/>
      <c r="K90" s="153"/>
    </row>
    <row r="91" spans="2:11" ht="15" customHeight="1">
      <c r="B91" s="166"/>
      <c r="C91" s="167"/>
      <c r="D91" s="167"/>
      <c r="E91" s="167"/>
      <c r="F91" s="167"/>
      <c r="G91" s="167"/>
      <c r="H91" s="167"/>
      <c r="I91" s="167"/>
      <c r="J91" s="167"/>
      <c r="K91" s="168"/>
    </row>
    <row r="92" spans="2:11" ht="18.75" customHeight="1">
      <c r="B92" s="169"/>
      <c r="C92" s="170"/>
      <c r="D92" s="170"/>
      <c r="E92" s="170"/>
      <c r="F92" s="170"/>
      <c r="G92" s="170"/>
      <c r="H92" s="170"/>
      <c r="I92" s="170"/>
      <c r="J92" s="170"/>
      <c r="K92" s="169"/>
    </row>
    <row r="93" spans="2:11" ht="18.75" customHeight="1">
      <c r="B93" s="148"/>
      <c r="C93" s="148"/>
      <c r="D93" s="148"/>
      <c r="E93" s="148"/>
      <c r="F93" s="148"/>
      <c r="G93" s="148"/>
      <c r="H93" s="148"/>
      <c r="I93" s="148"/>
      <c r="J93" s="148"/>
      <c r="K93" s="148"/>
    </row>
    <row r="94" spans="2:11" ht="7.5" customHeight="1">
      <c r="B94" s="149"/>
      <c r="C94" s="150"/>
      <c r="D94" s="150"/>
      <c r="E94" s="150"/>
      <c r="F94" s="150"/>
      <c r="G94" s="150"/>
      <c r="H94" s="150"/>
      <c r="I94" s="150"/>
      <c r="J94" s="150"/>
      <c r="K94" s="151"/>
    </row>
    <row r="95" spans="2:11" ht="45" customHeight="1">
      <c r="B95" s="152"/>
      <c r="C95" s="277" t="s">
        <v>181</v>
      </c>
      <c r="D95" s="277"/>
      <c r="E95" s="277"/>
      <c r="F95" s="277"/>
      <c r="G95" s="277"/>
      <c r="H95" s="277"/>
      <c r="I95" s="277"/>
      <c r="J95" s="277"/>
      <c r="K95" s="153"/>
    </row>
    <row r="96" spans="2:11" ht="17.25" customHeight="1">
      <c r="B96" s="152"/>
      <c r="C96" s="154" t="s">
        <v>145</v>
      </c>
      <c r="D96" s="154"/>
      <c r="E96" s="154"/>
      <c r="F96" s="154" t="s">
        <v>146</v>
      </c>
      <c r="G96" s="158"/>
      <c r="H96" s="154" t="s">
        <v>339</v>
      </c>
      <c r="I96" s="154" t="s">
        <v>290</v>
      </c>
      <c r="J96" s="154" t="s">
        <v>147</v>
      </c>
      <c r="K96" s="153"/>
    </row>
    <row r="97" spans="2:11" ht="17.25" customHeight="1">
      <c r="B97" s="152"/>
      <c r="C97" s="159" t="s">
        <v>148</v>
      </c>
      <c r="D97" s="159"/>
      <c r="E97" s="159"/>
      <c r="F97" s="160" t="s">
        <v>149</v>
      </c>
      <c r="G97" s="161"/>
      <c r="H97" s="159"/>
      <c r="I97" s="159"/>
      <c r="J97" s="159" t="s">
        <v>150</v>
      </c>
      <c r="K97" s="153"/>
    </row>
    <row r="98" spans="2:11" ht="5.25" customHeight="1">
      <c r="B98" s="152"/>
      <c r="C98" s="154"/>
      <c r="D98" s="154"/>
      <c r="E98" s="154"/>
      <c r="F98" s="154"/>
      <c r="G98" s="171"/>
      <c r="H98" s="154"/>
      <c r="I98" s="154"/>
      <c r="J98" s="154"/>
      <c r="K98" s="153"/>
    </row>
    <row r="99" spans="2:11" ht="15" customHeight="1">
      <c r="B99" s="152"/>
      <c r="C99" s="142" t="s">
        <v>151</v>
      </c>
      <c r="D99" s="142"/>
      <c r="E99" s="142"/>
      <c r="F99" s="164" t="s">
        <v>152</v>
      </c>
      <c r="G99" s="142"/>
      <c r="H99" s="142" t="s">
        <v>182</v>
      </c>
      <c r="I99" s="142" t="s">
        <v>154</v>
      </c>
      <c r="J99" s="142" t="s">
        <v>155</v>
      </c>
      <c r="K99" s="153"/>
    </row>
    <row r="100" spans="2:11" ht="15" customHeight="1">
      <c r="B100" s="165"/>
      <c r="C100" s="142" t="s">
        <v>156</v>
      </c>
      <c r="D100" s="142"/>
      <c r="E100" s="142"/>
      <c r="F100" s="164" t="s">
        <v>157</v>
      </c>
      <c r="G100" s="142"/>
      <c r="H100" s="142" t="s">
        <v>182</v>
      </c>
      <c r="I100" s="142" t="s">
        <v>154</v>
      </c>
      <c r="J100" s="142">
        <v>50</v>
      </c>
      <c r="K100" s="153"/>
    </row>
    <row r="101" spans="2:11" ht="15" customHeight="1">
      <c r="B101" s="165"/>
      <c r="C101" s="142" t="s">
        <v>159</v>
      </c>
      <c r="D101" s="142"/>
      <c r="E101" s="142"/>
      <c r="F101" s="164" t="s">
        <v>152</v>
      </c>
      <c r="G101" s="142"/>
      <c r="H101" s="142" t="s">
        <v>182</v>
      </c>
      <c r="I101" s="142" t="s">
        <v>161</v>
      </c>
      <c r="J101" s="142"/>
      <c r="K101" s="153"/>
    </row>
    <row r="102" spans="2:11" ht="15" customHeight="1">
      <c r="B102" s="165"/>
      <c r="C102" s="142" t="s">
        <v>162</v>
      </c>
      <c r="D102" s="142"/>
      <c r="E102" s="142"/>
      <c r="F102" s="164" t="s">
        <v>157</v>
      </c>
      <c r="G102" s="142"/>
      <c r="H102" s="142" t="s">
        <v>182</v>
      </c>
      <c r="I102" s="142" t="s">
        <v>154</v>
      </c>
      <c r="J102" s="142">
        <v>50</v>
      </c>
      <c r="K102" s="153"/>
    </row>
    <row r="103" spans="2:11" ht="15" customHeight="1">
      <c r="B103" s="165"/>
      <c r="C103" s="142" t="s">
        <v>170</v>
      </c>
      <c r="D103" s="142"/>
      <c r="E103" s="142"/>
      <c r="F103" s="164" t="s">
        <v>157</v>
      </c>
      <c r="G103" s="142"/>
      <c r="H103" s="142" t="s">
        <v>182</v>
      </c>
      <c r="I103" s="142" t="s">
        <v>154</v>
      </c>
      <c r="J103" s="142">
        <v>50</v>
      </c>
      <c r="K103" s="153"/>
    </row>
    <row r="104" spans="2:11" ht="15" customHeight="1">
      <c r="B104" s="165"/>
      <c r="C104" s="142" t="s">
        <v>168</v>
      </c>
      <c r="D104" s="142"/>
      <c r="E104" s="142"/>
      <c r="F104" s="164" t="s">
        <v>157</v>
      </c>
      <c r="G104" s="142"/>
      <c r="H104" s="142" t="s">
        <v>182</v>
      </c>
      <c r="I104" s="142" t="s">
        <v>154</v>
      </c>
      <c r="J104" s="142">
        <v>50</v>
      </c>
      <c r="K104" s="153"/>
    </row>
    <row r="105" spans="2:11" ht="15" customHeight="1">
      <c r="B105" s="165"/>
      <c r="C105" s="142" t="s">
        <v>286</v>
      </c>
      <c r="D105" s="142"/>
      <c r="E105" s="142"/>
      <c r="F105" s="164" t="s">
        <v>152</v>
      </c>
      <c r="G105" s="142"/>
      <c r="H105" s="142" t="s">
        <v>183</v>
      </c>
      <c r="I105" s="142" t="s">
        <v>154</v>
      </c>
      <c r="J105" s="142">
        <v>20</v>
      </c>
      <c r="K105" s="153"/>
    </row>
    <row r="106" spans="2:11" ht="15" customHeight="1">
      <c r="B106" s="165"/>
      <c r="C106" s="142" t="s">
        <v>184</v>
      </c>
      <c r="D106" s="142"/>
      <c r="E106" s="142"/>
      <c r="F106" s="164" t="s">
        <v>152</v>
      </c>
      <c r="G106" s="142"/>
      <c r="H106" s="142" t="s">
        <v>185</v>
      </c>
      <c r="I106" s="142" t="s">
        <v>154</v>
      </c>
      <c r="J106" s="142">
        <v>120</v>
      </c>
      <c r="K106" s="153"/>
    </row>
    <row r="107" spans="2:11" ht="15" customHeight="1">
      <c r="B107" s="165"/>
      <c r="C107" s="142" t="s">
        <v>273</v>
      </c>
      <c r="D107" s="142"/>
      <c r="E107" s="142"/>
      <c r="F107" s="164" t="s">
        <v>152</v>
      </c>
      <c r="G107" s="142"/>
      <c r="H107" s="142" t="s">
        <v>186</v>
      </c>
      <c r="I107" s="142" t="s">
        <v>177</v>
      </c>
      <c r="J107" s="142"/>
      <c r="K107" s="153"/>
    </row>
    <row r="108" spans="2:11" ht="15" customHeight="1">
      <c r="B108" s="165"/>
      <c r="C108" s="142" t="s">
        <v>281</v>
      </c>
      <c r="D108" s="142"/>
      <c r="E108" s="142"/>
      <c r="F108" s="164" t="s">
        <v>152</v>
      </c>
      <c r="G108" s="142"/>
      <c r="H108" s="142" t="s">
        <v>187</v>
      </c>
      <c r="I108" s="142" t="s">
        <v>177</v>
      </c>
      <c r="J108" s="142"/>
      <c r="K108" s="153"/>
    </row>
    <row r="109" spans="2:11" ht="15" customHeight="1">
      <c r="B109" s="165"/>
      <c r="C109" s="142" t="s">
        <v>290</v>
      </c>
      <c r="D109" s="142"/>
      <c r="E109" s="142"/>
      <c r="F109" s="164" t="s">
        <v>152</v>
      </c>
      <c r="G109" s="142"/>
      <c r="H109" s="142" t="s">
        <v>188</v>
      </c>
      <c r="I109" s="142" t="s">
        <v>189</v>
      </c>
      <c r="J109" s="142"/>
      <c r="K109" s="153"/>
    </row>
    <row r="110" spans="2:11" ht="15" customHeight="1">
      <c r="B110" s="166"/>
      <c r="C110" s="172"/>
      <c r="D110" s="172"/>
      <c r="E110" s="172"/>
      <c r="F110" s="172"/>
      <c r="G110" s="172"/>
      <c r="H110" s="172"/>
      <c r="I110" s="172"/>
      <c r="J110" s="172"/>
      <c r="K110" s="168"/>
    </row>
    <row r="111" spans="2:11" ht="18.75" customHeight="1">
      <c r="B111" s="173"/>
      <c r="C111" s="138"/>
      <c r="D111" s="138"/>
      <c r="E111" s="138"/>
      <c r="F111" s="174"/>
      <c r="G111" s="138"/>
      <c r="H111" s="138"/>
      <c r="I111" s="138"/>
      <c r="J111" s="138"/>
      <c r="K111" s="173"/>
    </row>
    <row r="112" spans="2:11" ht="18.75" customHeight="1">
      <c r="B112" s="148"/>
      <c r="C112" s="148"/>
      <c r="D112" s="148"/>
      <c r="E112" s="148"/>
      <c r="F112" s="148"/>
      <c r="G112" s="148"/>
      <c r="H112" s="148"/>
      <c r="I112" s="148"/>
      <c r="J112" s="148"/>
      <c r="K112" s="148"/>
    </row>
    <row r="113" spans="2:11" ht="7.5" customHeight="1">
      <c r="B113" s="175"/>
      <c r="C113" s="176"/>
      <c r="D113" s="176"/>
      <c r="E113" s="176"/>
      <c r="F113" s="176"/>
      <c r="G113" s="176"/>
      <c r="H113" s="176"/>
      <c r="I113" s="176"/>
      <c r="J113" s="176"/>
      <c r="K113" s="177"/>
    </row>
    <row r="114" spans="2:11" ht="45" customHeight="1">
      <c r="B114" s="178"/>
      <c r="C114" s="278" t="s">
        <v>190</v>
      </c>
      <c r="D114" s="278"/>
      <c r="E114" s="278"/>
      <c r="F114" s="278"/>
      <c r="G114" s="278"/>
      <c r="H114" s="278"/>
      <c r="I114" s="278"/>
      <c r="J114" s="278"/>
      <c r="K114" s="179"/>
    </row>
    <row r="115" spans="2:11" ht="17.25" customHeight="1">
      <c r="B115" s="180"/>
      <c r="C115" s="154" t="s">
        <v>145</v>
      </c>
      <c r="D115" s="154"/>
      <c r="E115" s="154"/>
      <c r="F115" s="154" t="s">
        <v>146</v>
      </c>
      <c r="G115" s="158"/>
      <c r="H115" s="154" t="s">
        <v>339</v>
      </c>
      <c r="I115" s="154" t="s">
        <v>290</v>
      </c>
      <c r="J115" s="154" t="s">
        <v>147</v>
      </c>
      <c r="K115" s="181"/>
    </row>
    <row r="116" spans="2:11" ht="17.25" customHeight="1">
      <c r="B116" s="180"/>
      <c r="C116" s="159" t="s">
        <v>148</v>
      </c>
      <c r="D116" s="159"/>
      <c r="E116" s="159"/>
      <c r="F116" s="160" t="s">
        <v>149</v>
      </c>
      <c r="G116" s="161"/>
      <c r="H116" s="159"/>
      <c r="I116" s="159"/>
      <c r="J116" s="159" t="s">
        <v>150</v>
      </c>
      <c r="K116" s="181"/>
    </row>
    <row r="117" spans="2:11" ht="5.25" customHeight="1">
      <c r="B117" s="182"/>
      <c r="C117" s="162"/>
      <c r="D117" s="162"/>
      <c r="E117" s="162"/>
      <c r="F117" s="162"/>
      <c r="G117" s="142"/>
      <c r="H117" s="162"/>
      <c r="I117" s="162"/>
      <c r="J117" s="162"/>
      <c r="K117" s="183"/>
    </row>
    <row r="118" spans="2:11" ht="15" customHeight="1">
      <c r="B118" s="182"/>
      <c r="C118" s="142" t="s">
        <v>151</v>
      </c>
      <c r="D118" s="162"/>
      <c r="E118" s="162"/>
      <c r="F118" s="164" t="s">
        <v>152</v>
      </c>
      <c r="G118" s="142"/>
      <c r="H118" s="142" t="s">
        <v>182</v>
      </c>
      <c r="I118" s="142" t="s">
        <v>154</v>
      </c>
      <c r="J118" s="142" t="s">
        <v>155</v>
      </c>
      <c r="K118" s="184"/>
    </row>
    <row r="119" spans="2:11" ht="15" customHeight="1">
      <c r="B119" s="182"/>
      <c r="C119" s="142" t="s">
        <v>191</v>
      </c>
      <c r="D119" s="142"/>
      <c r="E119" s="142"/>
      <c r="F119" s="164" t="s">
        <v>152</v>
      </c>
      <c r="G119" s="142"/>
      <c r="H119" s="142" t="s">
        <v>192</v>
      </c>
      <c r="I119" s="142" t="s">
        <v>154</v>
      </c>
      <c r="J119" s="142" t="s">
        <v>155</v>
      </c>
      <c r="K119" s="184"/>
    </row>
    <row r="120" spans="2:11" ht="15" customHeight="1">
      <c r="B120" s="182"/>
      <c r="C120" s="142" t="s">
        <v>100</v>
      </c>
      <c r="D120" s="142"/>
      <c r="E120" s="142"/>
      <c r="F120" s="164" t="s">
        <v>152</v>
      </c>
      <c r="G120" s="142"/>
      <c r="H120" s="142" t="s">
        <v>193</v>
      </c>
      <c r="I120" s="142" t="s">
        <v>154</v>
      </c>
      <c r="J120" s="142" t="s">
        <v>155</v>
      </c>
      <c r="K120" s="184"/>
    </row>
    <row r="121" spans="2:11" ht="15" customHeight="1">
      <c r="B121" s="182"/>
      <c r="C121" s="142" t="s">
        <v>194</v>
      </c>
      <c r="D121" s="142"/>
      <c r="E121" s="142"/>
      <c r="F121" s="164" t="s">
        <v>157</v>
      </c>
      <c r="G121" s="142"/>
      <c r="H121" s="142" t="s">
        <v>195</v>
      </c>
      <c r="I121" s="142" t="s">
        <v>154</v>
      </c>
      <c r="J121" s="142">
        <v>15</v>
      </c>
      <c r="K121" s="184"/>
    </row>
    <row r="122" spans="2:11" ht="15" customHeight="1">
      <c r="B122" s="182"/>
      <c r="C122" s="142" t="s">
        <v>156</v>
      </c>
      <c r="D122" s="142"/>
      <c r="E122" s="142"/>
      <c r="F122" s="164" t="s">
        <v>157</v>
      </c>
      <c r="G122" s="142"/>
      <c r="H122" s="142" t="s">
        <v>182</v>
      </c>
      <c r="I122" s="142" t="s">
        <v>154</v>
      </c>
      <c r="J122" s="142">
        <v>50</v>
      </c>
      <c r="K122" s="184"/>
    </row>
    <row r="123" spans="2:11" ht="15" customHeight="1">
      <c r="B123" s="182"/>
      <c r="C123" s="142" t="s">
        <v>162</v>
      </c>
      <c r="D123" s="142"/>
      <c r="E123" s="142"/>
      <c r="F123" s="164" t="s">
        <v>157</v>
      </c>
      <c r="G123" s="142"/>
      <c r="H123" s="142" t="s">
        <v>182</v>
      </c>
      <c r="I123" s="142" t="s">
        <v>154</v>
      </c>
      <c r="J123" s="142">
        <v>50</v>
      </c>
      <c r="K123" s="184"/>
    </row>
    <row r="124" spans="2:11" ht="15" customHeight="1">
      <c r="B124" s="182"/>
      <c r="C124" s="142" t="s">
        <v>168</v>
      </c>
      <c r="D124" s="142"/>
      <c r="E124" s="142"/>
      <c r="F124" s="164" t="s">
        <v>157</v>
      </c>
      <c r="G124" s="142"/>
      <c r="H124" s="142" t="s">
        <v>182</v>
      </c>
      <c r="I124" s="142" t="s">
        <v>154</v>
      </c>
      <c r="J124" s="142">
        <v>50</v>
      </c>
      <c r="K124" s="184"/>
    </row>
    <row r="125" spans="2:11" ht="15" customHeight="1">
      <c r="B125" s="182"/>
      <c r="C125" s="142" t="s">
        <v>170</v>
      </c>
      <c r="D125" s="142"/>
      <c r="E125" s="142"/>
      <c r="F125" s="164" t="s">
        <v>157</v>
      </c>
      <c r="G125" s="142"/>
      <c r="H125" s="142" t="s">
        <v>182</v>
      </c>
      <c r="I125" s="142" t="s">
        <v>154</v>
      </c>
      <c r="J125" s="142">
        <v>50</v>
      </c>
      <c r="K125" s="184"/>
    </row>
    <row r="126" spans="2:11" ht="15" customHeight="1">
      <c r="B126" s="182"/>
      <c r="C126" s="142" t="s">
        <v>345</v>
      </c>
      <c r="D126" s="142"/>
      <c r="E126" s="142"/>
      <c r="F126" s="164" t="s">
        <v>157</v>
      </c>
      <c r="G126" s="142"/>
      <c r="H126" s="142" t="s">
        <v>196</v>
      </c>
      <c r="I126" s="142" t="s">
        <v>154</v>
      </c>
      <c r="J126" s="142">
        <v>255</v>
      </c>
      <c r="K126" s="184"/>
    </row>
    <row r="127" spans="2:11" ht="15" customHeight="1">
      <c r="B127" s="182"/>
      <c r="C127" s="142" t="s">
        <v>172</v>
      </c>
      <c r="D127" s="142"/>
      <c r="E127" s="142"/>
      <c r="F127" s="164" t="s">
        <v>152</v>
      </c>
      <c r="G127" s="142"/>
      <c r="H127" s="142" t="s">
        <v>197</v>
      </c>
      <c r="I127" s="142" t="s">
        <v>174</v>
      </c>
      <c r="J127" s="142"/>
      <c r="K127" s="184"/>
    </row>
    <row r="128" spans="2:11" ht="15" customHeight="1">
      <c r="B128" s="182"/>
      <c r="C128" s="142" t="s">
        <v>175</v>
      </c>
      <c r="D128" s="142"/>
      <c r="E128" s="142"/>
      <c r="F128" s="164" t="s">
        <v>152</v>
      </c>
      <c r="G128" s="142"/>
      <c r="H128" s="142" t="s">
        <v>198</v>
      </c>
      <c r="I128" s="142" t="s">
        <v>177</v>
      </c>
      <c r="J128" s="142"/>
      <c r="K128" s="184"/>
    </row>
    <row r="129" spans="2:11" ht="15" customHeight="1">
      <c r="B129" s="182"/>
      <c r="C129" s="142" t="s">
        <v>178</v>
      </c>
      <c r="D129" s="142"/>
      <c r="E129" s="142"/>
      <c r="F129" s="164" t="s">
        <v>152</v>
      </c>
      <c r="G129" s="142"/>
      <c r="H129" s="142" t="s">
        <v>178</v>
      </c>
      <c r="I129" s="142" t="s">
        <v>177</v>
      </c>
      <c r="J129" s="142"/>
      <c r="K129" s="184"/>
    </row>
    <row r="130" spans="2:11" ht="15" customHeight="1">
      <c r="B130" s="182"/>
      <c r="C130" s="142" t="s">
        <v>273</v>
      </c>
      <c r="D130" s="142"/>
      <c r="E130" s="142"/>
      <c r="F130" s="164" t="s">
        <v>152</v>
      </c>
      <c r="G130" s="142"/>
      <c r="H130" s="142" t="s">
        <v>199</v>
      </c>
      <c r="I130" s="142" t="s">
        <v>177</v>
      </c>
      <c r="J130" s="142"/>
      <c r="K130" s="184"/>
    </row>
    <row r="131" spans="2:11" ht="15" customHeight="1">
      <c r="B131" s="182"/>
      <c r="C131" s="142" t="s">
        <v>200</v>
      </c>
      <c r="D131" s="142"/>
      <c r="E131" s="142"/>
      <c r="F131" s="164" t="s">
        <v>152</v>
      </c>
      <c r="G131" s="142"/>
      <c r="H131" s="142" t="s">
        <v>201</v>
      </c>
      <c r="I131" s="142" t="s">
        <v>177</v>
      </c>
      <c r="J131" s="142"/>
      <c r="K131" s="184"/>
    </row>
    <row r="132" spans="2:11" ht="15" customHeight="1">
      <c r="B132" s="185"/>
      <c r="C132" s="186"/>
      <c r="D132" s="186"/>
      <c r="E132" s="186"/>
      <c r="F132" s="186"/>
      <c r="G132" s="186"/>
      <c r="H132" s="186"/>
      <c r="I132" s="186"/>
      <c r="J132" s="186"/>
      <c r="K132" s="187"/>
    </row>
    <row r="133" spans="2:11" ht="18.75" customHeight="1">
      <c r="B133" s="138"/>
      <c r="C133" s="138"/>
      <c r="D133" s="138"/>
      <c r="E133" s="138"/>
      <c r="F133" s="174"/>
      <c r="G133" s="138"/>
      <c r="H133" s="138"/>
      <c r="I133" s="138"/>
      <c r="J133" s="138"/>
      <c r="K133" s="138"/>
    </row>
    <row r="134" spans="2:11" ht="18.75" customHeight="1">
      <c r="B134" s="148"/>
      <c r="C134" s="148"/>
      <c r="D134" s="148"/>
      <c r="E134" s="148"/>
      <c r="F134" s="148"/>
      <c r="G134" s="148"/>
      <c r="H134" s="148"/>
      <c r="I134" s="148"/>
      <c r="J134" s="148"/>
      <c r="K134" s="148"/>
    </row>
    <row r="135" spans="2:11" ht="7.5" customHeight="1">
      <c r="B135" s="149"/>
      <c r="C135" s="150"/>
      <c r="D135" s="150"/>
      <c r="E135" s="150"/>
      <c r="F135" s="150"/>
      <c r="G135" s="150"/>
      <c r="H135" s="150"/>
      <c r="I135" s="150"/>
      <c r="J135" s="150"/>
      <c r="K135" s="151"/>
    </row>
    <row r="136" spans="2:11" ht="45" customHeight="1">
      <c r="B136" s="152"/>
      <c r="C136" s="277" t="s">
        <v>202</v>
      </c>
      <c r="D136" s="277"/>
      <c r="E136" s="277"/>
      <c r="F136" s="277"/>
      <c r="G136" s="277"/>
      <c r="H136" s="277"/>
      <c r="I136" s="277"/>
      <c r="J136" s="277"/>
      <c r="K136" s="153"/>
    </row>
    <row r="137" spans="2:11" ht="17.25" customHeight="1">
      <c r="B137" s="152"/>
      <c r="C137" s="154" t="s">
        <v>145</v>
      </c>
      <c r="D137" s="154"/>
      <c r="E137" s="154"/>
      <c r="F137" s="154" t="s">
        <v>146</v>
      </c>
      <c r="G137" s="158"/>
      <c r="H137" s="154" t="s">
        <v>339</v>
      </c>
      <c r="I137" s="154" t="s">
        <v>290</v>
      </c>
      <c r="J137" s="154" t="s">
        <v>147</v>
      </c>
      <c r="K137" s="153"/>
    </row>
    <row r="138" spans="2:11" ht="17.25" customHeight="1">
      <c r="B138" s="152"/>
      <c r="C138" s="159" t="s">
        <v>148</v>
      </c>
      <c r="D138" s="159"/>
      <c r="E138" s="159"/>
      <c r="F138" s="160" t="s">
        <v>149</v>
      </c>
      <c r="G138" s="161"/>
      <c r="H138" s="159"/>
      <c r="I138" s="159"/>
      <c r="J138" s="159" t="s">
        <v>150</v>
      </c>
      <c r="K138" s="153"/>
    </row>
    <row r="139" spans="2:11" ht="5.25" customHeight="1">
      <c r="B139" s="165"/>
      <c r="C139" s="162"/>
      <c r="D139" s="162"/>
      <c r="E139" s="162"/>
      <c r="F139" s="162"/>
      <c r="G139" s="163"/>
      <c r="H139" s="162"/>
      <c r="I139" s="162"/>
      <c r="J139" s="162"/>
      <c r="K139" s="184"/>
    </row>
    <row r="140" spans="2:11" ht="15" customHeight="1">
      <c r="B140" s="165"/>
      <c r="C140" s="188" t="s">
        <v>151</v>
      </c>
      <c r="D140" s="142"/>
      <c r="E140" s="142"/>
      <c r="F140" s="189" t="s">
        <v>152</v>
      </c>
      <c r="G140" s="142"/>
      <c r="H140" s="188" t="s">
        <v>182</v>
      </c>
      <c r="I140" s="188" t="s">
        <v>154</v>
      </c>
      <c r="J140" s="188" t="s">
        <v>155</v>
      </c>
      <c r="K140" s="184"/>
    </row>
    <row r="141" spans="2:11" ht="15" customHeight="1">
      <c r="B141" s="165"/>
      <c r="C141" s="188" t="s">
        <v>191</v>
      </c>
      <c r="D141" s="142"/>
      <c r="E141" s="142"/>
      <c r="F141" s="189" t="s">
        <v>152</v>
      </c>
      <c r="G141" s="142"/>
      <c r="H141" s="188" t="s">
        <v>203</v>
      </c>
      <c r="I141" s="188" t="s">
        <v>154</v>
      </c>
      <c r="J141" s="188" t="s">
        <v>155</v>
      </c>
      <c r="K141" s="184"/>
    </row>
    <row r="142" spans="2:11" ht="15" customHeight="1">
      <c r="B142" s="165"/>
      <c r="C142" s="188" t="s">
        <v>100</v>
      </c>
      <c r="D142" s="142"/>
      <c r="E142" s="142"/>
      <c r="F142" s="189" t="s">
        <v>152</v>
      </c>
      <c r="G142" s="142"/>
      <c r="H142" s="188" t="s">
        <v>204</v>
      </c>
      <c r="I142" s="188" t="s">
        <v>154</v>
      </c>
      <c r="J142" s="188" t="s">
        <v>155</v>
      </c>
      <c r="K142" s="184"/>
    </row>
    <row r="143" spans="2:11" ht="15" customHeight="1">
      <c r="B143" s="165"/>
      <c r="C143" s="188" t="s">
        <v>156</v>
      </c>
      <c r="D143" s="142"/>
      <c r="E143" s="142"/>
      <c r="F143" s="189" t="s">
        <v>157</v>
      </c>
      <c r="G143" s="142"/>
      <c r="H143" s="188" t="s">
        <v>182</v>
      </c>
      <c r="I143" s="188" t="s">
        <v>154</v>
      </c>
      <c r="J143" s="188">
        <v>50</v>
      </c>
      <c r="K143" s="184"/>
    </row>
    <row r="144" spans="2:11" ht="15" customHeight="1">
      <c r="B144" s="165"/>
      <c r="C144" s="188" t="s">
        <v>159</v>
      </c>
      <c r="D144" s="142"/>
      <c r="E144" s="142"/>
      <c r="F144" s="189" t="s">
        <v>152</v>
      </c>
      <c r="G144" s="142"/>
      <c r="H144" s="188" t="s">
        <v>182</v>
      </c>
      <c r="I144" s="188" t="s">
        <v>161</v>
      </c>
      <c r="J144" s="188"/>
      <c r="K144" s="184"/>
    </row>
    <row r="145" spans="2:11" ht="15" customHeight="1">
      <c r="B145" s="165"/>
      <c r="C145" s="188" t="s">
        <v>162</v>
      </c>
      <c r="D145" s="142"/>
      <c r="E145" s="142"/>
      <c r="F145" s="189" t="s">
        <v>157</v>
      </c>
      <c r="G145" s="142"/>
      <c r="H145" s="188" t="s">
        <v>182</v>
      </c>
      <c r="I145" s="188" t="s">
        <v>154</v>
      </c>
      <c r="J145" s="188">
        <v>50</v>
      </c>
      <c r="K145" s="184"/>
    </row>
    <row r="146" spans="2:11" ht="15" customHeight="1">
      <c r="B146" s="165"/>
      <c r="C146" s="188" t="s">
        <v>170</v>
      </c>
      <c r="D146" s="142"/>
      <c r="E146" s="142"/>
      <c r="F146" s="189" t="s">
        <v>157</v>
      </c>
      <c r="G146" s="142"/>
      <c r="H146" s="188" t="s">
        <v>182</v>
      </c>
      <c r="I146" s="188" t="s">
        <v>154</v>
      </c>
      <c r="J146" s="188">
        <v>50</v>
      </c>
      <c r="K146" s="184"/>
    </row>
    <row r="147" spans="2:11" ht="15" customHeight="1">
      <c r="B147" s="165"/>
      <c r="C147" s="188" t="s">
        <v>168</v>
      </c>
      <c r="D147" s="142"/>
      <c r="E147" s="142"/>
      <c r="F147" s="189" t="s">
        <v>157</v>
      </c>
      <c r="G147" s="142"/>
      <c r="H147" s="188" t="s">
        <v>182</v>
      </c>
      <c r="I147" s="188" t="s">
        <v>154</v>
      </c>
      <c r="J147" s="188">
        <v>50</v>
      </c>
      <c r="K147" s="184"/>
    </row>
    <row r="148" spans="2:11" ht="15" customHeight="1">
      <c r="B148" s="165"/>
      <c r="C148" s="188" t="s">
        <v>325</v>
      </c>
      <c r="D148" s="142"/>
      <c r="E148" s="142"/>
      <c r="F148" s="189" t="s">
        <v>152</v>
      </c>
      <c r="G148" s="142"/>
      <c r="H148" s="188" t="s">
        <v>205</v>
      </c>
      <c r="I148" s="188" t="s">
        <v>154</v>
      </c>
      <c r="J148" s="188" t="s">
        <v>206</v>
      </c>
      <c r="K148" s="184"/>
    </row>
    <row r="149" spans="2:11" ht="15" customHeight="1">
      <c r="B149" s="165"/>
      <c r="C149" s="188" t="s">
        <v>207</v>
      </c>
      <c r="D149" s="142"/>
      <c r="E149" s="142"/>
      <c r="F149" s="189" t="s">
        <v>152</v>
      </c>
      <c r="G149" s="142"/>
      <c r="H149" s="188" t="s">
        <v>208</v>
      </c>
      <c r="I149" s="188" t="s">
        <v>177</v>
      </c>
      <c r="J149" s="188"/>
      <c r="K149" s="184"/>
    </row>
    <row r="150" spans="2:11" ht="15" customHeight="1">
      <c r="B150" s="190"/>
      <c r="C150" s="172"/>
      <c r="D150" s="172"/>
      <c r="E150" s="172"/>
      <c r="F150" s="172"/>
      <c r="G150" s="172"/>
      <c r="H150" s="172"/>
      <c r="I150" s="172"/>
      <c r="J150" s="172"/>
      <c r="K150" s="191"/>
    </row>
    <row r="151" spans="2:11" ht="18.75" customHeight="1">
      <c r="B151" s="138"/>
      <c r="C151" s="142"/>
      <c r="D151" s="142"/>
      <c r="E151" s="142"/>
      <c r="F151" s="164"/>
      <c r="G151" s="142"/>
      <c r="H151" s="142"/>
      <c r="I151" s="142"/>
      <c r="J151" s="142"/>
      <c r="K151" s="138"/>
    </row>
    <row r="152" spans="2:11" ht="18.75" customHeight="1">
      <c r="B152" s="148"/>
      <c r="C152" s="148"/>
      <c r="D152" s="148"/>
      <c r="E152" s="148"/>
      <c r="F152" s="148"/>
      <c r="G152" s="148"/>
      <c r="H152" s="148"/>
      <c r="I152" s="148"/>
      <c r="J152" s="148"/>
      <c r="K152" s="148"/>
    </row>
    <row r="153" spans="2:11" ht="7.5" customHeight="1">
      <c r="B153" s="129"/>
      <c r="C153" s="130"/>
      <c r="D153" s="130"/>
      <c r="E153" s="130"/>
      <c r="F153" s="130"/>
      <c r="G153" s="130"/>
      <c r="H153" s="130"/>
      <c r="I153" s="130"/>
      <c r="J153" s="130"/>
      <c r="K153" s="131"/>
    </row>
    <row r="154" spans="2:11" ht="45" customHeight="1">
      <c r="B154" s="132"/>
      <c r="C154" s="278" t="s">
        <v>209</v>
      </c>
      <c r="D154" s="278"/>
      <c r="E154" s="278"/>
      <c r="F154" s="278"/>
      <c r="G154" s="278"/>
      <c r="H154" s="278"/>
      <c r="I154" s="278"/>
      <c r="J154" s="278"/>
      <c r="K154" s="133"/>
    </row>
    <row r="155" spans="2:11" ht="17.25" customHeight="1">
      <c r="B155" s="132"/>
      <c r="C155" s="154" t="s">
        <v>145</v>
      </c>
      <c r="D155" s="154"/>
      <c r="E155" s="154"/>
      <c r="F155" s="154" t="s">
        <v>146</v>
      </c>
      <c r="G155" s="192"/>
      <c r="H155" s="193" t="s">
        <v>339</v>
      </c>
      <c r="I155" s="193" t="s">
        <v>290</v>
      </c>
      <c r="J155" s="154" t="s">
        <v>147</v>
      </c>
      <c r="K155" s="133"/>
    </row>
    <row r="156" spans="2:11" ht="17.25" customHeight="1">
      <c r="B156" s="135"/>
      <c r="C156" s="159" t="s">
        <v>148</v>
      </c>
      <c r="D156" s="159"/>
      <c r="E156" s="159"/>
      <c r="F156" s="160" t="s">
        <v>149</v>
      </c>
      <c r="G156" s="194"/>
      <c r="H156" s="195"/>
      <c r="I156" s="195"/>
      <c r="J156" s="159" t="s">
        <v>150</v>
      </c>
      <c r="K156" s="136"/>
    </row>
    <row r="157" spans="2:11" ht="5.25" customHeight="1">
      <c r="B157" s="165"/>
      <c r="C157" s="162"/>
      <c r="D157" s="162"/>
      <c r="E157" s="162"/>
      <c r="F157" s="162"/>
      <c r="G157" s="163"/>
      <c r="H157" s="162"/>
      <c r="I157" s="162"/>
      <c r="J157" s="162"/>
      <c r="K157" s="184"/>
    </row>
    <row r="158" spans="2:11" ht="15" customHeight="1">
      <c r="B158" s="165"/>
      <c r="C158" s="142" t="s">
        <v>151</v>
      </c>
      <c r="D158" s="142"/>
      <c r="E158" s="142"/>
      <c r="F158" s="164" t="s">
        <v>152</v>
      </c>
      <c r="G158" s="142"/>
      <c r="H158" s="142" t="s">
        <v>182</v>
      </c>
      <c r="I158" s="142" t="s">
        <v>154</v>
      </c>
      <c r="J158" s="142" t="s">
        <v>155</v>
      </c>
      <c r="K158" s="184"/>
    </row>
    <row r="159" spans="2:11" ht="15" customHeight="1">
      <c r="B159" s="165"/>
      <c r="C159" s="142" t="s">
        <v>191</v>
      </c>
      <c r="D159" s="142"/>
      <c r="E159" s="142"/>
      <c r="F159" s="164" t="s">
        <v>152</v>
      </c>
      <c r="G159" s="142"/>
      <c r="H159" s="142" t="s">
        <v>192</v>
      </c>
      <c r="I159" s="142" t="s">
        <v>154</v>
      </c>
      <c r="J159" s="142" t="s">
        <v>155</v>
      </c>
      <c r="K159" s="184"/>
    </row>
    <row r="160" spans="2:11" ht="15" customHeight="1">
      <c r="B160" s="165"/>
      <c r="C160" s="142" t="s">
        <v>100</v>
      </c>
      <c r="D160" s="142"/>
      <c r="E160" s="142"/>
      <c r="F160" s="164" t="s">
        <v>152</v>
      </c>
      <c r="G160" s="142"/>
      <c r="H160" s="142" t="s">
        <v>210</v>
      </c>
      <c r="I160" s="142" t="s">
        <v>154</v>
      </c>
      <c r="J160" s="142" t="s">
        <v>155</v>
      </c>
      <c r="K160" s="184"/>
    </row>
    <row r="161" spans="2:11" ht="15" customHeight="1">
      <c r="B161" s="165"/>
      <c r="C161" s="142" t="s">
        <v>156</v>
      </c>
      <c r="D161" s="142"/>
      <c r="E161" s="142"/>
      <c r="F161" s="164" t="s">
        <v>157</v>
      </c>
      <c r="G161" s="142"/>
      <c r="H161" s="142" t="s">
        <v>210</v>
      </c>
      <c r="I161" s="142" t="s">
        <v>154</v>
      </c>
      <c r="J161" s="142">
        <v>50</v>
      </c>
      <c r="K161" s="184"/>
    </row>
    <row r="162" spans="2:11" ht="15" customHeight="1">
      <c r="B162" s="165"/>
      <c r="C162" s="142" t="s">
        <v>159</v>
      </c>
      <c r="D162" s="142"/>
      <c r="E162" s="142"/>
      <c r="F162" s="164" t="s">
        <v>152</v>
      </c>
      <c r="G162" s="142"/>
      <c r="H162" s="142" t="s">
        <v>210</v>
      </c>
      <c r="I162" s="142" t="s">
        <v>161</v>
      </c>
      <c r="J162" s="142"/>
      <c r="K162" s="184"/>
    </row>
    <row r="163" spans="2:11" ht="15" customHeight="1">
      <c r="B163" s="165"/>
      <c r="C163" s="142" t="s">
        <v>162</v>
      </c>
      <c r="D163" s="142"/>
      <c r="E163" s="142"/>
      <c r="F163" s="164" t="s">
        <v>157</v>
      </c>
      <c r="G163" s="142"/>
      <c r="H163" s="142" t="s">
        <v>210</v>
      </c>
      <c r="I163" s="142" t="s">
        <v>154</v>
      </c>
      <c r="J163" s="142">
        <v>50</v>
      </c>
      <c r="K163" s="184"/>
    </row>
    <row r="164" spans="2:11" ht="15" customHeight="1">
      <c r="B164" s="165"/>
      <c r="C164" s="142" t="s">
        <v>170</v>
      </c>
      <c r="D164" s="142"/>
      <c r="E164" s="142"/>
      <c r="F164" s="164" t="s">
        <v>157</v>
      </c>
      <c r="G164" s="142"/>
      <c r="H164" s="142" t="s">
        <v>210</v>
      </c>
      <c r="I164" s="142" t="s">
        <v>154</v>
      </c>
      <c r="J164" s="142">
        <v>50</v>
      </c>
      <c r="K164" s="184"/>
    </row>
    <row r="165" spans="2:11" ht="15" customHeight="1">
      <c r="B165" s="165"/>
      <c r="C165" s="142" t="s">
        <v>168</v>
      </c>
      <c r="D165" s="142"/>
      <c r="E165" s="142"/>
      <c r="F165" s="164" t="s">
        <v>157</v>
      </c>
      <c r="G165" s="142"/>
      <c r="H165" s="142" t="s">
        <v>210</v>
      </c>
      <c r="I165" s="142" t="s">
        <v>154</v>
      </c>
      <c r="J165" s="142">
        <v>50</v>
      </c>
      <c r="K165" s="184"/>
    </row>
    <row r="166" spans="2:11" ht="15" customHeight="1">
      <c r="B166" s="165"/>
      <c r="C166" s="142" t="s">
        <v>338</v>
      </c>
      <c r="D166" s="142"/>
      <c r="E166" s="142"/>
      <c r="F166" s="164" t="s">
        <v>152</v>
      </c>
      <c r="G166" s="142"/>
      <c r="H166" s="142" t="s">
        <v>211</v>
      </c>
      <c r="I166" s="142" t="s">
        <v>212</v>
      </c>
      <c r="J166" s="142"/>
      <c r="K166" s="184"/>
    </row>
    <row r="167" spans="2:11" ht="15" customHeight="1">
      <c r="B167" s="165"/>
      <c r="C167" s="142" t="s">
        <v>290</v>
      </c>
      <c r="D167" s="142"/>
      <c r="E167" s="142"/>
      <c r="F167" s="164" t="s">
        <v>152</v>
      </c>
      <c r="G167" s="142"/>
      <c r="H167" s="142" t="s">
        <v>213</v>
      </c>
      <c r="I167" s="142" t="s">
        <v>214</v>
      </c>
      <c r="J167" s="142">
        <v>1</v>
      </c>
      <c r="K167" s="184"/>
    </row>
    <row r="168" spans="2:11" ht="15" customHeight="1">
      <c r="B168" s="165"/>
      <c r="C168" s="142" t="s">
        <v>286</v>
      </c>
      <c r="D168" s="142"/>
      <c r="E168" s="142"/>
      <c r="F168" s="164" t="s">
        <v>152</v>
      </c>
      <c r="G168" s="142"/>
      <c r="H168" s="142" t="s">
        <v>215</v>
      </c>
      <c r="I168" s="142" t="s">
        <v>154</v>
      </c>
      <c r="J168" s="142">
        <v>20</v>
      </c>
      <c r="K168" s="184"/>
    </row>
    <row r="169" spans="2:11" ht="15" customHeight="1">
      <c r="B169" s="165"/>
      <c r="C169" s="142" t="s">
        <v>339</v>
      </c>
      <c r="D169" s="142"/>
      <c r="E169" s="142"/>
      <c r="F169" s="164" t="s">
        <v>152</v>
      </c>
      <c r="G169" s="142"/>
      <c r="H169" s="142" t="s">
        <v>216</v>
      </c>
      <c r="I169" s="142" t="s">
        <v>154</v>
      </c>
      <c r="J169" s="142">
        <v>255</v>
      </c>
      <c r="K169" s="184"/>
    </row>
    <row r="170" spans="2:11" ht="15" customHeight="1">
      <c r="B170" s="165"/>
      <c r="C170" s="142" t="s">
        <v>340</v>
      </c>
      <c r="D170" s="142"/>
      <c r="E170" s="142"/>
      <c r="F170" s="164" t="s">
        <v>152</v>
      </c>
      <c r="G170" s="142"/>
      <c r="H170" s="142" t="s">
        <v>116</v>
      </c>
      <c r="I170" s="142" t="s">
        <v>154</v>
      </c>
      <c r="J170" s="142">
        <v>10</v>
      </c>
      <c r="K170" s="184"/>
    </row>
    <row r="171" spans="2:11" ht="15" customHeight="1">
      <c r="B171" s="165"/>
      <c r="C171" s="142" t="s">
        <v>341</v>
      </c>
      <c r="D171" s="142"/>
      <c r="E171" s="142"/>
      <c r="F171" s="164" t="s">
        <v>152</v>
      </c>
      <c r="G171" s="142"/>
      <c r="H171" s="142" t="s">
        <v>217</v>
      </c>
      <c r="I171" s="142" t="s">
        <v>177</v>
      </c>
      <c r="J171" s="142"/>
      <c r="K171" s="184"/>
    </row>
    <row r="172" spans="2:11" ht="15" customHeight="1">
      <c r="B172" s="165"/>
      <c r="C172" s="142" t="s">
        <v>218</v>
      </c>
      <c r="D172" s="142"/>
      <c r="E172" s="142"/>
      <c r="F172" s="164" t="s">
        <v>152</v>
      </c>
      <c r="G172" s="142"/>
      <c r="H172" s="142" t="s">
        <v>219</v>
      </c>
      <c r="I172" s="142" t="s">
        <v>177</v>
      </c>
      <c r="J172" s="142"/>
      <c r="K172" s="184"/>
    </row>
    <row r="173" spans="2:11" ht="15" customHeight="1">
      <c r="B173" s="165"/>
      <c r="C173" s="142" t="s">
        <v>207</v>
      </c>
      <c r="D173" s="142"/>
      <c r="E173" s="142"/>
      <c r="F173" s="164" t="s">
        <v>152</v>
      </c>
      <c r="G173" s="142"/>
      <c r="H173" s="142" t="s">
        <v>220</v>
      </c>
      <c r="I173" s="142" t="s">
        <v>177</v>
      </c>
      <c r="J173" s="142"/>
      <c r="K173" s="184"/>
    </row>
    <row r="174" spans="2:11" ht="15" customHeight="1">
      <c r="B174" s="165"/>
      <c r="C174" s="142" t="s">
        <v>344</v>
      </c>
      <c r="D174" s="142"/>
      <c r="E174" s="142"/>
      <c r="F174" s="164" t="s">
        <v>157</v>
      </c>
      <c r="G174" s="142"/>
      <c r="H174" s="142" t="s">
        <v>221</v>
      </c>
      <c r="I174" s="142" t="s">
        <v>154</v>
      </c>
      <c r="J174" s="142">
        <v>50</v>
      </c>
      <c r="K174" s="184"/>
    </row>
    <row r="175" spans="2:11" ht="15" customHeight="1">
      <c r="B175" s="190"/>
      <c r="C175" s="172"/>
      <c r="D175" s="172"/>
      <c r="E175" s="172"/>
      <c r="F175" s="172"/>
      <c r="G175" s="172"/>
      <c r="H175" s="172"/>
      <c r="I175" s="172"/>
      <c r="J175" s="172"/>
      <c r="K175" s="191"/>
    </row>
    <row r="176" spans="2:11" ht="18.75" customHeight="1">
      <c r="B176" s="138"/>
      <c r="C176" s="142"/>
      <c r="D176" s="142"/>
      <c r="E176" s="142"/>
      <c r="F176" s="164"/>
      <c r="G176" s="142"/>
      <c r="H176" s="142"/>
      <c r="I176" s="142"/>
      <c r="J176" s="142"/>
      <c r="K176" s="138"/>
    </row>
    <row r="177" spans="2:11" ht="18.75" customHeight="1">
      <c r="B177" s="148"/>
      <c r="C177" s="148"/>
      <c r="D177" s="148"/>
      <c r="E177" s="148"/>
      <c r="F177" s="148"/>
      <c r="G177" s="148"/>
      <c r="H177" s="148"/>
      <c r="I177" s="148"/>
      <c r="J177" s="148"/>
      <c r="K177" s="148"/>
    </row>
    <row r="178" spans="2:11" ht="13.5">
      <c r="B178" s="129"/>
      <c r="C178" s="130"/>
      <c r="D178" s="130"/>
      <c r="E178" s="130"/>
      <c r="F178" s="130"/>
      <c r="G178" s="130"/>
      <c r="H178" s="130"/>
      <c r="I178" s="130"/>
      <c r="J178" s="130"/>
      <c r="K178" s="131"/>
    </row>
    <row r="179" spans="2:11" ht="21">
      <c r="B179" s="132"/>
      <c r="C179" s="278" t="s">
        <v>222</v>
      </c>
      <c r="D179" s="278"/>
      <c r="E179" s="278"/>
      <c r="F179" s="278"/>
      <c r="G179" s="278"/>
      <c r="H179" s="278"/>
      <c r="I179" s="278"/>
      <c r="J179" s="278"/>
      <c r="K179" s="133"/>
    </row>
    <row r="180" spans="2:11" ht="25.5" customHeight="1">
      <c r="B180" s="132"/>
      <c r="C180" s="196" t="s">
        <v>223</v>
      </c>
      <c r="D180" s="196"/>
      <c r="E180" s="196"/>
      <c r="F180" s="196" t="s">
        <v>224</v>
      </c>
      <c r="G180" s="197"/>
      <c r="H180" s="274" t="s">
        <v>225</v>
      </c>
      <c r="I180" s="274"/>
      <c r="J180" s="274"/>
      <c r="K180" s="133"/>
    </row>
    <row r="181" spans="2:11" ht="5.25" customHeight="1">
      <c r="B181" s="165"/>
      <c r="C181" s="162"/>
      <c r="D181" s="162"/>
      <c r="E181" s="162"/>
      <c r="F181" s="162"/>
      <c r="G181" s="142"/>
      <c r="H181" s="162"/>
      <c r="I181" s="162"/>
      <c r="J181" s="162"/>
      <c r="K181" s="184"/>
    </row>
    <row r="182" spans="2:11" ht="15" customHeight="1">
      <c r="B182" s="165"/>
      <c r="C182" s="142" t="s">
        <v>226</v>
      </c>
      <c r="D182" s="142"/>
      <c r="E182" s="142"/>
      <c r="F182" s="164" t="s">
        <v>275</v>
      </c>
      <c r="G182" s="142"/>
      <c r="H182" s="275" t="s">
        <v>227</v>
      </c>
      <c r="I182" s="275"/>
      <c r="J182" s="275"/>
      <c r="K182" s="184"/>
    </row>
    <row r="183" spans="2:11" ht="15" customHeight="1">
      <c r="B183" s="165"/>
      <c r="C183" s="169"/>
      <c r="D183" s="142"/>
      <c r="E183" s="142"/>
      <c r="F183" s="164" t="s">
        <v>277</v>
      </c>
      <c r="G183" s="142"/>
      <c r="H183" s="275" t="s">
        <v>228</v>
      </c>
      <c r="I183" s="275"/>
      <c r="J183" s="275"/>
      <c r="K183" s="184"/>
    </row>
    <row r="184" spans="2:11" ht="15" customHeight="1">
      <c r="B184" s="165"/>
      <c r="C184" s="169"/>
      <c r="D184" s="142"/>
      <c r="E184" s="142"/>
      <c r="F184" s="164" t="s">
        <v>280</v>
      </c>
      <c r="G184" s="142"/>
      <c r="H184" s="275" t="s">
        <v>229</v>
      </c>
      <c r="I184" s="275"/>
      <c r="J184" s="275"/>
      <c r="K184" s="184"/>
    </row>
    <row r="185" spans="2:11" ht="15" customHeight="1">
      <c r="B185" s="165"/>
      <c r="C185" s="142"/>
      <c r="D185" s="142"/>
      <c r="E185" s="142"/>
      <c r="F185" s="164" t="s">
        <v>278</v>
      </c>
      <c r="G185" s="142"/>
      <c r="H185" s="275" t="s">
        <v>230</v>
      </c>
      <c r="I185" s="275"/>
      <c r="J185" s="275"/>
      <c r="K185" s="184"/>
    </row>
    <row r="186" spans="2:11" ht="15" customHeight="1">
      <c r="B186" s="165"/>
      <c r="C186" s="142"/>
      <c r="D186" s="142"/>
      <c r="E186" s="142"/>
      <c r="F186" s="164" t="s">
        <v>279</v>
      </c>
      <c r="G186" s="142"/>
      <c r="H186" s="275" t="s">
        <v>231</v>
      </c>
      <c r="I186" s="275"/>
      <c r="J186" s="275"/>
      <c r="K186" s="184"/>
    </row>
    <row r="187" spans="2:11" ht="15" customHeight="1">
      <c r="B187" s="165"/>
      <c r="C187" s="142"/>
      <c r="D187" s="142"/>
      <c r="E187" s="142"/>
      <c r="F187" s="164"/>
      <c r="G187" s="142"/>
      <c r="H187" s="142"/>
      <c r="I187" s="142"/>
      <c r="J187" s="142"/>
      <c r="K187" s="184"/>
    </row>
    <row r="188" spans="2:11" ht="15" customHeight="1">
      <c r="B188" s="165"/>
      <c r="C188" s="142" t="s">
        <v>189</v>
      </c>
      <c r="D188" s="142"/>
      <c r="E188" s="142"/>
      <c r="F188" s="164" t="s">
        <v>311</v>
      </c>
      <c r="G188" s="142"/>
      <c r="H188" s="275" t="s">
        <v>232</v>
      </c>
      <c r="I188" s="275"/>
      <c r="J188" s="275"/>
      <c r="K188" s="184"/>
    </row>
    <row r="189" spans="2:11" ht="15" customHeight="1">
      <c r="B189" s="165"/>
      <c r="C189" s="169"/>
      <c r="D189" s="142"/>
      <c r="E189" s="142"/>
      <c r="F189" s="164" t="s">
        <v>95</v>
      </c>
      <c r="G189" s="142"/>
      <c r="H189" s="275" t="s">
        <v>96</v>
      </c>
      <c r="I189" s="275"/>
      <c r="J189" s="275"/>
      <c r="K189" s="184"/>
    </row>
    <row r="190" spans="2:11" ht="15" customHeight="1">
      <c r="B190" s="165"/>
      <c r="C190" s="142"/>
      <c r="D190" s="142"/>
      <c r="E190" s="142"/>
      <c r="F190" s="164" t="s">
        <v>93</v>
      </c>
      <c r="G190" s="142"/>
      <c r="H190" s="275" t="s">
        <v>233</v>
      </c>
      <c r="I190" s="275"/>
      <c r="J190" s="275"/>
      <c r="K190" s="184"/>
    </row>
    <row r="191" spans="2:11" ht="15" customHeight="1">
      <c r="B191" s="198"/>
      <c r="C191" s="169"/>
      <c r="D191" s="169"/>
      <c r="E191" s="169"/>
      <c r="F191" s="164" t="s">
        <v>317</v>
      </c>
      <c r="G191" s="147"/>
      <c r="H191" s="273" t="s">
        <v>97</v>
      </c>
      <c r="I191" s="273"/>
      <c r="J191" s="273"/>
      <c r="K191" s="199"/>
    </row>
    <row r="192" spans="2:11" ht="15" customHeight="1">
      <c r="B192" s="198"/>
      <c r="C192" s="169"/>
      <c r="D192" s="169"/>
      <c r="E192" s="169"/>
      <c r="F192" s="164" t="s">
        <v>98</v>
      </c>
      <c r="G192" s="147"/>
      <c r="H192" s="273" t="s">
        <v>234</v>
      </c>
      <c r="I192" s="273"/>
      <c r="J192" s="273"/>
      <c r="K192" s="199"/>
    </row>
    <row r="193" spans="2:11" ht="15" customHeight="1">
      <c r="B193" s="198"/>
      <c r="C193" s="169"/>
      <c r="D193" s="169"/>
      <c r="E193" s="169"/>
      <c r="F193" s="200"/>
      <c r="G193" s="147"/>
      <c r="H193" s="201"/>
      <c r="I193" s="201"/>
      <c r="J193" s="201"/>
      <c r="K193" s="199"/>
    </row>
    <row r="194" spans="2:11" ht="15" customHeight="1">
      <c r="B194" s="198"/>
      <c r="C194" s="142" t="s">
        <v>214</v>
      </c>
      <c r="D194" s="169"/>
      <c r="E194" s="169"/>
      <c r="F194" s="164">
        <v>1</v>
      </c>
      <c r="G194" s="147"/>
      <c r="H194" s="273" t="s">
        <v>235</v>
      </c>
      <c r="I194" s="273"/>
      <c r="J194" s="273"/>
      <c r="K194" s="199"/>
    </row>
    <row r="195" spans="2:11" ht="15" customHeight="1">
      <c r="B195" s="198"/>
      <c r="C195" s="169"/>
      <c r="D195" s="169"/>
      <c r="E195" s="169"/>
      <c r="F195" s="164">
        <v>2</v>
      </c>
      <c r="G195" s="147"/>
      <c r="H195" s="273" t="s">
        <v>236</v>
      </c>
      <c r="I195" s="273"/>
      <c r="J195" s="273"/>
      <c r="K195" s="199"/>
    </row>
    <row r="196" spans="2:11" ht="15" customHeight="1">
      <c r="B196" s="198"/>
      <c r="C196" s="169"/>
      <c r="D196" s="169"/>
      <c r="E196" s="169"/>
      <c r="F196" s="164">
        <v>3</v>
      </c>
      <c r="G196" s="147"/>
      <c r="H196" s="273" t="s">
        <v>237</v>
      </c>
      <c r="I196" s="273"/>
      <c r="J196" s="273"/>
      <c r="K196" s="199"/>
    </row>
    <row r="197" spans="2:11" ht="15" customHeight="1">
      <c r="B197" s="198"/>
      <c r="C197" s="169"/>
      <c r="D197" s="169"/>
      <c r="E197" s="169"/>
      <c r="F197" s="164">
        <v>4</v>
      </c>
      <c r="G197" s="147"/>
      <c r="H197" s="273" t="s">
        <v>238</v>
      </c>
      <c r="I197" s="273"/>
      <c r="J197" s="273"/>
      <c r="K197" s="199"/>
    </row>
    <row r="198" spans="2:11" ht="12.75" customHeight="1">
      <c r="B198" s="202"/>
      <c r="C198" s="203"/>
      <c r="D198" s="203"/>
      <c r="E198" s="203"/>
      <c r="F198" s="203"/>
      <c r="G198" s="203"/>
      <c r="H198" s="203"/>
      <c r="I198" s="203"/>
      <c r="J198" s="203"/>
      <c r="K198" s="204"/>
    </row>
  </sheetData>
  <sheetProtection/>
  <mergeCells count="77">
    <mergeCell ref="C9:J9"/>
    <mergeCell ref="D10:J10"/>
    <mergeCell ref="C3:J3"/>
    <mergeCell ref="C4:J4"/>
    <mergeCell ref="C6:J6"/>
    <mergeCell ref="C7:J7"/>
    <mergeCell ref="C23:J23"/>
    <mergeCell ref="C24:J24"/>
    <mergeCell ref="D11:J11"/>
    <mergeCell ref="D13:J13"/>
    <mergeCell ref="D14:J14"/>
    <mergeCell ref="D15:J15"/>
    <mergeCell ref="F16:J16"/>
    <mergeCell ref="F17:J17"/>
    <mergeCell ref="F18:J18"/>
    <mergeCell ref="F19:J19"/>
    <mergeCell ref="F20:J20"/>
    <mergeCell ref="F21:J21"/>
    <mergeCell ref="G37:J37"/>
    <mergeCell ref="G38:J38"/>
    <mergeCell ref="D25:J25"/>
    <mergeCell ref="D26:J26"/>
    <mergeCell ref="D28:J28"/>
    <mergeCell ref="D29:J29"/>
    <mergeCell ref="D31:J31"/>
    <mergeCell ref="D32:J32"/>
    <mergeCell ref="D33:J33"/>
    <mergeCell ref="G34:J34"/>
    <mergeCell ref="G35:J35"/>
    <mergeCell ref="G36:J36"/>
    <mergeCell ref="C50:J50"/>
    <mergeCell ref="C52:J52"/>
    <mergeCell ref="G39:J39"/>
    <mergeCell ref="G40:J40"/>
    <mergeCell ref="G41:J41"/>
    <mergeCell ref="G42:J42"/>
    <mergeCell ref="G43:J43"/>
    <mergeCell ref="D45:J45"/>
    <mergeCell ref="E46:J46"/>
    <mergeCell ref="E47:J47"/>
    <mergeCell ref="E48:J48"/>
    <mergeCell ref="D49:J49"/>
    <mergeCell ref="D65:J65"/>
    <mergeCell ref="D66:J66"/>
    <mergeCell ref="C53:J53"/>
    <mergeCell ref="C55:J55"/>
    <mergeCell ref="D56:J56"/>
    <mergeCell ref="D57:J57"/>
    <mergeCell ref="D58:J58"/>
    <mergeCell ref="D59:J59"/>
    <mergeCell ref="D60:J60"/>
    <mergeCell ref="D61:J61"/>
    <mergeCell ref="D63:J63"/>
    <mergeCell ref="D64:J64"/>
    <mergeCell ref="C114:J114"/>
    <mergeCell ref="C136:J136"/>
    <mergeCell ref="C154:J154"/>
    <mergeCell ref="C179:J179"/>
    <mergeCell ref="D67:J67"/>
    <mergeCell ref="D68:J68"/>
    <mergeCell ref="C73:J73"/>
    <mergeCell ref="C95:J95"/>
    <mergeCell ref="H197:J197"/>
    <mergeCell ref="H185:J185"/>
    <mergeCell ref="H186:J186"/>
    <mergeCell ref="H188:J188"/>
    <mergeCell ref="H189:J189"/>
    <mergeCell ref="H190:J190"/>
    <mergeCell ref="H191:J191"/>
    <mergeCell ref="H192:J192"/>
    <mergeCell ref="H194:J194"/>
    <mergeCell ref="H195:J195"/>
    <mergeCell ref="H196:J196"/>
    <mergeCell ref="H180:J180"/>
    <mergeCell ref="H182:J182"/>
    <mergeCell ref="H183:J183"/>
    <mergeCell ref="H184:J184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13712</cp:lastModifiedBy>
  <cp:lastPrinted>2013-07-25T09:58:23Z</cp:lastPrinted>
  <dcterms:modified xsi:type="dcterms:W3CDTF">2015-01-07T15:03:16Z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