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6"/>
  </bookViews>
  <sheets>
    <sheet name="Rekapitulace stavby" sheetId="1" r:id="rId1"/>
    <sheet name="1 - 1.ROK" sheetId="2" r:id="rId2"/>
    <sheet name="2 - 2.ROK" sheetId="3" r:id="rId3"/>
    <sheet name="3 - 3.ROK" sheetId="4" r:id="rId4"/>
    <sheet name="4 - 4.ROK" sheetId="5" r:id="rId5"/>
    <sheet name="5 - 5.ROK" sheetId="6" r:id="rId6"/>
    <sheet name="SO 2a - SO 2 Vedlejší nák..." sheetId="7" r:id="rId7"/>
    <sheet name="Pokyny pro vyplnění" sheetId="8" r:id="rId8"/>
  </sheets>
  <definedNames>
    <definedName name="_xlnm.Print_Titles" localSheetId="1">'1 - 1.ROK'!$75:$75</definedName>
    <definedName name="_xlnm.Print_Titles" localSheetId="2">'2 - 2.ROK'!$74:$74</definedName>
    <definedName name="_xlnm.Print_Titles" localSheetId="3">'3 - 3.ROK'!$74:$74</definedName>
    <definedName name="_xlnm.Print_Titles" localSheetId="4">'4 - 4.ROK'!$74:$74</definedName>
    <definedName name="_xlnm.Print_Titles" localSheetId="5">'5 - 5.ROK'!$74:$74</definedName>
    <definedName name="_xlnm.Print_Titles" localSheetId="0">'Rekapitulace stavby'!$47:$47</definedName>
    <definedName name="_xlnm.Print_Titles" localSheetId="6">'SO 2a - SO 2 Vedlejší nák...'!$69:$69</definedName>
    <definedName name="_xlnm.Print_Area" localSheetId="1">'1 - 1.ROK'!$C$4:$P$34,'1 - 1.ROK'!$C$40:$Q$58,'1 - 1.ROK'!$C$64:$R$156</definedName>
    <definedName name="_xlnm.Print_Area" localSheetId="2">'2 - 2.ROK'!$C$4:$P$34,'2 - 2.ROK'!$C$40:$Q$57,'2 - 2.ROK'!$C$63:$R$139</definedName>
    <definedName name="_xlnm.Print_Area" localSheetId="3">'3 - 3.ROK'!$C$4:$P$34,'3 - 3.ROK'!$C$40:$Q$57,'3 - 3.ROK'!$C$63:$R$114</definedName>
    <definedName name="_xlnm.Print_Area" localSheetId="4">'4 - 4.ROK'!$C$4:$P$34,'4 - 4.ROK'!$C$40:$Q$57,'4 - 4.ROK'!$C$63:$R$103</definedName>
    <definedName name="_xlnm.Print_Area" localSheetId="5">'5 - 5.ROK'!$C$4:$P$34,'5 - 5.ROK'!$C$40:$Q$57,'5 - 5.ROK'!$C$63:$R$95</definedName>
    <definedName name="_xlnm.Print_Area" localSheetId="7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stavby'!$C$38:$AQ$57</definedName>
    <definedName name="_xlnm.Print_Area" localSheetId="6">'SO 2a - SO 2 Vedlejší nák...'!$C$4:$P$33,'SO 2a - SO 2 Vedlejší nák...'!$C$39:$Q$53,'SO 2a - SO 2 Vedlejší nák...'!$C$59:$R$73</definedName>
  </definedNames>
  <calcPr fullCalcOnLoad="1"/>
</workbook>
</file>

<file path=xl/sharedStrings.xml><?xml version="1.0" encoding="utf-8"?>
<sst xmlns="http://schemas.openxmlformats.org/spreadsheetml/2006/main" count="3017" uniqueCount="578">
  <si>
    <t>Export VZ</t>
  </si>
  <si>
    <t>List obsahuje:</t>
  </si>
  <si>
    <t>1.0</t>
  </si>
  <si>
    <t>False</t>
  </si>
  <si>
    <t>{09E345ED-FA2A-42F2-8765-2F741452B8A8}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</si>
  <si>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</si>
  <si>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</si>
  <si>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</si>
  <si>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</si>
  <si>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</si>
  <si>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</si>
  <si>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</si>
  <si>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</si>
  <si>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</si>
  <si>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</si>
  <si>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</si>
  <si>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3711 - Zabrušany-Revitalizace prostoru Heřmanov,aktual 01-2013</t>
  </si>
  <si>
    <t>0,1</t>
  </si>
  <si>
    <t>1</t>
  </si>
  <si>
    <t>Místo:</t>
  </si>
  <si>
    <t xml:space="preserve"> </t>
  </si>
  <si>
    <t>Datum:</t>
  </si>
  <si>
    <t>30.01.2013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</si>
  <si>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</si>
  <si>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</si>
  <si>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</si>
  <si>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</si>
  <si>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</si>
  <si>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</si>
  <si>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</si>
  <si>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</si>
  <si>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</si>
  <si>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</si>
  <si>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</si>
  <si>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</si>
  <si>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</si>
  <si>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</si>
  <si>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</si>
  <si>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</si>
  <si>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</si>
  <si>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</si>
  <si>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</si>
  <si>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</si>
  <si>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</si>
  <si>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</si>
  <si>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</si>
  <si>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</si>
  <si>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</si>
  <si>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</si>
  <si>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</si>
  <si>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</si>
  <si>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</si>
  <si>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</si>
  <si>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</si>
  <si>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</si>
  <si>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</si>
  <si>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</si>
  <si>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</si>
  <si>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</si>
  <si>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</si>
  <si>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</si>
  <si>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</si>
  <si>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</si>
  <si>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</si>
  <si>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</si>
  <si>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</si>
  <si>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</si>
  <si>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</si>
  <si>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</si>
  <si>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2</t>
  </si>
  <si>
    <t>SO 2 Pěstební zásahy</t>
  </si>
  <si>
    <t>STA</t>
  </si>
  <si>
    <t>{FCE37497-01C8-4AC1-B7E4-ACD9657A197E}</t>
  </si>
  <si>
    <t>823 25</t>
  </si>
  <si>
    <t>2</t>
  </si>
  <si>
    <t>1.ROK</t>
  </si>
  <si>
    <t>Soupis</t>
  </si>
  <si>
    <t>{BDD4D0B1-72B8-4EE7-A61F-FD50DC285658}</t>
  </si>
  <si>
    <t>2.ROK</t>
  </si>
  <si>
    <t>{B8483D34-B915-4382-A17C-E68A0F3D022F}</t>
  </si>
  <si>
    <t>3</t>
  </si>
  <si>
    <t>3.ROK</t>
  </si>
  <si>
    <t>{91E82F19-4FA6-4860-810B-B7C6B45DCA30}</t>
  </si>
  <si>
    <t>4</t>
  </si>
  <si>
    <t>4.ROK</t>
  </si>
  <si>
    <t>{7C913C5B-7EF8-46FF-9952-D7B0F6487B93}</t>
  </si>
  <si>
    <t>5</t>
  </si>
  <si>
    <t>5.ROK</t>
  </si>
  <si>
    <t>{5DBBB7EE-0862-422E-8B51-D9C6A2047408}</t>
  </si>
  <si>
    <t>SO 2a</t>
  </si>
  <si>
    <t>SO 2 Vedlejší náklady</t>
  </si>
  <si>
    <t>VON</t>
  </si>
  <si>
    <t>{91B9C6F8-6530-44EA-8D91-B7450A394C1E}</t>
  </si>
  <si>
    <t>Zpět na list:</t>
  </si>
  <si>
    <t>KRYCÍ LIST SOUPISU</t>
  </si>
  <si>
    <t>Objekt:</t>
  </si>
  <si>
    <t>SO 2 - SO 2 Pěstební zásahy</t>
  </si>
  <si>
    <t>Soupis:</t>
  </si>
  <si>
    <t>1 - 1.ROK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</si>
  <si>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</si>
  <si>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</si>
  <si>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</si>
  <si>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</si>
  <si>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</si>
  <si>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</si>
  <si>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</si>
  <si>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</si>
  <si>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</si>
  <si>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</si>
  <si>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</si>
  <si>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</si>
  <si>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</si>
  <si>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</si>
  <si>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</si>
  <si>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</si>
  <si>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</si>
  <si>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</si>
  <si>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</si>
  <si>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</si>
  <si>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</si>
  <si>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</si>
  <si>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</si>
  <si>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</si>
  <si>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</si>
  <si>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</si>
  <si>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</si>
  <si>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111103202</t>
  </si>
  <si>
    <t>Kosení ve vegetačním období travního porostu středně hustého</t>
  </si>
  <si>
    <t>ha</t>
  </si>
  <si>
    <t>CS ÚRS 2013 01</t>
  </si>
  <si>
    <t>-452682915</t>
  </si>
  <si>
    <t>Kosení s ponecháním na místě ve vegetačním období travního porostu středně hustého</t>
  </si>
  <si>
    <t>PP</t>
  </si>
  <si>
    <t>111251111</t>
  </si>
  <si>
    <t>Drcení ořezaných větví D do 100 mm s odvozem do 20 km</t>
  </si>
  <si>
    <t>m3</t>
  </si>
  <si>
    <t>-1412002617</t>
  </si>
  <si>
    <t>Drcení ořezaných větví strojně o průměru větví do 100 mm</t>
  </si>
  <si>
    <t>112101101</t>
  </si>
  <si>
    <t>Kácení stromů listnatých D kmene do 300 mm</t>
  </si>
  <si>
    <t>kus</t>
  </si>
  <si>
    <t>-519189425</t>
  </si>
  <si>
    <t>Kácení stromů s odřezáním kmene a s odvětvením listnatých, průměru kmene přes 100 do 300 mm</t>
  </si>
  <si>
    <t>112101102</t>
  </si>
  <si>
    <t>Kácení stromů listnatých D kmene do 500 mm</t>
  </si>
  <si>
    <t>358437335</t>
  </si>
  <si>
    <t>Kácení stromů s odřezáním kmene a s odvětvením listnatých, průměru kmene přes 300 do 500 mm</t>
  </si>
  <si>
    <t>112101103</t>
  </si>
  <si>
    <t>Kácení stromů listnatých D kmene do 700 mm</t>
  </si>
  <si>
    <t>-1236669411</t>
  </si>
  <si>
    <t>Kácení stromů s odřezáním kmene a s odvětvením listnatých, průměru kmene přes 500 do 700 mm</t>
  </si>
  <si>
    <t>6</t>
  </si>
  <si>
    <t>112102111</t>
  </si>
  <si>
    <t>Probírky lesních porostů s přiblížením do 50 m a se zpracováním hmoty do kuláčů</t>
  </si>
  <si>
    <t>plm</t>
  </si>
  <si>
    <t>-529269842</t>
  </si>
  <si>
    <t>Probírky lesních porostů s vyrovnáním do hrání a snesením do 50 m kuláčů</t>
  </si>
  <si>
    <t>7</t>
  </si>
  <si>
    <t>162201465</t>
  </si>
  <si>
    <t>Vodorovné přemístění kmenů stromů listnatých do 3 km D kmene do 300 mm</t>
  </si>
  <si>
    <t>1632927280</t>
  </si>
  <si>
    <t>Vodorovné přemístění větví, kmenů nebo pařezů s naložením, složením a dopravou do 3000 m kmenů stromů listnatých, průměru přes 100 do 300 mm</t>
  </si>
  <si>
    <t>8</t>
  </si>
  <si>
    <t>162201466</t>
  </si>
  <si>
    <t>Vodorovné přemístění kmenů stromů listnatých do 3 km D kmene do 500 mm</t>
  </si>
  <si>
    <t>1444678185</t>
  </si>
  <si>
    <t>Vodorovné přemístění větví, kmenů nebo pařezů s naložením, složením a dopravou do 3000 m kmenů stromů listnatých, průměru přes 300 do 500 mm</t>
  </si>
  <si>
    <t>9</t>
  </si>
  <si>
    <t>162201467</t>
  </si>
  <si>
    <t>Vodorovné přemístění kmenů stromů listnatých do 3 km D kmene do 700 mm</t>
  </si>
  <si>
    <t>1638465956</t>
  </si>
  <si>
    <t>Vodorovné přemístění větví, kmenů nebo pařezů s naložením, složením a dopravou do 3000 m kmenů stromů listnatých, průměru přes 500 do 700 mm</t>
  </si>
  <si>
    <t>162401102</t>
  </si>
  <si>
    <t>Vodorovné přemístění do 2000 m výkopku/sypaniny z horniny tř. 1 až 4</t>
  </si>
  <si>
    <t>-983194437</t>
  </si>
  <si>
    <t>Vodorovné přemístění výkopku nebo sypaniny po suchu na obvyklém dopravním prostředku, bez naložení výkopku, avšak se složením bez rozhrnutí z horniny tř. 1 až 4 na vzdálenost přes 1 500 do 2 000 m</t>
  </si>
  <si>
    <t>"návoz ornice" 45,0</t>
  </si>
  <si>
    <t>VV</t>
  </si>
  <si>
    <t>11</t>
  </si>
  <si>
    <t>167101101</t>
  </si>
  <si>
    <t>Nakládání výkopku z hornin tř. 1 až 4 do 100 m3</t>
  </si>
  <si>
    <t>494289035</t>
  </si>
  <si>
    <t>Nakládání, skládání a překládání neulehlého výkopku nebo sypaniny nakládání, množství do 100 m3, z hornin tř. 1 až 4</t>
  </si>
  <si>
    <t>"dovoz ornice" 45,0</t>
  </si>
  <si>
    <t>12</t>
  </si>
  <si>
    <t>181301101</t>
  </si>
  <si>
    <t>Rozprostření ornice tl vrstvy do 100 mm pl do 500 m2 v rovině nebo ve svahu do 1:5</t>
  </si>
  <si>
    <t>m2</t>
  </si>
  <si>
    <t>776870893</t>
  </si>
  <si>
    <t>Rozprostření a urovnání ornice v rovině nebo ve svahu sklonu do 1 : 5 při souvislé ploše do 500 m2, tl. vrstvy do 100 mm</t>
  </si>
  <si>
    <t>13</t>
  </si>
  <si>
    <t>181411161</t>
  </si>
  <si>
    <t>Založení trávníku zatravňovací textilií včetně textilie plochy do 1000 m2 v rovině a ve svahu 1:5</t>
  </si>
  <si>
    <t>2020704221</t>
  </si>
  <si>
    <t>Založení trávníku na půdě předem připravené plochy do 1000 m2 zatravňovací textilií v rovině nebo na svahu do 1:5</t>
  </si>
  <si>
    <t>14</t>
  </si>
  <si>
    <t>M</t>
  </si>
  <si>
    <t>005724800R</t>
  </si>
  <si>
    <t>travní rohož kokosová s vetkaným travním semenem 400g/m2</t>
  </si>
  <si>
    <t>-44687341</t>
  </si>
  <si>
    <t>travní rohož kokosvá s vetkaným travním semenem 400g/m2</t>
  </si>
  <si>
    <t>183101121</t>
  </si>
  <si>
    <t>Jamky pro výsadbu bez výměny půdy zeminy tř 1 až 4 objem do 1 m3 v rovině a svahu do 1:5</t>
  </si>
  <si>
    <t>-730247813</t>
  </si>
  <si>
    <t>Hloubení jamek pro vysazování rostlin v zemině tř.1 až 4 bez výměny půdy v rovině nebo na svahu do 1:5, objemu přes 0,40 do 1,00 m3</t>
  </si>
  <si>
    <t>16</t>
  </si>
  <si>
    <t>183552111</t>
  </si>
  <si>
    <t>Hnojení půdy průmyslovými hnojivy do 0,5 t/ha ploch do 5 ha sklonu do 5°</t>
  </si>
  <si>
    <t>-1939320197</t>
  </si>
  <si>
    <t>Úprava zemědělské půdy - hnojení průmyslovými hnojivy při dávce do 0,5 t/ha, na ploše jednotlivě do 5 ha, o sklonu do 5 st.</t>
  </si>
  <si>
    <t>17</t>
  </si>
  <si>
    <t>251911551R</t>
  </si>
  <si>
    <t>hnojivo průmyslové NPK</t>
  </si>
  <si>
    <t>t</t>
  </si>
  <si>
    <t>1609663817</t>
  </si>
  <si>
    <t>18</t>
  </si>
  <si>
    <t>183553811</t>
  </si>
  <si>
    <t>Sečení a rozřezání směsek pro zelené hnojení ploch do 5 ha sklonu do 5°</t>
  </si>
  <si>
    <t>990458312</t>
  </si>
  <si>
    <t>Úprava zemědělské půdy - sklizeň sečení a rozřezání směsek pro zelené hnojení, na ploše jednotlivě do 5 ha, o sklonu do 5 st.</t>
  </si>
  <si>
    <t>19</t>
  </si>
  <si>
    <t>184102112</t>
  </si>
  <si>
    <t>Výsadba dřeviny s balem D do 0,3 m do jamky se zalitím v rovině a svahu do 1:5</t>
  </si>
  <si>
    <t>1876638294</t>
  </si>
  <si>
    <t>Výsadba dřeviny s balem do předem vyhloubené jamky se zalitím v rovině nebo na svahu do 1:5, při průměru balu přes 200 do 300 mm</t>
  </si>
  <si>
    <t>20</t>
  </si>
  <si>
    <t>026520801</t>
  </si>
  <si>
    <t>dub - quercus petrae zemní bal, o.k. 12/14cm</t>
  </si>
  <si>
    <t>335554214</t>
  </si>
  <si>
    <t>dřeviny okrasné listnaté Quercus petrae.ZB.o.k. 12/14</t>
  </si>
  <si>
    <t>026520802</t>
  </si>
  <si>
    <t>javor - acer platanoides 'schwedleri' zemní bal, o.k. 12/14cm</t>
  </si>
  <si>
    <t>-816928681</t>
  </si>
  <si>
    <t>dřeviny okrasné listnaté acer platanoides ´schwedleri´ ZB, o.k. 12/14</t>
  </si>
  <si>
    <t>22</t>
  </si>
  <si>
    <t>184211332</t>
  </si>
  <si>
    <t>Kopání jamek 35 x 35 cm a sadba sazenic sklon do 1:5 při stupni zabuřenění 2 v zemině 3</t>
  </si>
  <si>
    <t>-1999688692</t>
  </si>
  <si>
    <t>Jamková výsadba sazenic sklon terénu do 1:5 s kopáním jamky 35 x 35 cm ve stupni zabuřenění 2 v zemině 3</t>
  </si>
  <si>
    <t>23</t>
  </si>
  <si>
    <t>026524280R</t>
  </si>
  <si>
    <t>polodrostky</t>
  </si>
  <si>
    <t>-1123314093</t>
  </si>
  <si>
    <t>poloodrostky viz TZ</t>
  </si>
  <si>
    <t>24</t>
  </si>
  <si>
    <t>18481311</t>
  </si>
  <si>
    <t>Ochrana lesních kultur proti škodám způsobených zvěří chránič z umělé hmoty</t>
  </si>
  <si>
    <t>-352502611</t>
  </si>
  <si>
    <t>Ošetřování a ochrana stromů proti škodám způsobeným zvěří  - chránič z umělé hmoty</t>
  </si>
  <si>
    <t>21+3500</t>
  </si>
  <si>
    <t>25</t>
  </si>
  <si>
    <t>618950500</t>
  </si>
  <si>
    <t>chránič stromku</t>
  </si>
  <si>
    <t>-1697062040</t>
  </si>
  <si>
    <t>chránič stromku z umělé hmoty</t>
  </si>
  <si>
    <t>26</t>
  </si>
  <si>
    <t>111251233</t>
  </si>
  <si>
    <t>Prořezávky listnaté výšky přes 5 m do 100 kusů</t>
  </si>
  <si>
    <t>ar</t>
  </si>
  <si>
    <t>-591050404</t>
  </si>
  <si>
    <t>Prořezávka listnatých porostů výběrem dřevin výšky přes 5 m, s ponecháním nehroubí na místě, při hustotě porostu do 100 kusů</t>
  </si>
  <si>
    <t>2,38*100 'Přepočtené koeficientem množství</t>
  </si>
  <si>
    <t>27</t>
  </si>
  <si>
    <t>184818111</t>
  </si>
  <si>
    <t>Vyvětvení a tvarový ořez dřevin v do 3 m s odnesením odpadu do 200 m a spálením</t>
  </si>
  <si>
    <t>-1459216037</t>
  </si>
  <si>
    <t>Vyvětvení a tvarový ořez dřevin s úpravou koruny při výšce stromu do 3 m</t>
  </si>
  <si>
    <t>20+21</t>
  </si>
  <si>
    <t>28</t>
  </si>
  <si>
    <t>184812112</t>
  </si>
  <si>
    <t>Ošetřování stromů - kůl  D 40 až 60 mm dl do 2 m s upevněním motouzem</t>
  </si>
  <si>
    <t>-80018002</t>
  </si>
  <si>
    <t>Ošetřování stromů kůl k sazenici délky 2 m, průměru od 0,04 m do 0,06 m</t>
  </si>
  <si>
    <t>21*2</t>
  </si>
  <si>
    <t>29</t>
  </si>
  <si>
    <t>052130100R</t>
  </si>
  <si>
    <t>kůl ke stromu</t>
  </si>
  <si>
    <t>-1134310770</t>
  </si>
  <si>
    <t>42*2 'Přepočtené koeficientem množství</t>
  </si>
  <si>
    <t>30</t>
  </si>
  <si>
    <t>184911421</t>
  </si>
  <si>
    <t>Mulčování rostlin kůrou tl. do 0,1 m v rovině a svahu do 1:5</t>
  </si>
  <si>
    <t>1230484793</t>
  </si>
  <si>
    <t>Mulčování vysazených rostlin mulčovací kůrou, tl. do 100 mm v rovině nebo na svahu do 1:5</t>
  </si>
  <si>
    <t>31</t>
  </si>
  <si>
    <t>103911000</t>
  </si>
  <si>
    <t>kůra mulčovací VL</t>
  </si>
  <si>
    <t>-2102683376</t>
  </si>
  <si>
    <t>výrobky ostatní kůra mulčovací              VL</t>
  </si>
  <si>
    <t>32</t>
  </si>
  <si>
    <t>185803101</t>
  </si>
  <si>
    <t>Shrabání a uložení pokoseného divokého porostu na hromady do 30 m od okraje hladiny</t>
  </si>
  <si>
    <t>1402175109</t>
  </si>
  <si>
    <t>Shrabání pokoseného porostu a organických naplavenin a spálení po zaschnutí pokoseného porostu s uložením na hromady na vzdálenost do 30 m od okraje hladiny divokého porostu</t>
  </si>
  <si>
    <t>33</t>
  </si>
  <si>
    <t>185804312</t>
  </si>
  <si>
    <t>Zalití rostlin vodou plocha přes 20 m2</t>
  </si>
  <si>
    <t>414017482</t>
  </si>
  <si>
    <t>Zalití rostlin vodou plochy záhonů jednotlivě přes 20 m2</t>
  </si>
  <si>
    <t>471,0*80,0/1000*6</t>
  </si>
  <si>
    <t>34</t>
  </si>
  <si>
    <t>998231111</t>
  </si>
  <si>
    <t>Přesun hmot na objektech rekultivací území ovlivněných důlní a hutnickou činností</t>
  </si>
  <si>
    <t>253568511</t>
  </si>
  <si>
    <t>Přesun hmot na objektech rekultivací území ovlivněných důlní a hutnickou činností jakéhokoliv rozsahu a druhu</t>
  </si>
  <si>
    <t>2 - 2.ROK</t>
  </si>
  <si>
    <t>1388674201</t>
  </si>
  <si>
    <t>1881421977</t>
  </si>
  <si>
    <t>180451111</t>
  </si>
  <si>
    <t>Setí zemědělských kultur plocha do 5 ha sklon do 5°</t>
  </si>
  <si>
    <t>1919296197</t>
  </si>
  <si>
    <t>Setí zemědělských kultur na plochách do 5 ha, o sklonu do 5 st.</t>
  </si>
  <si>
    <t>005724800</t>
  </si>
  <si>
    <t>osivo směs jetelotravní</t>
  </si>
  <si>
    <t>kg</t>
  </si>
  <si>
    <t>-274247565</t>
  </si>
  <si>
    <t>osiva pícnin směsi travní balení obvykle 25 kg jetelotráva běžná</t>
  </si>
  <si>
    <t>0,16*80</t>
  </si>
  <si>
    <t>12,8*1,03 'Přepočtené koeficientem množství</t>
  </si>
  <si>
    <t>183403151</t>
  </si>
  <si>
    <t>Obdělání půdy smykováním v rovině a svahu do 1:5</t>
  </si>
  <si>
    <t>1413607150</t>
  </si>
  <si>
    <t>Obdělání půdy smykováním v rovině nebo na svahu do 1:5</t>
  </si>
  <si>
    <t>1600,0*2</t>
  </si>
  <si>
    <t>183403152</t>
  </si>
  <si>
    <t>Obdělání půdy vláčením v rovině a svahu do 1:5</t>
  </si>
  <si>
    <t>41831573</t>
  </si>
  <si>
    <t>Obdělání půdy vláčením v rovině nebo na svahu do 1:5</t>
  </si>
  <si>
    <t>1600,0*2+3300,0</t>
  </si>
  <si>
    <t>183403161</t>
  </si>
  <si>
    <t>Obdělání půdy válením v rovině a svahu do 1:5</t>
  </si>
  <si>
    <t>783284350</t>
  </si>
  <si>
    <t>Obdělání půdy válením v rovině nebo na svahu do 1:5</t>
  </si>
  <si>
    <t>1934817801</t>
  </si>
  <si>
    <t>stromky zemní bal, o.k. 12/14cm</t>
  </si>
  <si>
    <t>795872164</t>
  </si>
  <si>
    <t>stromky, ZB ok 12/14 cm</t>
  </si>
  <si>
    <t>184202113</t>
  </si>
  <si>
    <t>Kontrola a oprava upevnění a chrániček</t>
  </si>
  <si>
    <t>hod</t>
  </si>
  <si>
    <t>-29714658</t>
  </si>
  <si>
    <t>Kontrola a oprava chrániček</t>
  </si>
  <si>
    <t>32,0*2</t>
  </si>
  <si>
    <t>-948041999</t>
  </si>
  <si>
    <t>poloodrostky</t>
  </si>
  <si>
    <t>588083835</t>
  </si>
  <si>
    <t>865078950</t>
  </si>
  <si>
    <t>Ochrana lesních kultur proti škodám způsobených zvěří ovázáním rákosem</t>
  </si>
  <si>
    <t>4+700</t>
  </si>
  <si>
    <t xml:space="preserve">chránič stromku 120 cm </t>
  </si>
  <si>
    <t>184816111</t>
  </si>
  <si>
    <t>Hnojení sazenic průmyslovými hnojivy do 0,25 kg k jedné sazenici</t>
  </si>
  <si>
    <t>-2090345879</t>
  </si>
  <si>
    <t>Hnojení sazenic průmyslovými hnojivy v množství do 0,25 kg k jedné sazenici</t>
  </si>
  <si>
    <t>128</t>
  </si>
  <si>
    <t>-185398680</t>
  </si>
  <si>
    <t>3500,0*0,04/1000</t>
  </si>
  <si>
    <t>0,14*1,1 'Přepočtené koeficientem množství</t>
  </si>
  <si>
    <t>251911552R</t>
  </si>
  <si>
    <t>hnojivo Osmocote</t>
  </si>
  <si>
    <t>-685884415</t>
  </si>
  <si>
    <t>21*0,1</t>
  </si>
  <si>
    <t>2,1*1,1 'Přepočtené koeficientem množství</t>
  </si>
  <si>
    <t>-1995023442</t>
  </si>
  <si>
    <t>471*80,0/1000*6</t>
  </si>
  <si>
    <t>3 - 3.ROK</t>
  </si>
  <si>
    <t>-58276678</t>
  </si>
  <si>
    <t>1729675932</t>
  </si>
  <si>
    <t>-1709306446</t>
  </si>
  <si>
    <t>-1986893713</t>
  </si>
  <si>
    <t>stromky,ZB, ok 12/14cm</t>
  </si>
  <si>
    <t>-1467410822</t>
  </si>
  <si>
    <t>-2111298761</t>
  </si>
  <si>
    <t>-2078364785</t>
  </si>
  <si>
    <t>2096552971</t>
  </si>
  <si>
    <t>4 - 4.ROK</t>
  </si>
  <si>
    <t>1550057374</t>
  </si>
  <si>
    <t>-44354313</t>
  </si>
  <si>
    <t>206108671</t>
  </si>
  <si>
    <t>-337169530</t>
  </si>
  <si>
    <t>198232591</t>
  </si>
  <si>
    <t>0,066*1,1 'Přepočtené koeficientem množství</t>
  </si>
  <si>
    <t>-1156700053</t>
  </si>
  <si>
    <t>111251223</t>
  </si>
  <si>
    <t>Prořezávky listnaté výšky do 5 m do 100 kusů</t>
  </si>
  <si>
    <t>-1067617316</t>
  </si>
  <si>
    <t>Prořezávka listnatých porostů výběrem dřevin výšky do 5 m, s ponecháním nehroubí na místě, při hustotě porostu do 100 kusů</t>
  </si>
  <si>
    <t>-1331761093</t>
  </si>
  <si>
    <t>-464053266</t>
  </si>
  <si>
    <t>5 - 5.ROK</t>
  </si>
  <si>
    <t>1858598641</t>
  </si>
  <si>
    <t>-1050624248</t>
  </si>
  <si>
    <t>617540967</t>
  </si>
  <si>
    <t>184808211</t>
  </si>
  <si>
    <t>Ochrana sazenic proti škodám zvěří nátěrem nebo postřikem</t>
  </si>
  <si>
    <t>524070389</t>
  </si>
  <si>
    <t>Ochrana sazenic proti škodám zvěří nátěrem nebo postřikem ochranným prostředkem</t>
  </si>
  <si>
    <t>251911550R</t>
  </si>
  <si>
    <t>Pellacol</t>
  </si>
  <si>
    <t>-195031022</t>
  </si>
  <si>
    <t>350*1,1 'Přepočtené koeficientem množství</t>
  </si>
  <si>
    <t>184811111</t>
  </si>
  <si>
    <t>Ošetřování stromů - sejmutí chráničů z umělé hmoty</t>
  </si>
  <si>
    <t>513406777</t>
  </si>
  <si>
    <t>Ošetřování stromů sejmutí chráničů z umělé hmoty</t>
  </si>
  <si>
    <t>-771621225</t>
  </si>
  <si>
    <t>SO 2a - SO 2 Vedlejší náklady</t>
  </si>
  <si>
    <t>Báňské projekty Teplice a.s.</t>
  </si>
  <si>
    <t>VRN - Vedlejší rozpočtové náklady</t>
  </si>
  <si>
    <t>030001000</t>
  </si>
  <si>
    <t>Zařízení staveniště</t>
  </si>
  <si>
    <t>Kč</t>
  </si>
  <si>
    <t>131072</t>
  </si>
  <si>
    <t>1891692675</t>
  </si>
  <si>
    <t>Základní rozdělení průvodních činností a nákladů zařízení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</si>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</sst>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4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5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7" borderId="8" applyNumberFormat="0" applyAlignment="0" applyProtection="0"/>
    <xf numFmtId="0" fontId="40" fillId="19" borderId="8" applyNumberFormat="0" applyAlignment="0" applyProtection="0"/>
    <xf numFmtId="0" fontId="39" fillId="19" borderId="9" applyNumberFormat="0" applyAlignment="0" applyProtection="0"/>
    <xf numFmtId="0" fontId="4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3" borderId="0" applyNumberFormat="0" applyBorder="0" applyAlignment="0" applyProtection="0"/>
  </cellStyleXfs>
  <cellXfs count="30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18" borderId="0" xfId="0" applyFont="1" applyFill="1" applyAlignment="1">
      <alignment horizontal="left" vertical="center"/>
    </xf>
    <xf numFmtId="49" fontId="9" fillId="18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7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19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19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19" borderId="27" xfId="0" applyFont="1" applyFill="1" applyBorder="1" applyAlignment="1">
      <alignment horizontal="center" vertical="center" wrapText="1"/>
    </xf>
    <xf numFmtId="0" fontId="9" fillId="19" borderId="28" xfId="0" applyFont="1" applyFill="1" applyBorder="1" applyAlignment="1">
      <alignment horizontal="center" vertical="center" wrapText="1"/>
    </xf>
    <xf numFmtId="0" fontId="9" fillId="19" borderId="29" xfId="0" applyFont="1" applyFill="1" applyBorder="1" applyAlignment="1">
      <alignment horizontal="center" vertical="center" wrapText="1"/>
    </xf>
    <xf numFmtId="167" fontId="26" fillId="0" borderId="22" xfId="0" applyNumberFormat="1" applyFont="1" applyBorder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5" fillId="0" borderId="13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24" xfId="0" applyFont="1" applyBorder="1" applyAlignment="1">
      <alignment horizontal="left"/>
    </xf>
    <xf numFmtId="167" fontId="25" fillId="0" borderId="0" xfId="0" applyNumberFormat="1" applyFont="1" applyAlignment="1">
      <alignment horizontal="right"/>
    </xf>
    <xf numFmtId="167" fontId="25" fillId="0" borderId="25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18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9" fontId="9" fillId="18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2" fillId="0" borderId="0" xfId="0" applyNumberFormat="1" applyFont="1" applyAlignment="1">
      <alignment horizontal="right"/>
    </xf>
    <xf numFmtId="0" fontId="25" fillId="0" borderId="0" xfId="0" applyFont="1" applyAlignment="1">
      <alignment horizontal="left"/>
    </xf>
    <xf numFmtId="0" fontId="50" fillId="17" borderId="0" xfId="36" applyFont="1" applyFill="1" applyAlignment="1" applyProtection="1">
      <alignment horizontal="center" vertical="center"/>
      <protection/>
    </xf>
    <xf numFmtId="0" fontId="48" fillId="17" borderId="0" xfId="36" applyFill="1" applyAlignment="1">
      <alignment horizontal="left" vertical="top"/>
    </xf>
    <xf numFmtId="0" fontId="49" fillId="0" borderId="0" xfId="36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1" fillId="17" borderId="0" xfId="0" applyFont="1" applyFill="1" applyAlignment="1" applyProtection="1">
      <alignment horizontal="left" vertical="center"/>
      <protection/>
    </xf>
    <xf numFmtId="0" fontId="7" fillId="19" borderId="18" xfId="0" applyFont="1" applyFill="1" applyBorder="1" applyAlignment="1">
      <alignment horizontal="left" vertical="center"/>
    </xf>
    <xf numFmtId="164" fontId="7" fillId="19" borderId="18" xfId="0" applyNumberFormat="1" applyFont="1" applyFill="1" applyBorder="1" applyAlignment="1">
      <alignment horizontal="right" vertical="center"/>
    </xf>
    <xf numFmtId="0" fontId="0" fillId="19" borderId="26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17" borderId="0" xfId="0" applyFont="1" applyFill="1" applyAlignment="1" applyProtection="1">
      <alignment horizontal="left" vertical="center"/>
      <protection/>
    </xf>
    <xf numFmtId="0" fontId="50" fillId="17" borderId="0" xfId="36" applyFont="1" applyFill="1" applyAlignment="1" applyProtection="1">
      <alignment horizontal="left" vertical="center"/>
      <protection/>
    </xf>
    <xf numFmtId="0" fontId="0" fillId="17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3" fillId="19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9" fillId="19" borderId="17" xfId="0" applyFont="1" applyFill="1" applyBorder="1" applyAlignment="1">
      <alignment horizontal="center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0" fontId="9" fillId="19" borderId="18" xfId="0" applyFont="1" applyFill="1" applyBorder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18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0" fontId="30" fillId="0" borderId="34" xfId="0" applyFont="1" applyBorder="1" applyAlignment="1">
      <alignment horizontal="left" vertical="center"/>
    </xf>
    <xf numFmtId="164" fontId="30" fillId="18" borderId="34" xfId="0" applyNumberFormat="1" applyFont="1" applyFill="1" applyBorder="1" applyAlignment="1">
      <alignment horizontal="right" vertical="center"/>
    </xf>
    <xf numFmtId="164" fontId="30" fillId="0" borderId="34" xfId="0" applyNumberFormat="1" applyFont="1" applyBorder="1" applyAlignment="1">
      <alignment horizontal="right" vertical="center"/>
    </xf>
    <xf numFmtId="166" fontId="9" fillId="0" borderId="0" xfId="0" applyNumberFormat="1" applyFont="1" applyAlignment="1">
      <alignment horizontal="left" vertical="top"/>
    </xf>
    <xf numFmtId="0" fontId="9" fillId="19" borderId="28" xfId="0" applyFont="1" applyFill="1" applyBorder="1" applyAlignment="1">
      <alignment horizontal="center" vertical="center" wrapText="1"/>
    </xf>
    <xf numFmtId="0" fontId="0" fillId="19" borderId="28" xfId="0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wrapText="1"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49" fontId="30" fillId="0" borderId="34" xfId="0" applyNumberFormat="1" applyFont="1" applyBorder="1" applyAlignment="1" applyProtection="1">
      <alignment horizontal="left" vertical="center" wrapText="1"/>
      <protection/>
    </xf>
    <xf numFmtId="0" fontId="30" fillId="0" borderId="34" xfId="0" applyFont="1" applyBorder="1" applyAlignment="1" applyProtection="1">
      <alignment horizontal="left" vertical="center" wrapText="1"/>
      <protection/>
    </xf>
    <xf numFmtId="0" fontId="30" fillId="0" borderId="34" xfId="0" applyFont="1" applyBorder="1" applyAlignment="1" applyProtection="1">
      <alignment horizontal="left" vertical="center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168" fontId="30" fillId="0" borderId="34" xfId="0" applyNumberFormat="1" applyFont="1" applyBorder="1" applyAlignment="1" applyProtection="1">
      <alignment horizontal="right" vertical="center"/>
      <protection/>
    </xf>
    <xf numFmtId="164" fontId="0" fillId="0" borderId="43" xfId="0" applyNumberFormat="1" applyFont="1" applyBorder="1" applyAlignment="1">
      <alignment horizontal="right" vertical="center"/>
    </xf>
    <xf numFmtId="164" fontId="0" fillId="0" borderId="44" xfId="0" applyNumberFormat="1" applyFont="1" applyBorder="1" applyAlignment="1">
      <alignment horizontal="right" vertical="center"/>
    </xf>
    <xf numFmtId="164" fontId="0" fillId="0" borderId="45" xfId="0" applyNumberFormat="1" applyFont="1" applyBorder="1" applyAlignment="1">
      <alignment horizontal="right" vertical="center"/>
    </xf>
    <xf numFmtId="164" fontId="0" fillId="18" borderId="43" xfId="0" applyNumberFormat="1" applyFont="1" applyFill="1" applyBorder="1" applyAlignment="1">
      <alignment horizontal="right" vertical="center"/>
    </xf>
    <xf numFmtId="164" fontId="0" fillId="18" borderId="45" xfId="0" applyNumberFormat="1" applyFont="1" applyFill="1" applyBorder="1" applyAlignment="1">
      <alignment horizontal="right" vertical="center"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0383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8407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6EC1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F187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A52C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B5C1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CD05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3836.tmp" descr="D:\KROSplusData\System\Temp\rad0383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407A.tmp" descr="D:\KROSplusData\System\Temp\rad8407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EC1A.tmp" descr="D:\KROSplusData\System\Temp\rad6EC1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187D.tmp" descr="D:\KROSplusData\System\Temp\radF187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52CB.tmp" descr="D:\KROSplusData\System\Temp\radA52C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5C17.tmp" descr="D:\KROSplusData\System\Temp\radB5C1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CD05B.tmp" descr="D:\KROSplusData\System\Temp\radCD05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zoomScalePageLayoutView="0" workbookViewId="0" topLeftCell="A1">
      <pane ySplit="1" topLeftCell="BM36" activePane="bottomLeft" state="frozen"/>
      <selection pane="topLeft" activeCell="A1" sqref="A1"/>
      <selection pane="bottomLeft" activeCell="AG51" sqref="AG51:AM5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2" t="s">
        <v>0</v>
      </c>
      <c r="B1" s="143"/>
      <c r="C1" s="143"/>
      <c r="D1" s="154" t="s">
        <v>1</v>
      </c>
      <c r="E1" s="143"/>
      <c r="F1" s="143"/>
      <c r="G1" s="143"/>
      <c r="H1" s="143"/>
      <c r="I1" s="143"/>
      <c r="J1" s="143"/>
      <c r="K1" s="155" t="s">
        <v>415</v>
      </c>
      <c r="L1" s="155"/>
      <c r="M1" s="155"/>
      <c r="N1" s="155"/>
      <c r="O1" s="155"/>
      <c r="P1" s="155"/>
      <c r="Q1" s="155"/>
      <c r="R1" s="155"/>
      <c r="S1" s="155"/>
      <c r="T1" s="143"/>
      <c r="U1" s="143"/>
      <c r="V1" s="143"/>
      <c r="W1" s="155" t="s">
        <v>416</v>
      </c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40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30" t="s">
        <v>5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1" t="s">
        <v>6</v>
      </c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47" t="s">
        <v>10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131"/>
      <c r="AS4" s="12" t="s">
        <v>11</v>
      </c>
      <c r="BE4" s="13" t="s">
        <v>12</v>
      </c>
      <c r="BS4" s="6" t="s">
        <v>13</v>
      </c>
    </row>
    <row r="5" spans="2:71" s="2" customFormat="1" ht="7.5" customHeight="1">
      <c r="B5" s="10"/>
      <c r="AQ5" s="11"/>
      <c r="BE5" s="132" t="s">
        <v>14</v>
      </c>
      <c r="BS5" s="6" t="s">
        <v>7</v>
      </c>
    </row>
    <row r="6" spans="2:71" s="2" customFormat="1" ht="26.25" customHeight="1">
      <c r="B6" s="10"/>
      <c r="D6" s="14" t="s">
        <v>15</v>
      </c>
      <c r="K6" s="149" t="s">
        <v>16</v>
      </c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Q6" s="11"/>
      <c r="BE6" s="232"/>
      <c r="BS6" s="6" t="s">
        <v>17</v>
      </c>
    </row>
    <row r="7" spans="2:71" s="2" customFormat="1" ht="7.5" customHeight="1">
      <c r="B7" s="10"/>
      <c r="AQ7" s="11"/>
      <c r="BE7" s="232"/>
      <c r="BS7" s="6" t="s">
        <v>18</v>
      </c>
    </row>
    <row r="8" spans="2:71" s="2" customFormat="1" ht="15" customHeight="1">
      <c r="B8" s="10"/>
      <c r="D8" s="15" t="s">
        <v>19</v>
      </c>
      <c r="K8" s="16" t="s">
        <v>20</v>
      </c>
      <c r="AK8" s="15" t="s">
        <v>21</v>
      </c>
      <c r="AN8" s="17" t="s">
        <v>22</v>
      </c>
      <c r="AQ8" s="11"/>
      <c r="BE8" s="232"/>
      <c r="BS8" s="6" t="s">
        <v>23</v>
      </c>
    </row>
    <row r="9" spans="2:71" s="2" customFormat="1" ht="15" customHeight="1">
      <c r="B9" s="10"/>
      <c r="AQ9" s="11"/>
      <c r="BE9" s="232"/>
      <c r="BS9" s="6" t="s">
        <v>24</v>
      </c>
    </row>
    <row r="10" spans="2:71" s="2" customFormat="1" ht="15" customHeight="1">
      <c r="B10" s="10"/>
      <c r="D10" s="15" t="s">
        <v>25</v>
      </c>
      <c r="AK10" s="15" t="s">
        <v>26</v>
      </c>
      <c r="AN10" s="16"/>
      <c r="AQ10" s="11"/>
      <c r="BE10" s="232"/>
      <c r="BS10" s="6" t="s">
        <v>17</v>
      </c>
    </row>
    <row r="11" spans="2:71" s="2" customFormat="1" ht="19.5" customHeight="1">
      <c r="B11" s="10"/>
      <c r="E11" s="16" t="s">
        <v>20</v>
      </c>
      <c r="AK11" s="15" t="s">
        <v>27</v>
      </c>
      <c r="AN11" s="16"/>
      <c r="AQ11" s="11"/>
      <c r="BE11" s="232"/>
      <c r="BS11" s="6" t="s">
        <v>17</v>
      </c>
    </row>
    <row r="12" spans="2:71" s="2" customFormat="1" ht="7.5" customHeight="1">
      <c r="B12" s="10"/>
      <c r="AQ12" s="11"/>
      <c r="BE12" s="232"/>
      <c r="BS12" s="6" t="s">
        <v>17</v>
      </c>
    </row>
    <row r="13" spans="2:71" s="2" customFormat="1" ht="15" customHeight="1">
      <c r="B13" s="10"/>
      <c r="D13" s="15" t="s">
        <v>28</v>
      </c>
      <c r="AK13" s="15" t="s">
        <v>26</v>
      </c>
      <c r="AN13" s="18" t="s">
        <v>29</v>
      </c>
      <c r="AQ13" s="11"/>
      <c r="BE13" s="232"/>
      <c r="BS13" s="6" t="s">
        <v>17</v>
      </c>
    </row>
    <row r="14" spans="2:71" s="2" customFormat="1" ht="15.75" customHeight="1">
      <c r="B14" s="10"/>
      <c r="E14" s="133" t="s">
        <v>29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15" t="s">
        <v>27</v>
      </c>
      <c r="AN14" s="18" t="s">
        <v>29</v>
      </c>
      <c r="AQ14" s="11"/>
      <c r="BE14" s="232"/>
      <c r="BS14" s="6" t="s">
        <v>17</v>
      </c>
    </row>
    <row r="15" spans="2:71" s="2" customFormat="1" ht="7.5" customHeight="1">
      <c r="B15" s="10"/>
      <c r="AQ15" s="11"/>
      <c r="BE15" s="232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26</v>
      </c>
      <c r="AN16" s="16"/>
      <c r="AQ16" s="11"/>
      <c r="BE16" s="232"/>
      <c r="BS16" s="6" t="s">
        <v>3</v>
      </c>
    </row>
    <row r="17" spans="2:71" ht="19.5" customHeight="1">
      <c r="B17" s="10"/>
      <c r="E17" s="16" t="s">
        <v>20</v>
      </c>
      <c r="AK17" s="15" t="s">
        <v>27</v>
      </c>
      <c r="AN17" s="16"/>
      <c r="AQ17" s="11"/>
      <c r="BE17" s="23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31</v>
      </c>
    </row>
    <row r="18" spans="2:71" ht="7.5" customHeight="1">
      <c r="B18" s="10"/>
      <c r="AQ18" s="11"/>
      <c r="BE18" s="23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5" t="s">
        <v>32</v>
      </c>
      <c r="AQ19" s="11"/>
      <c r="BE19" s="23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17</v>
      </c>
    </row>
    <row r="20" spans="2:71" ht="15.75" customHeight="1">
      <c r="B20" s="10"/>
      <c r="E20" s="134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Q20" s="11"/>
      <c r="BE20" s="23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3</v>
      </c>
    </row>
    <row r="21" spans="2:70" ht="7.5" customHeight="1">
      <c r="B21" s="10"/>
      <c r="AQ21" s="11"/>
      <c r="BE21" s="23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23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0"/>
      <c r="D23" s="21" t="s">
        <v>33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135">
        <f>ROUNDUP($AG$49,2)</f>
        <v>0</v>
      </c>
      <c r="AL23" s="136"/>
      <c r="AM23" s="136"/>
      <c r="AN23" s="136"/>
      <c r="AO23" s="136"/>
      <c r="AQ23" s="23"/>
      <c r="BE23" s="148"/>
    </row>
    <row r="24" spans="2:57" s="6" customFormat="1" ht="7.5" customHeight="1">
      <c r="B24" s="20"/>
      <c r="AQ24" s="23"/>
      <c r="BE24" s="148"/>
    </row>
    <row r="25" spans="2:57" s="6" customFormat="1" ht="15" customHeight="1">
      <c r="B25" s="24"/>
      <c r="D25" s="25" t="s">
        <v>34</v>
      </c>
      <c r="F25" s="25" t="s">
        <v>35</v>
      </c>
      <c r="L25" s="127">
        <v>0.21</v>
      </c>
      <c r="M25" s="128"/>
      <c r="N25" s="128"/>
      <c r="O25" s="128"/>
      <c r="T25" s="27" t="s">
        <v>36</v>
      </c>
      <c r="W25" s="129">
        <f>ROUNDUP($AZ$49,2)</f>
        <v>0</v>
      </c>
      <c r="X25" s="128"/>
      <c r="Y25" s="128"/>
      <c r="Z25" s="128"/>
      <c r="AA25" s="128"/>
      <c r="AB25" s="128"/>
      <c r="AC25" s="128"/>
      <c r="AD25" s="128"/>
      <c r="AE25" s="128"/>
      <c r="AK25" s="129">
        <f>ROUNDUP($AV$49,1)</f>
        <v>0</v>
      </c>
      <c r="AL25" s="128"/>
      <c r="AM25" s="128"/>
      <c r="AN25" s="128"/>
      <c r="AO25" s="128"/>
      <c r="AQ25" s="28"/>
      <c r="BE25" s="128"/>
    </row>
    <row r="26" spans="2:57" s="6" customFormat="1" ht="15" customHeight="1">
      <c r="B26" s="24"/>
      <c r="F26" s="25" t="s">
        <v>37</v>
      </c>
      <c r="L26" s="127">
        <v>0.15</v>
      </c>
      <c r="M26" s="128"/>
      <c r="N26" s="128"/>
      <c r="O26" s="128"/>
      <c r="T26" s="27" t="s">
        <v>36</v>
      </c>
      <c r="W26" s="129">
        <f>ROUNDUP($BA$49,2)</f>
        <v>0</v>
      </c>
      <c r="X26" s="128"/>
      <c r="Y26" s="128"/>
      <c r="Z26" s="128"/>
      <c r="AA26" s="128"/>
      <c r="AB26" s="128"/>
      <c r="AC26" s="128"/>
      <c r="AD26" s="128"/>
      <c r="AE26" s="128"/>
      <c r="AK26" s="129">
        <f>ROUNDUP($AW$49,1)</f>
        <v>0</v>
      </c>
      <c r="AL26" s="128"/>
      <c r="AM26" s="128"/>
      <c r="AN26" s="128"/>
      <c r="AO26" s="128"/>
      <c r="AQ26" s="28"/>
      <c r="BE26" s="128"/>
    </row>
    <row r="27" spans="2:57" s="6" customFormat="1" ht="15" customHeight="1" hidden="1">
      <c r="B27" s="24"/>
      <c r="F27" s="25" t="s">
        <v>38</v>
      </c>
      <c r="L27" s="127">
        <v>0.21</v>
      </c>
      <c r="M27" s="128"/>
      <c r="N27" s="128"/>
      <c r="O27" s="128"/>
      <c r="T27" s="27" t="s">
        <v>36</v>
      </c>
      <c r="W27" s="129">
        <f>ROUNDUP($BB$49,2)</f>
        <v>0</v>
      </c>
      <c r="X27" s="128"/>
      <c r="Y27" s="128"/>
      <c r="Z27" s="128"/>
      <c r="AA27" s="128"/>
      <c r="AB27" s="128"/>
      <c r="AC27" s="128"/>
      <c r="AD27" s="128"/>
      <c r="AE27" s="128"/>
      <c r="AK27" s="129">
        <v>0</v>
      </c>
      <c r="AL27" s="128"/>
      <c r="AM27" s="128"/>
      <c r="AN27" s="128"/>
      <c r="AO27" s="128"/>
      <c r="AQ27" s="28"/>
      <c r="BE27" s="128"/>
    </row>
    <row r="28" spans="2:57" s="6" customFormat="1" ht="15" customHeight="1" hidden="1">
      <c r="B28" s="24"/>
      <c r="F28" s="25" t="s">
        <v>39</v>
      </c>
      <c r="L28" s="127">
        <v>0.15</v>
      </c>
      <c r="M28" s="128"/>
      <c r="N28" s="128"/>
      <c r="O28" s="128"/>
      <c r="T28" s="27" t="s">
        <v>36</v>
      </c>
      <c r="W28" s="129">
        <f>ROUNDUP($BC$49,2)</f>
        <v>0</v>
      </c>
      <c r="X28" s="128"/>
      <c r="Y28" s="128"/>
      <c r="Z28" s="128"/>
      <c r="AA28" s="128"/>
      <c r="AB28" s="128"/>
      <c r="AC28" s="128"/>
      <c r="AD28" s="128"/>
      <c r="AE28" s="128"/>
      <c r="AK28" s="129">
        <v>0</v>
      </c>
      <c r="AL28" s="128"/>
      <c r="AM28" s="128"/>
      <c r="AN28" s="128"/>
      <c r="AO28" s="128"/>
      <c r="AQ28" s="28"/>
      <c r="BE28" s="128"/>
    </row>
    <row r="29" spans="2:57" s="6" customFormat="1" ht="15" customHeight="1" hidden="1">
      <c r="B29" s="24"/>
      <c r="F29" s="25" t="s">
        <v>40</v>
      </c>
      <c r="L29" s="127">
        <v>0</v>
      </c>
      <c r="M29" s="128"/>
      <c r="N29" s="128"/>
      <c r="O29" s="128"/>
      <c r="T29" s="27" t="s">
        <v>36</v>
      </c>
      <c r="W29" s="129">
        <f>ROUNDUP($BD$49,2)</f>
        <v>0</v>
      </c>
      <c r="X29" s="128"/>
      <c r="Y29" s="128"/>
      <c r="Z29" s="128"/>
      <c r="AA29" s="128"/>
      <c r="AB29" s="128"/>
      <c r="AC29" s="128"/>
      <c r="AD29" s="128"/>
      <c r="AE29" s="128"/>
      <c r="AK29" s="129">
        <v>0</v>
      </c>
      <c r="AL29" s="128"/>
      <c r="AM29" s="128"/>
      <c r="AN29" s="128"/>
      <c r="AO29" s="128"/>
      <c r="AQ29" s="28"/>
      <c r="BE29" s="128"/>
    </row>
    <row r="30" spans="2:57" s="6" customFormat="1" ht="7.5" customHeight="1">
      <c r="B30" s="20"/>
      <c r="AQ30" s="23"/>
      <c r="BE30" s="148"/>
    </row>
    <row r="31" spans="2:57" s="6" customFormat="1" ht="27" customHeight="1">
      <c r="B31" s="20"/>
      <c r="C31" s="29"/>
      <c r="D31" s="30" t="s">
        <v>41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42</v>
      </c>
      <c r="U31" s="31"/>
      <c r="V31" s="31"/>
      <c r="W31" s="31"/>
      <c r="X31" s="144" t="s">
        <v>43</v>
      </c>
      <c r="Y31" s="241"/>
      <c r="Z31" s="241"/>
      <c r="AA31" s="241"/>
      <c r="AB31" s="241"/>
      <c r="AC31" s="31"/>
      <c r="AD31" s="31"/>
      <c r="AE31" s="31"/>
      <c r="AF31" s="31"/>
      <c r="AG31" s="31"/>
      <c r="AH31" s="31"/>
      <c r="AI31" s="31"/>
      <c r="AJ31" s="31"/>
      <c r="AK31" s="145">
        <f>ROUNDUP(SUM($AK$23:$AK$29),2)</f>
        <v>0</v>
      </c>
      <c r="AL31" s="241"/>
      <c r="AM31" s="241"/>
      <c r="AN31" s="241"/>
      <c r="AO31" s="146"/>
      <c r="AP31" s="29"/>
      <c r="AQ31" s="33"/>
      <c r="BE31" s="148"/>
    </row>
    <row r="32" spans="2:57" s="6" customFormat="1" ht="7.5" customHeight="1">
      <c r="B32" s="20"/>
      <c r="AQ32" s="23"/>
      <c r="BE32" s="148"/>
    </row>
    <row r="33" spans="2:43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44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44" s="6" customFormat="1" ht="37.5" customHeight="1">
      <c r="B38" s="20"/>
      <c r="C38" s="147" t="s">
        <v>44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20"/>
    </row>
    <row r="39" spans="2:44" s="6" customFormat="1" ht="7.5" customHeight="1">
      <c r="B39" s="20"/>
      <c r="AR39" s="20"/>
    </row>
    <row r="40" spans="2:44" s="14" customFormat="1" ht="27" customHeight="1">
      <c r="B40" s="39"/>
      <c r="C40" s="14" t="s">
        <v>15</v>
      </c>
      <c r="L40" s="149" t="str">
        <f>$K$6</f>
        <v>3711 - Zabrušany-Revitalizace prostoru Heřmanov,aktual 01-2013</v>
      </c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R40" s="39"/>
    </row>
    <row r="41" spans="2:44" s="6" customFormat="1" ht="7.5" customHeight="1">
      <c r="B41" s="20"/>
      <c r="AR41" s="20"/>
    </row>
    <row r="42" spans="2:44" s="6" customFormat="1" ht="15.75" customHeight="1">
      <c r="B42" s="20"/>
      <c r="C42" s="15" t="s">
        <v>19</v>
      </c>
      <c r="L42" s="40" t="str">
        <f>IF($K$8="","",$K$8)</f>
        <v> </v>
      </c>
      <c r="AI42" s="15" t="s">
        <v>21</v>
      </c>
      <c r="AM42" s="41" t="str">
        <f>IF($AN$8="","",$AN$8)</f>
        <v>30.01.2013</v>
      </c>
      <c r="AR42" s="20"/>
    </row>
    <row r="43" spans="2:44" s="6" customFormat="1" ht="7.5" customHeight="1">
      <c r="B43" s="20"/>
      <c r="AR43" s="20"/>
    </row>
    <row r="44" spans="2:56" s="6" customFormat="1" ht="18.75" customHeight="1">
      <c r="B44" s="20"/>
      <c r="C44" s="15" t="s">
        <v>25</v>
      </c>
      <c r="L44" s="16" t="str">
        <f>IF($E$11="","",$E$11)</f>
        <v> </v>
      </c>
      <c r="AI44" s="15" t="s">
        <v>30</v>
      </c>
      <c r="AM44" s="150" t="str">
        <f>IF($E$17="","",$E$17)</f>
        <v> </v>
      </c>
      <c r="AN44" s="148"/>
      <c r="AO44" s="148"/>
      <c r="AP44" s="148"/>
      <c r="AR44" s="20"/>
      <c r="AS44" s="151" t="s">
        <v>45</v>
      </c>
      <c r="AT44" s="152"/>
      <c r="AU44" s="42"/>
      <c r="AV44" s="42"/>
      <c r="AW44" s="42"/>
      <c r="AX44" s="42"/>
      <c r="AY44" s="42"/>
      <c r="AZ44" s="42"/>
      <c r="BA44" s="42"/>
      <c r="BB44" s="42"/>
      <c r="BC44" s="42"/>
      <c r="BD44" s="43"/>
    </row>
    <row r="45" spans="2:56" s="6" customFormat="1" ht="15.75" customHeight="1">
      <c r="B45" s="20"/>
      <c r="C45" s="15" t="s">
        <v>28</v>
      </c>
      <c r="L45" s="16">
        <f>IF($E$14="Vyplň údaj","",$E$14)</f>
      </c>
      <c r="AR45" s="20"/>
      <c r="AS45" s="153"/>
      <c r="AT45" s="148"/>
      <c r="BD45" s="45"/>
    </row>
    <row r="46" spans="2:56" s="6" customFormat="1" ht="12" customHeight="1">
      <c r="B46" s="20"/>
      <c r="AR46" s="20"/>
      <c r="AS46" s="153"/>
      <c r="AT46" s="148"/>
      <c r="BD46" s="45"/>
    </row>
    <row r="47" spans="2:57" s="6" customFormat="1" ht="30" customHeight="1">
      <c r="B47" s="20"/>
      <c r="C47" s="240" t="s">
        <v>46</v>
      </c>
      <c r="D47" s="241"/>
      <c r="E47" s="241"/>
      <c r="F47" s="241"/>
      <c r="G47" s="241"/>
      <c r="H47" s="31"/>
      <c r="I47" s="242" t="s">
        <v>47</v>
      </c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3" t="s">
        <v>48</v>
      </c>
      <c r="AH47" s="241"/>
      <c r="AI47" s="241"/>
      <c r="AJ47" s="241"/>
      <c r="AK47" s="241"/>
      <c r="AL47" s="241"/>
      <c r="AM47" s="241"/>
      <c r="AN47" s="242" t="s">
        <v>49</v>
      </c>
      <c r="AO47" s="241"/>
      <c r="AP47" s="241"/>
      <c r="AQ47" s="46" t="s">
        <v>50</v>
      </c>
      <c r="AR47" s="20"/>
      <c r="AS47" s="47" t="s">
        <v>51</v>
      </c>
      <c r="AT47" s="48" t="s">
        <v>52</v>
      </c>
      <c r="AU47" s="48" t="s">
        <v>53</v>
      </c>
      <c r="AV47" s="48" t="s">
        <v>54</v>
      </c>
      <c r="AW47" s="48" t="s">
        <v>55</v>
      </c>
      <c r="AX47" s="48" t="s">
        <v>56</v>
      </c>
      <c r="AY47" s="48" t="s">
        <v>57</v>
      </c>
      <c r="AZ47" s="48" t="s">
        <v>58</v>
      </c>
      <c r="BA47" s="48" t="s">
        <v>59</v>
      </c>
      <c r="BB47" s="48" t="s">
        <v>60</v>
      </c>
      <c r="BC47" s="48" t="s">
        <v>61</v>
      </c>
      <c r="BD47" s="49" t="s">
        <v>62</v>
      </c>
      <c r="BE47" s="50"/>
    </row>
    <row r="48" spans="2:56" s="6" customFormat="1" ht="12" customHeight="1">
      <c r="B48" s="20"/>
      <c r="AR48" s="20"/>
      <c r="AS48" s="51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3"/>
    </row>
    <row r="49" spans="2:76" s="14" customFormat="1" ht="33" customHeight="1">
      <c r="B49" s="39"/>
      <c r="C49" s="52" t="s">
        <v>63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244">
        <f>ROUNDUP($AG$50+$AG$56,2)</f>
        <v>0</v>
      </c>
      <c r="AH49" s="181"/>
      <c r="AI49" s="181"/>
      <c r="AJ49" s="181"/>
      <c r="AK49" s="181"/>
      <c r="AL49" s="181"/>
      <c r="AM49" s="181"/>
      <c r="AN49" s="244">
        <f>ROUNDUP(SUM($AG$49,$AT$49),2)</f>
        <v>0</v>
      </c>
      <c r="AO49" s="181"/>
      <c r="AP49" s="181"/>
      <c r="AQ49" s="53"/>
      <c r="AR49" s="39"/>
      <c r="AS49" s="54">
        <f>ROUNDUP($AS$50+$AS$56,2)</f>
        <v>0</v>
      </c>
      <c r="AT49" s="55">
        <f>ROUNDUP(SUM($AV$49:$AW$49),1)</f>
        <v>0</v>
      </c>
      <c r="AU49" s="56">
        <f>ROUNDUP($AU$50+$AU$56,5)</f>
        <v>0</v>
      </c>
      <c r="AV49" s="55">
        <f>ROUNDUP($AZ$49*$L$25,2)</f>
        <v>0</v>
      </c>
      <c r="AW49" s="55">
        <f>ROUNDUP($BA$49*$L$26,2)</f>
        <v>0</v>
      </c>
      <c r="AX49" s="55">
        <f>ROUNDUP($BB$49*$L$25,2)</f>
        <v>0</v>
      </c>
      <c r="AY49" s="55">
        <f>ROUNDUP($BC$49*$L$26,2)</f>
        <v>0</v>
      </c>
      <c r="AZ49" s="55">
        <f>ROUNDUP($AZ$50+$AZ$56,2)</f>
        <v>0</v>
      </c>
      <c r="BA49" s="55">
        <f>ROUNDUP($BA$50+$BA$56,2)</f>
        <v>0</v>
      </c>
      <c r="BB49" s="55">
        <f>ROUNDUP($BB$50+$BB$56,2)</f>
        <v>0</v>
      </c>
      <c r="BC49" s="55">
        <f>ROUNDUP($BC$50+$BC$56,2)</f>
        <v>0</v>
      </c>
      <c r="BD49" s="57">
        <f>ROUNDUP($BD$50+$BD$56,2)</f>
        <v>0</v>
      </c>
      <c r="BS49" s="14" t="s">
        <v>64</v>
      </c>
      <c r="BT49" s="14" t="s">
        <v>65</v>
      </c>
      <c r="BU49" s="58" t="s">
        <v>66</v>
      </c>
      <c r="BV49" s="14" t="s">
        <v>67</v>
      </c>
      <c r="BW49" s="14" t="s">
        <v>4</v>
      </c>
      <c r="BX49" s="14" t="s">
        <v>68</v>
      </c>
    </row>
    <row r="50" spans="2:91" s="59" customFormat="1" ht="28.5" customHeight="1">
      <c r="B50" s="60"/>
      <c r="C50" s="61"/>
      <c r="D50" s="238" t="s">
        <v>69</v>
      </c>
      <c r="E50" s="239"/>
      <c r="F50" s="239"/>
      <c r="G50" s="239"/>
      <c r="H50" s="239"/>
      <c r="I50" s="61"/>
      <c r="J50" s="276" t="s">
        <v>70</v>
      </c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36">
        <f>ROUNDUP(SUM($AG$51:$AG$55),2)</f>
        <v>0</v>
      </c>
      <c r="AH50" s="237"/>
      <c r="AI50" s="237"/>
      <c r="AJ50" s="237"/>
      <c r="AK50" s="237"/>
      <c r="AL50" s="237"/>
      <c r="AM50" s="237"/>
      <c r="AN50" s="236">
        <f>ROUNDUP(SUM($AG$50,$AT$50),2)</f>
        <v>0</v>
      </c>
      <c r="AO50" s="237"/>
      <c r="AP50" s="237"/>
      <c r="AQ50" s="62" t="s">
        <v>71</v>
      </c>
      <c r="AR50" s="60"/>
      <c r="AS50" s="63">
        <f>ROUNDUP(SUM($AS$51:$AS$55),2)</f>
        <v>0</v>
      </c>
      <c r="AT50" s="64">
        <f>ROUNDUP(SUM($AV$50:$AW$50),1)</f>
        <v>0</v>
      </c>
      <c r="AU50" s="65">
        <f>ROUNDUP(SUM($AU$51:$AU$55),5)</f>
        <v>0</v>
      </c>
      <c r="AV50" s="64">
        <f>ROUNDUP($AZ$50*$L$25,2)</f>
        <v>0</v>
      </c>
      <c r="AW50" s="64">
        <f>ROUNDUP($BA$50*$L$26,2)</f>
        <v>0</v>
      </c>
      <c r="AX50" s="64">
        <f>ROUNDUP($BB$50*$L$25,2)</f>
        <v>0</v>
      </c>
      <c r="AY50" s="64">
        <f>ROUNDUP($BC$50*$L$26,2)</f>
        <v>0</v>
      </c>
      <c r="AZ50" s="64">
        <f>ROUNDUP(SUM($AZ$51:$AZ$55),2)</f>
        <v>0</v>
      </c>
      <c r="BA50" s="64">
        <f>ROUNDUP(SUM($BA$51:$BA$55),2)</f>
        <v>0</v>
      </c>
      <c r="BB50" s="64">
        <f>ROUNDUP(SUM($BB$51:$BB$55),2)</f>
        <v>0</v>
      </c>
      <c r="BC50" s="64">
        <f>ROUNDUP(SUM($BC$51:$BC$55),2)</f>
        <v>0</v>
      </c>
      <c r="BD50" s="66">
        <f>ROUNDUP(SUM($BD$51:$BD$55),2)</f>
        <v>0</v>
      </c>
      <c r="BS50" s="59" t="s">
        <v>64</v>
      </c>
      <c r="BT50" s="59" t="s">
        <v>18</v>
      </c>
      <c r="BU50" s="59" t="s">
        <v>66</v>
      </c>
      <c r="BV50" s="59" t="s">
        <v>67</v>
      </c>
      <c r="BW50" s="59" t="s">
        <v>72</v>
      </c>
      <c r="BX50" s="59" t="s">
        <v>4</v>
      </c>
      <c r="CL50" s="59" t="s">
        <v>73</v>
      </c>
      <c r="CM50" s="59" t="s">
        <v>74</v>
      </c>
    </row>
    <row r="51" spans="1:90" s="67" customFormat="1" ht="23.25" customHeight="1">
      <c r="A51" s="141" t="s">
        <v>417</v>
      </c>
      <c r="B51" s="68"/>
      <c r="C51" s="69"/>
      <c r="D51" s="69"/>
      <c r="E51" s="235" t="s">
        <v>18</v>
      </c>
      <c r="F51" s="234"/>
      <c r="G51" s="234"/>
      <c r="H51" s="234"/>
      <c r="I51" s="234"/>
      <c r="J51" s="278"/>
      <c r="K51" s="279" t="s">
        <v>75</v>
      </c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33">
        <f>'1 - 1.ROK'!$M$26</f>
        <v>0</v>
      </c>
      <c r="AH51" s="234"/>
      <c r="AI51" s="234"/>
      <c r="AJ51" s="234"/>
      <c r="AK51" s="234"/>
      <c r="AL51" s="234"/>
      <c r="AM51" s="234"/>
      <c r="AN51" s="233">
        <f>ROUNDUP(SUM($AG$51,$AT$51),2)</f>
        <v>0</v>
      </c>
      <c r="AO51" s="234"/>
      <c r="AP51" s="234"/>
      <c r="AQ51" s="70" t="s">
        <v>76</v>
      </c>
      <c r="AR51" s="68"/>
      <c r="AS51" s="71">
        <v>0</v>
      </c>
      <c r="AT51" s="72">
        <f>ROUNDUP(SUM($AV$51:$AW$51),1)</f>
        <v>0</v>
      </c>
      <c r="AU51" s="73">
        <f>'1 - 1.ROK'!$W$76</f>
        <v>0</v>
      </c>
      <c r="AV51" s="72">
        <f>'1 - 1.ROK'!$M$28</f>
        <v>0</v>
      </c>
      <c r="AW51" s="72">
        <f>'1 - 1.ROK'!$M$29</f>
        <v>0</v>
      </c>
      <c r="AX51" s="72">
        <f>'1 - 1.ROK'!$M$30</f>
        <v>0</v>
      </c>
      <c r="AY51" s="72">
        <f>'1 - 1.ROK'!$M$31</f>
        <v>0</v>
      </c>
      <c r="AZ51" s="72">
        <f>'1 - 1.ROK'!$H$28</f>
        <v>0</v>
      </c>
      <c r="BA51" s="72">
        <f>'1 - 1.ROK'!$H$29</f>
        <v>0</v>
      </c>
      <c r="BB51" s="72">
        <f>'1 - 1.ROK'!$H$30</f>
        <v>0</v>
      </c>
      <c r="BC51" s="72">
        <f>'1 - 1.ROK'!$H$31</f>
        <v>0</v>
      </c>
      <c r="BD51" s="74">
        <f>'1 - 1.ROK'!$H$32</f>
        <v>0</v>
      </c>
      <c r="BT51" s="67" t="s">
        <v>74</v>
      </c>
      <c r="BV51" s="67" t="s">
        <v>67</v>
      </c>
      <c r="BW51" s="67" t="s">
        <v>77</v>
      </c>
      <c r="BX51" s="67" t="s">
        <v>72</v>
      </c>
      <c r="CL51" s="67" t="s">
        <v>73</v>
      </c>
    </row>
    <row r="52" spans="1:90" s="67" customFormat="1" ht="23.25" customHeight="1">
      <c r="A52" s="141" t="s">
        <v>417</v>
      </c>
      <c r="B52" s="68"/>
      <c r="C52" s="69"/>
      <c r="D52" s="69"/>
      <c r="E52" s="235" t="s">
        <v>74</v>
      </c>
      <c r="F52" s="234"/>
      <c r="G52" s="234"/>
      <c r="H52" s="234"/>
      <c r="I52" s="234"/>
      <c r="J52" s="278"/>
      <c r="K52" s="279" t="s">
        <v>78</v>
      </c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33">
        <f>'2 - 2.ROK'!$M$26</f>
        <v>0</v>
      </c>
      <c r="AH52" s="234"/>
      <c r="AI52" s="234"/>
      <c r="AJ52" s="234"/>
      <c r="AK52" s="234"/>
      <c r="AL52" s="234"/>
      <c r="AM52" s="234"/>
      <c r="AN52" s="233">
        <f>ROUNDUP(SUM($AG$52,$AT$52),2)</f>
        <v>0</v>
      </c>
      <c r="AO52" s="234"/>
      <c r="AP52" s="234"/>
      <c r="AQ52" s="70" t="s">
        <v>76</v>
      </c>
      <c r="AR52" s="68"/>
      <c r="AS52" s="71">
        <v>0</v>
      </c>
      <c r="AT52" s="72">
        <f>ROUNDUP(SUM($AV$52:$AW$52),1)</f>
        <v>0</v>
      </c>
      <c r="AU52" s="73">
        <f>'2 - 2.ROK'!$W$75</f>
        <v>0</v>
      </c>
      <c r="AV52" s="72">
        <f>'2 - 2.ROK'!$M$28</f>
        <v>0</v>
      </c>
      <c r="AW52" s="72">
        <f>'2 - 2.ROK'!$M$29</f>
        <v>0</v>
      </c>
      <c r="AX52" s="72">
        <f>'2 - 2.ROK'!$M$30</f>
        <v>0</v>
      </c>
      <c r="AY52" s="72">
        <f>'2 - 2.ROK'!$M$31</f>
        <v>0</v>
      </c>
      <c r="AZ52" s="72">
        <f>'2 - 2.ROK'!$H$28</f>
        <v>0</v>
      </c>
      <c r="BA52" s="72">
        <f>'2 - 2.ROK'!$H$29</f>
        <v>0</v>
      </c>
      <c r="BB52" s="72">
        <f>'2 - 2.ROK'!$H$30</f>
        <v>0</v>
      </c>
      <c r="BC52" s="72">
        <f>'2 - 2.ROK'!$H$31</f>
        <v>0</v>
      </c>
      <c r="BD52" s="74">
        <f>'2 - 2.ROK'!$H$32</f>
        <v>0</v>
      </c>
      <c r="BT52" s="67" t="s">
        <v>74</v>
      </c>
      <c r="BV52" s="67" t="s">
        <v>67</v>
      </c>
      <c r="BW52" s="67" t="s">
        <v>79</v>
      </c>
      <c r="BX52" s="67" t="s">
        <v>72</v>
      </c>
      <c r="CL52" s="67" t="s">
        <v>73</v>
      </c>
    </row>
    <row r="53" spans="1:90" s="67" customFormat="1" ht="23.25" customHeight="1">
      <c r="A53" s="141" t="s">
        <v>417</v>
      </c>
      <c r="B53" s="68"/>
      <c r="C53" s="69"/>
      <c r="D53" s="69"/>
      <c r="E53" s="235" t="s">
        <v>80</v>
      </c>
      <c r="F53" s="234"/>
      <c r="G53" s="234"/>
      <c r="H53" s="234"/>
      <c r="I53" s="234"/>
      <c r="J53" s="278"/>
      <c r="K53" s="279" t="s">
        <v>81</v>
      </c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33">
        <f>'3 - 3.ROK'!$M$26</f>
        <v>0</v>
      </c>
      <c r="AH53" s="234"/>
      <c r="AI53" s="234"/>
      <c r="AJ53" s="234"/>
      <c r="AK53" s="234"/>
      <c r="AL53" s="234"/>
      <c r="AM53" s="234"/>
      <c r="AN53" s="233">
        <f>ROUNDUP(SUM($AG$53,$AT$53),2)</f>
        <v>0</v>
      </c>
      <c r="AO53" s="234"/>
      <c r="AP53" s="234"/>
      <c r="AQ53" s="70" t="s">
        <v>76</v>
      </c>
      <c r="AR53" s="68"/>
      <c r="AS53" s="71">
        <v>0</v>
      </c>
      <c r="AT53" s="72">
        <f>ROUNDUP(SUM($AV$53:$AW$53),1)</f>
        <v>0</v>
      </c>
      <c r="AU53" s="73">
        <f>'3 - 3.ROK'!$W$75</f>
        <v>0</v>
      </c>
      <c r="AV53" s="72">
        <f>'3 - 3.ROK'!$M$28</f>
        <v>0</v>
      </c>
      <c r="AW53" s="72">
        <f>'3 - 3.ROK'!$M$29</f>
        <v>0</v>
      </c>
      <c r="AX53" s="72">
        <f>'3 - 3.ROK'!$M$30</f>
        <v>0</v>
      </c>
      <c r="AY53" s="72">
        <f>'3 - 3.ROK'!$M$31</f>
        <v>0</v>
      </c>
      <c r="AZ53" s="72">
        <f>'3 - 3.ROK'!$H$28</f>
        <v>0</v>
      </c>
      <c r="BA53" s="72">
        <f>'3 - 3.ROK'!$H$29</f>
        <v>0</v>
      </c>
      <c r="BB53" s="72">
        <f>'3 - 3.ROK'!$H$30</f>
        <v>0</v>
      </c>
      <c r="BC53" s="72">
        <f>'3 - 3.ROK'!$H$31</f>
        <v>0</v>
      </c>
      <c r="BD53" s="74">
        <f>'3 - 3.ROK'!$H$32</f>
        <v>0</v>
      </c>
      <c r="BT53" s="67" t="s">
        <v>74</v>
      </c>
      <c r="BV53" s="67" t="s">
        <v>67</v>
      </c>
      <c r="BW53" s="67" t="s">
        <v>82</v>
      </c>
      <c r="BX53" s="67" t="s">
        <v>72</v>
      </c>
      <c r="CL53" s="67" t="s">
        <v>73</v>
      </c>
    </row>
    <row r="54" spans="1:90" s="67" customFormat="1" ht="23.25" customHeight="1">
      <c r="A54" s="141" t="s">
        <v>417</v>
      </c>
      <c r="B54" s="68"/>
      <c r="C54" s="69"/>
      <c r="D54" s="69"/>
      <c r="E54" s="235" t="s">
        <v>83</v>
      </c>
      <c r="F54" s="234"/>
      <c r="G54" s="234"/>
      <c r="H54" s="234"/>
      <c r="I54" s="234"/>
      <c r="J54" s="278"/>
      <c r="K54" s="279" t="s">
        <v>84</v>
      </c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33">
        <f>'4 - 4.ROK'!$M$26</f>
        <v>0</v>
      </c>
      <c r="AH54" s="234"/>
      <c r="AI54" s="234"/>
      <c r="AJ54" s="234"/>
      <c r="AK54" s="234"/>
      <c r="AL54" s="234"/>
      <c r="AM54" s="234"/>
      <c r="AN54" s="233">
        <f>ROUNDUP(SUM($AG$54,$AT$54),2)</f>
        <v>0</v>
      </c>
      <c r="AO54" s="234"/>
      <c r="AP54" s="234"/>
      <c r="AQ54" s="70" t="s">
        <v>76</v>
      </c>
      <c r="AR54" s="68"/>
      <c r="AS54" s="71">
        <v>0</v>
      </c>
      <c r="AT54" s="72">
        <f>ROUNDUP(SUM($AV$54:$AW$54),1)</f>
        <v>0</v>
      </c>
      <c r="AU54" s="73">
        <f>'4 - 4.ROK'!$W$75</f>
        <v>0</v>
      </c>
      <c r="AV54" s="72">
        <f>'4 - 4.ROK'!$M$28</f>
        <v>0</v>
      </c>
      <c r="AW54" s="72">
        <f>'4 - 4.ROK'!$M$29</f>
        <v>0</v>
      </c>
      <c r="AX54" s="72">
        <f>'4 - 4.ROK'!$M$30</f>
        <v>0</v>
      </c>
      <c r="AY54" s="72">
        <f>'4 - 4.ROK'!$M$31</f>
        <v>0</v>
      </c>
      <c r="AZ54" s="72">
        <f>'4 - 4.ROK'!$H$28</f>
        <v>0</v>
      </c>
      <c r="BA54" s="72">
        <f>'4 - 4.ROK'!$H$29</f>
        <v>0</v>
      </c>
      <c r="BB54" s="72">
        <f>'4 - 4.ROK'!$H$30</f>
        <v>0</v>
      </c>
      <c r="BC54" s="72">
        <f>'4 - 4.ROK'!$H$31</f>
        <v>0</v>
      </c>
      <c r="BD54" s="74">
        <f>'4 - 4.ROK'!$H$32</f>
        <v>0</v>
      </c>
      <c r="BT54" s="67" t="s">
        <v>74</v>
      </c>
      <c r="BV54" s="67" t="s">
        <v>67</v>
      </c>
      <c r="BW54" s="67" t="s">
        <v>85</v>
      </c>
      <c r="BX54" s="67" t="s">
        <v>72</v>
      </c>
      <c r="CL54" s="67" t="s">
        <v>73</v>
      </c>
    </row>
    <row r="55" spans="1:90" s="67" customFormat="1" ht="23.25" customHeight="1">
      <c r="A55" s="141" t="s">
        <v>417</v>
      </c>
      <c r="B55" s="68"/>
      <c r="C55" s="69"/>
      <c r="D55" s="69"/>
      <c r="E55" s="235" t="s">
        <v>86</v>
      </c>
      <c r="F55" s="234"/>
      <c r="G55" s="234"/>
      <c r="H55" s="234"/>
      <c r="I55" s="234"/>
      <c r="J55" s="278"/>
      <c r="K55" s="279" t="s">
        <v>87</v>
      </c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33">
        <f>'5 - 5.ROK'!$M$26</f>
        <v>0</v>
      </c>
      <c r="AH55" s="234"/>
      <c r="AI55" s="234"/>
      <c r="AJ55" s="234"/>
      <c r="AK55" s="234"/>
      <c r="AL55" s="234"/>
      <c r="AM55" s="234"/>
      <c r="AN55" s="233">
        <f>ROUNDUP(SUM($AG$55,$AT$55),2)</f>
        <v>0</v>
      </c>
      <c r="AO55" s="234"/>
      <c r="AP55" s="234"/>
      <c r="AQ55" s="70" t="s">
        <v>76</v>
      </c>
      <c r="AR55" s="68"/>
      <c r="AS55" s="71">
        <v>0</v>
      </c>
      <c r="AT55" s="72">
        <f>ROUNDUP(SUM($AV$55:$AW$55),1)</f>
        <v>0</v>
      </c>
      <c r="AU55" s="73">
        <f>'5 - 5.ROK'!$W$75</f>
        <v>0</v>
      </c>
      <c r="AV55" s="72">
        <f>'5 - 5.ROK'!$M$28</f>
        <v>0</v>
      </c>
      <c r="AW55" s="72">
        <f>'5 - 5.ROK'!$M$29</f>
        <v>0</v>
      </c>
      <c r="AX55" s="72">
        <f>'5 - 5.ROK'!$M$30</f>
        <v>0</v>
      </c>
      <c r="AY55" s="72">
        <f>'5 - 5.ROK'!$M$31</f>
        <v>0</v>
      </c>
      <c r="AZ55" s="72">
        <f>'5 - 5.ROK'!$H$28</f>
        <v>0</v>
      </c>
      <c r="BA55" s="72">
        <f>'5 - 5.ROK'!$H$29</f>
        <v>0</v>
      </c>
      <c r="BB55" s="72">
        <f>'5 - 5.ROK'!$H$30</f>
        <v>0</v>
      </c>
      <c r="BC55" s="72">
        <f>'5 - 5.ROK'!$H$31</f>
        <v>0</v>
      </c>
      <c r="BD55" s="74">
        <f>'5 - 5.ROK'!$H$32</f>
        <v>0</v>
      </c>
      <c r="BT55" s="67" t="s">
        <v>74</v>
      </c>
      <c r="BV55" s="67" t="s">
        <v>67</v>
      </c>
      <c r="BW55" s="67" t="s">
        <v>88</v>
      </c>
      <c r="BX55" s="67" t="s">
        <v>72</v>
      </c>
      <c r="CL55" s="67" t="s">
        <v>73</v>
      </c>
    </row>
    <row r="56" spans="1:91" s="59" customFormat="1" ht="28.5" customHeight="1">
      <c r="A56" s="141" t="s">
        <v>417</v>
      </c>
      <c r="B56" s="60"/>
      <c r="C56" s="61"/>
      <c r="D56" s="238" t="s">
        <v>89</v>
      </c>
      <c r="E56" s="239"/>
      <c r="F56" s="239"/>
      <c r="G56" s="239"/>
      <c r="H56" s="239"/>
      <c r="I56" s="61"/>
      <c r="J56" s="276" t="s">
        <v>90</v>
      </c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36">
        <f>'SO 2a - SO 2 Vedlejší nák...'!$M$25</f>
        <v>0</v>
      </c>
      <c r="AH56" s="237"/>
      <c r="AI56" s="237"/>
      <c r="AJ56" s="237"/>
      <c r="AK56" s="237"/>
      <c r="AL56" s="237"/>
      <c r="AM56" s="237"/>
      <c r="AN56" s="236">
        <f>ROUNDUP(SUM($AG$56,$AT$56),2)</f>
        <v>0</v>
      </c>
      <c r="AO56" s="237"/>
      <c r="AP56" s="237"/>
      <c r="AQ56" s="62" t="s">
        <v>91</v>
      </c>
      <c r="AR56" s="60"/>
      <c r="AS56" s="75">
        <v>0</v>
      </c>
      <c r="AT56" s="76">
        <f>ROUNDUP(SUM($AV$56:$AW$56),1)</f>
        <v>0</v>
      </c>
      <c r="AU56" s="77">
        <f>'SO 2a - SO 2 Vedlejší nák...'!$W$70</f>
        <v>0</v>
      </c>
      <c r="AV56" s="76">
        <f>'SO 2a - SO 2 Vedlejší nák...'!$M$27</f>
        <v>0</v>
      </c>
      <c r="AW56" s="76">
        <f>'SO 2a - SO 2 Vedlejší nák...'!$M$28</f>
        <v>0</v>
      </c>
      <c r="AX56" s="76">
        <f>'SO 2a - SO 2 Vedlejší nák...'!$M$29</f>
        <v>0</v>
      </c>
      <c r="AY56" s="76">
        <f>'SO 2a - SO 2 Vedlejší nák...'!$M$30</f>
        <v>0</v>
      </c>
      <c r="AZ56" s="76">
        <f>'SO 2a - SO 2 Vedlejší nák...'!$H$27</f>
        <v>0</v>
      </c>
      <c r="BA56" s="76">
        <f>'SO 2a - SO 2 Vedlejší nák...'!$H$28</f>
        <v>0</v>
      </c>
      <c r="BB56" s="76">
        <f>'SO 2a - SO 2 Vedlejší nák...'!$H$29</f>
        <v>0</v>
      </c>
      <c r="BC56" s="76">
        <f>'SO 2a - SO 2 Vedlejší nák...'!$H$30</f>
        <v>0</v>
      </c>
      <c r="BD56" s="78">
        <f>'SO 2a - SO 2 Vedlejší nák...'!$H$31</f>
        <v>0</v>
      </c>
      <c r="BT56" s="59" t="s">
        <v>18</v>
      </c>
      <c r="BV56" s="59" t="s">
        <v>67</v>
      </c>
      <c r="BW56" s="59" t="s">
        <v>92</v>
      </c>
      <c r="BX56" s="59" t="s">
        <v>4</v>
      </c>
      <c r="CL56" s="59" t="s">
        <v>73</v>
      </c>
      <c r="CM56" s="59" t="s">
        <v>74</v>
      </c>
    </row>
    <row r="57" spans="2:44" s="6" customFormat="1" ht="30.75" customHeight="1">
      <c r="B57" s="20"/>
      <c r="AR57" s="20"/>
    </row>
    <row r="58" spans="2:44" s="6" customFormat="1" ht="7.5" customHeight="1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20"/>
    </row>
  </sheetData>
  <sheetProtection password="CB74" sheet="1"/>
  <mergeCells count="63"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X31:AB31"/>
    <mergeCell ref="AK31:AO31"/>
    <mergeCell ref="C38:AQ38"/>
    <mergeCell ref="L40:AO40"/>
    <mergeCell ref="AN47:AP47"/>
    <mergeCell ref="AN50:AP50"/>
    <mergeCell ref="AG50:AM50"/>
    <mergeCell ref="D50:H50"/>
    <mergeCell ref="J50:AF50"/>
    <mergeCell ref="AG49:AM49"/>
    <mergeCell ref="AN49:AP49"/>
    <mergeCell ref="K52:AF52"/>
    <mergeCell ref="C47:G47"/>
    <mergeCell ref="I47:AF47"/>
    <mergeCell ref="AG47:AM47"/>
    <mergeCell ref="AG54:AM54"/>
    <mergeCell ref="E54:I54"/>
    <mergeCell ref="K54:AF54"/>
    <mergeCell ref="AN51:AP51"/>
    <mergeCell ref="AG51:AM51"/>
    <mergeCell ref="E51:I51"/>
    <mergeCell ref="K51:AF51"/>
    <mergeCell ref="AN52:AP52"/>
    <mergeCell ref="AG52:AM52"/>
    <mergeCell ref="E52:I52"/>
    <mergeCell ref="AN56:AP56"/>
    <mergeCell ref="AG56:AM56"/>
    <mergeCell ref="D56:H56"/>
    <mergeCell ref="J56:AF56"/>
    <mergeCell ref="AR2:BE2"/>
    <mergeCell ref="AN55:AP55"/>
    <mergeCell ref="AG55:AM55"/>
    <mergeCell ref="E55:I55"/>
    <mergeCell ref="K55:AF55"/>
    <mergeCell ref="AN53:AP53"/>
    <mergeCell ref="AG53:AM53"/>
    <mergeCell ref="E53:I53"/>
    <mergeCell ref="K53:AF53"/>
    <mergeCell ref="AN54:AP54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1" location="'1 - 1.ROK'!C2" tooltip="1 - 1.ROK" display="/"/>
    <hyperlink ref="A52" location="'2 - 2.ROK'!C2" tooltip="2 - 2.ROK" display="/"/>
    <hyperlink ref="A53" location="'3 - 3.ROK'!C2" tooltip="3 - 3.ROK" display="/"/>
    <hyperlink ref="A54" location="'4 - 4.ROK'!C2" tooltip="4 - 4.ROK" display="/"/>
    <hyperlink ref="A55" location="'5 - 5.ROK'!C2" tooltip="5 - 5.ROK" display="/"/>
    <hyperlink ref="A56" location="'SO 2a - SO 2 Vedlejší nák...'!C2" tooltip="SO 2a - SO 2 Vedlejší nák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7"/>
  <sheetViews>
    <sheetView showGridLines="0" zoomScalePageLayoutView="0" workbookViewId="0" topLeftCell="A1">
      <pane ySplit="1" topLeftCell="BM135" activePane="bottomLeft" state="frozen"/>
      <selection pane="topLeft" activeCell="A1" sqref="A1"/>
      <selection pane="bottomLeft" activeCell="K89" sqref="K8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6"/>
      <c r="B1" s="143"/>
      <c r="C1" s="143"/>
      <c r="D1" s="154" t="s">
        <v>1</v>
      </c>
      <c r="E1" s="143"/>
      <c r="F1" s="155" t="s">
        <v>418</v>
      </c>
      <c r="G1" s="155"/>
      <c r="H1" s="139" t="s">
        <v>419</v>
      </c>
      <c r="I1" s="139"/>
      <c r="J1" s="139"/>
      <c r="K1" s="139"/>
      <c r="L1" s="155" t="s">
        <v>420</v>
      </c>
      <c r="M1" s="155"/>
      <c r="N1" s="143"/>
      <c r="O1" s="154" t="s">
        <v>93</v>
      </c>
      <c r="P1" s="143"/>
      <c r="Q1" s="143"/>
      <c r="R1" s="143"/>
      <c r="S1" s="155" t="s">
        <v>421</v>
      </c>
      <c r="T1" s="155"/>
      <c r="U1" s="156"/>
      <c r="V1" s="15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30" t="s">
        <v>5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1" t="s">
        <v>6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147" t="s">
        <v>94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131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1" t="str">
        <f>'Rekapitulace stavby'!$K$6</f>
        <v>3711 - Zabrušany-Revitalizace prostoru Heřmanov,aktual 01-2013</v>
      </c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11"/>
    </row>
    <row r="7" spans="2:18" s="2" customFormat="1" ht="15.75" customHeight="1">
      <c r="B7" s="10"/>
      <c r="D7" s="15" t="s">
        <v>95</v>
      </c>
      <c r="F7" s="261" t="s">
        <v>96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11"/>
    </row>
    <row r="8" spans="2:18" s="6" customFormat="1" ht="18.75" customHeight="1">
      <c r="B8" s="20"/>
      <c r="D8" s="14" t="s">
        <v>97</v>
      </c>
      <c r="F8" s="149" t="s">
        <v>98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23"/>
    </row>
    <row r="9" spans="2:18" s="6" customFormat="1" ht="14.25" customHeight="1">
      <c r="B9" s="20"/>
      <c r="R9" s="23"/>
    </row>
    <row r="10" spans="2:18" s="6" customFormat="1" ht="15" customHeight="1">
      <c r="B10" s="20"/>
      <c r="D10" s="15" t="s">
        <v>99</v>
      </c>
      <c r="F10" s="16" t="s">
        <v>73</v>
      </c>
      <c r="R10" s="23"/>
    </row>
    <row r="11" spans="2:18" s="6" customFormat="1" ht="15" customHeight="1">
      <c r="B11" s="20"/>
      <c r="D11" s="15" t="s">
        <v>19</v>
      </c>
      <c r="F11" s="16" t="s">
        <v>20</v>
      </c>
      <c r="M11" s="15" t="s">
        <v>21</v>
      </c>
      <c r="O11" s="255" t="str">
        <f>'Rekapitulace stavby'!$AN$8</f>
        <v>30.01.2013</v>
      </c>
      <c r="P11" s="148"/>
      <c r="R11" s="23"/>
    </row>
    <row r="12" spans="2:18" s="6" customFormat="1" ht="7.5" customHeight="1">
      <c r="B12" s="20"/>
      <c r="R12" s="23"/>
    </row>
    <row r="13" spans="2:18" s="6" customFormat="1" ht="15" customHeight="1">
      <c r="B13" s="20"/>
      <c r="D13" s="15" t="s">
        <v>25</v>
      </c>
      <c r="M13" s="15" t="s">
        <v>26</v>
      </c>
      <c r="O13" s="150">
        <f>IF('Rekapitulace stavby'!$AN$10="","",'Rekapitulace stavby'!$AN$10)</f>
      </c>
      <c r="P13" s="148"/>
      <c r="R13" s="23"/>
    </row>
    <row r="14" spans="2:18" s="6" customFormat="1" ht="18.75" customHeight="1">
      <c r="B14" s="20"/>
      <c r="E14" s="16" t="str">
        <f>IF('Rekapitulace stavby'!$E$11="","",'Rekapitulace stavby'!$E$11)</f>
        <v> </v>
      </c>
      <c r="M14" s="15" t="s">
        <v>27</v>
      </c>
      <c r="O14" s="150">
        <f>IF('Rekapitulace stavby'!$AN$11="","",'Rekapitulace stavby'!$AN$11)</f>
      </c>
      <c r="P14" s="148"/>
      <c r="R14" s="23"/>
    </row>
    <row r="15" spans="2:18" s="6" customFormat="1" ht="7.5" customHeight="1">
      <c r="B15" s="20"/>
      <c r="R15" s="23"/>
    </row>
    <row r="16" spans="2:18" s="6" customFormat="1" ht="15" customHeight="1">
      <c r="B16" s="20"/>
      <c r="D16" s="15" t="s">
        <v>28</v>
      </c>
      <c r="M16" s="15" t="s">
        <v>26</v>
      </c>
      <c r="O16" s="150" t="str">
        <f>IF('Rekapitulace stavby'!$AN$13="","",'Rekapitulace stavby'!$AN$13)</f>
        <v>Vyplň údaj</v>
      </c>
      <c r="P16" s="148"/>
      <c r="R16" s="23"/>
    </row>
    <row r="17" spans="2:18" s="6" customFormat="1" ht="18.75" customHeight="1">
      <c r="B17" s="20"/>
      <c r="E17" s="16" t="str">
        <f>IF('Rekapitulace stavby'!$E$14="","",'Rekapitulace stavby'!$E$14)</f>
        <v>Vyplň údaj</v>
      </c>
      <c r="M17" s="15" t="s">
        <v>27</v>
      </c>
      <c r="O17" s="150" t="str">
        <f>IF('Rekapitulace stavby'!$AN$14="","",'Rekapitulace stavby'!$AN$14)</f>
        <v>Vyplň údaj</v>
      </c>
      <c r="P17" s="148"/>
      <c r="R17" s="23"/>
    </row>
    <row r="18" spans="2:18" s="6" customFormat="1" ht="7.5" customHeight="1">
      <c r="B18" s="20"/>
      <c r="R18" s="23"/>
    </row>
    <row r="19" spans="2:18" s="6" customFormat="1" ht="15" customHeight="1">
      <c r="B19" s="20"/>
      <c r="D19" s="15" t="s">
        <v>30</v>
      </c>
      <c r="M19" s="15" t="s">
        <v>26</v>
      </c>
      <c r="O19" s="150">
        <f>IF('Rekapitulace stavby'!$AN$16="","",'Rekapitulace stavby'!$AN$16)</f>
      </c>
      <c r="P19" s="148"/>
      <c r="R19" s="23"/>
    </row>
    <row r="20" spans="2:18" s="6" customFormat="1" ht="18.75" customHeight="1">
      <c r="B20" s="20"/>
      <c r="E20" s="16" t="str">
        <f>IF('Rekapitulace stavby'!$E$17="","",'Rekapitulace stavby'!$E$17)</f>
        <v> </v>
      </c>
      <c r="M20" s="15" t="s">
        <v>27</v>
      </c>
      <c r="O20" s="150">
        <f>IF('Rekapitulace stavby'!$AN$17="","",'Rekapitulace stavby'!$AN$17)</f>
      </c>
      <c r="P20" s="148"/>
      <c r="R20" s="23"/>
    </row>
    <row r="21" spans="2:18" s="6" customFormat="1" ht="7.5" customHeight="1">
      <c r="B21" s="20"/>
      <c r="R21" s="23"/>
    </row>
    <row r="22" spans="2:18" s="6" customFormat="1" ht="15" customHeight="1">
      <c r="B22" s="20"/>
      <c r="D22" s="15" t="s">
        <v>32</v>
      </c>
      <c r="R22" s="23"/>
    </row>
    <row r="23" spans="2:18" s="79" customFormat="1" ht="15.75" customHeight="1">
      <c r="B23" s="80"/>
      <c r="E23" s="134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R23" s="81"/>
    </row>
    <row r="24" spans="2:18" s="6" customFormat="1" ht="7.5" customHeight="1">
      <c r="B24" s="20"/>
      <c r="R24" s="23"/>
    </row>
    <row r="25" spans="2:18" s="6" customFormat="1" ht="7.5" customHeight="1">
      <c r="B25" s="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23"/>
    </row>
    <row r="26" spans="2:18" s="6" customFormat="1" ht="26.25" customHeight="1">
      <c r="B26" s="20"/>
      <c r="D26" s="82" t="s">
        <v>33</v>
      </c>
      <c r="M26" s="244">
        <f>ROUNDUP($N$76,2)</f>
        <v>0</v>
      </c>
      <c r="N26" s="148"/>
      <c r="O26" s="148"/>
      <c r="P26" s="148"/>
      <c r="R26" s="23"/>
    </row>
    <row r="27" spans="2:18" s="6" customFormat="1" ht="7.5" customHeight="1">
      <c r="B27" s="2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R27" s="23"/>
    </row>
    <row r="28" spans="2:18" s="6" customFormat="1" ht="15" customHeight="1">
      <c r="B28" s="20"/>
      <c r="D28" s="25" t="s">
        <v>34</v>
      </c>
      <c r="E28" s="25" t="s">
        <v>35</v>
      </c>
      <c r="F28" s="26">
        <v>0.21</v>
      </c>
      <c r="G28" s="83" t="s">
        <v>36</v>
      </c>
      <c r="H28" s="266">
        <f>SUM($BE$76:$BE$156)</f>
        <v>0</v>
      </c>
      <c r="I28" s="148"/>
      <c r="J28" s="148"/>
      <c r="M28" s="266">
        <f>SUM($BE$76:$BE$156)*$F$28</f>
        <v>0</v>
      </c>
      <c r="N28" s="148"/>
      <c r="O28" s="148"/>
      <c r="P28" s="148"/>
      <c r="R28" s="23"/>
    </row>
    <row r="29" spans="2:18" s="6" customFormat="1" ht="15" customHeight="1">
      <c r="B29" s="20"/>
      <c r="E29" s="25" t="s">
        <v>37</v>
      </c>
      <c r="F29" s="26">
        <v>0.15</v>
      </c>
      <c r="G29" s="83" t="s">
        <v>36</v>
      </c>
      <c r="H29" s="266">
        <f>SUM($BF$76:$BF$156)</f>
        <v>0</v>
      </c>
      <c r="I29" s="148"/>
      <c r="J29" s="148"/>
      <c r="M29" s="266">
        <f>SUM($BF$76:$BF$156)*$F$29</f>
        <v>0</v>
      </c>
      <c r="N29" s="148"/>
      <c r="O29" s="148"/>
      <c r="P29" s="148"/>
      <c r="R29" s="23"/>
    </row>
    <row r="30" spans="2:18" s="6" customFormat="1" ht="15" customHeight="1" hidden="1">
      <c r="B30" s="20"/>
      <c r="E30" s="25" t="s">
        <v>38</v>
      </c>
      <c r="F30" s="26">
        <v>0.21</v>
      </c>
      <c r="G30" s="83" t="s">
        <v>36</v>
      </c>
      <c r="H30" s="266">
        <f>SUM($BG$76:$BG$156)</f>
        <v>0</v>
      </c>
      <c r="I30" s="148"/>
      <c r="J30" s="148"/>
      <c r="M30" s="266">
        <v>0</v>
      </c>
      <c r="N30" s="148"/>
      <c r="O30" s="148"/>
      <c r="P30" s="148"/>
      <c r="R30" s="23"/>
    </row>
    <row r="31" spans="2:18" s="6" customFormat="1" ht="15" customHeight="1" hidden="1">
      <c r="B31" s="20"/>
      <c r="E31" s="25" t="s">
        <v>39</v>
      </c>
      <c r="F31" s="26">
        <v>0.15</v>
      </c>
      <c r="G31" s="83" t="s">
        <v>36</v>
      </c>
      <c r="H31" s="266">
        <f>SUM($BH$76:$BH$156)</f>
        <v>0</v>
      </c>
      <c r="I31" s="148"/>
      <c r="J31" s="148"/>
      <c r="M31" s="266">
        <v>0</v>
      </c>
      <c r="N31" s="148"/>
      <c r="O31" s="148"/>
      <c r="P31" s="148"/>
      <c r="R31" s="23"/>
    </row>
    <row r="32" spans="2:18" s="6" customFormat="1" ht="15" customHeight="1" hidden="1">
      <c r="B32" s="20"/>
      <c r="E32" s="25" t="s">
        <v>40</v>
      </c>
      <c r="F32" s="26">
        <v>0</v>
      </c>
      <c r="G32" s="83" t="s">
        <v>36</v>
      </c>
      <c r="H32" s="266">
        <f>SUM($BI$76:$BI$156)</f>
        <v>0</v>
      </c>
      <c r="I32" s="148"/>
      <c r="J32" s="148"/>
      <c r="M32" s="266">
        <v>0</v>
      </c>
      <c r="N32" s="148"/>
      <c r="O32" s="148"/>
      <c r="P32" s="148"/>
      <c r="R32" s="23"/>
    </row>
    <row r="33" spans="2:18" s="6" customFormat="1" ht="7.5" customHeight="1">
      <c r="B33" s="20"/>
      <c r="R33" s="23"/>
    </row>
    <row r="34" spans="2:18" s="6" customFormat="1" ht="26.25" customHeight="1">
      <c r="B34" s="20"/>
      <c r="C34" s="29"/>
      <c r="D34" s="30" t="s">
        <v>41</v>
      </c>
      <c r="E34" s="31"/>
      <c r="F34" s="31"/>
      <c r="G34" s="84" t="s">
        <v>42</v>
      </c>
      <c r="H34" s="32" t="s">
        <v>43</v>
      </c>
      <c r="I34" s="31"/>
      <c r="J34" s="31"/>
      <c r="K34" s="31"/>
      <c r="L34" s="145">
        <f>ROUNDUP(SUM($M$26:$M$32),2)</f>
        <v>0</v>
      </c>
      <c r="M34" s="241"/>
      <c r="N34" s="241"/>
      <c r="O34" s="241"/>
      <c r="P34" s="146"/>
      <c r="Q34" s="29"/>
      <c r="R34" s="33"/>
    </row>
    <row r="35" spans="2:18" s="6" customFormat="1" ht="15" customHeight="1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</row>
    <row r="39" spans="2:18" s="6" customFormat="1" ht="7.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85"/>
    </row>
    <row r="40" spans="2:18" s="6" customFormat="1" ht="37.5" customHeight="1">
      <c r="B40" s="20"/>
      <c r="C40" s="147" t="s">
        <v>100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265"/>
    </row>
    <row r="41" spans="2:18" s="6" customFormat="1" ht="7.5" customHeight="1">
      <c r="B41" s="20"/>
      <c r="R41" s="23"/>
    </row>
    <row r="42" spans="2:18" s="6" customFormat="1" ht="15" customHeight="1">
      <c r="B42" s="20"/>
      <c r="C42" s="15" t="s">
        <v>15</v>
      </c>
      <c r="F42" s="261" t="str">
        <f>$F$6</f>
        <v>3711 - Zabrušany-Revitalizace prostoru Heřmanov,aktual 01-2013</v>
      </c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23"/>
    </row>
    <row r="43" spans="2:18" ht="15.75" customHeight="1">
      <c r="B43" s="10"/>
      <c r="C43" s="15" t="s">
        <v>95</v>
      </c>
      <c r="F43" s="261" t="s">
        <v>96</v>
      </c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11"/>
    </row>
    <row r="44" spans="2:18" s="6" customFormat="1" ht="15" customHeight="1">
      <c r="B44" s="20"/>
      <c r="C44" s="14" t="s">
        <v>97</v>
      </c>
      <c r="F44" s="149" t="str">
        <f>$F$8</f>
        <v>1 - 1.ROK</v>
      </c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23"/>
    </row>
    <row r="45" spans="2:18" s="6" customFormat="1" ht="7.5" customHeight="1">
      <c r="B45" s="20"/>
      <c r="R45" s="23"/>
    </row>
    <row r="46" spans="2:18" s="6" customFormat="1" ht="18.75" customHeight="1">
      <c r="B46" s="20"/>
      <c r="C46" s="15" t="s">
        <v>19</v>
      </c>
      <c r="F46" s="16" t="str">
        <f>$F$11</f>
        <v> </v>
      </c>
      <c r="K46" s="15" t="s">
        <v>21</v>
      </c>
      <c r="M46" s="255" t="str">
        <f>IF($O$11="","",$O$11)</f>
        <v>30.01.2013</v>
      </c>
      <c r="N46" s="148"/>
      <c r="O46" s="148"/>
      <c r="P46" s="148"/>
      <c r="R46" s="23"/>
    </row>
    <row r="47" spans="2:18" s="6" customFormat="1" ht="7.5" customHeight="1">
      <c r="B47" s="20"/>
      <c r="R47" s="23"/>
    </row>
    <row r="48" spans="2:18" s="6" customFormat="1" ht="15.75" customHeight="1">
      <c r="B48" s="20"/>
      <c r="C48" s="15" t="s">
        <v>25</v>
      </c>
      <c r="F48" s="16" t="str">
        <f>$E$14</f>
        <v> </v>
      </c>
      <c r="K48" s="15" t="s">
        <v>30</v>
      </c>
      <c r="M48" s="150" t="str">
        <f>$E$20</f>
        <v> </v>
      </c>
      <c r="N48" s="148"/>
      <c r="O48" s="148"/>
      <c r="P48" s="148"/>
      <c r="Q48" s="148"/>
      <c r="R48" s="23"/>
    </row>
    <row r="49" spans="2:18" s="6" customFormat="1" ht="15" customHeight="1">
      <c r="B49" s="20"/>
      <c r="C49" s="15" t="s">
        <v>28</v>
      </c>
      <c r="F49" s="16" t="str">
        <f>IF($E$17="","",$E$17)</f>
        <v>Vyplň údaj</v>
      </c>
      <c r="R49" s="23"/>
    </row>
    <row r="50" spans="2:18" s="6" customFormat="1" ht="11.25" customHeight="1">
      <c r="B50" s="20"/>
      <c r="R50" s="23"/>
    </row>
    <row r="51" spans="2:18" s="6" customFormat="1" ht="30" customHeight="1">
      <c r="B51" s="20"/>
      <c r="C51" s="262" t="s">
        <v>101</v>
      </c>
      <c r="D51" s="263"/>
      <c r="E51" s="263"/>
      <c r="F51" s="263"/>
      <c r="G51" s="263"/>
      <c r="H51" s="29"/>
      <c r="I51" s="29"/>
      <c r="J51" s="29"/>
      <c r="K51" s="29"/>
      <c r="L51" s="29"/>
      <c r="M51" s="29"/>
      <c r="N51" s="262" t="s">
        <v>102</v>
      </c>
      <c r="O51" s="263"/>
      <c r="P51" s="263"/>
      <c r="Q51" s="263"/>
      <c r="R51" s="33"/>
    </row>
    <row r="52" spans="2:18" s="6" customFormat="1" ht="11.25" customHeight="1">
      <c r="B52" s="20"/>
      <c r="R52" s="23"/>
    </row>
    <row r="53" spans="2:47" s="6" customFormat="1" ht="30" customHeight="1">
      <c r="B53" s="20"/>
      <c r="C53" s="52" t="s">
        <v>103</v>
      </c>
      <c r="N53" s="244">
        <f>ROUNDUP($N$76,2)</f>
        <v>0</v>
      </c>
      <c r="O53" s="148"/>
      <c r="P53" s="148"/>
      <c r="Q53" s="148"/>
      <c r="R53" s="23"/>
      <c r="AU53" s="6" t="s">
        <v>104</v>
      </c>
    </row>
    <row r="54" spans="2:18" s="58" customFormat="1" ht="25.5" customHeight="1">
      <c r="B54" s="86"/>
      <c r="D54" s="281" t="s">
        <v>105</v>
      </c>
      <c r="N54" s="264">
        <f>ROUNDUP($N$77,2)</f>
        <v>0</v>
      </c>
      <c r="O54" s="260"/>
      <c r="P54" s="260"/>
      <c r="Q54" s="260"/>
      <c r="R54" s="88"/>
    </row>
    <row r="55" spans="2:18" s="67" customFormat="1" ht="21" customHeight="1">
      <c r="B55" s="89"/>
      <c r="D55" s="278" t="s">
        <v>106</v>
      </c>
      <c r="N55" s="233">
        <f>ROUNDUP($N$78,2)</f>
        <v>0</v>
      </c>
      <c r="O55" s="260"/>
      <c r="P55" s="260"/>
      <c r="Q55" s="260"/>
      <c r="R55" s="90"/>
    </row>
    <row r="56" spans="2:18" s="67" customFormat="1" ht="21" customHeight="1">
      <c r="B56" s="89"/>
      <c r="D56" s="278" t="s">
        <v>107</v>
      </c>
      <c r="N56" s="233">
        <f>ROUNDUP($N$153,2)</f>
        <v>0</v>
      </c>
      <c r="O56" s="260"/>
      <c r="P56" s="260"/>
      <c r="Q56" s="260"/>
      <c r="R56" s="90"/>
    </row>
    <row r="57" spans="2:18" s="67" customFormat="1" ht="15.75" customHeight="1">
      <c r="B57" s="89"/>
      <c r="D57" s="278" t="s">
        <v>108</v>
      </c>
      <c r="N57" s="233">
        <f>ROUNDUP($N$154,2)</f>
        <v>0</v>
      </c>
      <c r="O57" s="260"/>
      <c r="P57" s="260"/>
      <c r="Q57" s="260"/>
      <c r="R57" s="90"/>
    </row>
    <row r="58" spans="2:18" s="6" customFormat="1" ht="22.5" customHeight="1">
      <c r="B58" s="20"/>
      <c r="R58" s="23"/>
    </row>
    <row r="59" spans="2:18" s="6" customFormat="1" ht="7.5" customHeight="1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6"/>
    </row>
    <row r="63" spans="2:19" s="6" customFormat="1" ht="7.5" customHeight="1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20"/>
    </row>
    <row r="64" spans="2:19" s="6" customFormat="1" ht="37.5" customHeight="1">
      <c r="B64" s="20"/>
      <c r="C64" s="147" t="s">
        <v>109</v>
      </c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20"/>
    </row>
    <row r="65" spans="2:19" s="6" customFormat="1" ht="7.5" customHeight="1">
      <c r="B65" s="20"/>
      <c r="S65" s="20"/>
    </row>
    <row r="66" spans="2:19" s="6" customFormat="1" ht="15" customHeight="1">
      <c r="B66" s="20"/>
      <c r="C66" s="15" t="s">
        <v>15</v>
      </c>
      <c r="F66" s="261" t="str">
        <f>$F$6</f>
        <v>3711 - Zabrušany-Revitalizace prostoru Heřmanov,aktual 01-2013</v>
      </c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S66" s="20"/>
    </row>
    <row r="67" spans="2:19" s="2" customFormat="1" ht="15.75" customHeight="1">
      <c r="B67" s="10"/>
      <c r="C67" s="15" t="s">
        <v>95</v>
      </c>
      <c r="F67" s="261" t="s">
        <v>96</v>
      </c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S67" s="10"/>
    </row>
    <row r="68" spans="2:19" s="6" customFormat="1" ht="15" customHeight="1">
      <c r="B68" s="20"/>
      <c r="C68" s="14" t="s">
        <v>97</v>
      </c>
      <c r="F68" s="149" t="str">
        <f>$F$8</f>
        <v>1 - 1.ROK</v>
      </c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S68" s="20"/>
    </row>
    <row r="69" spans="2:19" s="6" customFormat="1" ht="7.5" customHeight="1">
      <c r="B69" s="20"/>
      <c r="S69" s="20"/>
    </row>
    <row r="70" spans="2:19" s="6" customFormat="1" ht="18.75" customHeight="1">
      <c r="B70" s="20"/>
      <c r="C70" s="15" t="s">
        <v>19</v>
      </c>
      <c r="F70" s="16" t="str">
        <f>$F$11</f>
        <v> </v>
      </c>
      <c r="K70" s="15" t="s">
        <v>21</v>
      </c>
      <c r="M70" s="255" t="str">
        <f>IF($O$11="","",$O$11)</f>
        <v>30.01.2013</v>
      </c>
      <c r="N70" s="148"/>
      <c r="O70" s="148"/>
      <c r="P70" s="148"/>
      <c r="S70" s="20"/>
    </row>
    <row r="71" spans="2:19" s="6" customFormat="1" ht="7.5" customHeight="1">
      <c r="B71" s="20"/>
      <c r="S71" s="20"/>
    </row>
    <row r="72" spans="2:19" s="6" customFormat="1" ht="15.75" customHeight="1">
      <c r="B72" s="20"/>
      <c r="C72" s="15" t="s">
        <v>25</v>
      </c>
      <c r="F72" s="16" t="str">
        <f>$E$14</f>
        <v> </v>
      </c>
      <c r="K72" s="15" t="s">
        <v>30</v>
      </c>
      <c r="M72" s="150" t="str">
        <f>$E$20</f>
        <v> </v>
      </c>
      <c r="N72" s="148"/>
      <c r="O72" s="148"/>
      <c r="P72" s="148"/>
      <c r="Q72" s="148"/>
      <c r="S72" s="20"/>
    </row>
    <row r="73" spans="2:19" s="6" customFormat="1" ht="15" customHeight="1">
      <c r="B73" s="20"/>
      <c r="C73" s="15" t="s">
        <v>28</v>
      </c>
      <c r="F73" s="16" t="str">
        <f>IF($E$17="","",$E$17)</f>
        <v>Vyplň údaj</v>
      </c>
      <c r="S73" s="20"/>
    </row>
    <row r="74" spans="2:19" s="6" customFormat="1" ht="11.25" customHeight="1">
      <c r="B74" s="20"/>
      <c r="S74" s="20"/>
    </row>
    <row r="75" spans="2:27" s="91" customFormat="1" ht="30" customHeight="1">
      <c r="B75" s="92"/>
      <c r="C75" s="93" t="s">
        <v>110</v>
      </c>
      <c r="D75" s="94" t="s">
        <v>50</v>
      </c>
      <c r="E75" s="94" t="s">
        <v>46</v>
      </c>
      <c r="F75" s="256" t="s">
        <v>111</v>
      </c>
      <c r="G75" s="257"/>
      <c r="H75" s="257"/>
      <c r="I75" s="257"/>
      <c r="J75" s="94" t="s">
        <v>112</v>
      </c>
      <c r="K75" s="94" t="s">
        <v>113</v>
      </c>
      <c r="L75" s="256" t="s">
        <v>114</v>
      </c>
      <c r="M75" s="257"/>
      <c r="N75" s="256" t="s">
        <v>115</v>
      </c>
      <c r="O75" s="257"/>
      <c r="P75" s="257"/>
      <c r="Q75" s="257"/>
      <c r="R75" s="95" t="s">
        <v>116</v>
      </c>
      <c r="S75" s="92"/>
      <c r="T75" s="47" t="s">
        <v>117</v>
      </c>
      <c r="U75" s="48" t="s">
        <v>34</v>
      </c>
      <c r="V75" s="48" t="s">
        <v>118</v>
      </c>
      <c r="W75" s="48" t="s">
        <v>119</v>
      </c>
      <c r="X75" s="48" t="s">
        <v>120</v>
      </c>
      <c r="Y75" s="48" t="s">
        <v>121</v>
      </c>
      <c r="Z75" s="48" t="s">
        <v>122</v>
      </c>
      <c r="AA75" s="49" t="s">
        <v>123</v>
      </c>
    </row>
    <row r="76" spans="2:63" s="6" customFormat="1" ht="30" customHeight="1">
      <c r="B76" s="20"/>
      <c r="C76" s="52" t="s">
        <v>103</v>
      </c>
      <c r="N76" s="258">
        <f>$BK$76</f>
        <v>0</v>
      </c>
      <c r="O76" s="148"/>
      <c r="P76" s="148"/>
      <c r="Q76" s="148"/>
      <c r="S76" s="20"/>
      <c r="T76" s="51"/>
      <c r="U76" s="42"/>
      <c r="V76" s="42"/>
      <c r="W76" s="96">
        <f>$W$77</f>
        <v>0</v>
      </c>
      <c r="X76" s="42"/>
      <c r="Y76" s="96">
        <f>$Y$77</f>
        <v>9.605799999999999</v>
      </c>
      <c r="Z76" s="42"/>
      <c r="AA76" s="97">
        <f>$AA$77</f>
        <v>0</v>
      </c>
      <c r="AT76" s="6" t="s">
        <v>64</v>
      </c>
      <c r="AU76" s="6" t="s">
        <v>104</v>
      </c>
      <c r="BK76" s="98">
        <f>$BK$77</f>
        <v>0</v>
      </c>
    </row>
    <row r="77" spans="2:63" s="99" customFormat="1" ht="37.5" customHeight="1">
      <c r="B77" s="100"/>
      <c r="D77" s="101" t="s">
        <v>105</v>
      </c>
      <c r="N77" s="259">
        <f>$BK$77</f>
        <v>0</v>
      </c>
      <c r="O77" s="138"/>
      <c r="P77" s="138"/>
      <c r="Q77" s="138"/>
      <c r="S77" s="100"/>
      <c r="T77" s="103"/>
      <c r="W77" s="104">
        <f>$W$78+$W$153</f>
        <v>0</v>
      </c>
      <c r="Y77" s="104">
        <f>$Y$78+$Y$153</f>
        <v>9.605799999999999</v>
      </c>
      <c r="AA77" s="105">
        <f>$AA$78+$AA$153</f>
        <v>0</v>
      </c>
      <c r="AR77" s="102" t="s">
        <v>18</v>
      </c>
      <c r="AT77" s="102" t="s">
        <v>64</v>
      </c>
      <c r="AU77" s="102" t="s">
        <v>65</v>
      </c>
      <c r="AY77" s="102" t="s">
        <v>124</v>
      </c>
      <c r="BK77" s="106">
        <f>$BK$78+$BK$153</f>
        <v>0</v>
      </c>
    </row>
    <row r="78" spans="2:63" s="99" customFormat="1" ht="21" customHeight="1">
      <c r="B78" s="100"/>
      <c r="D78" s="107" t="s">
        <v>106</v>
      </c>
      <c r="N78" s="137">
        <f>$BK$78</f>
        <v>0</v>
      </c>
      <c r="O78" s="138"/>
      <c r="P78" s="138"/>
      <c r="Q78" s="138"/>
      <c r="S78" s="100"/>
      <c r="T78" s="103"/>
      <c r="W78" s="104">
        <f>SUM($W$79:$W$152)</f>
        <v>0</v>
      </c>
      <c r="Y78" s="104">
        <f>SUM($Y$79:$Y$152)</f>
        <v>9.605799999999999</v>
      </c>
      <c r="AA78" s="105">
        <f>SUM($AA$79:$AA$152)</f>
        <v>0</v>
      </c>
      <c r="AR78" s="102" t="s">
        <v>18</v>
      </c>
      <c r="AT78" s="102" t="s">
        <v>64</v>
      </c>
      <c r="AU78" s="102" t="s">
        <v>18</v>
      </c>
      <c r="AY78" s="102" t="s">
        <v>124</v>
      </c>
      <c r="BK78" s="106">
        <f>SUM($BK$79:$BK$152)</f>
        <v>0</v>
      </c>
    </row>
    <row r="79" spans="2:65" s="6" customFormat="1" ht="27" customHeight="1">
      <c r="B79" s="20"/>
      <c r="C79" s="108" t="s">
        <v>18</v>
      </c>
      <c r="D79" s="108" t="s">
        <v>125</v>
      </c>
      <c r="E79" s="282" t="s">
        <v>126</v>
      </c>
      <c r="F79" s="297" t="s">
        <v>127</v>
      </c>
      <c r="G79" s="298"/>
      <c r="H79" s="298"/>
      <c r="I79" s="299"/>
      <c r="J79" s="285" t="s">
        <v>128</v>
      </c>
      <c r="K79" s="286">
        <v>0.33</v>
      </c>
      <c r="L79" s="295"/>
      <c r="M79" s="296"/>
      <c r="N79" s="292">
        <f>ROUND($L$79*$K$79,2)</f>
        <v>0</v>
      </c>
      <c r="O79" s="293"/>
      <c r="P79" s="293"/>
      <c r="Q79" s="294"/>
      <c r="R79" s="110" t="s">
        <v>129</v>
      </c>
      <c r="S79" s="20"/>
      <c r="T79" s="113"/>
      <c r="U79" s="114" t="s">
        <v>35</v>
      </c>
      <c r="X79" s="115">
        <v>0</v>
      </c>
      <c r="Y79" s="115">
        <f>$X$79*$K$79</f>
        <v>0</v>
      </c>
      <c r="Z79" s="115">
        <v>0</v>
      </c>
      <c r="AA79" s="116">
        <f>$Z$79*$K$79</f>
        <v>0</v>
      </c>
      <c r="AR79" s="79" t="s">
        <v>83</v>
      </c>
      <c r="AT79" s="79" t="s">
        <v>125</v>
      </c>
      <c r="AU79" s="79" t="s">
        <v>74</v>
      </c>
      <c r="AY79" s="6" t="s">
        <v>124</v>
      </c>
      <c r="BE79" s="117">
        <f>IF($U$79="základní",$N$79,0)</f>
        <v>0</v>
      </c>
      <c r="BF79" s="117">
        <f>IF($U$79="snížená",$N$79,0)</f>
        <v>0</v>
      </c>
      <c r="BG79" s="117">
        <f>IF($U$79="zákl. přenesená",$N$79,0)</f>
        <v>0</v>
      </c>
      <c r="BH79" s="117">
        <f>IF($U$79="sníž. přenesená",$N$79,0)</f>
        <v>0</v>
      </c>
      <c r="BI79" s="117">
        <f>IF($U$79="nulová",$N$79,0)</f>
        <v>0</v>
      </c>
      <c r="BJ79" s="79" t="s">
        <v>18</v>
      </c>
      <c r="BK79" s="117">
        <f>ROUND($L$79*$K$79,2)</f>
        <v>0</v>
      </c>
      <c r="BL79" s="79" t="s">
        <v>83</v>
      </c>
      <c r="BM79" s="79" t="s">
        <v>130</v>
      </c>
    </row>
    <row r="80" spans="2:47" s="6" customFormat="1" ht="16.5" customHeight="1">
      <c r="B80" s="20"/>
      <c r="F80" s="245" t="s">
        <v>131</v>
      </c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20"/>
      <c r="T80" s="44"/>
      <c r="AA80" s="45"/>
      <c r="AT80" s="6" t="s">
        <v>132</v>
      </c>
      <c r="AU80" s="6" t="s">
        <v>74</v>
      </c>
    </row>
    <row r="81" spans="2:65" s="6" customFormat="1" ht="27" customHeight="1">
      <c r="B81" s="20"/>
      <c r="C81" s="108" t="s">
        <v>74</v>
      </c>
      <c r="D81" s="108" t="s">
        <v>125</v>
      </c>
      <c r="E81" s="282" t="s">
        <v>133</v>
      </c>
      <c r="F81" s="283" t="s">
        <v>134</v>
      </c>
      <c r="G81" s="284"/>
      <c r="H81" s="284"/>
      <c r="I81" s="284"/>
      <c r="J81" s="285" t="s">
        <v>135</v>
      </c>
      <c r="K81" s="286">
        <v>35</v>
      </c>
      <c r="L81" s="250"/>
      <c r="M81" s="249"/>
      <c r="N81" s="251">
        <f>ROUND($L$81*$K$81,2)</f>
        <v>0</v>
      </c>
      <c r="O81" s="249"/>
      <c r="P81" s="249"/>
      <c r="Q81" s="249"/>
      <c r="R81" s="110" t="s">
        <v>129</v>
      </c>
      <c r="S81" s="20"/>
      <c r="T81" s="113"/>
      <c r="U81" s="114" t="s">
        <v>35</v>
      </c>
      <c r="X81" s="115">
        <v>0</v>
      </c>
      <c r="Y81" s="115">
        <f>$X$81*$K$81</f>
        <v>0</v>
      </c>
      <c r="Z81" s="115">
        <v>0</v>
      </c>
      <c r="AA81" s="116">
        <f>$Z$81*$K$81</f>
        <v>0</v>
      </c>
      <c r="AR81" s="79" t="s">
        <v>83</v>
      </c>
      <c r="AT81" s="79" t="s">
        <v>125</v>
      </c>
      <c r="AU81" s="79" t="s">
        <v>74</v>
      </c>
      <c r="AY81" s="6" t="s">
        <v>124</v>
      </c>
      <c r="BE81" s="117">
        <f>IF($U$81="základní",$N$81,0)</f>
        <v>0</v>
      </c>
      <c r="BF81" s="117">
        <f>IF($U$81="snížená",$N$81,0)</f>
        <v>0</v>
      </c>
      <c r="BG81" s="117">
        <f>IF($U$81="zákl. přenesená",$N$81,0)</f>
        <v>0</v>
      </c>
      <c r="BH81" s="117">
        <f>IF($U$81="sníž. přenesená",$N$81,0)</f>
        <v>0</v>
      </c>
      <c r="BI81" s="117">
        <f>IF($U$81="nulová",$N$81,0)</f>
        <v>0</v>
      </c>
      <c r="BJ81" s="79" t="s">
        <v>18</v>
      </c>
      <c r="BK81" s="117">
        <f>ROUND($L$81*$K$81,2)</f>
        <v>0</v>
      </c>
      <c r="BL81" s="79" t="s">
        <v>83</v>
      </c>
      <c r="BM81" s="79" t="s">
        <v>136</v>
      </c>
    </row>
    <row r="82" spans="2:47" s="6" customFormat="1" ht="16.5" customHeight="1">
      <c r="B82" s="20"/>
      <c r="F82" s="245" t="s">
        <v>137</v>
      </c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20"/>
      <c r="T82" s="44"/>
      <c r="AA82" s="45"/>
      <c r="AT82" s="6" t="s">
        <v>132</v>
      </c>
      <c r="AU82" s="6" t="s">
        <v>74</v>
      </c>
    </row>
    <row r="83" spans="2:65" s="6" customFormat="1" ht="15.75" customHeight="1">
      <c r="B83" s="20"/>
      <c r="C83" s="108" t="s">
        <v>80</v>
      </c>
      <c r="D83" s="108" t="s">
        <v>125</v>
      </c>
      <c r="E83" s="282" t="s">
        <v>138</v>
      </c>
      <c r="F83" s="283" t="s">
        <v>139</v>
      </c>
      <c r="G83" s="284"/>
      <c r="H83" s="284"/>
      <c r="I83" s="284"/>
      <c r="J83" s="285" t="s">
        <v>140</v>
      </c>
      <c r="K83" s="286">
        <v>3</v>
      </c>
      <c r="L83" s="250"/>
      <c r="M83" s="249"/>
      <c r="N83" s="251">
        <f>ROUND($L$83*$K$83,2)</f>
        <v>0</v>
      </c>
      <c r="O83" s="249"/>
      <c r="P83" s="249"/>
      <c r="Q83" s="249"/>
      <c r="R83" s="110" t="s">
        <v>129</v>
      </c>
      <c r="S83" s="20"/>
      <c r="T83" s="113"/>
      <c r="U83" s="114" t="s">
        <v>35</v>
      </c>
      <c r="X83" s="115">
        <v>0</v>
      </c>
      <c r="Y83" s="115">
        <f>$X$83*$K$83</f>
        <v>0</v>
      </c>
      <c r="Z83" s="115">
        <v>0</v>
      </c>
      <c r="AA83" s="116">
        <f>$Z$83*$K$83</f>
        <v>0</v>
      </c>
      <c r="AR83" s="79" t="s">
        <v>83</v>
      </c>
      <c r="AT83" s="79" t="s">
        <v>125</v>
      </c>
      <c r="AU83" s="79" t="s">
        <v>74</v>
      </c>
      <c r="AY83" s="6" t="s">
        <v>124</v>
      </c>
      <c r="BE83" s="117">
        <f>IF($U$83="základní",$N$83,0)</f>
        <v>0</v>
      </c>
      <c r="BF83" s="117">
        <f>IF($U$83="snížená",$N$83,0)</f>
        <v>0</v>
      </c>
      <c r="BG83" s="117">
        <f>IF($U$83="zákl. přenesená",$N$83,0)</f>
        <v>0</v>
      </c>
      <c r="BH83" s="117">
        <f>IF($U$83="sníž. přenesená",$N$83,0)</f>
        <v>0</v>
      </c>
      <c r="BI83" s="117">
        <f>IF($U$83="nulová",$N$83,0)</f>
        <v>0</v>
      </c>
      <c r="BJ83" s="79" t="s">
        <v>18</v>
      </c>
      <c r="BK83" s="117">
        <f>ROUND($L$83*$K$83,2)</f>
        <v>0</v>
      </c>
      <c r="BL83" s="79" t="s">
        <v>83</v>
      </c>
      <c r="BM83" s="79" t="s">
        <v>141</v>
      </c>
    </row>
    <row r="84" spans="2:47" s="6" customFormat="1" ht="16.5" customHeight="1">
      <c r="B84" s="20"/>
      <c r="F84" s="245" t="s">
        <v>142</v>
      </c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20"/>
      <c r="T84" s="44"/>
      <c r="AA84" s="45"/>
      <c r="AT84" s="6" t="s">
        <v>132</v>
      </c>
      <c r="AU84" s="6" t="s">
        <v>74</v>
      </c>
    </row>
    <row r="85" spans="2:65" s="6" customFormat="1" ht="15.75" customHeight="1">
      <c r="B85" s="20"/>
      <c r="C85" s="108" t="s">
        <v>83</v>
      </c>
      <c r="D85" s="108" t="s">
        <v>125</v>
      </c>
      <c r="E85" s="282" t="s">
        <v>143</v>
      </c>
      <c r="F85" s="283" t="s">
        <v>144</v>
      </c>
      <c r="G85" s="284"/>
      <c r="H85" s="284"/>
      <c r="I85" s="284"/>
      <c r="J85" s="285" t="s">
        <v>140</v>
      </c>
      <c r="K85" s="286">
        <v>6</v>
      </c>
      <c r="L85" s="250"/>
      <c r="M85" s="249"/>
      <c r="N85" s="251">
        <f>ROUND($L$85*$K$85,2)</f>
        <v>0</v>
      </c>
      <c r="O85" s="249"/>
      <c r="P85" s="249"/>
      <c r="Q85" s="249"/>
      <c r="R85" s="110" t="s">
        <v>129</v>
      </c>
      <c r="S85" s="20"/>
      <c r="T85" s="113"/>
      <c r="U85" s="114" t="s">
        <v>35</v>
      </c>
      <c r="X85" s="115">
        <v>0</v>
      </c>
      <c r="Y85" s="115">
        <f>$X$85*$K$85</f>
        <v>0</v>
      </c>
      <c r="Z85" s="115">
        <v>0</v>
      </c>
      <c r="AA85" s="116">
        <f>$Z$85*$K$85</f>
        <v>0</v>
      </c>
      <c r="AR85" s="79" t="s">
        <v>83</v>
      </c>
      <c r="AT85" s="79" t="s">
        <v>125</v>
      </c>
      <c r="AU85" s="79" t="s">
        <v>74</v>
      </c>
      <c r="AY85" s="6" t="s">
        <v>124</v>
      </c>
      <c r="BE85" s="117">
        <f>IF($U$85="základní",$N$85,0)</f>
        <v>0</v>
      </c>
      <c r="BF85" s="117">
        <f>IF($U$85="snížená",$N$85,0)</f>
        <v>0</v>
      </c>
      <c r="BG85" s="117">
        <f>IF($U$85="zákl. přenesená",$N$85,0)</f>
        <v>0</v>
      </c>
      <c r="BH85" s="117">
        <f>IF($U$85="sníž. přenesená",$N$85,0)</f>
        <v>0</v>
      </c>
      <c r="BI85" s="117">
        <f>IF($U$85="nulová",$N$85,0)</f>
        <v>0</v>
      </c>
      <c r="BJ85" s="79" t="s">
        <v>18</v>
      </c>
      <c r="BK85" s="117">
        <f>ROUND($L$85*$K$85,2)</f>
        <v>0</v>
      </c>
      <c r="BL85" s="79" t="s">
        <v>83</v>
      </c>
      <c r="BM85" s="79" t="s">
        <v>145</v>
      </c>
    </row>
    <row r="86" spans="2:47" s="6" customFormat="1" ht="16.5" customHeight="1">
      <c r="B86" s="20"/>
      <c r="F86" s="245" t="s">
        <v>146</v>
      </c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20"/>
      <c r="T86" s="44"/>
      <c r="AA86" s="45"/>
      <c r="AT86" s="6" t="s">
        <v>132</v>
      </c>
      <c r="AU86" s="6" t="s">
        <v>74</v>
      </c>
    </row>
    <row r="87" spans="2:65" s="6" customFormat="1" ht="15.75" customHeight="1">
      <c r="B87" s="20"/>
      <c r="C87" s="108" t="s">
        <v>86</v>
      </c>
      <c r="D87" s="108" t="s">
        <v>125</v>
      </c>
      <c r="E87" s="282" t="s">
        <v>147</v>
      </c>
      <c r="F87" s="283" t="s">
        <v>148</v>
      </c>
      <c r="G87" s="284"/>
      <c r="H87" s="284"/>
      <c r="I87" s="284"/>
      <c r="J87" s="285" t="s">
        <v>140</v>
      </c>
      <c r="K87" s="286">
        <v>2</v>
      </c>
      <c r="L87" s="250"/>
      <c r="M87" s="249"/>
      <c r="N87" s="251">
        <f>ROUND($L$87*$K$87,2)</f>
        <v>0</v>
      </c>
      <c r="O87" s="249"/>
      <c r="P87" s="249"/>
      <c r="Q87" s="249"/>
      <c r="R87" s="110" t="s">
        <v>129</v>
      </c>
      <c r="S87" s="20"/>
      <c r="T87" s="113"/>
      <c r="U87" s="114" t="s">
        <v>35</v>
      </c>
      <c r="X87" s="115">
        <v>0</v>
      </c>
      <c r="Y87" s="115">
        <f>$X$87*$K$87</f>
        <v>0</v>
      </c>
      <c r="Z87" s="115">
        <v>0</v>
      </c>
      <c r="AA87" s="116">
        <f>$Z$87*$K$87</f>
        <v>0</v>
      </c>
      <c r="AR87" s="79" t="s">
        <v>83</v>
      </c>
      <c r="AT87" s="79" t="s">
        <v>125</v>
      </c>
      <c r="AU87" s="79" t="s">
        <v>74</v>
      </c>
      <c r="AY87" s="6" t="s">
        <v>124</v>
      </c>
      <c r="BE87" s="117">
        <f>IF($U$87="základní",$N$87,0)</f>
        <v>0</v>
      </c>
      <c r="BF87" s="117">
        <f>IF($U$87="snížená",$N$87,0)</f>
        <v>0</v>
      </c>
      <c r="BG87" s="117">
        <f>IF($U$87="zákl. přenesená",$N$87,0)</f>
        <v>0</v>
      </c>
      <c r="BH87" s="117">
        <f>IF($U$87="sníž. přenesená",$N$87,0)</f>
        <v>0</v>
      </c>
      <c r="BI87" s="117">
        <f>IF($U$87="nulová",$N$87,0)</f>
        <v>0</v>
      </c>
      <c r="BJ87" s="79" t="s">
        <v>18</v>
      </c>
      <c r="BK87" s="117">
        <f>ROUND($L$87*$K$87,2)</f>
        <v>0</v>
      </c>
      <c r="BL87" s="79" t="s">
        <v>83</v>
      </c>
      <c r="BM87" s="79" t="s">
        <v>149</v>
      </c>
    </row>
    <row r="88" spans="2:47" s="6" customFormat="1" ht="16.5" customHeight="1">
      <c r="B88" s="20"/>
      <c r="F88" s="245" t="s">
        <v>150</v>
      </c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20"/>
      <c r="T88" s="44"/>
      <c r="AA88" s="45"/>
      <c r="AT88" s="6" t="s">
        <v>132</v>
      </c>
      <c r="AU88" s="6" t="s">
        <v>74</v>
      </c>
    </row>
    <row r="89" spans="2:65" s="6" customFormat="1" ht="27" customHeight="1">
      <c r="B89" s="20"/>
      <c r="C89" s="108" t="s">
        <v>151</v>
      </c>
      <c r="D89" s="108" t="s">
        <v>125</v>
      </c>
      <c r="E89" s="282" t="s">
        <v>152</v>
      </c>
      <c r="F89" s="283" t="s">
        <v>153</v>
      </c>
      <c r="G89" s="284"/>
      <c r="H89" s="284"/>
      <c r="I89" s="284"/>
      <c r="J89" s="285" t="s">
        <v>154</v>
      </c>
      <c r="K89" s="286">
        <v>450</v>
      </c>
      <c r="L89" s="250"/>
      <c r="M89" s="249"/>
      <c r="N89" s="251">
        <f>ROUND($L$89*$K$89,2)</f>
        <v>0</v>
      </c>
      <c r="O89" s="249"/>
      <c r="P89" s="249"/>
      <c r="Q89" s="249"/>
      <c r="R89" s="110" t="s">
        <v>129</v>
      </c>
      <c r="S89" s="20"/>
      <c r="T89" s="113"/>
      <c r="U89" s="114" t="s">
        <v>35</v>
      </c>
      <c r="X89" s="115">
        <v>0</v>
      </c>
      <c r="Y89" s="115">
        <f>$X$89*$K$89</f>
        <v>0</v>
      </c>
      <c r="Z89" s="115">
        <v>0</v>
      </c>
      <c r="AA89" s="116">
        <f>$Z$89*$K$89</f>
        <v>0</v>
      </c>
      <c r="AR89" s="79" t="s">
        <v>83</v>
      </c>
      <c r="AT89" s="79" t="s">
        <v>125</v>
      </c>
      <c r="AU89" s="79" t="s">
        <v>74</v>
      </c>
      <c r="AY89" s="6" t="s">
        <v>124</v>
      </c>
      <c r="BE89" s="117">
        <f>IF($U$89="základní",$N$89,0)</f>
        <v>0</v>
      </c>
      <c r="BF89" s="117">
        <f>IF($U$89="snížená",$N$89,0)</f>
        <v>0</v>
      </c>
      <c r="BG89" s="117">
        <f>IF($U$89="zákl. přenesená",$N$89,0)</f>
        <v>0</v>
      </c>
      <c r="BH89" s="117">
        <f>IF($U$89="sníž. přenesená",$N$89,0)</f>
        <v>0</v>
      </c>
      <c r="BI89" s="117">
        <f>IF($U$89="nulová",$N$89,0)</f>
        <v>0</v>
      </c>
      <c r="BJ89" s="79" t="s">
        <v>18</v>
      </c>
      <c r="BK89" s="117">
        <f>ROUND($L$89*$K$89,2)</f>
        <v>0</v>
      </c>
      <c r="BL89" s="79" t="s">
        <v>83</v>
      </c>
      <c r="BM89" s="79" t="s">
        <v>155</v>
      </c>
    </row>
    <row r="90" spans="2:47" s="6" customFormat="1" ht="16.5" customHeight="1">
      <c r="B90" s="20"/>
      <c r="F90" s="245" t="s">
        <v>156</v>
      </c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20"/>
      <c r="T90" s="44"/>
      <c r="AA90" s="45"/>
      <c r="AT90" s="6" t="s">
        <v>132</v>
      </c>
      <c r="AU90" s="6" t="s">
        <v>74</v>
      </c>
    </row>
    <row r="91" spans="2:65" s="6" customFormat="1" ht="27" customHeight="1">
      <c r="B91" s="20"/>
      <c r="C91" s="108" t="s">
        <v>157</v>
      </c>
      <c r="D91" s="108" t="s">
        <v>125</v>
      </c>
      <c r="E91" s="282" t="s">
        <v>158</v>
      </c>
      <c r="F91" s="283" t="s">
        <v>159</v>
      </c>
      <c r="G91" s="284"/>
      <c r="H91" s="284"/>
      <c r="I91" s="284"/>
      <c r="J91" s="285" t="s">
        <v>140</v>
      </c>
      <c r="K91" s="286">
        <v>3</v>
      </c>
      <c r="L91" s="250"/>
      <c r="M91" s="249"/>
      <c r="N91" s="251">
        <f>ROUND($L$91*$K$91,2)</f>
        <v>0</v>
      </c>
      <c r="O91" s="249"/>
      <c r="P91" s="249"/>
      <c r="Q91" s="249"/>
      <c r="R91" s="110" t="s">
        <v>129</v>
      </c>
      <c r="S91" s="20"/>
      <c r="T91" s="113"/>
      <c r="U91" s="114" t="s">
        <v>35</v>
      </c>
      <c r="X91" s="115">
        <v>0</v>
      </c>
      <c r="Y91" s="115">
        <f>$X$91*$K$91</f>
        <v>0</v>
      </c>
      <c r="Z91" s="115">
        <v>0</v>
      </c>
      <c r="AA91" s="116">
        <f>$Z$91*$K$91</f>
        <v>0</v>
      </c>
      <c r="AR91" s="79" t="s">
        <v>83</v>
      </c>
      <c r="AT91" s="79" t="s">
        <v>125</v>
      </c>
      <c r="AU91" s="79" t="s">
        <v>74</v>
      </c>
      <c r="AY91" s="6" t="s">
        <v>124</v>
      </c>
      <c r="BE91" s="117">
        <f>IF($U$91="základní",$N$91,0)</f>
        <v>0</v>
      </c>
      <c r="BF91" s="117">
        <f>IF($U$91="snížená",$N$91,0)</f>
        <v>0</v>
      </c>
      <c r="BG91" s="117">
        <f>IF($U$91="zákl. přenesená",$N$91,0)</f>
        <v>0</v>
      </c>
      <c r="BH91" s="117">
        <f>IF($U$91="sníž. přenesená",$N$91,0)</f>
        <v>0</v>
      </c>
      <c r="BI91" s="117">
        <f>IF($U$91="nulová",$N$91,0)</f>
        <v>0</v>
      </c>
      <c r="BJ91" s="79" t="s">
        <v>18</v>
      </c>
      <c r="BK91" s="117">
        <f>ROUND($L$91*$K$91,2)</f>
        <v>0</v>
      </c>
      <c r="BL91" s="79" t="s">
        <v>83</v>
      </c>
      <c r="BM91" s="79" t="s">
        <v>160</v>
      </c>
    </row>
    <row r="92" spans="2:47" s="6" customFormat="1" ht="16.5" customHeight="1">
      <c r="B92" s="20"/>
      <c r="F92" s="245" t="s">
        <v>161</v>
      </c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20"/>
      <c r="T92" s="44"/>
      <c r="AA92" s="45"/>
      <c r="AT92" s="6" t="s">
        <v>132</v>
      </c>
      <c r="AU92" s="6" t="s">
        <v>74</v>
      </c>
    </row>
    <row r="93" spans="2:65" s="6" customFormat="1" ht="27" customHeight="1">
      <c r="B93" s="20"/>
      <c r="C93" s="108" t="s">
        <v>162</v>
      </c>
      <c r="D93" s="108" t="s">
        <v>125</v>
      </c>
      <c r="E93" s="282" t="s">
        <v>163</v>
      </c>
      <c r="F93" s="283" t="s">
        <v>164</v>
      </c>
      <c r="G93" s="284"/>
      <c r="H93" s="284"/>
      <c r="I93" s="284"/>
      <c r="J93" s="285" t="s">
        <v>140</v>
      </c>
      <c r="K93" s="286">
        <v>6</v>
      </c>
      <c r="L93" s="250"/>
      <c r="M93" s="249"/>
      <c r="N93" s="251">
        <f>ROUND($L$93*$K$93,2)</f>
        <v>0</v>
      </c>
      <c r="O93" s="249"/>
      <c r="P93" s="249"/>
      <c r="Q93" s="249"/>
      <c r="R93" s="110" t="s">
        <v>129</v>
      </c>
      <c r="S93" s="20"/>
      <c r="T93" s="113"/>
      <c r="U93" s="114" t="s">
        <v>35</v>
      </c>
      <c r="X93" s="115">
        <v>0</v>
      </c>
      <c r="Y93" s="115">
        <f>$X$93*$K$93</f>
        <v>0</v>
      </c>
      <c r="Z93" s="115">
        <v>0</v>
      </c>
      <c r="AA93" s="116">
        <f>$Z$93*$K$93</f>
        <v>0</v>
      </c>
      <c r="AR93" s="79" t="s">
        <v>83</v>
      </c>
      <c r="AT93" s="79" t="s">
        <v>125</v>
      </c>
      <c r="AU93" s="79" t="s">
        <v>74</v>
      </c>
      <c r="AY93" s="6" t="s">
        <v>124</v>
      </c>
      <c r="BE93" s="117">
        <f>IF($U$93="základní",$N$93,0)</f>
        <v>0</v>
      </c>
      <c r="BF93" s="117">
        <f>IF($U$93="snížená",$N$93,0)</f>
        <v>0</v>
      </c>
      <c r="BG93" s="117">
        <f>IF($U$93="zákl. přenesená",$N$93,0)</f>
        <v>0</v>
      </c>
      <c r="BH93" s="117">
        <f>IF($U$93="sníž. přenesená",$N$93,0)</f>
        <v>0</v>
      </c>
      <c r="BI93" s="117">
        <f>IF($U$93="nulová",$N$93,0)</f>
        <v>0</v>
      </c>
      <c r="BJ93" s="79" t="s">
        <v>18</v>
      </c>
      <c r="BK93" s="117">
        <f>ROUND($L$93*$K$93,2)</f>
        <v>0</v>
      </c>
      <c r="BL93" s="79" t="s">
        <v>83</v>
      </c>
      <c r="BM93" s="79" t="s">
        <v>165</v>
      </c>
    </row>
    <row r="94" spans="2:47" s="6" customFormat="1" ht="16.5" customHeight="1">
      <c r="B94" s="20"/>
      <c r="F94" s="245" t="s">
        <v>166</v>
      </c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20"/>
      <c r="T94" s="44"/>
      <c r="AA94" s="45"/>
      <c r="AT94" s="6" t="s">
        <v>132</v>
      </c>
      <c r="AU94" s="6" t="s">
        <v>74</v>
      </c>
    </row>
    <row r="95" spans="2:65" s="6" customFormat="1" ht="27" customHeight="1">
      <c r="B95" s="20"/>
      <c r="C95" s="108" t="s">
        <v>167</v>
      </c>
      <c r="D95" s="108" t="s">
        <v>125</v>
      </c>
      <c r="E95" s="282" t="s">
        <v>168</v>
      </c>
      <c r="F95" s="283" t="s">
        <v>169</v>
      </c>
      <c r="G95" s="284"/>
      <c r="H95" s="284"/>
      <c r="I95" s="284"/>
      <c r="J95" s="285" t="s">
        <v>140</v>
      </c>
      <c r="K95" s="286">
        <v>2</v>
      </c>
      <c r="L95" s="250"/>
      <c r="M95" s="249"/>
      <c r="N95" s="251">
        <f>ROUND($L$95*$K$95,2)</f>
        <v>0</v>
      </c>
      <c r="O95" s="249"/>
      <c r="P95" s="249"/>
      <c r="Q95" s="249"/>
      <c r="R95" s="110" t="s">
        <v>129</v>
      </c>
      <c r="S95" s="20"/>
      <c r="T95" s="113"/>
      <c r="U95" s="114" t="s">
        <v>35</v>
      </c>
      <c r="X95" s="115">
        <v>0</v>
      </c>
      <c r="Y95" s="115">
        <f>$X$95*$K$95</f>
        <v>0</v>
      </c>
      <c r="Z95" s="115">
        <v>0</v>
      </c>
      <c r="AA95" s="116">
        <f>$Z$95*$K$95</f>
        <v>0</v>
      </c>
      <c r="AR95" s="79" t="s">
        <v>83</v>
      </c>
      <c r="AT95" s="79" t="s">
        <v>125</v>
      </c>
      <c r="AU95" s="79" t="s">
        <v>74</v>
      </c>
      <c r="AY95" s="6" t="s">
        <v>124</v>
      </c>
      <c r="BE95" s="117">
        <f>IF($U$95="základní",$N$95,0)</f>
        <v>0</v>
      </c>
      <c r="BF95" s="117">
        <f>IF($U$95="snížená",$N$95,0)</f>
        <v>0</v>
      </c>
      <c r="BG95" s="117">
        <f>IF($U$95="zákl. přenesená",$N$95,0)</f>
        <v>0</v>
      </c>
      <c r="BH95" s="117">
        <f>IF($U$95="sníž. přenesená",$N$95,0)</f>
        <v>0</v>
      </c>
      <c r="BI95" s="117">
        <f>IF($U$95="nulová",$N$95,0)</f>
        <v>0</v>
      </c>
      <c r="BJ95" s="79" t="s">
        <v>18</v>
      </c>
      <c r="BK95" s="117">
        <f>ROUND($L$95*$K$95,2)</f>
        <v>0</v>
      </c>
      <c r="BL95" s="79" t="s">
        <v>83</v>
      </c>
      <c r="BM95" s="79" t="s">
        <v>170</v>
      </c>
    </row>
    <row r="96" spans="2:47" s="6" customFormat="1" ht="16.5" customHeight="1">
      <c r="B96" s="20"/>
      <c r="F96" s="245" t="s">
        <v>171</v>
      </c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20"/>
      <c r="T96" s="44"/>
      <c r="AA96" s="45"/>
      <c r="AT96" s="6" t="s">
        <v>132</v>
      </c>
      <c r="AU96" s="6" t="s">
        <v>74</v>
      </c>
    </row>
    <row r="97" spans="2:65" s="6" customFormat="1" ht="27" customHeight="1">
      <c r="B97" s="20"/>
      <c r="C97" s="108" t="s">
        <v>23</v>
      </c>
      <c r="D97" s="108" t="s">
        <v>125</v>
      </c>
      <c r="E97" s="282" t="s">
        <v>172</v>
      </c>
      <c r="F97" s="283" t="s">
        <v>173</v>
      </c>
      <c r="G97" s="284"/>
      <c r="H97" s="284"/>
      <c r="I97" s="284"/>
      <c r="J97" s="285" t="s">
        <v>135</v>
      </c>
      <c r="K97" s="286">
        <v>45</v>
      </c>
      <c r="L97" s="250"/>
      <c r="M97" s="249"/>
      <c r="N97" s="251">
        <f>ROUND($L$97*$K$97,2)</f>
        <v>0</v>
      </c>
      <c r="O97" s="249"/>
      <c r="P97" s="249"/>
      <c r="Q97" s="249"/>
      <c r="R97" s="110" t="s">
        <v>129</v>
      </c>
      <c r="S97" s="20"/>
      <c r="T97" s="113"/>
      <c r="U97" s="114" t="s">
        <v>35</v>
      </c>
      <c r="X97" s="115">
        <v>0</v>
      </c>
      <c r="Y97" s="115">
        <f>$X$97*$K$97</f>
        <v>0</v>
      </c>
      <c r="Z97" s="115">
        <v>0</v>
      </c>
      <c r="AA97" s="116">
        <f>$Z$97*$K$97</f>
        <v>0</v>
      </c>
      <c r="AR97" s="79" t="s">
        <v>83</v>
      </c>
      <c r="AT97" s="79" t="s">
        <v>125</v>
      </c>
      <c r="AU97" s="79" t="s">
        <v>74</v>
      </c>
      <c r="AY97" s="6" t="s">
        <v>124</v>
      </c>
      <c r="BE97" s="117">
        <f>IF($U$97="základní",$N$97,0)</f>
        <v>0</v>
      </c>
      <c r="BF97" s="117">
        <f>IF($U$97="snížená",$N$97,0)</f>
        <v>0</v>
      </c>
      <c r="BG97" s="117">
        <f>IF($U$97="zákl. přenesená",$N$97,0)</f>
        <v>0</v>
      </c>
      <c r="BH97" s="117">
        <f>IF($U$97="sníž. přenesená",$N$97,0)</f>
        <v>0</v>
      </c>
      <c r="BI97" s="117">
        <f>IF($U$97="nulová",$N$97,0)</f>
        <v>0</v>
      </c>
      <c r="BJ97" s="79" t="s">
        <v>18</v>
      </c>
      <c r="BK97" s="117">
        <f>ROUND($L$97*$K$97,2)</f>
        <v>0</v>
      </c>
      <c r="BL97" s="79" t="s">
        <v>83</v>
      </c>
      <c r="BM97" s="79" t="s">
        <v>174</v>
      </c>
    </row>
    <row r="98" spans="2:47" s="6" customFormat="1" ht="27" customHeight="1">
      <c r="B98" s="20"/>
      <c r="F98" s="245" t="s">
        <v>175</v>
      </c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20"/>
      <c r="T98" s="44"/>
      <c r="AA98" s="45"/>
      <c r="AT98" s="6" t="s">
        <v>132</v>
      </c>
      <c r="AU98" s="6" t="s">
        <v>74</v>
      </c>
    </row>
    <row r="99" spans="2:51" s="6" customFormat="1" ht="15.75" customHeight="1">
      <c r="B99" s="118"/>
      <c r="E99" s="119"/>
      <c r="F99" s="246" t="s">
        <v>176</v>
      </c>
      <c r="G99" s="247"/>
      <c r="H99" s="247"/>
      <c r="I99" s="247"/>
      <c r="K99" s="120">
        <v>45</v>
      </c>
      <c r="S99" s="118"/>
      <c r="T99" s="121"/>
      <c r="AA99" s="122"/>
      <c r="AT99" s="119" t="s">
        <v>177</v>
      </c>
      <c r="AU99" s="119" t="s">
        <v>74</v>
      </c>
      <c r="AV99" s="119" t="s">
        <v>74</v>
      </c>
      <c r="AW99" s="119" t="s">
        <v>104</v>
      </c>
      <c r="AX99" s="119" t="s">
        <v>65</v>
      </c>
      <c r="AY99" s="119" t="s">
        <v>124</v>
      </c>
    </row>
    <row r="100" spans="2:65" s="6" customFormat="1" ht="15.75" customHeight="1">
      <c r="B100" s="20"/>
      <c r="C100" s="108" t="s">
        <v>178</v>
      </c>
      <c r="D100" s="108" t="s">
        <v>125</v>
      </c>
      <c r="E100" s="282" t="s">
        <v>179</v>
      </c>
      <c r="F100" s="283" t="s">
        <v>180</v>
      </c>
      <c r="G100" s="284"/>
      <c r="H100" s="284"/>
      <c r="I100" s="284"/>
      <c r="J100" s="285" t="s">
        <v>135</v>
      </c>
      <c r="K100" s="286">
        <v>45</v>
      </c>
      <c r="L100" s="250"/>
      <c r="M100" s="249"/>
      <c r="N100" s="251">
        <f>ROUND($L$100*$K$100,2)</f>
        <v>0</v>
      </c>
      <c r="O100" s="249"/>
      <c r="P100" s="249"/>
      <c r="Q100" s="249"/>
      <c r="R100" s="110" t="s">
        <v>129</v>
      </c>
      <c r="S100" s="20"/>
      <c r="T100" s="113"/>
      <c r="U100" s="114" t="s">
        <v>35</v>
      </c>
      <c r="X100" s="115">
        <v>0</v>
      </c>
      <c r="Y100" s="115">
        <f>$X$100*$K$100</f>
        <v>0</v>
      </c>
      <c r="Z100" s="115">
        <v>0</v>
      </c>
      <c r="AA100" s="116">
        <f>$Z$100*$K$100</f>
        <v>0</v>
      </c>
      <c r="AR100" s="79" t="s">
        <v>83</v>
      </c>
      <c r="AT100" s="79" t="s">
        <v>125</v>
      </c>
      <c r="AU100" s="79" t="s">
        <v>74</v>
      </c>
      <c r="AY100" s="6" t="s">
        <v>124</v>
      </c>
      <c r="BE100" s="117">
        <f>IF($U$100="základní",$N$100,0)</f>
        <v>0</v>
      </c>
      <c r="BF100" s="117">
        <f>IF($U$100="snížená",$N$100,0)</f>
        <v>0</v>
      </c>
      <c r="BG100" s="117">
        <f>IF($U$100="zákl. přenesená",$N$100,0)</f>
        <v>0</v>
      </c>
      <c r="BH100" s="117">
        <f>IF($U$100="sníž. přenesená",$N$100,0)</f>
        <v>0</v>
      </c>
      <c r="BI100" s="117">
        <f>IF($U$100="nulová",$N$100,0)</f>
        <v>0</v>
      </c>
      <c r="BJ100" s="79" t="s">
        <v>18</v>
      </c>
      <c r="BK100" s="117">
        <f>ROUND($L$100*$K$100,2)</f>
        <v>0</v>
      </c>
      <c r="BL100" s="79" t="s">
        <v>83</v>
      </c>
      <c r="BM100" s="79" t="s">
        <v>181</v>
      </c>
    </row>
    <row r="101" spans="2:47" s="6" customFormat="1" ht="16.5" customHeight="1">
      <c r="B101" s="20"/>
      <c r="F101" s="245" t="s">
        <v>182</v>
      </c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20"/>
      <c r="T101" s="44"/>
      <c r="AA101" s="45"/>
      <c r="AT101" s="6" t="s">
        <v>132</v>
      </c>
      <c r="AU101" s="6" t="s">
        <v>74</v>
      </c>
    </row>
    <row r="102" spans="2:51" s="6" customFormat="1" ht="15.75" customHeight="1">
      <c r="B102" s="118"/>
      <c r="E102" s="119"/>
      <c r="F102" s="246" t="s">
        <v>183</v>
      </c>
      <c r="G102" s="247"/>
      <c r="H102" s="247"/>
      <c r="I102" s="247"/>
      <c r="K102" s="120">
        <v>45</v>
      </c>
      <c r="S102" s="118"/>
      <c r="T102" s="121"/>
      <c r="AA102" s="122"/>
      <c r="AT102" s="119" t="s">
        <v>177</v>
      </c>
      <c r="AU102" s="119" t="s">
        <v>74</v>
      </c>
      <c r="AV102" s="119" t="s">
        <v>74</v>
      </c>
      <c r="AW102" s="119" t="s">
        <v>104</v>
      </c>
      <c r="AX102" s="119" t="s">
        <v>18</v>
      </c>
      <c r="AY102" s="119" t="s">
        <v>124</v>
      </c>
    </row>
    <row r="103" spans="2:65" s="6" customFormat="1" ht="27" customHeight="1">
      <c r="B103" s="20"/>
      <c r="C103" s="108" t="s">
        <v>184</v>
      </c>
      <c r="D103" s="108" t="s">
        <v>125</v>
      </c>
      <c r="E103" s="282" t="s">
        <v>185</v>
      </c>
      <c r="F103" s="283" t="s">
        <v>186</v>
      </c>
      <c r="G103" s="284"/>
      <c r="H103" s="284"/>
      <c r="I103" s="284"/>
      <c r="J103" s="285" t="s">
        <v>187</v>
      </c>
      <c r="K103" s="286">
        <v>450</v>
      </c>
      <c r="L103" s="250"/>
      <c r="M103" s="249"/>
      <c r="N103" s="251">
        <f>ROUND($L$103*$K$103,2)</f>
        <v>0</v>
      </c>
      <c r="O103" s="249"/>
      <c r="P103" s="249"/>
      <c r="Q103" s="249"/>
      <c r="R103" s="110" t="s">
        <v>129</v>
      </c>
      <c r="S103" s="20"/>
      <c r="T103" s="113"/>
      <c r="U103" s="114" t="s">
        <v>35</v>
      </c>
      <c r="X103" s="115">
        <v>0</v>
      </c>
      <c r="Y103" s="115">
        <f>$X$103*$K$103</f>
        <v>0</v>
      </c>
      <c r="Z103" s="115">
        <v>0</v>
      </c>
      <c r="AA103" s="116">
        <f>$Z$103*$K$103</f>
        <v>0</v>
      </c>
      <c r="AR103" s="79" t="s">
        <v>83</v>
      </c>
      <c r="AT103" s="79" t="s">
        <v>125</v>
      </c>
      <c r="AU103" s="79" t="s">
        <v>74</v>
      </c>
      <c r="AY103" s="6" t="s">
        <v>124</v>
      </c>
      <c r="BE103" s="117">
        <f>IF($U$103="základní",$N$103,0)</f>
        <v>0</v>
      </c>
      <c r="BF103" s="117">
        <f>IF($U$103="snížená",$N$103,0)</f>
        <v>0</v>
      </c>
      <c r="BG103" s="117">
        <f>IF($U$103="zákl. přenesená",$N$103,0)</f>
        <v>0</v>
      </c>
      <c r="BH103" s="117">
        <f>IF($U$103="sníž. přenesená",$N$103,0)</f>
        <v>0</v>
      </c>
      <c r="BI103" s="117">
        <f>IF($U$103="nulová",$N$103,0)</f>
        <v>0</v>
      </c>
      <c r="BJ103" s="79" t="s">
        <v>18</v>
      </c>
      <c r="BK103" s="117">
        <f>ROUND($L$103*$K$103,2)</f>
        <v>0</v>
      </c>
      <c r="BL103" s="79" t="s">
        <v>83</v>
      </c>
      <c r="BM103" s="79" t="s">
        <v>188</v>
      </c>
    </row>
    <row r="104" spans="2:47" s="6" customFormat="1" ht="16.5" customHeight="1">
      <c r="B104" s="20"/>
      <c r="F104" s="245" t="s">
        <v>189</v>
      </c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20"/>
      <c r="T104" s="44"/>
      <c r="AA104" s="45"/>
      <c r="AT104" s="6" t="s">
        <v>132</v>
      </c>
      <c r="AU104" s="6" t="s">
        <v>74</v>
      </c>
    </row>
    <row r="105" spans="2:65" s="6" customFormat="1" ht="39" customHeight="1">
      <c r="B105" s="20"/>
      <c r="C105" s="108" t="s">
        <v>190</v>
      </c>
      <c r="D105" s="108" t="s">
        <v>125</v>
      </c>
      <c r="E105" s="282" t="s">
        <v>191</v>
      </c>
      <c r="F105" s="283" t="s">
        <v>192</v>
      </c>
      <c r="G105" s="284"/>
      <c r="H105" s="284"/>
      <c r="I105" s="284"/>
      <c r="J105" s="285" t="s">
        <v>187</v>
      </c>
      <c r="K105" s="286">
        <v>450</v>
      </c>
      <c r="L105" s="250"/>
      <c r="M105" s="249"/>
      <c r="N105" s="251">
        <f>ROUND($L$105*$K$105,2)</f>
        <v>0</v>
      </c>
      <c r="O105" s="249"/>
      <c r="P105" s="249"/>
      <c r="Q105" s="249"/>
      <c r="R105" s="110" t="s">
        <v>129</v>
      </c>
      <c r="S105" s="20"/>
      <c r="T105" s="113"/>
      <c r="U105" s="114" t="s">
        <v>35</v>
      </c>
      <c r="X105" s="115">
        <v>8.3E-05</v>
      </c>
      <c r="Y105" s="115">
        <f>$X$105*$K$105</f>
        <v>0.03735</v>
      </c>
      <c r="Z105" s="115">
        <v>0</v>
      </c>
      <c r="AA105" s="116">
        <f>$Z$105*$K$105</f>
        <v>0</v>
      </c>
      <c r="AR105" s="79" t="s">
        <v>83</v>
      </c>
      <c r="AT105" s="79" t="s">
        <v>125</v>
      </c>
      <c r="AU105" s="79" t="s">
        <v>74</v>
      </c>
      <c r="AY105" s="6" t="s">
        <v>124</v>
      </c>
      <c r="BE105" s="117">
        <f>IF($U$105="základní",$N$105,0)</f>
        <v>0</v>
      </c>
      <c r="BF105" s="117">
        <f>IF($U$105="snížená",$N$105,0)</f>
        <v>0</v>
      </c>
      <c r="BG105" s="117">
        <f>IF($U$105="zákl. přenesená",$N$105,0)</f>
        <v>0</v>
      </c>
      <c r="BH105" s="117">
        <f>IF($U$105="sníž. přenesená",$N$105,0)</f>
        <v>0</v>
      </c>
      <c r="BI105" s="117">
        <f>IF($U$105="nulová",$N$105,0)</f>
        <v>0</v>
      </c>
      <c r="BJ105" s="79" t="s">
        <v>18</v>
      </c>
      <c r="BK105" s="117">
        <f>ROUND($L$105*$K$105,2)</f>
        <v>0</v>
      </c>
      <c r="BL105" s="79" t="s">
        <v>83</v>
      </c>
      <c r="BM105" s="79" t="s">
        <v>193</v>
      </c>
    </row>
    <row r="106" spans="2:47" s="6" customFormat="1" ht="16.5" customHeight="1">
      <c r="B106" s="20"/>
      <c r="F106" s="245" t="s">
        <v>194</v>
      </c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20"/>
      <c r="T106" s="44"/>
      <c r="AA106" s="45"/>
      <c r="AT106" s="6" t="s">
        <v>132</v>
      </c>
      <c r="AU106" s="6" t="s">
        <v>74</v>
      </c>
    </row>
    <row r="107" spans="2:65" s="6" customFormat="1" ht="27" customHeight="1">
      <c r="B107" s="20"/>
      <c r="C107" s="123" t="s">
        <v>195</v>
      </c>
      <c r="D107" s="123" t="s">
        <v>196</v>
      </c>
      <c r="E107" s="287" t="s">
        <v>197</v>
      </c>
      <c r="F107" s="288" t="s">
        <v>198</v>
      </c>
      <c r="G107" s="289"/>
      <c r="H107" s="289"/>
      <c r="I107" s="289"/>
      <c r="J107" s="290" t="s">
        <v>187</v>
      </c>
      <c r="K107" s="291">
        <v>450</v>
      </c>
      <c r="L107" s="253"/>
      <c r="M107" s="252"/>
      <c r="N107" s="254">
        <f>ROUND($L$107*$K$107,2)</f>
        <v>0</v>
      </c>
      <c r="O107" s="249"/>
      <c r="P107" s="249"/>
      <c r="Q107" s="249"/>
      <c r="R107" s="110"/>
      <c r="S107" s="20"/>
      <c r="T107" s="113"/>
      <c r="U107" s="114" t="s">
        <v>35</v>
      </c>
      <c r="X107" s="115">
        <v>0.0005</v>
      </c>
      <c r="Y107" s="115">
        <f>$X$107*$K$107</f>
        <v>0.225</v>
      </c>
      <c r="Z107" s="115">
        <v>0</v>
      </c>
      <c r="AA107" s="116">
        <f>$Z$107*$K$107</f>
        <v>0</v>
      </c>
      <c r="AR107" s="79" t="s">
        <v>162</v>
      </c>
      <c r="AT107" s="79" t="s">
        <v>196</v>
      </c>
      <c r="AU107" s="79" t="s">
        <v>74</v>
      </c>
      <c r="AY107" s="6" t="s">
        <v>124</v>
      </c>
      <c r="BE107" s="117">
        <f>IF($U$107="základní",$N$107,0)</f>
        <v>0</v>
      </c>
      <c r="BF107" s="117">
        <f>IF($U$107="snížená",$N$107,0)</f>
        <v>0</v>
      </c>
      <c r="BG107" s="117">
        <f>IF($U$107="zákl. přenesená",$N$107,0)</f>
        <v>0</v>
      </c>
      <c r="BH107" s="117">
        <f>IF($U$107="sníž. přenesená",$N$107,0)</f>
        <v>0</v>
      </c>
      <c r="BI107" s="117">
        <f>IF($U$107="nulová",$N$107,0)</f>
        <v>0</v>
      </c>
      <c r="BJ107" s="79" t="s">
        <v>18</v>
      </c>
      <c r="BK107" s="117">
        <f>ROUND($L$107*$K$107,2)</f>
        <v>0</v>
      </c>
      <c r="BL107" s="79" t="s">
        <v>83</v>
      </c>
      <c r="BM107" s="79" t="s">
        <v>199</v>
      </c>
    </row>
    <row r="108" spans="2:47" s="6" customFormat="1" ht="16.5" customHeight="1">
      <c r="B108" s="20"/>
      <c r="F108" s="245" t="s">
        <v>200</v>
      </c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20"/>
      <c r="T108" s="44"/>
      <c r="AA108" s="45"/>
      <c r="AT108" s="6" t="s">
        <v>132</v>
      </c>
      <c r="AU108" s="6" t="s">
        <v>74</v>
      </c>
    </row>
    <row r="109" spans="2:65" s="6" customFormat="1" ht="27" customHeight="1">
      <c r="B109" s="20"/>
      <c r="C109" s="108" t="s">
        <v>9</v>
      </c>
      <c r="D109" s="108" t="s">
        <v>125</v>
      </c>
      <c r="E109" s="282" t="s">
        <v>201</v>
      </c>
      <c r="F109" s="283" t="s">
        <v>202</v>
      </c>
      <c r="G109" s="284"/>
      <c r="H109" s="284"/>
      <c r="I109" s="284"/>
      <c r="J109" s="285" t="s">
        <v>140</v>
      </c>
      <c r="K109" s="286">
        <v>21</v>
      </c>
      <c r="L109" s="250"/>
      <c r="M109" s="249"/>
      <c r="N109" s="251">
        <f>ROUND($L$109*$K$109,2)</f>
        <v>0</v>
      </c>
      <c r="O109" s="249"/>
      <c r="P109" s="249"/>
      <c r="Q109" s="249"/>
      <c r="R109" s="110" t="s">
        <v>129</v>
      </c>
      <c r="S109" s="20"/>
      <c r="T109" s="113"/>
      <c r="U109" s="114" t="s">
        <v>35</v>
      </c>
      <c r="X109" s="115">
        <v>0</v>
      </c>
      <c r="Y109" s="115">
        <f>$X$109*$K$109</f>
        <v>0</v>
      </c>
      <c r="Z109" s="115">
        <v>0</v>
      </c>
      <c r="AA109" s="116">
        <f>$Z$109*$K$109</f>
        <v>0</v>
      </c>
      <c r="AR109" s="79" t="s">
        <v>83</v>
      </c>
      <c r="AT109" s="79" t="s">
        <v>125</v>
      </c>
      <c r="AU109" s="79" t="s">
        <v>74</v>
      </c>
      <c r="AY109" s="6" t="s">
        <v>124</v>
      </c>
      <c r="BE109" s="117">
        <f>IF($U$109="základní",$N$109,0)</f>
        <v>0</v>
      </c>
      <c r="BF109" s="117">
        <f>IF($U$109="snížená",$N$109,0)</f>
        <v>0</v>
      </c>
      <c r="BG109" s="117">
        <f>IF($U$109="zákl. přenesená",$N$109,0)</f>
        <v>0</v>
      </c>
      <c r="BH109" s="117">
        <f>IF($U$109="sníž. přenesená",$N$109,0)</f>
        <v>0</v>
      </c>
      <c r="BI109" s="117">
        <f>IF($U$109="nulová",$N$109,0)</f>
        <v>0</v>
      </c>
      <c r="BJ109" s="79" t="s">
        <v>18</v>
      </c>
      <c r="BK109" s="117">
        <f>ROUND($L$109*$K$109,2)</f>
        <v>0</v>
      </c>
      <c r="BL109" s="79" t="s">
        <v>83</v>
      </c>
      <c r="BM109" s="79" t="s">
        <v>203</v>
      </c>
    </row>
    <row r="110" spans="2:47" s="6" customFormat="1" ht="16.5" customHeight="1">
      <c r="B110" s="20"/>
      <c r="F110" s="245" t="s">
        <v>204</v>
      </c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20"/>
      <c r="T110" s="44"/>
      <c r="AA110" s="45"/>
      <c r="AT110" s="6" t="s">
        <v>132</v>
      </c>
      <c r="AU110" s="6" t="s">
        <v>74</v>
      </c>
    </row>
    <row r="111" spans="2:65" s="6" customFormat="1" ht="27" customHeight="1">
      <c r="B111" s="20"/>
      <c r="C111" s="108" t="s">
        <v>205</v>
      </c>
      <c r="D111" s="108" t="s">
        <v>125</v>
      </c>
      <c r="E111" s="282" t="s">
        <v>206</v>
      </c>
      <c r="F111" s="283" t="s">
        <v>207</v>
      </c>
      <c r="G111" s="284"/>
      <c r="H111" s="284"/>
      <c r="I111" s="284"/>
      <c r="J111" s="285" t="s">
        <v>128</v>
      </c>
      <c r="K111" s="286">
        <v>0.33</v>
      </c>
      <c r="L111" s="250"/>
      <c r="M111" s="249"/>
      <c r="N111" s="251">
        <f>ROUND($L$111*$K$111,2)</f>
        <v>0</v>
      </c>
      <c r="O111" s="249"/>
      <c r="P111" s="249"/>
      <c r="Q111" s="249"/>
      <c r="R111" s="110" t="s">
        <v>129</v>
      </c>
      <c r="S111" s="20"/>
      <c r="T111" s="113"/>
      <c r="U111" s="114" t="s">
        <v>35</v>
      </c>
      <c r="X111" s="115">
        <v>0</v>
      </c>
      <c r="Y111" s="115">
        <f>$X$111*$K$111</f>
        <v>0</v>
      </c>
      <c r="Z111" s="115">
        <v>0</v>
      </c>
      <c r="AA111" s="116">
        <f>$Z$111*$K$111</f>
        <v>0</v>
      </c>
      <c r="AR111" s="79" t="s">
        <v>83</v>
      </c>
      <c r="AT111" s="79" t="s">
        <v>125</v>
      </c>
      <c r="AU111" s="79" t="s">
        <v>74</v>
      </c>
      <c r="AY111" s="6" t="s">
        <v>124</v>
      </c>
      <c r="BE111" s="117">
        <f>IF($U$111="základní",$N$111,0)</f>
        <v>0</v>
      </c>
      <c r="BF111" s="117">
        <f>IF($U$111="snížená",$N$111,0)</f>
        <v>0</v>
      </c>
      <c r="BG111" s="117">
        <f>IF($U$111="zákl. přenesená",$N$111,0)</f>
        <v>0</v>
      </c>
      <c r="BH111" s="117">
        <f>IF($U$111="sníž. přenesená",$N$111,0)</f>
        <v>0</v>
      </c>
      <c r="BI111" s="117">
        <f>IF($U$111="nulová",$N$111,0)</f>
        <v>0</v>
      </c>
      <c r="BJ111" s="79" t="s">
        <v>18</v>
      </c>
      <c r="BK111" s="117">
        <f>ROUND($L$111*$K$111,2)</f>
        <v>0</v>
      </c>
      <c r="BL111" s="79" t="s">
        <v>83</v>
      </c>
      <c r="BM111" s="79" t="s">
        <v>208</v>
      </c>
    </row>
    <row r="112" spans="2:47" s="6" customFormat="1" ht="16.5" customHeight="1">
      <c r="B112" s="20"/>
      <c r="F112" s="245" t="s">
        <v>209</v>
      </c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20"/>
      <c r="T112" s="44"/>
      <c r="AA112" s="45"/>
      <c r="AT112" s="6" t="s">
        <v>132</v>
      </c>
      <c r="AU112" s="6" t="s">
        <v>74</v>
      </c>
    </row>
    <row r="113" spans="2:65" s="6" customFormat="1" ht="15.75" customHeight="1">
      <c r="B113" s="20"/>
      <c r="C113" s="123" t="s">
        <v>210</v>
      </c>
      <c r="D113" s="123" t="s">
        <v>196</v>
      </c>
      <c r="E113" s="287" t="s">
        <v>211</v>
      </c>
      <c r="F113" s="288" t="s">
        <v>212</v>
      </c>
      <c r="G113" s="289"/>
      <c r="H113" s="289"/>
      <c r="I113" s="289"/>
      <c r="J113" s="290" t="s">
        <v>213</v>
      </c>
      <c r="K113" s="291">
        <v>0.073</v>
      </c>
      <c r="L113" s="253"/>
      <c r="M113" s="252"/>
      <c r="N113" s="254">
        <f>ROUND($L$113*$K$113,2)</f>
        <v>0</v>
      </c>
      <c r="O113" s="249"/>
      <c r="P113" s="249"/>
      <c r="Q113" s="249"/>
      <c r="R113" s="110"/>
      <c r="S113" s="20"/>
      <c r="T113" s="113"/>
      <c r="U113" s="114" t="s">
        <v>35</v>
      </c>
      <c r="X113" s="115">
        <v>1</v>
      </c>
      <c r="Y113" s="115">
        <f>$X$113*$K$113</f>
        <v>0.073</v>
      </c>
      <c r="Z113" s="115">
        <v>0</v>
      </c>
      <c r="AA113" s="116">
        <f>$Z$113*$K$113</f>
        <v>0</v>
      </c>
      <c r="AR113" s="79" t="s">
        <v>162</v>
      </c>
      <c r="AT113" s="79" t="s">
        <v>196</v>
      </c>
      <c r="AU113" s="79" t="s">
        <v>74</v>
      </c>
      <c r="AY113" s="6" t="s">
        <v>124</v>
      </c>
      <c r="BE113" s="117">
        <f>IF($U$113="základní",$N$113,0)</f>
        <v>0</v>
      </c>
      <c r="BF113" s="117">
        <f>IF($U$113="snížená",$N$113,0)</f>
        <v>0</v>
      </c>
      <c r="BG113" s="117">
        <f>IF($U$113="zákl. přenesená",$N$113,0)</f>
        <v>0</v>
      </c>
      <c r="BH113" s="117">
        <f>IF($U$113="sníž. přenesená",$N$113,0)</f>
        <v>0</v>
      </c>
      <c r="BI113" s="117">
        <f>IF($U$113="nulová",$N$113,0)</f>
        <v>0</v>
      </c>
      <c r="BJ113" s="79" t="s">
        <v>18</v>
      </c>
      <c r="BK113" s="117">
        <f>ROUND($L$113*$K$113,2)</f>
        <v>0</v>
      </c>
      <c r="BL113" s="79" t="s">
        <v>83</v>
      </c>
      <c r="BM113" s="79" t="s">
        <v>214</v>
      </c>
    </row>
    <row r="114" spans="2:47" s="6" customFormat="1" ht="16.5" customHeight="1">
      <c r="B114" s="20"/>
      <c r="F114" s="245" t="s">
        <v>212</v>
      </c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20"/>
      <c r="T114" s="44"/>
      <c r="AA114" s="45"/>
      <c r="AT114" s="6" t="s">
        <v>132</v>
      </c>
      <c r="AU114" s="6" t="s">
        <v>74</v>
      </c>
    </row>
    <row r="115" spans="2:65" s="6" customFormat="1" ht="27" customHeight="1">
      <c r="B115" s="20"/>
      <c r="C115" s="108" t="s">
        <v>215</v>
      </c>
      <c r="D115" s="108" t="s">
        <v>125</v>
      </c>
      <c r="E115" s="282" t="s">
        <v>216</v>
      </c>
      <c r="F115" s="283" t="s">
        <v>217</v>
      </c>
      <c r="G115" s="284"/>
      <c r="H115" s="284"/>
      <c r="I115" s="284"/>
      <c r="J115" s="285" t="s">
        <v>128</v>
      </c>
      <c r="K115" s="286">
        <v>0.33</v>
      </c>
      <c r="L115" s="250"/>
      <c r="M115" s="249"/>
      <c r="N115" s="251">
        <f>ROUND($L$115*$K$115,2)</f>
        <v>0</v>
      </c>
      <c r="O115" s="249"/>
      <c r="P115" s="249"/>
      <c r="Q115" s="249"/>
      <c r="R115" s="110" t="s">
        <v>129</v>
      </c>
      <c r="S115" s="20"/>
      <c r="T115" s="113"/>
      <c r="U115" s="114" t="s">
        <v>35</v>
      </c>
      <c r="X115" s="115">
        <v>0</v>
      </c>
      <c r="Y115" s="115">
        <f>$X$115*$K$115</f>
        <v>0</v>
      </c>
      <c r="Z115" s="115">
        <v>0</v>
      </c>
      <c r="AA115" s="116">
        <f>$Z$115*$K$115</f>
        <v>0</v>
      </c>
      <c r="AR115" s="79" t="s">
        <v>83</v>
      </c>
      <c r="AT115" s="79" t="s">
        <v>125</v>
      </c>
      <c r="AU115" s="79" t="s">
        <v>74</v>
      </c>
      <c r="AY115" s="6" t="s">
        <v>124</v>
      </c>
      <c r="BE115" s="117">
        <f>IF($U$115="základní",$N$115,0)</f>
        <v>0</v>
      </c>
      <c r="BF115" s="117">
        <f>IF($U$115="snížená",$N$115,0)</f>
        <v>0</v>
      </c>
      <c r="BG115" s="117">
        <f>IF($U$115="zákl. přenesená",$N$115,0)</f>
        <v>0</v>
      </c>
      <c r="BH115" s="117">
        <f>IF($U$115="sníž. přenesená",$N$115,0)</f>
        <v>0</v>
      </c>
      <c r="BI115" s="117">
        <f>IF($U$115="nulová",$N$115,0)</f>
        <v>0</v>
      </c>
      <c r="BJ115" s="79" t="s">
        <v>18</v>
      </c>
      <c r="BK115" s="117">
        <f>ROUND($L$115*$K$115,2)</f>
        <v>0</v>
      </c>
      <c r="BL115" s="79" t="s">
        <v>83</v>
      </c>
      <c r="BM115" s="79" t="s">
        <v>218</v>
      </c>
    </row>
    <row r="116" spans="2:47" s="6" customFormat="1" ht="16.5" customHeight="1">
      <c r="B116" s="20"/>
      <c r="F116" s="245" t="s">
        <v>219</v>
      </c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20"/>
      <c r="T116" s="44"/>
      <c r="AA116" s="45"/>
      <c r="AT116" s="6" t="s">
        <v>132</v>
      </c>
      <c r="AU116" s="6" t="s">
        <v>74</v>
      </c>
    </row>
    <row r="117" spans="2:65" s="6" customFormat="1" ht="27" customHeight="1">
      <c r="B117" s="20"/>
      <c r="C117" s="108" t="s">
        <v>220</v>
      </c>
      <c r="D117" s="108" t="s">
        <v>125</v>
      </c>
      <c r="E117" s="282" t="s">
        <v>221</v>
      </c>
      <c r="F117" s="283" t="s">
        <v>222</v>
      </c>
      <c r="G117" s="284"/>
      <c r="H117" s="284"/>
      <c r="I117" s="284"/>
      <c r="J117" s="285" t="s">
        <v>140</v>
      </c>
      <c r="K117" s="286">
        <v>21</v>
      </c>
      <c r="L117" s="250"/>
      <c r="M117" s="249"/>
      <c r="N117" s="251">
        <f>ROUND($L$117*$K$117,2)</f>
        <v>0</v>
      </c>
      <c r="O117" s="249"/>
      <c r="P117" s="249"/>
      <c r="Q117" s="249"/>
      <c r="R117" s="110" t="s">
        <v>129</v>
      </c>
      <c r="S117" s="20"/>
      <c r="T117" s="113"/>
      <c r="U117" s="114" t="s">
        <v>35</v>
      </c>
      <c r="X117" s="115">
        <v>0</v>
      </c>
      <c r="Y117" s="115">
        <f>$X$117*$K$117</f>
        <v>0</v>
      </c>
      <c r="Z117" s="115">
        <v>0</v>
      </c>
      <c r="AA117" s="116">
        <f>$Z$117*$K$117</f>
        <v>0</v>
      </c>
      <c r="AR117" s="79" t="s">
        <v>83</v>
      </c>
      <c r="AT117" s="79" t="s">
        <v>125</v>
      </c>
      <c r="AU117" s="79" t="s">
        <v>74</v>
      </c>
      <c r="AY117" s="6" t="s">
        <v>124</v>
      </c>
      <c r="BE117" s="117">
        <f>IF($U$117="základní",$N$117,0)</f>
        <v>0</v>
      </c>
      <c r="BF117" s="117">
        <f>IF($U$117="snížená",$N$117,0)</f>
        <v>0</v>
      </c>
      <c r="BG117" s="117">
        <f>IF($U$117="zákl. přenesená",$N$117,0)</f>
        <v>0</v>
      </c>
      <c r="BH117" s="117">
        <f>IF($U$117="sníž. přenesená",$N$117,0)</f>
        <v>0</v>
      </c>
      <c r="BI117" s="117">
        <f>IF($U$117="nulová",$N$117,0)</f>
        <v>0</v>
      </c>
      <c r="BJ117" s="79" t="s">
        <v>18</v>
      </c>
      <c r="BK117" s="117">
        <f>ROUND($L$117*$K$117,2)</f>
        <v>0</v>
      </c>
      <c r="BL117" s="79" t="s">
        <v>83</v>
      </c>
      <c r="BM117" s="79" t="s">
        <v>223</v>
      </c>
    </row>
    <row r="118" spans="2:47" s="6" customFormat="1" ht="16.5" customHeight="1">
      <c r="B118" s="20"/>
      <c r="F118" s="245" t="s">
        <v>224</v>
      </c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20"/>
      <c r="T118" s="44"/>
      <c r="AA118" s="45"/>
      <c r="AT118" s="6" t="s">
        <v>132</v>
      </c>
      <c r="AU118" s="6" t="s">
        <v>74</v>
      </c>
    </row>
    <row r="119" spans="2:65" s="6" customFormat="1" ht="15.75" customHeight="1">
      <c r="B119" s="20"/>
      <c r="C119" s="123" t="s">
        <v>225</v>
      </c>
      <c r="D119" s="123" t="s">
        <v>196</v>
      </c>
      <c r="E119" s="287" t="s">
        <v>226</v>
      </c>
      <c r="F119" s="288" t="s">
        <v>227</v>
      </c>
      <c r="G119" s="289"/>
      <c r="H119" s="289"/>
      <c r="I119" s="289"/>
      <c r="J119" s="290" t="s">
        <v>140</v>
      </c>
      <c r="K119" s="291">
        <v>17</v>
      </c>
      <c r="L119" s="253"/>
      <c r="M119" s="252"/>
      <c r="N119" s="254">
        <f>ROUND($L$119*$K$119,2)</f>
        <v>0</v>
      </c>
      <c r="O119" s="249"/>
      <c r="P119" s="249"/>
      <c r="Q119" s="249"/>
      <c r="R119" s="110"/>
      <c r="S119" s="20"/>
      <c r="T119" s="113"/>
      <c r="U119" s="114" t="s">
        <v>35</v>
      </c>
      <c r="X119" s="115">
        <v>0.003</v>
      </c>
      <c r="Y119" s="115">
        <f>$X$119*$K$119</f>
        <v>0.051000000000000004</v>
      </c>
      <c r="Z119" s="115">
        <v>0</v>
      </c>
      <c r="AA119" s="116">
        <f>$Z$119*$K$119</f>
        <v>0</v>
      </c>
      <c r="AR119" s="79" t="s">
        <v>162</v>
      </c>
      <c r="AT119" s="79" t="s">
        <v>196</v>
      </c>
      <c r="AU119" s="79" t="s">
        <v>74</v>
      </c>
      <c r="AY119" s="6" t="s">
        <v>124</v>
      </c>
      <c r="BE119" s="117">
        <f>IF($U$119="základní",$N$119,0)</f>
        <v>0</v>
      </c>
      <c r="BF119" s="117">
        <f>IF($U$119="snížená",$N$119,0)</f>
        <v>0</v>
      </c>
      <c r="BG119" s="117">
        <f>IF($U$119="zákl. přenesená",$N$119,0)</f>
        <v>0</v>
      </c>
      <c r="BH119" s="117">
        <f>IF($U$119="sníž. přenesená",$N$119,0)</f>
        <v>0</v>
      </c>
      <c r="BI119" s="117">
        <f>IF($U$119="nulová",$N$119,0)</f>
        <v>0</v>
      </c>
      <c r="BJ119" s="79" t="s">
        <v>18</v>
      </c>
      <c r="BK119" s="117">
        <f>ROUND($L$119*$K$119,2)</f>
        <v>0</v>
      </c>
      <c r="BL119" s="79" t="s">
        <v>83</v>
      </c>
      <c r="BM119" s="79" t="s">
        <v>228</v>
      </c>
    </row>
    <row r="120" spans="2:47" s="6" customFormat="1" ht="16.5" customHeight="1">
      <c r="B120" s="20"/>
      <c r="F120" s="245" t="s">
        <v>229</v>
      </c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20"/>
      <c r="T120" s="44"/>
      <c r="AA120" s="45"/>
      <c r="AT120" s="6" t="s">
        <v>132</v>
      </c>
      <c r="AU120" s="6" t="s">
        <v>74</v>
      </c>
    </row>
    <row r="121" spans="2:65" s="6" customFormat="1" ht="27" customHeight="1">
      <c r="B121" s="20"/>
      <c r="C121" s="123" t="s">
        <v>8</v>
      </c>
      <c r="D121" s="123" t="s">
        <v>196</v>
      </c>
      <c r="E121" s="287" t="s">
        <v>230</v>
      </c>
      <c r="F121" s="288" t="s">
        <v>231</v>
      </c>
      <c r="G121" s="289"/>
      <c r="H121" s="289"/>
      <c r="I121" s="289"/>
      <c r="J121" s="290" t="s">
        <v>140</v>
      </c>
      <c r="K121" s="291">
        <v>4</v>
      </c>
      <c r="L121" s="253"/>
      <c r="M121" s="252"/>
      <c r="N121" s="254">
        <f>ROUND($L$121*$K$121,2)</f>
        <v>0</v>
      </c>
      <c r="O121" s="249"/>
      <c r="P121" s="249"/>
      <c r="Q121" s="249"/>
      <c r="R121" s="110"/>
      <c r="S121" s="20"/>
      <c r="T121" s="113"/>
      <c r="U121" s="114" t="s">
        <v>35</v>
      </c>
      <c r="X121" s="115">
        <v>0.003</v>
      </c>
      <c r="Y121" s="115">
        <f>$X$121*$K$121</f>
        <v>0.012</v>
      </c>
      <c r="Z121" s="115">
        <v>0</v>
      </c>
      <c r="AA121" s="116">
        <f>$Z$121*$K$121</f>
        <v>0</v>
      </c>
      <c r="AR121" s="79" t="s">
        <v>162</v>
      </c>
      <c r="AT121" s="79" t="s">
        <v>196</v>
      </c>
      <c r="AU121" s="79" t="s">
        <v>74</v>
      </c>
      <c r="AY121" s="6" t="s">
        <v>124</v>
      </c>
      <c r="BE121" s="117">
        <f>IF($U$121="základní",$N$121,0)</f>
        <v>0</v>
      </c>
      <c r="BF121" s="117">
        <f>IF($U$121="snížená",$N$121,0)</f>
        <v>0</v>
      </c>
      <c r="BG121" s="117">
        <f>IF($U$121="zákl. přenesená",$N$121,0)</f>
        <v>0</v>
      </c>
      <c r="BH121" s="117">
        <f>IF($U$121="sníž. přenesená",$N$121,0)</f>
        <v>0</v>
      </c>
      <c r="BI121" s="117">
        <f>IF($U$121="nulová",$N$121,0)</f>
        <v>0</v>
      </c>
      <c r="BJ121" s="79" t="s">
        <v>18</v>
      </c>
      <c r="BK121" s="117">
        <f>ROUND($L$121*$K$121,2)</f>
        <v>0</v>
      </c>
      <c r="BL121" s="79" t="s">
        <v>83</v>
      </c>
      <c r="BM121" s="79" t="s">
        <v>232</v>
      </c>
    </row>
    <row r="122" spans="2:47" s="6" customFormat="1" ht="16.5" customHeight="1">
      <c r="B122" s="20"/>
      <c r="F122" s="245" t="s">
        <v>233</v>
      </c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20"/>
      <c r="T122" s="44"/>
      <c r="AA122" s="45"/>
      <c r="AT122" s="6" t="s">
        <v>132</v>
      </c>
      <c r="AU122" s="6" t="s">
        <v>74</v>
      </c>
    </row>
    <row r="123" spans="2:65" s="6" customFormat="1" ht="27" customHeight="1">
      <c r="B123" s="20"/>
      <c r="C123" s="108" t="s">
        <v>234</v>
      </c>
      <c r="D123" s="108" t="s">
        <v>125</v>
      </c>
      <c r="E123" s="282" t="s">
        <v>235</v>
      </c>
      <c r="F123" s="283" t="s">
        <v>236</v>
      </c>
      <c r="G123" s="284"/>
      <c r="H123" s="284"/>
      <c r="I123" s="284"/>
      <c r="J123" s="285" t="s">
        <v>140</v>
      </c>
      <c r="K123" s="286">
        <v>3500</v>
      </c>
      <c r="L123" s="250"/>
      <c r="M123" s="249"/>
      <c r="N123" s="251">
        <f>ROUND($L$123*$K$123,2)</f>
        <v>0</v>
      </c>
      <c r="O123" s="249"/>
      <c r="P123" s="249"/>
      <c r="Q123" s="249"/>
      <c r="R123" s="110" t="s">
        <v>129</v>
      </c>
      <c r="S123" s="20"/>
      <c r="T123" s="113"/>
      <c r="U123" s="114" t="s">
        <v>35</v>
      </c>
      <c r="X123" s="115">
        <v>0</v>
      </c>
      <c r="Y123" s="115">
        <f>$X$123*$K$123</f>
        <v>0</v>
      </c>
      <c r="Z123" s="115">
        <v>0</v>
      </c>
      <c r="AA123" s="116">
        <f>$Z$123*$K$123</f>
        <v>0</v>
      </c>
      <c r="AR123" s="79" t="s">
        <v>83</v>
      </c>
      <c r="AT123" s="79" t="s">
        <v>125</v>
      </c>
      <c r="AU123" s="79" t="s">
        <v>74</v>
      </c>
      <c r="AY123" s="6" t="s">
        <v>124</v>
      </c>
      <c r="BE123" s="117">
        <f>IF($U$123="základní",$N$123,0)</f>
        <v>0</v>
      </c>
      <c r="BF123" s="117">
        <f>IF($U$123="snížená",$N$123,0)</f>
        <v>0</v>
      </c>
      <c r="BG123" s="117">
        <f>IF($U$123="zákl. přenesená",$N$123,0)</f>
        <v>0</v>
      </c>
      <c r="BH123" s="117">
        <f>IF($U$123="sníž. přenesená",$N$123,0)</f>
        <v>0</v>
      </c>
      <c r="BI123" s="117">
        <f>IF($U$123="nulová",$N$123,0)</f>
        <v>0</v>
      </c>
      <c r="BJ123" s="79" t="s">
        <v>18</v>
      </c>
      <c r="BK123" s="117">
        <f>ROUND($L$123*$K$123,2)</f>
        <v>0</v>
      </c>
      <c r="BL123" s="79" t="s">
        <v>83</v>
      </c>
      <c r="BM123" s="79" t="s">
        <v>237</v>
      </c>
    </row>
    <row r="124" spans="2:47" s="6" customFormat="1" ht="16.5" customHeight="1">
      <c r="B124" s="20"/>
      <c r="F124" s="245" t="s">
        <v>238</v>
      </c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20"/>
      <c r="T124" s="44"/>
      <c r="AA124" s="45"/>
      <c r="AT124" s="6" t="s">
        <v>132</v>
      </c>
      <c r="AU124" s="6" t="s">
        <v>74</v>
      </c>
    </row>
    <row r="125" spans="2:65" s="6" customFormat="1" ht="15.75" customHeight="1">
      <c r="B125" s="20"/>
      <c r="C125" s="123" t="s">
        <v>239</v>
      </c>
      <c r="D125" s="123" t="s">
        <v>196</v>
      </c>
      <c r="E125" s="287" t="s">
        <v>240</v>
      </c>
      <c r="F125" s="288" t="s">
        <v>241</v>
      </c>
      <c r="G125" s="289"/>
      <c r="H125" s="289"/>
      <c r="I125" s="289"/>
      <c r="J125" s="290" t="s">
        <v>140</v>
      </c>
      <c r="K125" s="291">
        <v>3605</v>
      </c>
      <c r="L125" s="253"/>
      <c r="M125" s="252"/>
      <c r="N125" s="254">
        <f>ROUND($L$125*$K$125,2)</f>
        <v>0</v>
      </c>
      <c r="O125" s="249"/>
      <c r="P125" s="249"/>
      <c r="Q125" s="249"/>
      <c r="R125" s="110"/>
      <c r="S125" s="20"/>
      <c r="T125" s="113"/>
      <c r="U125" s="114" t="s">
        <v>35</v>
      </c>
      <c r="X125" s="115">
        <v>0.002</v>
      </c>
      <c r="Y125" s="115">
        <f>$X$125*$K$125</f>
        <v>7.21</v>
      </c>
      <c r="Z125" s="115">
        <v>0</v>
      </c>
      <c r="AA125" s="116">
        <f>$Z$125*$K$125</f>
        <v>0</v>
      </c>
      <c r="AR125" s="79" t="s">
        <v>162</v>
      </c>
      <c r="AT125" s="79" t="s">
        <v>196</v>
      </c>
      <c r="AU125" s="79" t="s">
        <v>74</v>
      </c>
      <c r="AY125" s="6" t="s">
        <v>124</v>
      </c>
      <c r="BE125" s="117">
        <f>IF($U$125="základní",$N$125,0)</f>
        <v>0</v>
      </c>
      <c r="BF125" s="117">
        <f>IF($U$125="snížená",$N$125,0)</f>
        <v>0</v>
      </c>
      <c r="BG125" s="117">
        <f>IF($U$125="zákl. přenesená",$N$125,0)</f>
        <v>0</v>
      </c>
      <c r="BH125" s="117">
        <f>IF($U$125="sníž. přenesená",$N$125,0)</f>
        <v>0</v>
      </c>
      <c r="BI125" s="117">
        <f>IF($U$125="nulová",$N$125,0)</f>
        <v>0</v>
      </c>
      <c r="BJ125" s="79" t="s">
        <v>18</v>
      </c>
      <c r="BK125" s="117">
        <f>ROUND($L$125*$K$125,2)</f>
        <v>0</v>
      </c>
      <c r="BL125" s="79" t="s">
        <v>83</v>
      </c>
      <c r="BM125" s="79" t="s">
        <v>242</v>
      </c>
    </row>
    <row r="126" spans="2:47" s="6" customFormat="1" ht="16.5" customHeight="1">
      <c r="B126" s="20"/>
      <c r="F126" s="245" t="s">
        <v>243</v>
      </c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20"/>
      <c r="T126" s="44"/>
      <c r="AA126" s="45"/>
      <c r="AT126" s="6" t="s">
        <v>132</v>
      </c>
      <c r="AU126" s="6" t="s">
        <v>74</v>
      </c>
    </row>
    <row r="127" spans="2:65" s="6" customFormat="1" ht="27" customHeight="1">
      <c r="B127" s="20"/>
      <c r="C127" s="108" t="s">
        <v>244</v>
      </c>
      <c r="D127" s="108" t="s">
        <v>125</v>
      </c>
      <c r="E127" s="282" t="s">
        <v>245</v>
      </c>
      <c r="F127" s="283" t="s">
        <v>246</v>
      </c>
      <c r="G127" s="284"/>
      <c r="H127" s="284"/>
      <c r="I127" s="284"/>
      <c r="J127" s="285" t="s">
        <v>140</v>
      </c>
      <c r="K127" s="286">
        <v>3521</v>
      </c>
      <c r="L127" s="250"/>
      <c r="M127" s="249"/>
      <c r="N127" s="251">
        <f>ROUND($L$127*$K$127,2)</f>
        <v>0</v>
      </c>
      <c r="O127" s="249"/>
      <c r="P127" s="249"/>
      <c r="Q127" s="249"/>
      <c r="R127" s="110"/>
      <c r="S127" s="20"/>
      <c r="T127" s="113"/>
      <c r="U127" s="114" t="s">
        <v>35</v>
      </c>
      <c r="X127" s="115">
        <v>0</v>
      </c>
      <c r="Y127" s="115">
        <f>$X$127*$K$127</f>
        <v>0</v>
      </c>
      <c r="Z127" s="115">
        <v>0</v>
      </c>
      <c r="AA127" s="116">
        <f>$Z$127*$K$127</f>
        <v>0</v>
      </c>
      <c r="AR127" s="79" t="s">
        <v>83</v>
      </c>
      <c r="AT127" s="79" t="s">
        <v>125</v>
      </c>
      <c r="AU127" s="79" t="s">
        <v>74</v>
      </c>
      <c r="AY127" s="6" t="s">
        <v>124</v>
      </c>
      <c r="BE127" s="117">
        <f>IF($U$127="základní",$N$127,0)</f>
        <v>0</v>
      </c>
      <c r="BF127" s="117">
        <f>IF($U$127="snížená",$N$127,0)</f>
        <v>0</v>
      </c>
      <c r="BG127" s="117">
        <f>IF($U$127="zákl. přenesená",$N$127,0)</f>
        <v>0</v>
      </c>
      <c r="BH127" s="117">
        <f>IF($U$127="sníž. přenesená",$N$127,0)</f>
        <v>0</v>
      </c>
      <c r="BI127" s="117">
        <f>IF($U$127="nulová",$N$127,0)</f>
        <v>0</v>
      </c>
      <c r="BJ127" s="79" t="s">
        <v>18</v>
      </c>
      <c r="BK127" s="117">
        <f>ROUND($L$127*$K$127,2)</f>
        <v>0</v>
      </c>
      <c r="BL127" s="79" t="s">
        <v>83</v>
      </c>
      <c r="BM127" s="79" t="s">
        <v>247</v>
      </c>
    </row>
    <row r="128" spans="2:47" s="6" customFormat="1" ht="16.5" customHeight="1">
      <c r="B128" s="20"/>
      <c r="F128" s="245" t="s">
        <v>248</v>
      </c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20"/>
      <c r="T128" s="44"/>
      <c r="AA128" s="45"/>
      <c r="AT128" s="6" t="s">
        <v>132</v>
      </c>
      <c r="AU128" s="6" t="s">
        <v>74</v>
      </c>
    </row>
    <row r="129" spans="2:51" s="6" customFormat="1" ht="15.75" customHeight="1">
      <c r="B129" s="118"/>
      <c r="E129" s="119"/>
      <c r="F129" s="246" t="s">
        <v>249</v>
      </c>
      <c r="G129" s="247"/>
      <c r="H129" s="247"/>
      <c r="I129" s="247"/>
      <c r="K129" s="120">
        <v>3521</v>
      </c>
      <c r="S129" s="118"/>
      <c r="T129" s="121"/>
      <c r="AA129" s="122"/>
      <c r="AT129" s="119" t="s">
        <v>177</v>
      </c>
      <c r="AU129" s="119" t="s">
        <v>74</v>
      </c>
      <c r="AV129" s="119" t="s">
        <v>74</v>
      </c>
      <c r="AW129" s="119" t="s">
        <v>104</v>
      </c>
      <c r="AX129" s="119" t="s">
        <v>18</v>
      </c>
      <c r="AY129" s="119" t="s">
        <v>124</v>
      </c>
    </row>
    <row r="130" spans="2:65" s="6" customFormat="1" ht="15.75" customHeight="1">
      <c r="B130" s="20"/>
      <c r="C130" s="123" t="s">
        <v>250</v>
      </c>
      <c r="D130" s="123" t="s">
        <v>196</v>
      </c>
      <c r="E130" s="287" t="s">
        <v>251</v>
      </c>
      <c r="F130" s="288" t="s">
        <v>252</v>
      </c>
      <c r="G130" s="289"/>
      <c r="H130" s="289"/>
      <c r="I130" s="289"/>
      <c r="J130" s="290" t="s">
        <v>140</v>
      </c>
      <c r="K130" s="291">
        <v>3521</v>
      </c>
      <c r="L130" s="253"/>
      <c r="M130" s="252"/>
      <c r="N130" s="254">
        <f>ROUND($L$130*$K$130,2)</f>
        <v>0</v>
      </c>
      <c r="O130" s="249"/>
      <c r="P130" s="249"/>
      <c r="Q130" s="249"/>
      <c r="R130" s="110"/>
      <c r="S130" s="20"/>
      <c r="T130" s="113"/>
      <c r="U130" s="114" t="s">
        <v>35</v>
      </c>
      <c r="X130" s="115">
        <v>0.00025</v>
      </c>
      <c r="Y130" s="115">
        <f>$X$130*$K$130</f>
        <v>0.88025</v>
      </c>
      <c r="Z130" s="115">
        <v>0</v>
      </c>
      <c r="AA130" s="116">
        <f>$Z$130*$K$130</f>
        <v>0</v>
      </c>
      <c r="AR130" s="79" t="s">
        <v>162</v>
      </c>
      <c r="AT130" s="79" t="s">
        <v>196</v>
      </c>
      <c r="AU130" s="79" t="s">
        <v>74</v>
      </c>
      <c r="AY130" s="6" t="s">
        <v>124</v>
      </c>
      <c r="BE130" s="117">
        <f>IF($U$130="základní",$N$130,0)</f>
        <v>0</v>
      </c>
      <c r="BF130" s="117">
        <f>IF($U$130="snížená",$N$130,0)</f>
        <v>0</v>
      </c>
      <c r="BG130" s="117">
        <f>IF($U$130="zákl. přenesená",$N$130,0)</f>
        <v>0</v>
      </c>
      <c r="BH130" s="117">
        <f>IF($U$130="sníž. přenesená",$N$130,0)</f>
        <v>0</v>
      </c>
      <c r="BI130" s="117">
        <f>IF($U$130="nulová",$N$130,0)</f>
        <v>0</v>
      </c>
      <c r="BJ130" s="79" t="s">
        <v>18</v>
      </c>
      <c r="BK130" s="117">
        <f>ROUND($L$130*$K$130,2)</f>
        <v>0</v>
      </c>
      <c r="BL130" s="79" t="s">
        <v>83</v>
      </c>
      <c r="BM130" s="79" t="s">
        <v>253</v>
      </c>
    </row>
    <row r="131" spans="2:47" s="6" customFormat="1" ht="16.5" customHeight="1">
      <c r="B131" s="20"/>
      <c r="F131" s="245" t="s">
        <v>254</v>
      </c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20"/>
      <c r="T131" s="44"/>
      <c r="AA131" s="45"/>
      <c r="AT131" s="6" t="s">
        <v>132</v>
      </c>
      <c r="AU131" s="6" t="s">
        <v>74</v>
      </c>
    </row>
    <row r="132" spans="2:65" s="6" customFormat="1" ht="15.75" customHeight="1">
      <c r="B132" s="20"/>
      <c r="C132" s="108" t="s">
        <v>255</v>
      </c>
      <c r="D132" s="108" t="s">
        <v>125</v>
      </c>
      <c r="E132" s="282" t="s">
        <v>256</v>
      </c>
      <c r="F132" s="283" t="s">
        <v>257</v>
      </c>
      <c r="G132" s="284"/>
      <c r="H132" s="284"/>
      <c r="I132" s="284"/>
      <c r="J132" s="285" t="s">
        <v>258</v>
      </c>
      <c r="K132" s="286">
        <v>238</v>
      </c>
      <c r="L132" s="250"/>
      <c r="M132" s="249"/>
      <c r="N132" s="251">
        <f>ROUND($L$132*$K$132,2)</f>
        <v>0</v>
      </c>
      <c r="O132" s="249"/>
      <c r="P132" s="249"/>
      <c r="Q132" s="249"/>
      <c r="R132" s="110" t="s">
        <v>129</v>
      </c>
      <c r="S132" s="20"/>
      <c r="T132" s="113"/>
      <c r="U132" s="114" t="s">
        <v>35</v>
      </c>
      <c r="X132" s="115">
        <v>0</v>
      </c>
      <c r="Y132" s="115">
        <f>$X$132*$K$132</f>
        <v>0</v>
      </c>
      <c r="Z132" s="115">
        <v>0</v>
      </c>
      <c r="AA132" s="116">
        <f>$Z$132*$K$132</f>
        <v>0</v>
      </c>
      <c r="AR132" s="79" t="s">
        <v>83</v>
      </c>
      <c r="AT132" s="79" t="s">
        <v>125</v>
      </c>
      <c r="AU132" s="79" t="s">
        <v>74</v>
      </c>
      <c r="AY132" s="6" t="s">
        <v>124</v>
      </c>
      <c r="BE132" s="117">
        <f>IF($U$132="základní",$N$132,0)</f>
        <v>0</v>
      </c>
      <c r="BF132" s="117">
        <f>IF($U$132="snížená",$N$132,0)</f>
        <v>0</v>
      </c>
      <c r="BG132" s="117">
        <f>IF($U$132="zákl. přenesená",$N$132,0)</f>
        <v>0</v>
      </c>
      <c r="BH132" s="117">
        <f>IF($U$132="sníž. přenesená",$N$132,0)</f>
        <v>0</v>
      </c>
      <c r="BI132" s="117">
        <f>IF($U$132="nulová",$N$132,0)</f>
        <v>0</v>
      </c>
      <c r="BJ132" s="79" t="s">
        <v>18</v>
      </c>
      <c r="BK132" s="117">
        <f>ROUND($L$132*$K$132,2)</f>
        <v>0</v>
      </c>
      <c r="BL132" s="79" t="s">
        <v>83</v>
      </c>
      <c r="BM132" s="79" t="s">
        <v>259</v>
      </c>
    </row>
    <row r="133" spans="2:47" s="6" customFormat="1" ht="16.5" customHeight="1">
      <c r="B133" s="20"/>
      <c r="F133" s="245" t="s">
        <v>260</v>
      </c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20"/>
      <c r="T133" s="44"/>
      <c r="AA133" s="45"/>
      <c r="AT133" s="6" t="s">
        <v>132</v>
      </c>
      <c r="AU133" s="6" t="s">
        <v>74</v>
      </c>
    </row>
    <row r="134" spans="2:51" s="6" customFormat="1" ht="15.75" customHeight="1">
      <c r="B134" s="118"/>
      <c r="F134" s="246" t="s">
        <v>261</v>
      </c>
      <c r="G134" s="247"/>
      <c r="H134" s="247"/>
      <c r="I134" s="247"/>
      <c r="K134" s="120">
        <v>238</v>
      </c>
      <c r="S134" s="118"/>
      <c r="T134" s="121"/>
      <c r="AA134" s="122"/>
      <c r="AT134" s="119" t="s">
        <v>177</v>
      </c>
      <c r="AU134" s="119" t="s">
        <v>74</v>
      </c>
      <c r="AV134" s="119" t="s">
        <v>74</v>
      </c>
      <c r="AW134" s="119" t="s">
        <v>65</v>
      </c>
      <c r="AX134" s="119" t="s">
        <v>18</v>
      </c>
      <c r="AY134" s="119" t="s">
        <v>124</v>
      </c>
    </row>
    <row r="135" spans="2:65" s="6" customFormat="1" ht="27" customHeight="1">
      <c r="B135" s="20"/>
      <c r="C135" s="108" t="s">
        <v>262</v>
      </c>
      <c r="D135" s="108" t="s">
        <v>125</v>
      </c>
      <c r="E135" s="282" t="s">
        <v>263</v>
      </c>
      <c r="F135" s="283" t="s">
        <v>264</v>
      </c>
      <c r="G135" s="284"/>
      <c r="H135" s="284"/>
      <c r="I135" s="284"/>
      <c r="J135" s="285" t="s">
        <v>140</v>
      </c>
      <c r="K135" s="286">
        <v>41</v>
      </c>
      <c r="L135" s="250"/>
      <c r="M135" s="249"/>
      <c r="N135" s="251">
        <f>ROUND($L$135*$K$135,2)</f>
        <v>0</v>
      </c>
      <c r="O135" s="249"/>
      <c r="P135" s="249"/>
      <c r="Q135" s="249"/>
      <c r="R135" s="110" t="s">
        <v>129</v>
      </c>
      <c r="S135" s="20"/>
      <c r="T135" s="113"/>
      <c r="U135" s="114" t="s">
        <v>35</v>
      </c>
      <c r="X135" s="115">
        <v>0</v>
      </c>
      <c r="Y135" s="115">
        <f>$X$135*$K$135</f>
        <v>0</v>
      </c>
      <c r="Z135" s="115">
        <v>0</v>
      </c>
      <c r="AA135" s="116">
        <f>$Z$135*$K$135</f>
        <v>0</v>
      </c>
      <c r="AR135" s="79" t="s">
        <v>83</v>
      </c>
      <c r="AT135" s="79" t="s">
        <v>125</v>
      </c>
      <c r="AU135" s="79" t="s">
        <v>74</v>
      </c>
      <c r="AY135" s="6" t="s">
        <v>124</v>
      </c>
      <c r="BE135" s="117">
        <f>IF($U$135="základní",$N$135,0)</f>
        <v>0</v>
      </c>
      <c r="BF135" s="117">
        <f>IF($U$135="snížená",$N$135,0)</f>
        <v>0</v>
      </c>
      <c r="BG135" s="117">
        <f>IF($U$135="zákl. přenesená",$N$135,0)</f>
        <v>0</v>
      </c>
      <c r="BH135" s="117">
        <f>IF($U$135="sníž. přenesená",$N$135,0)</f>
        <v>0</v>
      </c>
      <c r="BI135" s="117">
        <f>IF($U$135="nulová",$N$135,0)</f>
        <v>0</v>
      </c>
      <c r="BJ135" s="79" t="s">
        <v>18</v>
      </c>
      <c r="BK135" s="117">
        <f>ROUND($L$135*$K$135,2)</f>
        <v>0</v>
      </c>
      <c r="BL135" s="79" t="s">
        <v>83</v>
      </c>
      <c r="BM135" s="79" t="s">
        <v>265</v>
      </c>
    </row>
    <row r="136" spans="2:47" s="6" customFormat="1" ht="16.5" customHeight="1">
      <c r="B136" s="20"/>
      <c r="F136" s="245" t="s">
        <v>266</v>
      </c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20"/>
      <c r="T136" s="44"/>
      <c r="AA136" s="45"/>
      <c r="AT136" s="6" t="s">
        <v>132</v>
      </c>
      <c r="AU136" s="6" t="s">
        <v>74</v>
      </c>
    </row>
    <row r="137" spans="2:51" s="6" customFormat="1" ht="15.75" customHeight="1">
      <c r="B137" s="118"/>
      <c r="E137" s="119"/>
      <c r="F137" s="246" t="s">
        <v>267</v>
      </c>
      <c r="G137" s="247"/>
      <c r="H137" s="247"/>
      <c r="I137" s="247"/>
      <c r="K137" s="120">
        <v>41</v>
      </c>
      <c r="S137" s="118"/>
      <c r="T137" s="121"/>
      <c r="AA137" s="122"/>
      <c r="AT137" s="119" t="s">
        <v>177</v>
      </c>
      <c r="AU137" s="119" t="s">
        <v>74</v>
      </c>
      <c r="AV137" s="119" t="s">
        <v>74</v>
      </c>
      <c r="AW137" s="119" t="s">
        <v>104</v>
      </c>
      <c r="AX137" s="119" t="s">
        <v>18</v>
      </c>
      <c r="AY137" s="119" t="s">
        <v>124</v>
      </c>
    </row>
    <row r="138" spans="2:65" s="6" customFormat="1" ht="27" customHeight="1">
      <c r="B138" s="20"/>
      <c r="C138" s="108" t="s">
        <v>268</v>
      </c>
      <c r="D138" s="108" t="s">
        <v>125</v>
      </c>
      <c r="E138" s="282" t="s">
        <v>269</v>
      </c>
      <c r="F138" s="283" t="s">
        <v>270</v>
      </c>
      <c r="G138" s="284"/>
      <c r="H138" s="284"/>
      <c r="I138" s="284"/>
      <c r="J138" s="285" t="s">
        <v>140</v>
      </c>
      <c r="K138" s="286">
        <v>42</v>
      </c>
      <c r="L138" s="250"/>
      <c r="M138" s="249"/>
      <c r="N138" s="251">
        <f>ROUND($L$138*$K$138,2)</f>
        <v>0</v>
      </c>
      <c r="O138" s="249"/>
      <c r="P138" s="249"/>
      <c r="Q138" s="249"/>
      <c r="R138" s="110" t="s">
        <v>129</v>
      </c>
      <c r="S138" s="20"/>
      <c r="T138" s="113"/>
      <c r="U138" s="114" t="s">
        <v>35</v>
      </c>
      <c r="X138" s="115">
        <v>0.0026</v>
      </c>
      <c r="Y138" s="115">
        <f>$X$138*$K$138</f>
        <v>0.10919999999999999</v>
      </c>
      <c r="Z138" s="115">
        <v>0</v>
      </c>
      <c r="AA138" s="116">
        <f>$Z$138*$K$138</f>
        <v>0</v>
      </c>
      <c r="AR138" s="79" t="s">
        <v>83</v>
      </c>
      <c r="AT138" s="79" t="s">
        <v>125</v>
      </c>
      <c r="AU138" s="79" t="s">
        <v>74</v>
      </c>
      <c r="AY138" s="6" t="s">
        <v>124</v>
      </c>
      <c r="BE138" s="117">
        <f>IF($U$138="základní",$N$138,0)</f>
        <v>0</v>
      </c>
      <c r="BF138" s="117">
        <f>IF($U$138="snížená",$N$138,0)</f>
        <v>0</v>
      </c>
      <c r="BG138" s="117">
        <f>IF($U$138="zákl. přenesená",$N$138,0)</f>
        <v>0</v>
      </c>
      <c r="BH138" s="117">
        <f>IF($U$138="sníž. přenesená",$N$138,0)</f>
        <v>0</v>
      </c>
      <c r="BI138" s="117">
        <f>IF($U$138="nulová",$N$138,0)</f>
        <v>0</v>
      </c>
      <c r="BJ138" s="79" t="s">
        <v>18</v>
      </c>
      <c r="BK138" s="117">
        <f>ROUND($L$138*$K$138,2)</f>
        <v>0</v>
      </c>
      <c r="BL138" s="79" t="s">
        <v>83</v>
      </c>
      <c r="BM138" s="79" t="s">
        <v>271</v>
      </c>
    </row>
    <row r="139" spans="2:47" s="6" customFormat="1" ht="16.5" customHeight="1">
      <c r="B139" s="20"/>
      <c r="F139" s="245" t="s">
        <v>272</v>
      </c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20"/>
      <c r="T139" s="44"/>
      <c r="AA139" s="45"/>
      <c r="AT139" s="6" t="s">
        <v>132</v>
      </c>
      <c r="AU139" s="6" t="s">
        <v>74</v>
      </c>
    </row>
    <row r="140" spans="2:51" s="6" customFormat="1" ht="15.75" customHeight="1">
      <c r="B140" s="118"/>
      <c r="E140" s="119"/>
      <c r="F140" s="246" t="s">
        <v>273</v>
      </c>
      <c r="G140" s="247"/>
      <c r="H140" s="247"/>
      <c r="I140" s="247"/>
      <c r="K140" s="120">
        <v>42</v>
      </c>
      <c r="S140" s="118"/>
      <c r="T140" s="121"/>
      <c r="AA140" s="122"/>
      <c r="AT140" s="119" t="s">
        <v>177</v>
      </c>
      <c r="AU140" s="119" t="s">
        <v>74</v>
      </c>
      <c r="AV140" s="119" t="s">
        <v>74</v>
      </c>
      <c r="AW140" s="119" t="s">
        <v>104</v>
      </c>
      <c r="AX140" s="119" t="s">
        <v>18</v>
      </c>
      <c r="AY140" s="119" t="s">
        <v>124</v>
      </c>
    </row>
    <row r="141" spans="2:65" s="6" customFormat="1" ht="15.75" customHeight="1">
      <c r="B141" s="20"/>
      <c r="C141" s="123" t="s">
        <v>274</v>
      </c>
      <c r="D141" s="123" t="s">
        <v>196</v>
      </c>
      <c r="E141" s="287" t="s">
        <v>275</v>
      </c>
      <c r="F141" s="288" t="s">
        <v>276</v>
      </c>
      <c r="G141" s="289"/>
      <c r="H141" s="289"/>
      <c r="I141" s="289"/>
      <c r="J141" s="290" t="s">
        <v>140</v>
      </c>
      <c r="K141" s="291">
        <v>84</v>
      </c>
      <c r="L141" s="253"/>
      <c r="M141" s="252"/>
      <c r="N141" s="254">
        <f>ROUND($L$141*$K$141,2)</f>
        <v>0</v>
      </c>
      <c r="O141" s="249"/>
      <c r="P141" s="249"/>
      <c r="Q141" s="249"/>
      <c r="R141" s="110"/>
      <c r="S141" s="20"/>
      <c r="T141" s="113"/>
      <c r="U141" s="114" t="s">
        <v>35</v>
      </c>
      <c r="X141" s="115">
        <v>0</v>
      </c>
      <c r="Y141" s="115">
        <f>$X$141*$K$141</f>
        <v>0</v>
      </c>
      <c r="Z141" s="115">
        <v>0</v>
      </c>
      <c r="AA141" s="116">
        <f>$Z$141*$K$141</f>
        <v>0</v>
      </c>
      <c r="AR141" s="79" t="s">
        <v>162</v>
      </c>
      <c r="AT141" s="79" t="s">
        <v>196</v>
      </c>
      <c r="AU141" s="79" t="s">
        <v>74</v>
      </c>
      <c r="AY141" s="6" t="s">
        <v>124</v>
      </c>
      <c r="BE141" s="117">
        <f>IF($U$141="základní",$N$141,0)</f>
        <v>0</v>
      </c>
      <c r="BF141" s="117">
        <f>IF($U$141="snížená",$N$141,0)</f>
        <v>0</v>
      </c>
      <c r="BG141" s="117">
        <f>IF($U$141="zákl. přenesená",$N$141,0)</f>
        <v>0</v>
      </c>
      <c r="BH141" s="117">
        <f>IF($U$141="sníž. přenesená",$N$141,0)</f>
        <v>0</v>
      </c>
      <c r="BI141" s="117">
        <f>IF($U$141="nulová",$N$141,0)</f>
        <v>0</v>
      </c>
      <c r="BJ141" s="79" t="s">
        <v>18</v>
      </c>
      <c r="BK141" s="117">
        <f>ROUND($L$141*$K$141,2)</f>
        <v>0</v>
      </c>
      <c r="BL141" s="79" t="s">
        <v>83</v>
      </c>
      <c r="BM141" s="79" t="s">
        <v>277</v>
      </c>
    </row>
    <row r="142" spans="2:47" s="6" customFormat="1" ht="16.5" customHeight="1">
      <c r="B142" s="20"/>
      <c r="F142" s="245" t="s">
        <v>276</v>
      </c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20"/>
      <c r="T142" s="44"/>
      <c r="AA142" s="45"/>
      <c r="AT142" s="6" t="s">
        <v>132</v>
      </c>
      <c r="AU142" s="6" t="s">
        <v>74</v>
      </c>
    </row>
    <row r="143" spans="2:51" s="6" customFormat="1" ht="15.75" customHeight="1">
      <c r="B143" s="118"/>
      <c r="F143" s="246" t="s">
        <v>278</v>
      </c>
      <c r="G143" s="247"/>
      <c r="H143" s="247"/>
      <c r="I143" s="247"/>
      <c r="K143" s="120">
        <v>84</v>
      </c>
      <c r="S143" s="118"/>
      <c r="T143" s="121"/>
      <c r="AA143" s="122"/>
      <c r="AT143" s="119" t="s">
        <v>177</v>
      </c>
      <c r="AU143" s="119" t="s">
        <v>74</v>
      </c>
      <c r="AV143" s="119" t="s">
        <v>74</v>
      </c>
      <c r="AW143" s="119" t="s">
        <v>65</v>
      </c>
      <c r="AX143" s="119" t="s">
        <v>18</v>
      </c>
      <c r="AY143" s="119" t="s">
        <v>124</v>
      </c>
    </row>
    <row r="144" spans="2:65" s="6" customFormat="1" ht="27" customHeight="1">
      <c r="B144" s="20"/>
      <c r="C144" s="108" t="s">
        <v>279</v>
      </c>
      <c r="D144" s="108" t="s">
        <v>125</v>
      </c>
      <c r="E144" s="282" t="s">
        <v>280</v>
      </c>
      <c r="F144" s="283" t="s">
        <v>281</v>
      </c>
      <c r="G144" s="284"/>
      <c r="H144" s="284"/>
      <c r="I144" s="284"/>
      <c r="J144" s="285" t="s">
        <v>187</v>
      </c>
      <c r="K144" s="286">
        <v>21</v>
      </c>
      <c r="L144" s="250"/>
      <c r="M144" s="249"/>
      <c r="N144" s="251">
        <f>ROUND($L$144*$K$144,2)</f>
        <v>0</v>
      </c>
      <c r="O144" s="249"/>
      <c r="P144" s="249"/>
      <c r="Q144" s="249"/>
      <c r="R144" s="110" t="s">
        <v>129</v>
      </c>
      <c r="S144" s="20"/>
      <c r="T144" s="113"/>
      <c r="U144" s="114" t="s">
        <v>35</v>
      </c>
      <c r="X144" s="115">
        <v>0</v>
      </c>
      <c r="Y144" s="115">
        <f>$X$144*$K$144</f>
        <v>0</v>
      </c>
      <c r="Z144" s="115">
        <v>0</v>
      </c>
      <c r="AA144" s="116">
        <f>$Z$144*$K$144</f>
        <v>0</v>
      </c>
      <c r="AR144" s="79" t="s">
        <v>83</v>
      </c>
      <c r="AT144" s="79" t="s">
        <v>125</v>
      </c>
      <c r="AU144" s="79" t="s">
        <v>74</v>
      </c>
      <c r="AY144" s="6" t="s">
        <v>124</v>
      </c>
      <c r="BE144" s="117">
        <f>IF($U$144="základní",$N$144,0)</f>
        <v>0</v>
      </c>
      <c r="BF144" s="117">
        <f>IF($U$144="snížená",$N$144,0)</f>
        <v>0</v>
      </c>
      <c r="BG144" s="117">
        <f>IF($U$144="zákl. přenesená",$N$144,0)</f>
        <v>0</v>
      </c>
      <c r="BH144" s="117">
        <f>IF($U$144="sníž. přenesená",$N$144,0)</f>
        <v>0</v>
      </c>
      <c r="BI144" s="117">
        <f>IF($U$144="nulová",$N$144,0)</f>
        <v>0</v>
      </c>
      <c r="BJ144" s="79" t="s">
        <v>18</v>
      </c>
      <c r="BK144" s="117">
        <f>ROUND($L$144*$K$144,2)</f>
        <v>0</v>
      </c>
      <c r="BL144" s="79" t="s">
        <v>83</v>
      </c>
      <c r="BM144" s="79" t="s">
        <v>282</v>
      </c>
    </row>
    <row r="145" spans="2:47" s="6" customFormat="1" ht="16.5" customHeight="1">
      <c r="B145" s="20"/>
      <c r="F145" s="245" t="s">
        <v>283</v>
      </c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20"/>
      <c r="T145" s="44"/>
      <c r="AA145" s="45"/>
      <c r="AT145" s="6" t="s">
        <v>132</v>
      </c>
      <c r="AU145" s="6" t="s">
        <v>74</v>
      </c>
    </row>
    <row r="146" spans="2:65" s="6" customFormat="1" ht="15.75" customHeight="1">
      <c r="B146" s="20"/>
      <c r="C146" s="123" t="s">
        <v>284</v>
      </c>
      <c r="D146" s="123" t="s">
        <v>196</v>
      </c>
      <c r="E146" s="287" t="s">
        <v>285</v>
      </c>
      <c r="F146" s="288" t="s">
        <v>286</v>
      </c>
      <c r="G146" s="289"/>
      <c r="H146" s="289"/>
      <c r="I146" s="289"/>
      <c r="J146" s="290" t="s">
        <v>135</v>
      </c>
      <c r="K146" s="291">
        <v>1.68</v>
      </c>
      <c r="L146" s="253"/>
      <c r="M146" s="252"/>
      <c r="N146" s="254">
        <f>ROUND($L$146*$K$146,2)</f>
        <v>0</v>
      </c>
      <c r="O146" s="249"/>
      <c r="P146" s="249"/>
      <c r="Q146" s="249"/>
      <c r="R146" s="110" t="s">
        <v>129</v>
      </c>
      <c r="S146" s="20"/>
      <c r="T146" s="113"/>
      <c r="U146" s="114" t="s">
        <v>35</v>
      </c>
      <c r="X146" s="115">
        <v>0.6</v>
      </c>
      <c r="Y146" s="115">
        <f>$X$146*$K$146</f>
        <v>1.008</v>
      </c>
      <c r="Z146" s="115">
        <v>0</v>
      </c>
      <c r="AA146" s="116">
        <f>$Z$146*$K$146</f>
        <v>0</v>
      </c>
      <c r="AR146" s="79" t="s">
        <v>162</v>
      </c>
      <c r="AT146" s="79" t="s">
        <v>196</v>
      </c>
      <c r="AU146" s="79" t="s">
        <v>74</v>
      </c>
      <c r="AY146" s="6" t="s">
        <v>124</v>
      </c>
      <c r="BE146" s="117">
        <f>IF($U$146="základní",$N$146,0)</f>
        <v>0</v>
      </c>
      <c r="BF146" s="117">
        <f>IF($U$146="snížená",$N$146,0)</f>
        <v>0</v>
      </c>
      <c r="BG146" s="117">
        <f>IF($U$146="zákl. přenesená",$N$146,0)</f>
        <v>0</v>
      </c>
      <c r="BH146" s="117">
        <f>IF($U$146="sníž. přenesená",$N$146,0)</f>
        <v>0</v>
      </c>
      <c r="BI146" s="117">
        <f>IF($U$146="nulová",$N$146,0)</f>
        <v>0</v>
      </c>
      <c r="BJ146" s="79" t="s">
        <v>18</v>
      </c>
      <c r="BK146" s="117">
        <f>ROUND($L$146*$K$146,2)</f>
        <v>0</v>
      </c>
      <c r="BL146" s="79" t="s">
        <v>83</v>
      </c>
      <c r="BM146" s="79" t="s">
        <v>287</v>
      </c>
    </row>
    <row r="147" spans="2:47" s="6" customFormat="1" ht="16.5" customHeight="1">
      <c r="B147" s="20"/>
      <c r="F147" s="245" t="s">
        <v>288</v>
      </c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20"/>
      <c r="T147" s="44"/>
      <c r="AA147" s="45"/>
      <c r="AT147" s="6" t="s">
        <v>132</v>
      </c>
      <c r="AU147" s="6" t="s">
        <v>74</v>
      </c>
    </row>
    <row r="148" spans="2:65" s="6" customFormat="1" ht="27" customHeight="1">
      <c r="B148" s="20"/>
      <c r="C148" s="108" t="s">
        <v>289</v>
      </c>
      <c r="D148" s="108" t="s">
        <v>125</v>
      </c>
      <c r="E148" s="282" t="s">
        <v>290</v>
      </c>
      <c r="F148" s="283" t="s">
        <v>291</v>
      </c>
      <c r="G148" s="284"/>
      <c r="H148" s="284"/>
      <c r="I148" s="284"/>
      <c r="J148" s="285" t="s">
        <v>128</v>
      </c>
      <c r="K148" s="286">
        <v>0.33</v>
      </c>
      <c r="L148" s="250"/>
      <c r="M148" s="249"/>
      <c r="N148" s="251">
        <f>ROUND($L$148*$K$148,2)</f>
        <v>0</v>
      </c>
      <c r="O148" s="249"/>
      <c r="P148" s="249"/>
      <c r="Q148" s="249"/>
      <c r="R148" s="110" t="s">
        <v>129</v>
      </c>
      <c r="S148" s="20"/>
      <c r="T148" s="113"/>
      <c r="U148" s="114" t="s">
        <v>35</v>
      </c>
      <c r="X148" s="115">
        <v>0</v>
      </c>
      <c r="Y148" s="115">
        <f>$X$148*$K$148</f>
        <v>0</v>
      </c>
      <c r="Z148" s="115">
        <v>0</v>
      </c>
      <c r="AA148" s="116">
        <f>$Z$148*$K$148</f>
        <v>0</v>
      </c>
      <c r="AR148" s="79" t="s">
        <v>83</v>
      </c>
      <c r="AT148" s="79" t="s">
        <v>125</v>
      </c>
      <c r="AU148" s="79" t="s">
        <v>74</v>
      </c>
      <c r="AY148" s="6" t="s">
        <v>124</v>
      </c>
      <c r="BE148" s="117">
        <f>IF($U$148="základní",$N$148,0)</f>
        <v>0</v>
      </c>
      <c r="BF148" s="117">
        <f>IF($U$148="snížená",$N$148,0)</f>
        <v>0</v>
      </c>
      <c r="BG148" s="117">
        <f>IF($U$148="zákl. přenesená",$N$148,0)</f>
        <v>0</v>
      </c>
      <c r="BH148" s="117">
        <f>IF($U$148="sníž. přenesená",$N$148,0)</f>
        <v>0</v>
      </c>
      <c r="BI148" s="117">
        <f>IF($U$148="nulová",$N$148,0)</f>
        <v>0</v>
      </c>
      <c r="BJ148" s="79" t="s">
        <v>18</v>
      </c>
      <c r="BK148" s="117">
        <f>ROUND($L$148*$K$148,2)</f>
        <v>0</v>
      </c>
      <c r="BL148" s="79" t="s">
        <v>83</v>
      </c>
      <c r="BM148" s="79" t="s">
        <v>292</v>
      </c>
    </row>
    <row r="149" spans="2:47" s="6" customFormat="1" ht="27" customHeight="1">
      <c r="B149" s="20"/>
      <c r="F149" s="245" t="s">
        <v>293</v>
      </c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20"/>
      <c r="T149" s="44"/>
      <c r="AA149" s="45"/>
      <c r="AT149" s="6" t="s">
        <v>132</v>
      </c>
      <c r="AU149" s="6" t="s">
        <v>74</v>
      </c>
    </row>
    <row r="150" spans="2:65" s="6" customFormat="1" ht="15.75" customHeight="1">
      <c r="B150" s="20"/>
      <c r="C150" s="108" t="s">
        <v>294</v>
      </c>
      <c r="D150" s="108" t="s">
        <v>125</v>
      </c>
      <c r="E150" s="282" t="s">
        <v>295</v>
      </c>
      <c r="F150" s="283" t="s">
        <v>296</v>
      </c>
      <c r="G150" s="284"/>
      <c r="H150" s="284"/>
      <c r="I150" s="284"/>
      <c r="J150" s="285" t="s">
        <v>135</v>
      </c>
      <c r="K150" s="286">
        <v>226.08</v>
      </c>
      <c r="L150" s="250"/>
      <c r="M150" s="249"/>
      <c r="N150" s="251">
        <f>ROUND($L$150*$K$150,2)</f>
        <v>0</v>
      </c>
      <c r="O150" s="249"/>
      <c r="P150" s="249"/>
      <c r="Q150" s="249"/>
      <c r="R150" s="110" t="s">
        <v>129</v>
      </c>
      <c r="S150" s="20"/>
      <c r="T150" s="113"/>
      <c r="U150" s="114" t="s">
        <v>35</v>
      </c>
      <c r="X150" s="115">
        <v>0</v>
      </c>
      <c r="Y150" s="115">
        <f>$X$150*$K$150</f>
        <v>0</v>
      </c>
      <c r="Z150" s="115">
        <v>0</v>
      </c>
      <c r="AA150" s="116">
        <f>$Z$150*$K$150</f>
        <v>0</v>
      </c>
      <c r="AR150" s="79" t="s">
        <v>83</v>
      </c>
      <c r="AT150" s="79" t="s">
        <v>125</v>
      </c>
      <c r="AU150" s="79" t="s">
        <v>74</v>
      </c>
      <c r="AY150" s="6" t="s">
        <v>124</v>
      </c>
      <c r="BE150" s="117">
        <f>IF($U$150="základní",$N$150,0)</f>
        <v>0</v>
      </c>
      <c r="BF150" s="117">
        <f>IF($U$150="snížená",$N$150,0)</f>
        <v>0</v>
      </c>
      <c r="BG150" s="117">
        <f>IF($U$150="zákl. přenesená",$N$150,0)</f>
        <v>0</v>
      </c>
      <c r="BH150" s="117">
        <f>IF($U$150="sníž. přenesená",$N$150,0)</f>
        <v>0</v>
      </c>
      <c r="BI150" s="117">
        <f>IF($U$150="nulová",$N$150,0)</f>
        <v>0</v>
      </c>
      <c r="BJ150" s="79" t="s">
        <v>18</v>
      </c>
      <c r="BK150" s="117">
        <f>ROUND($L$150*$K$150,2)</f>
        <v>0</v>
      </c>
      <c r="BL150" s="79" t="s">
        <v>83</v>
      </c>
      <c r="BM150" s="79" t="s">
        <v>297</v>
      </c>
    </row>
    <row r="151" spans="2:47" s="6" customFormat="1" ht="16.5" customHeight="1">
      <c r="B151" s="20"/>
      <c r="F151" s="245" t="s">
        <v>298</v>
      </c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20"/>
      <c r="T151" s="44"/>
      <c r="AA151" s="45"/>
      <c r="AT151" s="6" t="s">
        <v>132</v>
      </c>
      <c r="AU151" s="6" t="s">
        <v>74</v>
      </c>
    </row>
    <row r="152" spans="2:51" s="6" customFormat="1" ht="15.75" customHeight="1">
      <c r="B152" s="118"/>
      <c r="E152" s="119"/>
      <c r="F152" s="246" t="s">
        <v>299</v>
      </c>
      <c r="G152" s="247"/>
      <c r="H152" s="247"/>
      <c r="I152" s="247"/>
      <c r="K152" s="120">
        <v>226.08</v>
      </c>
      <c r="S152" s="118"/>
      <c r="T152" s="121"/>
      <c r="AA152" s="122"/>
      <c r="AT152" s="119" t="s">
        <v>177</v>
      </c>
      <c r="AU152" s="119" t="s">
        <v>74</v>
      </c>
      <c r="AV152" s="119" t="s">
        <v>74</v>
      </c>
      <c r="AW152" s="119" t="s">
        <v>104</v>
      </c>
      <c r="AX152" s="119" t="s">
        <v>18</v>
      </c>
      <c r="AY152" s="119" t="s">
        <v>124</v>
      </c>
    </row>
    <row r="153" spans="2:63" s="99" customFormat="1" ht="30.75" customHeight="1">
      <c r="B153" s="100"/>
      <c r="D153" s="107" t="s">
        <v>107</v>
      </c>
      <c r="N153" s="137">
        <f>$BK$153</f>
        <v>0</v>
      </c>
      <c r="O153" s="138"/>
      <c r="P153" s="138"/>
      <c r="Q153" s="138"/>
      <c r="S153" s="100"/>
      <c r="T153" s="103"/>
      <c r="W153" s="104">
        <f>$W$154</f>
        <v>0</v>
      </c>
      <c r="Y153" s="104">
        <f>$Y$154</f>
        <v>0</v>
      </c>
      <c r="AA153" s="105">
        <f>$AA$154</f>
        <v>0</v>
      </c>
      <c r="AR153" s="102" t="s">
        <v>18</v>
      </c>
      <c r="AT153" s="102" t="s">
        <v>64</v>
      </c>
      <c r="AU153" s="102" t="s">
        <v>18</v>
      </c>
      <c r="AY153" s="102" t="s">
        <v>124</v>
      </c>
      <c r="BK153" s="106">
        <f>$BK$154</f>
        <v>0</v>
      </c>
    </row>
    <row r="154" spans="2:63" s="99" customFormat="1" ht="15.75" customHeight="1">
      <c r="B154" s="100"/>
      <c r="D154" s="107" t="s">
        <v>108</v>
      </c>
      <c r="N154" s="137">
        <f>$BK$154</f>
        <v>0</v>
      </c>
      <c r="O154" s="138"/>
      <c r="P154" s="138"/>
      <c r="Q154" s="138"/>
      <c r="S154" s="100"/>
      <c r="T154" s="103"/>
      <c r="W154" s="104">
        <f>SUM($W$155:$W$156)</f>
        <v>0</v>
      </c>
      <c r="Y154" s="104">
        <f>SUM($Y$155:$Y$156)</f>
        <v>0</v>
      </c>
      <c r="AA154" s="105">
        <f>SUM($AA$155:$AA$156)</f>
        <v>0</v>
      </c>
      <c r="AR154" s="102" t="s">
        <v>18</v>
      </c>
      <c r="AT154" s="102" t="s">
        <v>64</v>
      </c>
      <c r="AU154" s="102" t="s">
        <v>74</v>
      </c>
      <c r="AY154" s="102" t="s">
        <v>124</v>
      </c>
      <c r="BK154" s="106">
        <f>SUM($BK$155:$BK$156)</f>
        <v>0</v>
      </c>
    </row>
    <row r="155" spans="2:65" s="6" customFormat="1" ht="27" customHeight="1">
      <c r="B155" s="20"/>
      <c r="C155" s="108" t="s">
        <v>300</v>
      </c>
      <c r="D155" s="108" t="s">
        <v>125</v>
      </c>
      <c r="E155" s="282" t="s">
        <v>301</v>
      </c>
      <c r="F155" s="283" t="s">
        <v>302</v>
      </c>
      <c r="G155" s="284"/>
      <c r="H155" s="284"/>
      <c r="I155" s="284"/>
      <c r="J155" s="285" t="s">
        <v>213</v>
      </c>
      <c r="K155" s="286">
        <v>9.606</v>
      </c>
      <c r="L155" s="250"/>
      <c r="M155" s="249"/>
      <c r="N155" s="251">
        <f>ROUND($L$155*$K$155,2)</f>
        <v>0</v>
      </c>
      <c r="O155" s="249"/>
      <c r="P155" s="249"/>
      <c r="Q155" s="249"/>
      <c r="R155" s="110" t="s">
        <v>129</v>
      </c>
      <c r="S155" s="20"/>
      <c r="T155" s="113"/>
      <c r="U155" s="114" t="s">
        <v>35</v>
      </c>
      <c r="X155" s="115">
        <v>0</v>
      </c>
      <c r="Y155" s="115">
        <f>$X$155*$K$155</f>
        <v>0</v>
      </c>
      <c r="Z155" s="115">
        <v>0</v>
      </c>
      <c r="AA155" s="116">
        <f>$Z$155*$K$155</f>
        <v>0</v>
      </c>
      <c r="AR155" s="79" t="s">
        <v>83</v>
      </c>
      <c r="AT155" s="79" t="s">
        <v>125</v>
      </c>
      <c r="AU155" s="79" t="s">
        <v>80</v>
      </c>
      <c r="AY155" s="6" t="s">
        <v>124</v>
      </c>
      <c r="BE155" s="117">
        <f>IF($U$155="základní",$N$155,0)</f>
        <v>0</v>
      </c>
      <c r="BF155" s="117">
        <f>IF($U$155="snížená",$N$155,0)</f>
        <v>0</v>
      </c>
      <c r="BG155" s="117">
        <f>IF($U$155="zákl. přenesená",$N$155,0)</f>
        <v>0</v>
      </c>
      <c r="BH155" s="117">
        <f>IF($U$155="sníž. přenesená",$N$155,0)</f>
        <v>0</v>
      </c>
      <c r="BI155" s="117">
        <f>IF($U$155="nulová",$N$155,0)</f>
        <v>0</v>
      </c>
      <c r="BJ155" s="79" t="s">
        <v>18</v>
      </c>
      <c r="BK155" s="117">
        <f>ROUND($L$155*$K$155,2)</f>
        <v>0</v>
      </c>
      <c r="BL155" s="79" t="s">
        <v>83</v>
      </c>
      <c r="BM155" s="79" t="s">
        <v>303</v>
      </c>
    </row>
    <row r="156" spans="2:47" s="6" customFormat="1" ht="16.5" customHeight="1">
      <c r="B156" s="20"/>
      <c r="F156" s="245" t="s">
        <v>304</v>
      </c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20"/>
      <c r="T156" s="124"/>
      <c r="U156" s="125"/>
      <c r="V156" s="125"/>
      <c r="W156" s="125"/>
      <c r="X156" s="125"/>
      <c r="Y156" s="125"/>
      <c r="Z156" s="125"/>
      <c r="AA156" s="126"/>
      <c r="AT156" s="6" t="s">
        <v>132</v>
      </c>
      <c r="AU156" s="6" t="s">
        <v>80</v>
      </c>
    </row>
    <row r="157" spans="2:19" s="6" customFormat="1" ht="7.5" customHeight="1">
      <c r="B157" s="34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20"/>
    </row>
    <row r="158" s="2" customFormat="1" ht="14.25" customHeight="1"/>
  </sheetData>
  <sheetProtection password="CB74" sheet="1"/>
  <mergeCells count="198">
    <mergeCell ref="F8:Q8"/>
    <mergeCell ref="O11:P11"/>
    <mergeCell ref="C2:R2"/>
    <mergeCell ref="C4:R4"/>
    <mergeCell ref="F6:Q6"/>
    <mergeCell ref="F7:Q7"/>
    <mergeCell ref="H29:J29"/>
    <mergeCell ref="M29:P29"/>
    <mergeCell ref="O13:P13"/>
    <mergeCell ref="O14:P14"/>
    <mergeCell ref="O16:P16"/>
    <mergeCell ref="O17:P17"/>
    <mergeCell ref="O19:P19"/>
    <mergeCell ref="O20:P20"/>
    <mergeCell ref="E23:P23"/>
    <mergeCell ref="M26:P26"/>
    <mergeCell ref="H28:J28"/>
    <mergeCell ref="M28:P28"/>
    <mergeCell ref="F44:Q44"/>
    <mergeCell ref="M46:P46"/>
    <mergeCell ref="H30:J30"/>
    <mergeCell ref="M30:P30"/>
    <mergeCell ref="H31:J31"/>
    <mergeCell ref="M31:P31"/>
    <mergeCell ref="H32:J32"/>
    <mergeCell ref="M32:P32"/>
    <mergeCell ref="L34:P34"/>
    <mergeCell ref="C40:R40"/>
    <mergeCell ref="F42:Q42"/>
    <mergeCell ref="F43:Q43"/>
    <mergeCell ref="F67:Q67"/>
    <mergeCell ref="F68:Q68"/>
    <mergeCell ref="M48:Q48"/>
    <mergeCell ref="C51:G51"/>
    <mergeCell ref="N51:Q51"/>
    <mergeCell ref="N53:Q53"/>
    <mergeCell ref="N54:Q54"/>
    <mergeCell ref="N55:Q55"/>
    <mergeCell ref="N56:Q56"/>
    <mergeCell ref="N57:Q57"/>
    <mergeCell ref="C64:R64"/>
    <mergeCell ref="F66:Q66"/>
    <mergeCell ref="F79:I79"/>
    <mergeCell ref="L79:M79"/>
    <mergeCell ref="N79:Q79"/>
    <mergeCell ref="N76:Q76"/>
    <mergeCell ref="N77:Q77"/>
    <mergeCell ref="M70:P70"/>
    <mergeCell ref="M72:Q72"/>
    <mergeCell ref="F75:I75"/>
    <mergeCell ref="L75:M75"/>
    <mergeCell ref="N75:Q75"/>
    <mergeCell ref="F82:R82"/>
    <mergeCell ref="F83:I83"/>
    <mergeCell ref="L83:M83"/>
    <mergeCell ref="N83:Q83"/>
    <mergeCell ref="F80:R80"/>
    <mergeCell ref="F81:I81"/>
    <mergeCell ref="L81:M81"/>
    <mergeCell ref="N81:Q81"/>
    <mergeCell ref="F86:R86"/>
    <mergeCell ref="F87:I87"/>
    <mergeCell ref="L87:M87"/>
    <mergeCell ref="N87:Q87"/>
    <mergeCell ref="F84:R84"/>
    <mergeCell ref="F85:I85"/>
    <mergeCell ref="L85:M85"/>
    <mergeCell ref="N85:Q85"/>
    <mergeCell ref="F90:R90"/>
    <mergeCell ref="F91:I91"/>
    <mergeCell ref="L91:M91"/>
    <mergeCell ref="N91:Q91"/>
    <mergeCell ref="F88:R88"/>
    <mergeCell ref="F89:I89"/>
    <mergeCell ref="L89:M89"/>
    <mergeCell ref="N89:Q89"/>
    <mergeCell ref="F98:R98"/>
    <mergeCell ref="F99:I99"/>
    <mergeCell ref="F92:R92"/>
    <mergeCell ref="F93:I93"/>
    <mergeCell ref="L93:M93"/>
    <mergeCell ref="N93:Q93"/>
    <mergeCell ref="F94:R94"/>
    <mergeCell ref="F95:I95"/>
    <mergeCell ref="L95:M95"/>
    <mergeCell ref="N95:Q95"/>
    <mergeCell ref="F96:R96"/>
    <mergeCell ref="F97:I97"/>
    <mergeCell ref="L97:M97"/>
    <mergeCell ref="N97:Q97"/>
    <mergeCell ref="F102:I102"/>
    <mergeCell ref="F103:I103"/>
    <mergeCell ref="L103:M103"/>
    <mergeCell ref="N103:Q103"/>
    <mergeCell ref="F100:I100"/>
    <mergeCell ref="L100:M100"/>
    <mergeCell ref="N100:Q100"/>
    <mergeCell ref="F101:R101"/>
    <mergeCell ref="F106:R106"/>
    <mergeCell ref="F107:I107"/>
    <mergeCell ref="L107:M107"/>
    <mergeCell ref="N107:Q107"/>
    <mergeCell ref="F104:R104"/>
    <mergeCell ref="F105:I105"/>
    <mergeCell ref="L105:M105"/>
    <mergeCell ref="N105:Q105"/>
    <mergeCell ref="F110:R110"/>
    <mergeCell ref="F111:I111"/>
    <mergeCell ref="L111:M111"/>
    <mergeCell ref="N111:Q111"/>
    <mergeCell ref="F108:R108"/>
    <mergeCell ref="F109:I109"/>
    <mergeCell ref="L109:M109"/>
    <mergeCell ref="N109:Q109"/>
    <mergeCell ref="F114:R114"/>
    <mergeCell ref="F115:I115"/>
    <mergeCell ref="L115:M115"/>
    <mergeCell ref="N115:Q115"/>
    <mergeCell ref="F112:R112"/>
    <mergeCell ref="F113:I113"/>
    <mergeCell ref="L113:M113"/>
    <mergeCell ref="N113:Q113"/>
    <mergeCell ref="F118:R118"/>
    <mergeCell ref="F119:I119"/>
    <mergeCell ref="L119:M119"/>
    <mergeCell ref="N119:Q119"/>
    <mergeCell ref="F116:R116"/>
    <mergeCell ref="F117:I117"/>
    <mergeCell ref="L117:M117"/>
    <mergeCell ref="N117:Q117"/>
    <mergeCell ref="F122:R122"/>
    <mergeCell ref="F123:I123"/>
    <mergeCell ref="L123:M123"/>
    <mergeCell ref="N123:Q123"/>
    <mergeCell ref="F120:R120"/>
    <mergeCell ref="F121:I121"/>
    <mergeCell ref="L121:M121"/>
    <mergeCell ref="N121:Q121"/>
    <mergeCell ref="F131:R131"/>
    <mergeCell ref="F124:R124"/>
    <mergeCell ref="F125:I125"/>
    <mergeCell ref="L125:M125"/>
    <mergeCell ref="N125:Q125"/>
    <mergeCell ref="F126:R126"/>
    <mergeCell ref="F127:I127"/>
    <mergeCell ref="L127:M127"/>
    <mergeCell ref="N127:Q127"/>
    <mergeCell ref="F128:R128"/>
    <mergeCell ref="F129:I129"/>
    <mergeCell ref="F130:I130"/>
    <mergeCell ref="L130:M130"/>
    <mergeCell ref="N130:Q130"/>
    <mergeCell ref="F134:I134"/>
    <mergeCell ref="F135:I135"/>
    <mergeCell ref="L135:M135"/>
    <mergeCell ref="N135:Q135"/>
    <mergeCell ref="F132:I132"/>
    <mergeCell ref="L132:M132"/>
    <mergeCell ref="N132:Q132"/>
    <mergeCell ref="F133:R133"/>
    <mergeCell ref="N141:Q141"/>
    <mergeCell ref="F142:R142"/>
    <mergeCell ref="F143:I143"/>
    <mergeCell ref="F136:R136"/>
    <mergeCell ref="F137:I137"/>
    <mergeCell ref="F138:I138"/>
    <mergeCell ref="L138:M138"/>
    <mergeCell ref="N138:Q138"/>
    <mergeCell ref="F139:R139"/>
    <mergeCell ref="F156:R156"/>
    <mergeCell ref="F147:R147"/>
    <mergeCell ref="F148:I148"/>
    <mergeCell ref="L148:M148"/>
    <mergeCell ref="N148:Q148"/>
    <mergeCell ref="F149:R149"/>
    <mergeCell ref="F150:I150"/>
    <mergeCell ref="L150:M150"/>
    <mergeCell ref="N150:Q150"/>
    <mergeCell ref="S2:AC2"/>
    <mergeCell ref="F151:R151"/>
    <mergeCell ref="F152:I152"/>
    <mergeCell ref="F155:I155"/>
    <mergeCell ref="L155:M155"/>
    <mergeCell ref="N155:Q155"/>
    <mergeCell ref="F144:I144"/>
    <mergeCell ref="L144:M144"/>
    <mergeCell ref="N144:Q144"/>
    <mergeCell ref="F145:R145"/>
    <mergeCell ref="N78:Q78"/>
    <mergeCell ref="N153:Q153"/>
    <mergeCell ref="N154:Q154"/>
    <mergeCell ref="H1:K1"/>
    <mergeCell ref="F146:I146"/>
    <mergeCell ref="L146:M146"/>
    <mergeCell ref="N146:Q146"/>
    <mergeCell ref="F140:I140"/>
    <mergeCell ref="F141:I141"/>
    <mergeCell ref="L141:M141"/>
  </mergeCells>
  <hyperlinks>
    <hyperlink ref="F1:G1" location="C2" tooltip="Krycí list soupisu" display="1) Krycí list soupisu"/>
    <hyperlink ref="H1:K1" location="C51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0"/>
  <sheetViews>
    <sheetView showGridLines="0" zoomScalePageLayoutView="0" workbookViewId="0" topLeftCell="A1">
      <pane ySplit="1" topLeftCell="BM123" activePane="bottomLeft" state="frozen"/>
      <selection pane="topLeft" activeCell="A1" sqref="A1"/>
      <selection pane="bottomLeft" activeCell="K116" sqref="K11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6"/>
      <c r="B1" s="143"/>
      <c r="C1" s="143"/>
      <c r="D1" s="154" t="s">
        <v>1</v>
      </c>
      <c r="E1" s="143"/>
      <c r="F1" s="155" t="s">
        <v>418</v>
      </c>
      <c r="G1" s="155"/>
      <c r="H1" s="139" t="s">
        <v>419</v>
      </c>
      <c r="I1" s="139"/>
      <c r="J1" s="139"/>
      <c r="K1" s="139"/>
      <c r="L1" s="155" t="s">
        <v>420</v>
      </c>
      <c r="M1" s="155"/>
      <c r="N1" s="143"/>
      <c r="O1" s="154" t="s">
        <v>93</v>
      </c>
      <c r="P1" s="143"/>
      <c r="Q1" s="143"/>
      <c r="R1" s="143"/>
      <c r="S1" s="155" t="s">
        <v>421</v>
      </c>
      <c r="T1" s="155"/>
      <c r="U1" s="156"/>
      <c r="V1" s="15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30" t="s">
        <v>5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1" t="s">
        <v>6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147" t="s">
        <v>94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131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1" t="str">
        <f>'Rekapitulace stavby'!$K$6</f>
        <v>3711 - Zabrušany-Revitalizace prostoru Heřmanov,aktual 01-2013</v>
      </c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11"/>
    </row>
    <row r="7" spans="2:18" s="2" customFormat="1" ht="15.75" customHeight="1">
      <c r="B7" s="10"/>
      <c r="D7" s="15" t="s">
        <v>95</v>
      </c>
      <c r="F7" s="261" t="s">
        <v>96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11"/>
    </row>
    <row r="8" spans="2:18" s="6" customFormat="1" ht="18.75" customHeight="1">
      <c r="B8" s="20"/>
      <c r="D8" s="14" t="s">
        <v>97</v>
      </c>
      <c r="F8" s="149" t="s">
        <v>305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23"/>
    </row>
    <row r="9" spans="2:18" s="6" customFormat="1" ht="14.25" customHeight="1">
      <c r="B9" s="20"/>
      <c r="R9" s="23"/>
    </row>
    <row r="10" spans="2:18" s="6" customFormat="1" ht="15" customHeight="1">
      <c r="B10" s="20"/>
      <c r="D10" s="15" t="s">
        <v>99</v>
      </c>
      <c r="F10" s="16" t="s">
        <v>73</v>
      </c>
      <c r="R10" s="23"/>
    </row>
    <row r="11" spans="2:18" s="6" customFormat="1" ht="15" customHeight="1">
      <c r="B11" s="20"/>
      <c r="D11" s="15" t="s">
        <v>19</v>
      </c>
      <c r="F11" s="16" t="s">
        <v>20</v>
      </c>
      <c r="M11" s="15" t="s">
        <v>21</v>
      </c>
      <c r="O11" s="255" t="str">
        <f>'Rekapitulace stavby'!$AN$8</f>
        <v>30.01.2013</v>
      </c>
      <c r="P11" s="148"/>
      <c r="R11" s="23"/>
    </row>
    <row r="12" spans="2:18" s="6" customFormat="1" ht="7.5" customHeight="1">
      <c r="B12" s="20"/>
      <c r="R12" s="23"/>
    </row>
    <row r="13" spans="2:18" s="6" customFormat="1" ht="15" customHeight="1">
      <c r="B13" s="20"/>
      <c r="D13" s="15" t="s">
        <v>25</v>
      </c>
      <c r="M13" s="15" t="s">
        <v>26</v>
      </c>
      <c r="O13" s="150">
        <f>IF('Rekapitulace stavby'!$AN$10="","",'Rekapitulace stavby'!$AN$10)</f>
      </c>
      <c r="P13" s="148"/>
      <c r="R13" s="23"/>
    </row>
    <row r="14" spans="2:18" s="6" customFormat="1" ht="18.75" customHeight="1">
      <c r="B14" s="20"/>
      <c r="E14" s="16" t="str">
        <f>IF('Rekapitulace stavby'!$E$11="","",'Rekapitulace stavby'!$E$11)</f>
        <v> </v>
      </c>
      <c r="M14" s="15" t="s">
        <v>27</v>
      </c>
      <c r="O14" s="150">
        <f>IF('Rekapitulace stavby'!$AN$11="","",'Rekapitulace stavby'!$AN$11)</f>
      </c>
      <c r="P14" s="148"/>
      <c r="R14" s="23"/>
    </row>
    <row r="15" spans="2:18" s="6" customFormat="1" ht="7.5" customHeight="1">
      <c r="B15" s="20"/>
      <c r="R15" s="23"/>
    </row>
    <row r="16" spans="2:18" s="6" customFormat="1" ht="15" customHeight="1">
      <c r="B16" s="20"/>
      <c r="D16" s="15" t="s">
        <v>28</v>
      </c>
      <c r="M16" s="15" t="s">
        <v>26</v>
      </c>
      <c r="O16" s="150" t="str">
        <f>IF('Rekapitulace stavby'!$AN$13="","",'Rekapitulace stavby'!$AN$13)</f>
        <v>Vyplň údaj</v>
      </c>
      <c r="P16" s="148"/>
      <c r="R16" s="23"/>
    </row>
    <row r="17" spans="2:18" s="6" customFormat="1" ht="18.75" customHeight="1">
      <c r="B17" s="20"/>
      <c r="E17" s="16" t="str">
        <f>IF('Rekapitulace stavby'!$E$14="","",'Rekapitulace stavby'!$E$14)</f>
        <v>Vyplň údaj</v>
      </c>
      <c r="M17" s="15" t="s">
        <v>27</v>
      </c>
      <c r="O17" s="150" t="str">
        <f>IF('Rekapitulace stavby'!$AN$14="","",'Rekapitulace stavby'!$AN$14)</f>
        <v>Vyplň údaj</v>
      </c>
      <c r="P17" s="148"/>
      <c r="R17" s="23"/>
    </row>
    <row r="18" spans="2:18" s="6" customFormat="1" ht="7.5" customHeight="1">
      <c r="B18" s="20"/>
      <c r="R18" s="23"/>
    </row>
    <row r="19" spans="2:18" s="6" customFormat="1" ht="15" customHeight="1">
      <c r="B19" s="20"/>
      <c r="D19" s="15" t="s">
        <v>30</v>
      </c>
      <c r="M19" s="15" t="s">
        <v>26</v>
      </c>
      <c r="O19" s="150">
        <f>IF('Rekapitulace stavby'!$AN$16="","",'Rekapitulace stavby'!$AN$16)</f>
      </c>
      <c r="P19" s="148"/>
      <c r="R19" s="23"/>
    </row>
    <row r="20" spans="2:18" s="6" customFormat="1" ht="18.75" customHeight="1">
      <c r="B20" s="20"/>
      <c r="E20" s="16" t="str">
        <f>IF('Rekapitulace stavby'!$E$17="","",'Rekapitulace stavby'!$E$17)</f>
        <v> </v>
      </c>
      <c r="M20" s="15" t="s">
        <v>27</v>
      </c>
      <c r="O20" s="150">
        <f>IF('Rekapitulace stavby'!$AN$17="","",'Rekapitulace stavby'!$AN$17)</f>
      </c>
      <c r="P20" s="148"/>
      <c r="R20" s="23"/>
    </row>
    <row r="21" spans="2:18" s="6" customFormat="1" ht="7.5" customHeight="1">
      <c r="B21" s="20"/>
      <c r="R21" s="23"/>
    </row>
    <row r="22" spans="2:18" s="6" customFormat="1" ht="15" customHeight="1">
      <c r="B22" s="20"/>
      <c r="D22" s="15" t="s">
        <v>32</v>
      </c>
      <c r="R22" s="23"/>
    </row>
    <row r="23" spans="2:18" s="79" customFormat="1" ht="15.75" customHeight="1">
      <c r="B23" s="80"/>
      <c r="E23" s="134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R23" s="81"/>
    </row>
    <row r="24" spans="2:18" s="6" customFormat="1" ht="7.5" customHeight="1">
      <c r="B24" s="20"/>
      <c r="R24" s="23"/>
    </row>
    <row r="25" spans="2:18" s="6" customFormat="1" ht="7.5" customHeight="1">
      <c r="B25" s="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23"/>
    </row>
    <row r="26" spans="2:18" s="6" customFormat="1" ht="26.25" customHeight="1">
      <c r="B26" s="20"/>
      <c r="D26" s="82" t="s">
        <v>33</v>
      </c>
      <c r="M26" s="244">
        <f>ROUNDUP($N$75,2)</f>
        <v>0</v>
      </c>
      <c r="N26" s="148"/>
      <c r="O26" s="148"/>
      <c r="P26" s="148"/>
      <c r="R26" s="23"/>
    </row>
    <row r="27" spans="2:18" s="6" customFormat="1" ht="7.5" customHeight="1">
      <c r="B27" s="2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R27" s="23"/>
    </row>
    <row r="28" spans="2:18" s="6" customFormat="1" ht="15" customHeight="1">
      <c r="B28" s="20"/>
      <c r="D28" s="25" t="s">
        <v>34</v>
      </c>
      <c r="E28" s="25" t="s">
        <v>35</v>
      </c>
      <c r="F28" s="26">
        <v>0.21</v>
      </c>
      <c r="G28" s="83" t="s">
        <v>36</v>
      </c>
      <c r="H28" s="266">
        <f>SUM($BE$75:$BE$139)</f>
        <v>0</v>
      </c>
      <c r="I28" s="148"/>
      <c r="J28" s="148"/>
      <c r="M28" s="266">
        <f>SUM($BE$75:$BE$139)*$F$28</f>
        <v>0</v>
      </c>
      <c r="N28" s="148"/>
      <c r="O28" s="148"/>
      <c r="P28" s="148"/>
      <c r="R28" s="23"/>
    </row>
    <row r="29" spans="2:18" s="6" customFormat="1" ht="15" customHeight="1">
      <c r="B29" s="20"/>
      <c r="E29" s="25" t="s">
        <v>37</v>
      </c>
      <c r="F29" s="26">
        <v>0.15</v>
      </c>
      <c r="G29" s="83" t="s">
        <v>36</v>
      </c>
      <c r="H29" s="266">
        <f>SUM($BF$75:$BF$139)</f>
        <v>0</v>
      </c>
      <c r="I29" s="148"/>
      <c r="J29" s="148"/>
      <c r="M29" s="266">
        <f>SUM($BF$75:$BF$139)*$F$29</f>
        <v>0</v>
      </c>
      <c r="N29" s="148"/>
      <c r="O29" s="148"/>
      <c r="P29" s="148"/>
      <c r="R29" s="23"/>
    </row>
    <row r="30" spans="2:18" s="6" customFormat="1" ht="15" customHeight="1" hidden="1">
      <c r="B30" s="20"/>
      <c r="E30" s="25" t="s">
        <v>38</v>
      </c>
      <c r="F30" s="26">
        <v>0.21</v>
      </c>
      <c r="G30" s="83" t="s">
        <v>36</v>
      </c>
      <c r="H30" s="266">
        <f>SUM($BG$75:$BG$139)</f>
        <v>0</v>
      </c>
      <c r="I30" s="148"/>
      <c r="J30" s="148"/>
      <c r="M30" s="266">
        <v>0</v>
      </c>
      <c r="N30" s="148"/>
      <c r="O30" s="148"/>
      <c r="P30" s="148"/>
      <c r="R30" s="23"/>
    </row>
    <row r="31" spans="2:18" s="6" customFormat="1" ht="15" customHeight="1" hidden="1">
      <c r="B31" s="20"/>
      <c r="E31" s="25" t="s">
        <v>39</v>
      </c>
      <c r="F31" s="26">
        <v>0.15</v>
      </c>
      <c r="G31" s="83" t="s">
        <v>36</v>
      </c>
      <c r="H31" s="266">
        <f>SUM($BH$75:$BH$139)</f>
        <v>0</v>
      </c>
      <c r="I31" s="148"/>
      <c r="J31" s="148"/>
      <c r="M31" s="266">
        <v>0</v>
      </c>
      <c r="N31" s="148"/>
      <c r="O31" s="148"/>
      <c r="P31" s="148"/>
      <c r="R31" s="23"/>
    </row>
    <row r="32" spans="2:18" s="6" customFormat="1" ht="15" customHeight="1" hidden="1">
      <c r="B32" s="20"/>
      <c r="E32" s="25" t="s">
        <v>40</v>
      </c>
      <c r="F32" s="26">
        <v>0</v>
      </c>
      <c r="G32" s="83" t="s">
        <v>36</v>
      </c>
      <c r="H32" s="266">
        <f>SUM($BI$75:$BI$139)</f>
        <v>0</v>
      </c>
      <c r="I32" s="148"/>
      <c r="J32" s="148"/>
      <c r="M32" s="266">
        <v>0</v>
      </c>
      <c r="N32" s="148"/>
      <c r="O32" s="148"/>
      <c r="P32" s="148"/>
      <c r="R32" s="23"/>
    </row>
    <row r="33" spans="2:18" s="6" customFormat="1" ht="7.5" customHeight="1">
      <c r="B33" s="20"/>
      <c r="R33" s="23"/>
    </row>
    <row r="34" spans="2:18" s="6" customFormat="1" ht="26.25" customHeight="1">
      <c r="B34" s="20"/>
      <c r="C34" s="29"/>
      <c r="D34" s="30" t="s">
        <v>41</v>
      </c>
      <c r="E34" s="31"/>
      <c r="F34" s="31"/>
      <c r="G34" s="84" t="s">
        <v>42</v>
      </c>
      <c r="H34" s="32" t="s">
        <v>43</v>
      </c>
      <c r="I34" s="31"/>
      <c r="J34" s="31"/>
      <c r="K34" s="31"/>
      <c r="L34" s="145">
        <f>ROUNDUP(SUM($M$26:$M$32),2)</f>
        <v>0</v>
      </c>
      <c r="M34" s="241"/>
      <c r="N34" s="241"/>
      <c r="O34" s="241"/>
      <c r="P34" s="146"/>
      <c r="Q34" s="29"/>
      <c r="R34" s="33"/>
    </row>
    <row r="35" spans="2:18" s="6" customFormat="1" ht="15" customHeight="1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</row>
    <row r="39" spans="2:18" s="6" customFormat="1" ht="7.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85"/>
    </row>
    <row r="40" spans="2:18" s="6" customFormat="1" ht="37.5" customHeight="1">
      <c r="B40" s="20"/>
      <c r="C40" s="147" t="s">
        <v>100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265"/>
    </row>
    <row r="41" spans="2:18" s="6" customFormat="1" ht="7.5" customHeight="1">
      <c r="B41" s="20"/>
      <c r="R41" s="23"/>
    </row>
    <row r="42" spans="2:18" s="6" customFormat="1" ht="15" customHeight="1">
      <c r="B42" s="20"/>
      <c r="C42" s="15" t="s">
        <v>15</v>
      </c>
      <c r="F42" s="261" t="str">
        <f>$F$6</f>
        <v>3711 - Zabrušany-Revitalizace prostoru Heřmanov,aktual 01-2013</v>
      </c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23"/>
    </row>
    <row r="43" spans="2:18" ht="15.75" customHeight="1">
      <c r="B43" s="10"/>
      <c r="C43" s="15" t="s">
        <v>95</v>
      </c>
      <c r="F43" s="261" t="s">
        <v>96</v>
      </c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11"/>
    </row>
    <row r="44" spans="2:18" s="6" customFormat="1" ht="15" customHeight="1">
      <c r="B44" s="20"/>
      <c r="C44" s="14" t="s">
        <v>97</v>
      </c>
      <c r="F44" s="149" t="str">
        <f>$F$8</f>
        <v>2 - 2.ROK</v>
      </c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23"/>
    </row>
    <row r="45" spans="2:18" s="6" customFormat="1" ht="7.5" customHeight="1">
      <c r="B45" s="20"/>
      <c r="R45" s="23"/>
    </row>
    <row r="46" spans="2:18" s="6" customFormat="1" ht="18.75" customHeight="1">
      <c r="B46" s="20"/>
      <c r="C46" s="15" t="s">
        <v>19</v>
      </c>
      <c r="F46" s="16" t="str">
        <f>$F$11</f>
        <v> </v>
      </c>
      <c r="K46" s="15" t="s">
        <v>21</v>
      </c>
      <c r="M46" s="255" t="str">
        <f>IF($O$11="","",$O$11)</f>
        <v>30.01.2013</v>
      </c>
      <c r="N46" s="148"/>
      <c r="O46" s="148"/>
      <c r="P46" s="148"/>
      <c r="R46" s="23"/>
    </row>
    <row r="47" spans="2:18" s="6" customFormat="1" ht="7.5" customHeight="1">
      <c r="B47" s="20"/>
      <c r="R47" s="23"/>
    </row>
    <row r="48" spans="2:18" s="6" customFormat="1" ht="15.75" customHeight="1">
      <c r="B48" s="20"/>
      <c r="C48" s="15" t="s">
        <v>25</v>
      </c>
      <c r="F48" s="16" t="str">
        <f>$E$14</f>
        <v> </v>
      </c>
      <c r="K48" s="15" t="s">
        <v>30</v>
      </c>
      <c r="M48" s="150" t="str">
        <f>$E$20</f>
        <v> </v>
      </c>
      <c r="N48" s="148"/>
      <c r="O48" s="148"/>
      <c r="P48" s="148"/>
      <c r="Q48" s="148"/>
      <c r="R48" s="23"/>
    </row>
    <row r="49" spans="2:18" s="6" customFormat="1" ht="15" customHeight="1">
      <c r="B49" s="20"/>
      <c r="C49" s="15" t="s">
        <v>28</v>
      </c>
      <c r="F49" s="16" t="str">
        <f>IF($E$17="","",$E$17)</f>
        <v>Vyplň údaj</v>
      </c>
      <c r="R49" s="23"/>
    </row>
    <row r="50" spans="2:18" s="6" customFormat="1" ht="11.25" customHeight="1">
      <c r="B50" s="20"/>
      <c r="R50" s="23"/>
    </row>
    <row r="51" spans="2:18" s="6" customFormat="1" ht="30" customHeight="1">
      <c r="B51" s="20"/>
      <c r="C51" s="262" t="s">
        <v>101</v>
      </c>
      <c r="D51" s="263"/>
      <c r="E51" s="263"/>
      <c r="F51" s="263"/>
      <c r="G51" s="263"/>
      <c r="H51" s="29"/>
      <c r="I51" s="29"/>
      <c r="J51" s="29"/>
      <c r="K51" s="29"/>
      <c r="L51" s="29"/>
      <c r="M51" s="29"/>
      <c r="N51" s="262" t="s">
        <v>102</v>
      </c>
      <c r="O51" s="263"/>
      <c r="P51" s="263"/>
      <c r="Q51" s="263"/>
      <c r="R51" s="33"/>
    </row>
    <row r="52" spans="2:18" s="6" customFormat="1" ht="11.25" customHeight="1">
      <c r="B52" s="20"/>
      <c r="R52" s="23"/>
    </row>
    <row r="53" spans="2:47" s="6" customFormat="1" ht="30" customHeight="1">
      <c r="B53" s="20"/>
      <c r="C53" s="52" t="s">
        <v>103</v>
      </c>
      <c r="N53" s="244">
        <f>ROUNDUP($N$75,2)</f>
        <v>0</v>
      </c>
      <c r="O53" s="148"/>
      <c r="P53" s="148"/>
      <c r="Q53" s="148"/>
      <c r="R53" s="23"/>
      <c r="AU53" s="6" t="s">
        <v>104</v>
      </c>
    </row>
    <row r="54" spans="2:18" s="58" customFormat="1" ht="25.5" customHeight="1">
      <c r="B54" s="86"/>
      <c r="D54" s="87" t="s">
        <v>105</v>
      </c>
      <c r="N54" s="264">
        <f>ROUNDUP($N$76,2)</f>
        <v>0</v>
      </c>
      <c r="O54" s="260"/>
      <c r="P54" s="260"/>
      <c r="Q54" s="260"/>
      <c r="R54" s="88"/>
    </row>
    <row r="55" spans="2:18" s="67" customFormat="1" ht="21" customHeight="1">
      <c r="B55" s="89"/>
      <c r="D55" s="69" t="s">
        <v>106</v>
      </c>
      <c r="N55" s="233">
        <f>ROUNDUP($N$77,2)</f>
        <v>0</v>
      </c>
      <c r="O55" s="260"/>
      <c r="P55" s="260"/>
      <c r="Q55" s="260"/>
      <c r="R55" s="90"/>
    </row>
    <row r="56" spans="2:18" s="67" customFormat="1" ht="21" customHeight="1">
      <c r="B56" s="89"/>
      <c r="D56" s="69" t="s">
        <v>107</v>
      </c>
      <c r="N56" s="233">
        <f>ROUNDUP($N$137,2)</f>
        <v>0</v>
      </c>
      <c r="O56" s="260"/>
      <c r="P56" s="260"/>
      <c r="Q56" s="260"/>
      <c r="R56" s="90"/>
    </row>
    <row r="57" spans="2:18" s="6" customFormat="1" ht="22.5" customHeight="1">
      <c r="B57" s="20"/>
      <c r="R57" s="23"/>
    </row>
    <row r="58" spans="2:18" s="6" customFormat="1" ht="7.5" customHeight="1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6"/>
    </row>
    <row r="62" spans="2:19" s="6" customFormat="1" ht="7.5" customHeight="1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20"/>
    </row>
    <row r="63" spans="2:19" s="6" customFormat="1" ht="37.5" customHeight="1">
      <c r="B63" s="20"/>
      <c r="C63" s="147" t="s">
        <v>109</v>
      </c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20"/>
    </row>
    <row r="64" spans="2:19" s="6" customFormat="1" ht="7.5" customHeight="1">
      <c r="B64" s="20"/>
      <c r="S64" s="20"/>
    </row>
    <row r="65" spans="2:19" s="6" customFormat="1" ht="15" customHeight="1">
      <c r="B65" s="20"/>
      <c r="C65" s="15" t="s">
        <v>15</v>
      </c>
      <c r="F65" s="261" t="str">
        <f>$F$6</f>
        <v>3711 - Zabrušany-Revitalizace prostoru Heřmanov,aktual 01-2013</v>
      </c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S65" s="20"/>
    </row>
    <row r="66" spans="2:19" s="2" customFormat="1" ht="15.75" customHeight="1">
      <c r="B66" s="10"/>
      <c r="C66" s="15" t="s">
        <v>95</v>
      </c>
      <c r="F66" s="261" t="s">
        <v>96</v>
      </c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S66" s="10"/>
    </row>
    <row r="67" spans="2:19" s="6" customFormat="1" ht="15" customHeight="1">
      <c r="B67" s="20"/>
      <c r="C67" s="14" t="s">
        <v>97</v>
      </c>
      <c r="F67" s="149" t="str">
        <f>$F$8</f>
        <v>2 - 2.ROK</v>
      </c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S67" s="20"/>
    </row>
    <row r="68" spans="2:19" s="6" customFormat="1" ht="7.5" customHeight="1">
      <c r="B68" s="20"/>
      <c r="S68" s="20"/>
    </row>
    <row r="69" spans="2:19" s="6" customFormat="1" ht="18.75" customHeight="1">
      <c r="B69" s="20"/>
      <c r="C69" s="15" t="s">
        <v>19</v>
      </c>
      <c r="F69" s="16" t="str">
        <f>$F$11</f>
        <v> </v>
      </c>
      <c r="K69" s="15" t="s">
        <v>21</v>
      </c>
      <c r="M69" s="255" t="str">
        <f>IF($O$11="","",$O$11)</f>
        <v>30.01.2013</v>
      </c>
      <c r="N69" s="148"/>
      <c r="O69" s="148"/>
      <c r="P69" s="148"/>
      <c r="S69" s="20"/>
    </row>
    <row r="70" spans="2:19" s="6" customFormat="1" ht="7.5" customHeight="1">
      <c r="B70" s="20"/>
      <c r="S70" s="20"/>
    </row>
    <row r="71" spans="2:19" s="6" customFormat="1" ht="15.75" customHeight="1">
      <c r="B71" s="20"/>
      <c r="C71" s="15" t="s">
        <v>25</v>
      </c>
      <c r="F71" s="16" t="str">
        <f>$E$14</f>
        <v> </v>
      </c>
      <c r="K71" s="15" t="s">
        <v>30</v>
      </c>
      <c r="M71" s="150" t="str">
        <f>$E$20</f>
        <v> </v>
      </c>
      <c r="N71" s="148"/>
      <c r="O71" s="148"/>
      <c r="P71" s="148"/>
      <c r="Q71" s="148"/>
      <c r="S71" s="20"/>
    </row>
    <row r="72" spans="2:19" s="6" customFormat="1" ht="15" customHeight="1">
      <c r="B72" s="20"/>
      <c r="C72" s="15" t="s">
        <v>28</v>
      </c>
      <c r="F72" s="16" t="str">
        <f>IF($E$17="","",$E$17)</f>
        <v>Vyplň údaj</v>
      </c>
      <c r="S72" s="20"/>
    </row>
    <row r="73" spans="2:19" s="6" customFormat="1" ht="11.25" customHeight="1">
      <c r="B73" s="20"/>
      <c r="S73" s="20"/>
    </row>
    <row r="74" spans="2:27" s="91" customFormat="1" ht="30" customHeight="1">
      <c r="B74" s="92"/>
      <c r="C74" s="93" t="s">
        <v>110</v>
      </c>
      <c r="D74" s="94" t="s">
        <v>50</v>
      </c>
      <c r="E74" s="94" t="s">
        <v>46</v>
      </c>
      <c r="F74" s="256" t="s">
        <v>111</v>
      </c>
      <c r="G74" s="257"/>
      <c r="H74" s="257"/>
      <c r="I74" s="257"/>
      <c r="J74" s="94" t="s">
        <v>112</v>
      </c>
      <c r="K74" s="94" t="s">
        <v>113</v>
      </c>
      <c r="L74" s="256" t="s">
        <v>114</v>
      </c>
      <c r="M74" s="257"/>
      <c r="N74" s="256" t="s">
        <v>115</v>
      </c>
      <c r="O74" s="257"/>
      <c r="P74" s="257"/>
      <c r="Q74" s="257"/>
      <c r="R74" s="95" t="s">
        <v>116</v>
      </c>
      <c r="S74" s="92"/>
      <c r="T74" s="47" t="s">
        <v>117</v>
      </c>
      <c r="U74" s="48" t="s">
        <v>34</v>
      </c>
      <c r="V74" s="48" t="s">
        <v>118</v>
      </c>
      <c r="W74" s="48" t="s">
        <v>119</v>
      </c>
      <c r="X74" s="48" t="s">
        <v>120</v>
      </c>
      <c r="Y74" s="48" t="s">
        <v>121</v>
      </c>
      <c r="Z74" s="48" t="s">
        <v>122</v>
      </c>
      <c r="AA74" s="49" t="s">
        <v>123</v>
      </c>
    </row>
    <row r="75" spans="2:63" s="6" customFormat="1" ht="30" customHeight="1">
      <c r="B75" s="20"/>
      <c r="C75" s="52" t="s">
        <v>103</v>
      </c>
      <c r="N75" s="258">
        <f>$BK$75</f>
        <v>0</v>
      </c>
      <c r="O75" s="148"/>
      <c r="P75" s="148"/>
      <c r="Q75" s="148"/>
      <c r="S75" s="20"/>
      <c r="T75" s="51"/>
      <c r="U75" s="42"/>
      <c r="V75" s="42"/>
      <c r="W75" s="96">
        <f>$W$76</f>
        <v>0</v>
      </c>
      <c r="X75" s="42"/>
      <c r="Y75" s="96">
        <f>$Y$76</f>
        <v>1.908694</v>
      </c>
      <c r="Z75" s="42"/>
      <c r="AA75" s="97">
        <f>$AA$76</f>
        <v>0</v>
      </c>
      <c r="AT75" s="6" t="s">
        <v>64</v>
      </c>
      <c r="AU75" s="6" t="s">
        <v>104</v>
      </c>
      <c r="BK75" s="98">
        <f>$BK$76</f>
        <v>0</v>
      </c>
    </row>
    <row r="76" spans="2:63" s="99" customFormat="1" ht="37.5" customHeight="1">
      <c r="B76" s="100"/>
      <c r="D76" s="101" t="s">
        <v>105</v>
      </c>
      <c r="N76" s="259">
        <f>$BK$76</f>
        <v>0</v>
      </c>
      <c r="O76" s="138"/>
      <c r="P76" s="138"/>
      <c r="Q76" s="138"/>
      <c r="S76" s="100"/>
      <c r="T76" s="103"/>
      <c r="W76" s="104">
        <f>$W$77+$W$137</f>
        <v>0</v>
      </c>
      <c r="Y76" s="104">
        <f>$Y$77+$Y$137</f>
        <v>1.908694</v>
      </c>
      <c r="AA76" s="105">
        <f>$AA$77+$AA$137</f>
        <v>0</v>
      </c>
      <c r="AR76" s="102" t="s">
        <v>18</v>
      </c>
      <c r="AT76" s="102" t="s">
        <v>64</v>
      </c>
      <c r="AU76" s="102" t="s">
        <v>65</v>
      </c>
      <c r="AY76" s="102" t="s">
        <v>124</v>
      </c>
      <c r="BK76" s="106">
        <f>$BK$77+$BK$137</f>
        <v>0</v>
      </c>
    </row>
    <row r="77" spans="2:63" s="99" customFormat="1" ht="21" customHeight="1">
      <c r="B77" s="100"/>
      <c r="D77" s="107" t="s">
        <v>106</v>
      </c>
      <c r="N77" s="137">
        <f>$BK$77</f>
        <v>0</v>
      </c>
      <c r="O77" s="138"/>
      <c r="P77" s="138"/>
      <c r="Q77" s="138"/>
      <c r="S77" s="100"/>
      <c r="T77" s="103"/>
      <c r="W77" s="104">
        <f>SUM($W$78:$W$136)</f>
        <v>0</v>
      </c>
      <c r="Y77" s="104">
        <f>SUM($Y$78:$Y$136)</f>
        <v>1.908694</v>
      </c>
      <c r="AA77" s="105">
        <f>SUM($AA$78:$AA$136)</f>
        <v>0</v>
      </c>
      <c r="AR77" s="102" t="s">
        <v>18</v>
      </c>
      <c r="AT77" s="102" t="s">
        <v>64</v>
      </c>
      <c r="AU77" s="102" t="s">
        <v>18</v>
      </c>
      <c r="AY77" s="102" t="s">
        <v>124</v>
      </c>
      <c r="BK77" s="106">
        <f>SUM($BK$78:$BK$136)</f>
        <v>0</v>
      </c>
    </row>
    <row r="78" spans="2:65" s="6" customFormat="1" ht="27" customHeight="1">
      <c r="B78" s="20"/>
      <c r="C78" s="108" t="s">
        <v>18</v>
      </c>
      <c r="D78" s="108" t="s">
        <v>125</v>
      </c>
      <c r="E78" s="109" t="s">
        <v>126</v>
      </c>
      <c r="F78" s="248" t="s">
        <v>127</v>
      </c>
      <c r="G78" s="249"/>
      <c r="H78" s="249"/>
      <c r="I78" s="249"/>
      <c r="J78" s="111" t="s">
        <v>128</v>
      </c>
      <c r="K78" s="112">
        <v>0.33</v>
      </c>
      <c r="L78" s="250"/>
      <c r="M78" s="249"/>
      <c r="N78" s="251">
        <f>ROUND($L$78*$K$78,2)</f>
        <v>0</v>
      </c>
      <c r="O78" s="249"/>
      <c r="P78" s="249"/>
      <c r="Q78" s="249"/>
      <c r="R78" s="110" t="s">
        <v>129</v>
      </c>
      <c r="S78" s="20"/>
      <c r="T78" s="113"/>
      <c r="U78" s="114" t="s">
        <v>35</v>
      </c>
      <c r="X78" s="115">
        <v>0</v>
      </c>
      <c r="Y78" s="115">
        <f>$X$78*$K$78</f>
        <v>0</v>
      </c>
      <c r="Z78" s="115">
        <v>0</v>
      </c>
      <c r="AA78" s="116">
        <f>$Z$78*$K$78</f>
        <v>0</v>
      </c>
      <c r="AR78" s="79" t="s">
        <v>83</v>
      </c>
      <c r="AT78" s="79" t="s">
        <v>125</v>
      </c>
      <c r="AU78" s="79" t="s">
        <v>74</v>
      </c>
      <c r="AY78" s="6" t="s">
        <v>124</v>
      </c>
      <c r="BE78" s="117">
        <f>IF($U$78="základní",$N$78,0)</f>
        <v>0</v>
      </c>
      <c r="BF78" s="117">
        <f>IF($U$78="snížená",$N$78,0)</f>
        <v>0</v>
      </c>
      <c r="BG78" s="117">
        <f>IF($U$78="zákl. přenesená",$N$78,0)</f>
        <v>0</v>
      </c>
      <c r="BH78" s="117">
        <f>IF($U$78="sníž. přenesená",$N$78,0)</f>
        <v>0</v>
      </c>
      <c r="BI78" s="117">
        <f>IF($U$78="nulová",$N$78,0)</f>
        <v>0</v>
      </c>
      <c r="BJ78" s="79" t="s">
        <v>18</v>
      </c>
      <c r="BK78" s="117">
        <f>ROUND($L$78*$K$78,2)</f>
        <v>0</v>
      </c>
      <c r="BL78" s="79" t="s">
        <v>83</v>
      </c>
      <c r="BM78" s="79" t="s">
        <v>306</v>
      </c>
    </row>
    <row r="79" spans="2:47" s="6" customFormat="1" ht="16.5" customHeight="1">
      <c r="B79" s="20"/>
      <c r="F79" s="245" t="s">
        <v>131</v>
      </c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20"/>
      <c r="T79" s="44"/>
      <c r="AA79" s="45"/>
      <c r="AT79" s="6" t="s">
        <v>132</v>
      </c>
      <c r="AU79" s="6" t="s">
        <v>74</v>
      </c>
    </row>
    <row r="80" spans="2:65" s="6" customFormat="1" ht="27" customHeight="1">
      <c r="B80" s="20"/>
      <c r="C80" s="108" t="s">
        <v>74</v>
      </c>
      <c r="D80" s="108" t="s">
        <v>125</v>
      </c>
      <c r="E80" s="282" t="s">
        <v>152</v>
      </c>
      <c r="F80" s="283" t="s">
        <v>153</v>
      </c>
      <c r="G80" s="284"/>
      <c r="H80" s="284"/>
      <c r="I80" s="284"/>
      <c r="J80" s="285" t="s">
        <v>154</v>
      </c>
      <c r="K80" s="286">
        <v>100</v>
      </c>
      <c r="L80" s="250"/>
      <c r="M80" s="249"/>
      <c r="N80" s="251">
        <f>ROUND($L$80*$K$80,2)</f>
        <v>0</v>
      </c>
      <c r="O80" s="249"/>
      <c r="P80" s="249"/>
      <c r="Q80" s="249"/>
      <c r="R80" s="110" t="s">
        <v>129</v>
      </c>
      <c r="S80" s="20"/>
      <c r="T80" s="113"/>
      <c r="U80" s="114" t="s">
        <v>35</v>
      </c>
      <c r="X80" s="115">
        <v>0</v>
      </c>
      <c r="Y80" s="115">
        <f>$X$80*$K$80</f>
        <v>0</v>
      </c>
      <c r="Z80" s="115">
        <v>0</v>
      </c>
      <c r="AA80" s="116">
        <f>$Z$80*$K$80</f>
        <v>0</v>
      </c>
      <c r="AR80" s="79" t="s">
        <v>83</v>
      </c>
      <c r="AT80" s="79" t="s">
        <v>125</v>
      </c>
      <c r="AU80" s="79" t="s">
        <v>74</v>
      </c>
      <c r="AY80" s="6" t="s">
        <v>124</v>
      </c>
      <c r="BE80" s="117">
        <f>IF($U$80="základní",$N$80,0)</f>
        <v>0</v>
      </c>
      <c r="BF80" s="117">
        <f>IF($U$80="snížená",$N$80,0)</f>
        <v>0</v>
      </c>
      <c r="BG80" s="117">
        <f>IF($U$80="zákl. přenesená",$N$80,0)</f>
        <v>0</v>
      </c>
      <c r="BH80" s="117">
        <f>IF($U$80="sníž. přenesená",$N$80,0)</f>
        <v>0</v>
      </c>
      <c r="BI80" s="117">
        <f>IF($U$80="nulová",$N$80,0)</f>
        <v>0</v>
      </c>
      <c r="BJ80" s="79" t="s">
        <v>18</v>
      </c>
      <c r="BK80" s="117">
        <f>ROUND($L$80*$K$80,2)</f>
        <v>0</v>
      </c>
      <c r="BL80" s="79" t="s">
        <v>83</v>
      </c>
      <c r="BM80" s="79" t="s">
        <v>307</v>
      </c>
    </row>
    <row r="81" spans="2:47" s="6" customFormat="1" ht="16.5" customHeight="1">
      <c r="B81" s="20"/>
      <c r="F81" s="245" t="s">
        <v>156</v>
      </c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20"/>
      <c r="T81" s="44"/>
      <c r="AA81" s="45"/>
      <c r="AT81" s="6" t="s">
        <v>132</v>
      </c>
      <c r="AU81" s="6" t="s">
        <v>74</v>
      </c>
    </row>
    <row r="82" spans="2:65" s="6" customFormat="1" ht="27" customHeight="1">
      <c r="B82" s="20"/>
      <c r="C82" s="108" t="s">
        <v>80</v>
      </c>
      <c r="D82" s="108" t="s">
        <v>125</v>
      </c>
      <c r="E82" s="282" t="s">
        <v>308</v>
      </c>
      <c r="F82" s="283" t="s">
        <v>309</v>
      </c>
      <c r="G82" s="284"/>
      <c r="H82" s="284"/>
      <c r="I82" s="284"/>
      <c r="J82" s="285" t="s">
        <v>128</v>
      </c>
      <c r="K82" s="286">
        <v>0.16</v>
      </c>
      <c r="L82" s="250"/>
      <c r="M82" s="249"/>
      <c r="N82" s="251">
        <f>ROUND($L$82*$K$82,2)</f>
        <v>0</v>
      </c>
      <c r="O82" s="249"/>
      <c r="P82" s="249"/>
      <c r="Q82" s="249"/>
      <c r="R82" s="110" t="s">
        <v>129</v>
      </c>
      <c r="S82" s="20"/>
      <c r="T82" s="113"/>
      <c r="U82" s="114" t="s">
        <v>35</v>
      </c>
      <c r="X82" s="115">
        <v>0</v>
      </c>
      <c r="Y82" s="115">
        <f>$X$82*$K$82</f>
        <v>0</v>
      </c>
      <c r="Z82" s="115">
        <v>0</v>
      </c>
      <c r="AA82" s="116">
        <f>$Z$82*$K$82</f>
        <v>0</v>
      </c>
      <c r="AR82" s="79" t="s">
        <v>83</v>
      </c>
      <c r="AT82" s="79" t="s">
        <v>125</v>
      </c>
      <c r="AU82" s="79" t="s">
        <v>74</v>
      </c>
      <c r="AY82" s="6" t="s">
        <v>124</v>
      </c>
      <c r="BE82" s="117">
        <f>IF($U$82="základní",$N$82,0)</f>
        <v>0</v>
      </c>
      <c r="BF82" s="117">
        <f>IF($U$82="snížená",$N$82,0)</f>
        <v>0</v>
      </c>
      <c r="BG82" s="117">
        <f>IF($U$82="zákl. přenesená",$N$82,0)</f>
        <v>0</v>
      </c>
      <c r="BH82" s="117">
        <f>IF($U$82="sníž. přenesená",$N$82,0)</f>
        <v>0</v>
      </c>
      <c r="BI82" s="117">
        <f>IF($U$82="nulová",$N$82,0)</f>
        <v>0</v>
      </c>
      <c r="BJ82" s="79" t="s">
        <v>18</v>
      </c>
      <c r="BK82" s="117">
        <f>ROUND($L$82*$K$82,2)</f>
        <v>0</v>
      </c>
      <c r="BL82" s="79" t="s">
        <v>83</v>
      </c>
      <c r="BM82" s="79" t="s">
        <v>310</v>
      </c>
    </row>
    <row r="83" spans="2:47" s="6" customFormat="1" ht="16.5" customHeight="1">
      <c r="B83" s="20"/>
      <c r="F83" s="245" t="s">
        <v>311</v>
      </c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20"/>
      <c r="T83" s="44"/>
      <c r="AA83" s="45"/>
      <c r="AT83" s="6" t="s">
        <v>132</v>
      </c>
      <c r="AU83" s="6" t="s">
        <v>74</v>
      </c>
    </row>
    <row r="84" spans="2:65" s="6" customFormat="1" ht="15.75" customHeight="1">
      <c r="B84" s="20"/>
      <c r="C84" s="123" t="s">
        <v>83</v>
      </c>
      <c r="D84" s="123" t="s">
        <v>196</v>
      </c>
      <c r="E84" s="287" t="s">
        <v>312</v>
      </c>
      <c r="F84" s="288" t="s">
        <v>313</v>
      </c>
      <c r="G84" s="289"/>
      <c r="H84" s="289"/>
      <c r="I84" s="289"/>
      <c r="J84" s="290" t="s">
        <v>314</v>
      </c>
      <c r="K84" s="291">
        <v>13.184</v>
      </c>
      <c r="L84" s="253"/>
      <c r="M84" s="252"/>
      <c r="N84" s="254">
        <f>ROUND($L$84*$K$84,2)</f>
        <v>0</v>
      </c>
      <c r="O84" s="249"/>
      <c r="P84" s="249"/>
      <c r="Q84" s="249"/>
      <c r="R84" s="110" t="s">
        <v>129</v>
      </c>
      <c r="S84" s="20"/>
      <c r="T84" s="113"/>
      <c r="U84" s="114" t="s">
        <v>35</v>
      </c>
      <c r="X84" s="115">
        <v>0.001</v>
      </c>
      <c r="Y84" s="115">
        <f>$X$84*$K$84</f>
        <v>0.013184</v>
      </c>
      <c r="Z84" s="115">
        <v>0</v>
      </c>
      <c r="AA84" s="116">
        <f>$Z$84*$K$84</f>
        <v>0</v>
      </c>
      <c r="AR84" s="79" t="s">
        <v>162</v>
      </c>
      <c r="AT84" s="79" t="s">
        <v>196</v>
      </c>
      <c r="AU84" s="79" t="s">
        <v>74</v>
      </c>
      <c r="AY84" s="6" t="s">
        <v>124</v>
      </c>
      <c r="BE84" s="117">
        <f>IF($U$84="základní",$N$84,0)</f>
        <v>0</v>
      </c>
      <c r="BF84" s="117">
        <f>IF($U$84="snížená",$N$84,0)</f>
        <v>0</v>
      </c>
      <c r="BG84" s="117">
        <f>IF($U$84="zákl. přenesená",$N$84,0)</f>
        <v>0</v>
      </c>
      <c r="BH84" s="117">
        <f>IF($U$84="sníž. přenesená",$N$84,0)</f>
        <v>0</v>
      </c>
      <c r="BI84" s="117">
        <f>IF($U$84="nulová",$N$84,0)</f>
        <v>0</v>
      </c>
      <c r="BJ84" s="79" t="s">
        <v>18</v>
      </c>
      <c r="BK84" s="117">
        <f>ROUND($L$84*$K$84,2)</f>
        <v>0</v>
      </c>
      <c r="BL84" s="79" t="s">
        <v>83</v>
      </c>
      <c r="BM84" s="79" t="s">
        <v>315</v>
      </c>
    </row>
    <row r="85" spans="2:47" s="6" customFormat="1" ht="16.5" customHeight="1">
      <c r="B85" s="20"/>
      <c r="F85" s="245" t="s">
        <v>316</v>
      </c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20"/>
      <c r="T85" s="44"/>
      <c r="AA85" s="45"/>
      <c r="AT85" s="6" t="s">
        <v>132</v>
      </c>
      <c r="AU85" s="6" t="s">
        <v>74</v>
      </c>
    </row>
    <row r="86" spans="2:51" s="6" customFormat="1" ht="15.75" customHeight="1">
      <c r="B86" s="118"/>
      <c r="E86" s="119"/>
      <c r="F86" s="246" t="s">
        <v>317</v>
      </c>
      <c r="G86" s="247"/>
      <c r="H86" s="247"/>
      <c r="I86" s="247"/>
      <c r="K86" s="120">
        <v>12.8</v>
      </c>
      <c r="S86" s="118"/>
      <c r="T86" s="121"/>
      <c r="AA86" s="122"/>
      <c r="AT86" s="119" t="s">
        <v>177</v>
      </c>
      <c r="AU86" s="119" t="s">
        <v>74</v>
      </c>
      <c r="AV86" s="119" t="s">
        <v>74</v>
      </c>
      <c r="AW86" s="119" t="s">
        <v>104</v>
      </c>
      <c r="AX86" s="119" t="s">
        <v>18</v>
      </c>
      <c r="AY86" s="119" t="s">
        <v>124</v>
      </c>
    </row>
    <row r="87" spans="2:51" s="6" customFormat="1" ht="15.75" customHeight="1">
      <c r="B87" s="118"/>
      <c r="F87" s="246" t="s">
        <v>318</v>
      </c>
      <c r="G87" s="247"/>
      <c r="H87" s="247"/>
      <c r="I87" s="247"/>
      <c r="K87" s="120">
        <v>13.184</v>
      </c>
      <c r="S87" s="118"/>
      <c r="T87" s="121"/>
      <c r="AA87" s="122"/>
      <c r="AT87" s="119" t="s">
        <v>177</v>
      </c>
      <c r="AU87" s="119" t="s">
        <v>74</v>
      </c>
      <c r="AV87" s="119" t="s">
        <v>74</v>
      </c>
      <c r="AW87" s="119" t="s">
        <v>65</v>
      </c>
      <c r="AX87" s="119" t="s">
        <v>18</v>
      </c>
      <c r="AY87" s="119" t="s">
        <v>124</v>
      </c>
    </row>
    <row r="88" spans="2:65" s="6" customFormat="1" ht="27" customHeight="1">
      <c r="B88" s="20"/>
      <c r="C88" s="108" t="s">
        <v>86</v>
      </c>
      <c r="D88" s="108" t="s">
        <v>125</v>
      </c>
      <c r="E88" s="282" t="s">
        <v>201</v>
      </c>
      <c r="F88" s="283" t="s">
        <v>202</v>
      </c>
      <c r="G88" s="284"/>
      <c r="H88" s="284"/>
      <c r="I88" s="284"/>
      <c r="J88" s="285" t="s">
        <v>140</v>
      </c>
      <c r="K88" s="286">
        <v>7</v>
      </c>
      <c r="L88" s="250"/>
      <c r="M88" s="249"/>
      <c r="N88" s="251">
        <f>ROUND($L$88*$K$88,2)</f>
        <v>0</v>
      </c>
      <c r="O88" s="249"/>
      <c r="P88" s="249"/>
      <c r="Q88" s="249"/>
      <c r="R88" s="110" t="s">
        <v>129</v>
      </c>
      <c r="S88" s="20"/>
      <c r="T88" s="113"/>
      <c r="U88" s="114" t="s">
        <v>35</v>
      </c>
      <c r="X88" s="115">
        <v>0</v>
      </c>
      <c r="Y88" s="115">
        <f>$X$88*$K$88</f>
        <v>0</v>
      </c>
      <c r="Z88" s="115">
        <v>0</v>
      </c>
      <c r="AA88" s="116">
        <f>$Z$88*$K$88</f>
        <v>0</v>
      </c>
      <c r="AR88" s="79" t="s">
        <v>83</v>
      </c>
      <c r="AT88" s="79" t="s">
        <v>125</v>
      </c>
      <c r="AU88" s="79" t="s">
        <v>74</v>
      </c>
      <c r="AY88" s="6" t="s">
        <v>124</v>
      </c>
      <c r="BE88" s="117">
        <f>IF($U$88="základní",$N$88,0)</f>
        <v>0</v>
      </c>
      <c r="BF88" s="117">
        <f>IF($U$88="snížená",$N$88,0)</f>
        <v>0</v>
      </c>
      <c r="BG88" s="117">
        <f>IF($U$88="zákl. přenesená",$N$88,0)</f>
        <v>0</v>
      </c>
      <c r="BH88" s="117">
        <f>IF($U$88="sníž. přenesená",$N$88,0)</f>
        <v>0</v>
      </c>
      <c r="BI88" s="117">
        <f>IF($U$88="nulová",$N$88,0)</f>
        <v>0</v>
      </c>
      <c r="BJ88" s="79" t="s">
        <v>18</v>
      </c>
      <c r="BK88" s="117">
        <f>ROUND($L$88*$K$88,2)</f>
        <v>0</v>
      </c>
      <c r="BL88" s="79" t="s">
        <v>83</v>
      </c>
      <c r="BM88" s="79" t="s">
        <v>203</v>
      </c>
    </row>
    <row r="89" spans="2:47" s="6" customFormat="1" ht="16.5" customHeight="1">
      <c r="B89" s="20"/>
      <c r="F89" s="245" t="s">
        <v>204</v>
      </c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20"/>
      <c r="T89" s="44"/>
      <c r="AA89" s="45"/>
      <c r="AT89" s="6" t="s">
        <v>132</v>
      </c>
      <c r="AU89" s="6" t="s">
        <v>74</v>
      </c>
    </row>
    <row r="90" spans="2:65" s="6" customFormat="1" ht="27" customHeight="1">
      <c r="B90" s="20"/>
      <c r="C90" s="108" t="s">
        <v>151</v>
      </c>
      <c r="D90" s="108" t="s">
        <v>125</v>
      </c>
      <c r="E90" s="282" t="s">
        <v>319</v>
      </c>
      <c r="F90" s="283" t="s">
        <v>320</v>
      </c>
      <c r="G90" s="284"/>
      <c r="H90" s="284"/>
      <c r="I90" s="284"/>
      <c r="J90" s="285" t="s">
        <v>187</v>
      </c>
      <c r="K90" s="286">
        <v>3200</v>
      </c>
      <c r="L90" s="250"/>
      <c r="M90" s="249"/>
      <c r="N90" s="251">
        <f>ROUND($L$90*$K$90,2)</f>
        <v>0</v>
      </c>
      <c r="O90" s="249"/>
      <c r="P90" s="249"/>
      <c r="Q90" s="249"/>
      <c r="R90" s="110" t="s">
        <v>129</v>
      </c>
      <c r="S90" s="20"/>
      <c r="T90" s="113"/>
      <c r="U90" s="114" t="s">
        <v>35</v>
      </c>
      <c r="X90" s="115">
        <v>0</v>
      </c>
      <c r="Y90" s="115">
        <f>$X$90*$K$90</f>
        <v>0</v>
      </c>
      <c r="Z90" s="115">
        <v>0</v>
      </c>
      <c r="AA90" s="116">
        <f>$Z$90*$K$90</f>
        <v>0</v>
      </c>
      <c r="AR90" s="79" t="s">
        <v>83</v>
      </c>
      <c r="AT90" s="79" t="s">
        <v>125</v>
      </c>
      <c r="AU90" s="79" t="s">
        <v>74</v>
      </c>
      <c r="AY90" s="6" t="s">
        <v>124</v>
      </c>
      <c r="BE90" s="117">
        <f>IF($U$90="základní",$N$90,0)</f>
        <v>0</v>
      </c>
      <c r="BF90" s="117">
        <f>IF($U$90="snížená",$N$90,0)</f>
        <v>0</v>
      </c>
      <c r="BG90" s="117">
        <f>IF($U$90="zákl. přenesená",$N$90,0)</f>
        <v>0</v>
      </c>
      <c r="BH90" s="117">
        <f>IF($U$90="sníž. přenesená",$N$90,0)</f>
        <v>0</v>
      </c>
      <c r="BI90" s="117">
        <f>IF($U$90="nulová",$N$90,0)</f>
        <v>0</v>
      </c>
      <c r="BJ90" s="79" t="s">
        <v>18</v>
      </c>
      <c r="BK90" s="117">
        <f>ROUND($L$90*$K$90,2)</f>
        <v>0</v>
      </c>
      <c r="BL90" s="79" t="s">
        <v>83</v>
      </c>
      <c r="BM90" s="79" t="s">
        <v>321</v>
      </c>
    </row>
    <row r="91" spans="2:47" s="6" customFormat="1" ht="16.5" customHeight="1">
      <c r="B91" s="20"/>
      <c r="F91" s="245" t="s">
        <v>322</v>
      </c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20"/>
      <c r="T91" s="44"/>
      <c r="AA91" s="45"/>
      <c r="AT91" s="6" t="s">
        <v>132</v>
      </c>
      <c r="AU91" s="6" t="s">
        <v>74</v>
      </c>
    </row>
    <row r="92" spans="2:51" s="6" customFormat="1" ht="15.75" customHeight="1">
      <c r="B92" s="118"/>
      <c r="E92" s="119"/>
      <c r="F92" s="246" t="s">
        <v>323</v>
      </c>
      <c r="G92" s="247"/>
      <c r="H92" s="247"/>
      <c r="I92" s="247"/>
      <c r="K92" s="120">
        <v>3200</v>
      </c>
      <c r="S92" s="118"/>
      <c r="T92" s="121"/>
      <c r="AA92" s="122"/>
      <c r="AT92" s="119" t="s">
        <v>177</v>
      </c>
      <c r="AU92" s="119" t="s">
        <v>74</v>
      </c>
      <c r="AV92" s="119" t="s">
        <v>74</v>
      </c>
      <c r="AW92" s="119" t="s">
        <v>104</v>
      </c>
      <c r="AX92" s="119" t="s">
        <v>18</v>
      </c>
      <c r="AY92" s="119" t="s">
        <v>124</v>
      </c>
    </row>
    <row r="93" spans="2:65" s="6" customFormat="1" ht="15.75" customHeight="1">
      <c r="B93" s="20"/>
      <c r="C93" s="108" t="s">
        <v>157</v>
      </c>
      <c r="D93" s="108" t="s">
        <v>125</v>
      </c>
      <c r="E93" s="282" t="s">
        <v>324</v>
      </c>
      <c r="F93" s="283" t="s">
        <v>325</v>
      </c>
      <c r="G93" s="284"/>
      <c r="H93" s="284"/>
      <c r="I93" s="284"/>
      <c r="J93" s="285" t="s">
        <v>187</v>
      </c>
      <c r="K93" s="286">
        <v>6500</v>
      </c>
      <c r="L93" s="250"/>
      <c r="M93" s="249"/>
      <c r="N93" s="251">
        <f>ROUND($L$93*$K$93,2)</f>
        <v>0</v>
      </c>
      <c r="O93" s="249"/>
      <c r="P93" s="249"/>
      <c r="Q93" s="249"/>
      <c r="R93" s="110" t="s">
        <v>129</v>
      </c>
      <c r="S93" s="20"/>
      <c r="T93" s="113"/>
      <c r="U93" s="114" t="s">
        <v>35</v>
      </c>
      <c r="X93" s="115">
        <v>0</v>
      </c>
      <c r="Y93" s="115">
        <f>$X$93*$K$93</f>
        <v>0</v>
      </c>
      <c r="Z93" s="115">
        <v>0</v>
      </c>
      <c r="AA93" s="116">
        <f>$Z$93*$K$93</f>
        <v>0</v>
      </c>
      <c r="AR93" s="79" t="s">
        <v>83</v>
      </c>
      <c r="AT93" s="79" t="s">
        <v>125</v>
      </c>
      <c r="AU93" s="79" t="s">
        <v>74</v>
      </c>
      <c r="AY93" s="6" t="s">
        <v>124</v>
      </c>
      <c r="BE93" s="117">
        <f>IF($U$93="základní",$N$93,0)</f>
        <v>0</v>
      </c>
      <c r="BF93" s="117">
        <f>IF($U$93="snížená",$N$93,0)</f>
        <v>0</v>
      </c>
      <c r="BG93" s="117">
        <f>IF($U$93="zákl. přenesená",$N$93,0)</f>
        <v>0</v>
      </c>
      <c r="BH93" s="117">
        <f>IF($U$93="sníž. přenesená",$N$93,0)</f>
        <v>0</v>
      </c>
      <c r="BI93" s="117">
        <f>IF($U$93="nulová",$N$93,0)</f>
        <v>0</v>
      </c>
      <c r="BJ93" s="79" t="s">
        <v>18</v>
      </c>
      <c r="BK93" s="117">
        <f>ROUND($L$93*$K$93,2)</f>
        <v>0</v>
      </c>
      <c r="BL93" s="79" t="s">
        <v>83</v>
      </c>
      <c r="BM93" s="79" t="s">
        <v>326</v>
      </c>
    </row>
    <row r="94" spans="2:47" s="6" customFormat="1" ht="16.5" customHeight="1">
      <c r="B94" s="20"/>
      <c r="F94" s="245" t="s">
        <v>327</v>
      </c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20"/>
      <c r="T94" s="44"/>
      <c r="AA94" s="45"/>
      <c r="AT94" s="6" t="s">
        <v>132</v>
      </c>
      <c r="AU94" s="6" t="s">
        <v>74</v>
      </c>
    </row>
    <row r="95" spans="2:51" s="6" customFormat="1" ht="15.75" customHeight="1">
      <c r="B95" s="118"/>
      <c r="E95" s="119"/>
      <c r="F95" s="246" t="s">
        <v>328</v>
      </c>
      <c r="G95" s="247"/>
      <c r="H95" s="247"/>
      <c r="I95" s="247"/>
      <c r="K95" s="120">
        <v>6500</v>
      </c>
      <c r="S95" s="118"/>
      <c r="T95" s="121"/>
      <c r="AA95" s="122"/>
      <c r="AT95" s="119" t="s">
        <v>177</v>
      </c>
      <c r="AU95" s="119" t="s">
        <v>74</v>
      </c>
      <c r="AV95" s="119" t="s">
        <v>74</v>
      </c>
      <c r="AW95" s="119" t="s">
        <v>104</v>
      </c>
      <c r="AX95" s="119" t="s">
        <v>18</v>
      </c>
      <c r="AY95" s="119" t="s">
        <v>124</v>
      </c>
    </row>
    <row r="96" spans="2:65" s="6" customFormat="1" ht="15.75" customHeight="1">
      <c r="B96" s="20"/>
      <c r="C96" s="108" t="s">
        <v>162</v>
      </c>
      <c r="D96" s="108" t="s">
        <v>125</v>
      </c>
      <c r="E96" s="282" t="s">
        <v>329</v>
      </c>
      <c r="F96" s="283" t="s">
        <v>330</v>
      </c>
      <c r="G96" s="284"/>
      <c r="H96" s="284"/>
      <c r="I96" s="284"/>
      <c r="J96" s="285" t="s">
        <v>187</v>
      </c>
      <c r="K96" s="286">
        <v>1600</v>
      </c>
      <c r="L96" s="250"/>
      <c r="M96" s="249"/>
      <c r="N96" s="251">
        <f>ROUND($L$96*$K$96,2)</f>
        <v>0</v>
      </c>
      <c r="O96" s="249"/>
      <c r="P96" s="249"/>
      <c r="Q96" s="249"/>
      <c r="R96" s="110" t="s">
        <v>129</v>
      </c>
      <c r="S96" s="20"/>
      <c r="T96" s="113"/>
      <c r="U96" s="114" t="s">
        <v>35</v>
      </c>
      <c r="X96" s="115">
        <v>0</v>
      </c>
      <c r="Y96" s="115">
        <f>$X$96*$K$96</f>
        <v>0</v>
      </c>
      <c r="Z96" s="115">
        <v>0</v>
      </c>
      <c r="AA96" s="116">
        <f>$Z$96*$K$96</f>
        <v>0</v>
      </c>
      <c r="AR96" s="79" t="s">
        <v>83</v>
      </c>
      <c r="AT96" s="79" t="s">
        <v>125</v>
      </c>
      <c r="AU96" s="79" t="s">
        <v>74</v>
      </c>
      <c r="AY96" s="6" t="s">
        <v>124</v>
      </c>
      <c r="BE96" s="117">
        <f>IF($U$96="základní",$N$96,0)</f>
        <v>0</v>
      </c>
      <c r="BF96" s="117">
        <f>IF($U$96="snížená",$N$96,0)</f>
        <v>0</v>
      </c>
      <c r="BG96" s="117">
        <f>IF($U$96="zákl. přenesená",$N$96,0)</f>
        <v>0</v>
      </c>
      <c r="BH96" s="117">
        <f>IF($U$96="sníž. přenesená",$N$96,0)</f>
        <v>0</v>
      </c>
      <c r="BI96" s="117">
        <f>IF($U$96="nulová",$N$96,0)</f>
        <v>0</v>
      </c>
      <c r="BJ96" s="79" t="s">
        <v>18</v>
      </c>
      <c r="BK96" s="117">
        <f>ROUND($L$96*$K$96,2)</f>
        <v>0</v>
      </c>
      <c r="BL96" s="79" t="s">
        <v>83</v>
      </c>
      <c r="BM96" s="79" t="s">
        <v>331</v>
      </c>
    </row>
    <row r="97" spans="2:47" s="6" customFormat="1" ht="16.5" customHeight="1">
      <c r="B97" s="20"/>
      <c r="F97" s="245" t="s">
        <v>332</v>
      </c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20"/>
      <c r="T97" s="44"/>
      <c r="AA97" s="45"/>
      <c r="AT97" s="6" t="s">
        <v>132</v>
      </c>
      <c r="AU97" s="6" t="s">
        <v>74</v>
      </c>
    </row>
    <row r="98" spans="2:65" s="6" customFormat="1" ht="27" customHeight="1">
      <c r="B98" s="20"/>
      <c r="C98" s="108" t="s">
        <v>167</v>
      </c>
      <c r="D98" s="108" t="s">
        <v>125</v>
      </c>
      <c r="E98" s="282" t="s">
        <v>216</v>
      </c>
      <c r="F98" s="283" t="s">
        <v>217</v>
      </c>
      <c r="G98" s="284"/>
      <c r="H98" s="284"/>
      <c r="I98" s="284"/>
      <c r="J98" s="285" t="s">
        <v>128</v>
      </c>
      <c r="K98" s="286">
        <v>0.33</v>
      </c>
      <c r="L98" s="250"/>
      <c r="M98" s="249"/>
      <c r="N98" s="251">
        <f>ROUND($L$98*$K$98,2)</f>
        <v>0</v>
      </c>
      <c r="O98" s="249"/>
      <c r="P98" s="249"/>
      <c r="Q98" s="249"/>
      <c r="R98" s="110" t="s">
        <v>129</v>
      </c>
      <c r="S98" s="20"/>
      <c r="T98" s="113"/>
      <c r="U98" s="114" t="s">
        <v>35</v>
      </c>
      <c r="X98" s="115">
        <v>0</v>
      </c>
      <c r="Y98" s="115">
        <f>$X$98*$K$98</f>
        <v>0</v>
      </c>
      <c r="Z98" s="115">
        <v>0</v>
      </c>
      <c r="AA98" s="116">
        <f>$Z$98*$K$98</f>
        <v>0</v>
      </c>
      <c r="AR98" s="79" t="s">
        <v>83</v>
      </c>
      <c r="AT98" s="79" t="s">
        <v>125</v>
      </c>
      <c r="AU98" s="79" t="s">
        <v>74</v>
      </c>
      <c r="AY98" s="6" t="s">
        <v>124</v>
      </c>
      <c r="BE98" s="117">
        <f>IF($U$98="základní",$N$98,0)</f>
        <v>0</v>
      </c>
      <c r="BF98" s="117">
        <f>IF($U$98="snížená",$N$98,0)</f>
        <v>0</v>
      </c>
      <c r="BG98" s="117">
        <f>IF($U$98="zákl. přenesená",$N$98,0)</f>
        <v>0</v>
      </c>
      <c r="BH98" s="117">
        <f>IF($U$98="sníž. přenesená",$N$98,0)</f>
        <v>0</v>
      </c>
      <c r="BI98" s="117">
        <f>IF($U$98="nulová",$N$98,0)</f>
        <v>0</v>
      </c>
      <c r="BJ98" s="79" t="s">
        <v>18</v>
      </c>
      <c r="BK98" s="117">
        <f>ROUND($L$98*$K$98,2)</f>
        <v>0</v>
      </c>
      <c r="BL98" s="79" t="s">
        <v>83</v>
      </c>
      <c r="BM98" s="79" t="s">
        <v>333</v>
      </c>
    </row>
    <row r="99" spans="2:47" s="6" customFormat="1" ht="16.5" customHeight="1">
      <c r="B99" s="20"/>
      <c r="F99" s="245" t="s">
        <v>219</v>
      </c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20"/>
      <c r="T99" s="44"/>
      <c r="AA99" s="45"/>
      <c r="AT99" s="6" t="s">
        <v>132</v>
      </c>
      <c r="AU99" s="6" t="s">
        <v>74</v>
      </c>
    </row>
    <row r="100" spans="2:65" s="6" customFormat="1" ht="27" customHeight="1">
      <c r="B100" s="20"/>
      <c r="C100" s="108" t="s">
        <v>23</v>
      </c>
      <c r="D100" s="108" t="s">
        <v>125</v>
      </c>
      <c r="E100" s="282" t="s">
        <v>221</v>
      </c>
      <c r="F100" s="283" t="s">
        <v>222</v>
      </c>
      <c r="G100" s="284"/>
      <c r="H100" s="284"/>
      <c r="I100" s="284"/>
      <c r="J100" s="285" t="s">
        <v>140</v>
      </c>
      <c r="K100" s="286">
        <v>4</v>
      </c>
      <c r="L100" s="250"/>
      <c r="M100" s="249"/>
      <c r="N100" s="251">
        <f>ROUND($L$100*$K$100,2)</f>
        <v>0</v>
      </c>
      <c r="O100" s="249"/>
      <c r="P100" s="249"/>
      <c r="Q100" s="249"/>
      <c r="R100" s="110" t="s">
        <v>129</v>
      </c>
      <c r="S100" s="20"/>
      <c r="T100" s="113"/>
      <c r="U100" s="114" t="s">
        <v>35</v>
      </c>
      <c r="X100" s="115">
        <v>0</v>
      </c>
      <c r="Y100" s="115">
        <f>$X$100*$K$100</f>
        <v>0</v>
      </c>
      <c r="Z100" s="115">
        <v>0</v>
      </c>
      <c r="AA100" s="116">
        <f>$Z$100*$K$100</f>
        <v>0</v>
      </c>
      <c r="AR100" s="79" t="s">
        <v>83</v>
      </c>
      <c r="AT100" s="79" t="s">
        <v>125</v>
      </c>
      <c r="AU100" s="79" t="s">
        <v>74</v>
      </c>
      <c r="AY100" s="6" t="s">
        <v>124</v>
      </c>
      <c r="BE100" s="117">
        <f>IF($U$100="základní",$N$100,0)</f>
        <v>0</v>
      </c>
      <c r="BF100" s="117">
        <f>IF($U$100="snížená",$N$100,0)</f>
        <v>0</v>
      </c>
      <c r="BG100" s="117">
        <f>IF($U$100="zákl. přenesená",$N$100,0)</f>
        <v>0</v>
      </c>
      <c r="BH100" s="117">
        <f>IF($U$100="sníž. přenesená",$N$100,0)</f>
        <v>0</v>
      </c>
      <c r="BI100" s="117">
        <f>IF($U$100="nulová",$N$100,0)</f>
        <v>0</v>
      </c>
      <c r="BJ100" s="79" t="s">
        <v>18</v>
      </c>
      <c r="BK100" s="117">
        <f>ROUND($L$100*$K$100,2)</f>
        <v>0</v>
      </c>
      <c r="BL100" s="79" t="s">
        <v>83</v>
      </c>
      <c r="BM100" s="79" t="s">
        <v>223</v>
      </c>
    </row>
    <row r="101" spans="2:47" s="6" customFormat="1" ht="16.5" customHeight="1">
      <c r="B101" s="20"/>
      <c r="F101" s="245" t="s">
        <v>224</v>
      </c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20"/>
      <c r="T101" s="44"/>
      <c r="AA101" s="45"/>
      <c r="AT101" s="6" t="s">
        <v>132</v>
      </c>
      <c r="AU101" s="6" t="s">
        <v>74</v>
      </c>
    </row>
    <row r="102" spans="2:65" s="6" customFormat="1" ht="15.75" customHeight="1">
      <c r="B102" s="20"/>
      <c r="C102" s="123" t="s">
        <v>178</v>
      </c>
      <c r="D102" s="123" t="s">
        <v>196</v>
      </c>
      <c r="E102" s="287" t="s">
        <v>230</v>
      </c>
      <c r="F102" s="288" t="s">
        <v>334</v>
      </c>
      <c r="G102" s="289"/>
      <c r="H102" s="289"/>
      <c r="I102" s="289"/>
      <c r="J102" s="290" t="s">
        <v>140</v>
      </c>
      <c r="K102" s="291">
        <v>4</v>
      </c>
      <c r="L102" s="253"/>
      <c r="M102" s="252"/>
      <c r="N102" s="254">
        <f>ROUND($L$102*$K$102,2)</f>
        <v>0</v>
      </c>
      <c r="O102" s="249"/>
      <c r="P102" s="249"/>
      <c r="Q102" s="249"/>
      <c r="R102" s="110"/>
      <c r="S102" s="20"/>
      <c r="T102" s="113"/>
      <c r="U102" s="114" t="s">
        <v>35</v>
      </c>
      <c r="X102" s="115">
        <v>0.003</v>
      </c>
      <c r="Y102" s="115">
        <f>$X$102*$K$102</f>
        <v>0.012</v>
      </c>
      <c r="Z102" s="115">
        <v>0</v>
      </c>
      <c r="AA102" s="116">
        <f>$Z$102*$K$102</f>
        <v>0</v>
      </c>
      <c r="AR102" s="79" t="s">
        <v>162</v>
      </c>
      <c r="AT102" s="79" t="s">
        <v>196</v>
      </c>
      <c r="AU102" s="79" t="s">
        <v>74</v>
      </c>
      <c r="AY102" s="6" t="s">
        <v>124</v>
      </c>
      <c r="BE102" s="117">
        <f>IF($U$102="základní",$N$102,0)</f>
        <v>0</v>
      </c>
      <c r="BF102" s="117">
        <f>IF($U$102="snížená",$N$102,0)</f>
        <v>0</v>
      </c>
      <c r="BG102" s="117">
        <f>IF($U$102="zákl. přenesená",$N$102,0)</f>
        <v>0</v>
      </c>
      <c r="BH102" s="117">
        <f>IF($U$102="sníž. přenesená",$N$102,0)</f>
        <v>0</v>
      </c>
      <c r="BI102" s="117">
        <f>IF($U$102="nulová",$N$102,0)</f>
        <v>0</v>
      </c>
      <c r="BJ102" s="79" t="s">
        <v>18</v>
      </c>
      <c r="BK102" s="117">
        <f>ROUND($L$102*$K$102,2)</f>
        <v>0</v>
      </c>
      <c r="BL102" s="79" t="s">
        <v>83</v>
      </c>
      <c r="BM102" s="79" t="s">
        <v>335</v>
      </c>
    </row>
    <row r="103" spans="2:47" s="6" customFormat="1" ht="16.5" customHeight="1">
      <c r="B103" s="20"/>
      <c r="F103" s="245" t="s">
        <v>336</v>
      </c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20"/>
      <c r="T103" s="44"/>
      <c r="AA103" s="45"/>
      <c r="AT103" s="6" t="s">
        <v>132</v>
      </c>
      <c r="AU103" s="6" t="s">
        <v>74</v>
      </c>
    </row>
    <row r="104" spans="2:65" s="6" customFormat="1" ht="15.75" customHeight="1">
      <c r="B104" s="20"/>
      <c r="C104" s="108" t="s">
        <v>184</v>
      </c>
      <c r="D104" s="108" t="s">
        <v>125</v>
      </c>
      <c r="E104" s="282" t="s">
        <v>337</v>
      </c>
      <c r="F104" s="283" t="s">
        <v>338</v>
      </c>
      <c r="G104" s="284"/>
      <c r="H104" s="284"/>
      <c r="I104" s="284"/>
      <c r="J104" s="285" t="s">
        <v>339</v>
      </c>
      <c r="K104" s="286">
        <v>64</v>
      </c>
      <c r="L104" s="250"/>
      <c r="M104" s="249"/>
      <c r="N104" s="251">
        <f>ROUND($L$104*$K$104,2)</f>
        <v>0</v>
      </c>
      <c r="O104" s="249"/>
      <c r="P104" s="249"/>
      <c r="Q104" s="249"/>
      <c r="R104" s="110"/>
      <c r="S104" s="20"/>
      <c r="T104" s="113"/>
      <c r="U104" s="114" t="s">
        <v>35</v>
      </c>
      <c r="X104" s="115">
        <v>0</v>
      </c>
      <c r="Y104" s="115">
        <f>$X$104*$K$104</f>
        <v>0</v>
      </c>
      <c r="Z104" s="115">
        <v>0</v>
      </c>
      <c r="AA104" s="116">
        <f>$Z$104*$K$104</f>
        <v>0</v>
      </c>
      <c r="AR104" s="79" t="s">
        <v>83</v>
      </c>
      <c r="AT104" s="79" t="s">
        <v>125</v>
      </c>
      <c r="AU104" s="79" t="s">
        <v>74</v>
      </c>
      <c r="AY104" s="6" t="s">
        <v>124</v>
      </c>
      <c r="BE104" s="117">
        <f>IF($U$104="základní",$N$104,0)</f>
        <v>0</v>
      </c>
      <c r="BF104" s="117">
        <f>IF($U$104="snížená",$N$104,0)</f>
        <v>0</v>
      </c>
      <c r="BG104" s="117">
        <f>IF($U$104="zákl. přenesená",$N$104,0)</f>
        <v>0</v>
      </c>
      <c r="BH104" s="117">
        <f>IF($U$104="sníž. přenesená",$N$104,0)</f>
        <v>0</v>
      </c>
      <c r="BI104" s="117">
        <f>IF($U$104="nulová",$N$104,0)</f>
        <v>0</v>
      </c>
      <c r="BJ104" s="79" t="s">
        <v>18</v>
      </c>
      <c r="BK104" s="117">
        <f>ROUND($L$104*$K$104,2)</f>
        <v>0</v>
      </c>
      <c r="BL104" s="79" t="s">
        <v>83</v>
      </c>
      <c r="BM104" s="79" t="s">
        <v>340</v>
      </c>
    </row>
    <row r="105" spans="2:47" s="6" customFormat="1" ht="16.5" customHeight="1">
      <c r="B105" s="20"/>
      <c r="F105" s="245" t="s">
        <v>341</v>
      </c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20"/>
      <c r="T105" s="44"/>
      <c r="AA105" s="45"/>
      <c r="AT105" s="6" t="s">
        <v>132</v>
      </c>
      <c r="AU105" s="6" t="s">
        <v>74</v>
      </c>
    </row>
    <row r="106" spans="2:51" s="6" customFormat="1" ht="15.75" customHeight="1">
      <c r="B106" s="118"/>
      <c r="E106" s="119"/>
      <c r="F106" s="246" t="s">
        <v>342</v>
      </c>
      <c r="G106" s="247"/>
      <c r="H106" s="247"/>
      <c r="I106" s="247"/>
      <c r="K106" s="120">
        <v>64</v>
      </c>
      <c r="S106" s="118"/>
      <c r="T106" s="121"/>
      <c r="AA106" s="122"/>
      <c r="AT106" s="119" t="s">
        <v>177</v>
      </c>
      <c r="AU106" s="119" t="s">
        <v>74</v>
      </c>
      <c r="AV106" s="119" t="s">
        <v>74</v>
      </c>
      <c r="AW106" s="119" t="s">
        <v>104</v>
      </c>
      <c r="AX106" s="119" t="s">
        <v>18</v>
      </c>
      <c r="AY106" s="119" t="s">
        <v>124</v>
      </c>
    </row>
    <row r="107" spans="2:65" s="6" customFormat="1" ht="27" customHeight="1">
      <c r="B107" s="20"/>
      <c r="C107" s="108" t="s">
        <v>190</v>
      </c>
      <c r="D107" s="108" t="s">
        <v>125</v>
      </c>
      <c r="E107" s="282" t="s">
        <v>235</v>
      </c>
      <c r="F107" s="283" t="s">
        <v>236</v>
      </c>
      <c r="G107" s="284"/>
      <c r="H107" s="284"/>
      <c r="I107" s="284"/>
      <c r="J107" s="285" t="s">
        <v>140</v>
      </c>
      <c r="K107" s="286">
        <v>700</v>
      </c>
      <c r="L107" s="250"/>
      <c r="M107" s="249"/>
      <c r="N107" s="251">
        <f>ROUND($L$107*$K$107,2)</f>
        <v>0</v>
      </c>
      <c r="O107" s="249"/>
      <c r="P107" s="249"/>
      <c r="Q107" s="249"/>
      <c r="R107" s="110" t="s">
        <v>129</v>
      </c>
      <c r="S107" s="20"/>
      <c r="T107" s="113"/>
      <c r="U107" s="114" t="s">
        <v>35</v>
      </c>
      <c r="X107" s="115">
        <v>0</v>
      </c>
      <c r="Y107" s="115">
        <f>$X$107*$K$107</f>
        <v>0</v>
      </c>
      <c r="Z107" s="115">
        <v>0</v>
      </c>
      <c r="AA107" s="116">
        <f>$Z$107*$K$107</f>
        <v>0</v>
      </c>
      <c r="AR107" s="79" t="s">
        <v>83</v>
      </c>
      <c r="AT107" s="79" t="s">
        <v>125</v>
      </c>
      <c r="AU107" s="79" t="s">
        <v>74</v>
      </c>
      <c r="AY107" s="6" t="s">
        <v>124</v>
      </c>
      <c r="BE107" s="117">
        <f>IF($U$107="základní",$N$107,0)</f>
        <v>0</v>
      </c>
      <c r="BF107" s="117">
        <f>IF($U$107="snížená",$N$107,0)</f>
        <v>0</v>
      </c>
      <c r="BG107" s="117">
        <f>IF($U$107="zákl. přenesená",$N$107,0)</f>
        <v>0</v>
      </c>
      <c r="BH107" s="117">
        <f>IF($U$107="sníž. přenesená",$N$107,0)</f>
        <v>0</v>
      </c>
      <c r="BI107" s="117">
        <f>IF($U$107="nulová",$N$107,0)</f>
        <v>0</v>
      </c>
      <c r="BJ107" s="79" t="s">
        <v>18</v>
      </c>
      <c r="BK107" s="117">
        <f>ROUND($L$107*$K$107,2)</f>
        <v>0</v>
      </c>
      <c r="BL107" s="79" t="s">
        <v>83</v>
      </c>
      <c r="BM107" s="79" t="s">
        <v>343</v>
      </c>
    </row>
    <row r="108" spans="2:47" s="6" customFormat="1" ht="16.5" customHeight="1">
      <c r="B108" s="20"/>
      <c r="F108" s="245" t="s">
        <v>236</v>
      </c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20"/>
      <c r="T108" s="44"/>
      <c r="AA108" s="45"/>
      <c r="AT108" s="6" t="s">
        <v>132</v>
      </c>
      <c r="AU108" s="6" t="s">
        <v>74</v>
      </c>
    </row>
    <row r="109" spans="2:65" s="6" customFormat="1" ht="15.75" customHeight="1">
      <c r="B109" s="20"/>
      <c r="C109" s="123" t="s">
        <v>195</v>
      </c>
      <c r="D109" s="123" t="s">
        <v>196</v>
      </c>
      <c r="E109" s="287" t="s">
        <v>240</v>
      </c>
      <c r="F109" s="288" t="s">
        <v>241</v>
      </c>
      <c r="G109" s="289"/>
      <c r="H109" s="289"/>
      <c r="I109" s="289"/>
      <c r="J109" s="290" t="s">
        <v>140</v>
      </c>
      <c r="K109" s="291">
        <v>721</v>
      </c>
      <c r="L109" s="253"/>
      <c r="M109" s="252"/>
      <c r="N109" s="254">
        <f>ROUND($L$109*$K$109,2)</f>
        <v>0</v>
      </c>
      <c r="O109" s="249"/>
      <c r="P109" s="249"/>
      <c r="Q109" s="249"/>
      <c r="R109" s="110"/>
      <c r="S109" s="20"/>
      <c r="T109" s="113"/>
      <c r="U109" s="114" t="s">
        <v>35</v>
      </c>
      <c r="X109" s="115">
        <v>0.002</v>
      </c>
      <c r="Y109" s="115">
        <f>$X$109*$K$109</f>
        <v>1.442</v>
      </c>
      <c r="Z109" s="115">
        <v>0</v>
      </c>
      <c r="AA109" s="116">
        <f>$Z$109*$K$109</f>
        <v>0</v>
      </c>
      <c r="AR109" s="79" t="s">
        <v>162</v>
      </c>
      <c r="AT109" s="79" t="s">
        <v>196</v>
      </c>
      <c r="AU109" s="79" t="s">
        <v>74</v>
      </c>
      <c r="AY109" s="6" t="s">
        <v>124</v>
      </c>
      <c r="BE109" s="117">
        <f>IF($U$109="základní",$N$109,0)</f>
        <v>0</v>
      </c>
      <c r="BF109" s="117">
        <f>IF($U$109="snížená",$N$109,0)</f>
        <v>0</v>
      </c>
      <c r="BG109" s="117">
        <f>IF($U$109="zákl. přenesená",$N$109,0)</f>
        <v>0</v>
      </c>
      <c r="BH109" s="117">
        <f>IF($U$109="sníž. přenesená",$N$109,0)</f>
        <v>0</v>
      </c>
      <c r="BI109" s="117">
        <f>IF($U$109="nulová",$N$109,0)</f>
        <v>0</v>
      </c>
      <c r="BJ109" s="79" t="s">
        <v>18</v>
      </c>
      <c r="BK109" s="117">
        <f>ROUND($L$109*$K$109,2)</f>
        <v>0</v>
      </c>
      <c r="BL109" s="79" t="s">
        <v>83</v>
      </c>
      <c r="BM109" s="79" t="s">
        <v>242</v>
      </c>
    </row>
    <row r="110" spans="2:47" s="6" customFormat="1" ht="16.5" customHeight="1">
      <c r="B110" s="20"/>
      <c r="F110" s="245" t="s">
        <v>344</v>
      </c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20"/>
      <c r="T110" s="44"/>
      <c r="AA110" s="45"/>
      <c r="AT110" s="6" t="s">
        <v>132</v>
      </c>
      <c r="AU110" s="6" t="s">
        <v>74</v>
      </c>
    </row>
    <row r="111" spans="2:65" s="6" customFormat="1" ht="27" customHeight="1">
      <c r="B111" s="20"/>
      <c r="C111" s="108" t="s">
        <v>9</v>
      </c>
      <c r="D111" s="108" t="s">
        <v>125</v>
      </c>
      <c r="E111" s="282" t="s">
        <v>269</v>
      </c>
      <c r="F111" s="283" t="s">
        <v>270</v>
      </c>
      <c r="G111" s="284"/>
      <c r="H111" s="284"/>
      <c r="I111" s="284"/>
      <c r="J111" s="285" t="s">
        <v>140</v>
      </c>
      <c r="K111" s="286">
        <v>42</v>
      </c>
      <c r="L111" s="250"/>
      <c r="M111" s="249"/>
      <c r="N111" s="251">
        <f>ROUND($L$111*$K$111,2)</f>
        <v>0</v>
      </c>
      <c r="O111" s="249"/>
      <c r="P111" s="249"/>
      <c r="Q111" s="249"/>
      <c r="R111" s="110" t="s">
        <v>129</v>
      </c>
      <c r="S111" s="20"/>
      <c r="T111" s="113"/>
      <c r="U111" s="114" t="s">
        <v>35</v>
      </c>
      <c r="X111" s="115">
        <v>0.0026</v>
      </c>
      <c r="Y111" s="115">
        <f>$X$111*$K$111</f>
        <v>0.10919999999999999</v>
      </c>
      <c r="Z111" s="115">
        <v>0</v>
      </c>
      <c r="AA111" s="116">
        <f>$Z$111*$K$111</f>
        <v>0</v>
      </c>
      <c r="AR111" s="79" t="s">
        <v>83</v>
      </c>
      <c r="AT111" s="79" t="s">
        <v>125</v>
      </c>
      <c r="AU111" s="79" t="s">
        <v>74</v>
      </c>
      <c r="AY111" s="6" t="s">
        <v>124</v>
      </c>
      <c r="BE111" s="117">
        <f>IF($U$111="základní",$N$111,0)</f>
        <v>0</v>
      </c>
      <c r="BF111" s="117">
        <f>IF($U$111="snížená",$N$111,0)</f>
        <v>0</v>
      </c>
      <c r="BG111" s="117">
        <f>IF($U$111="zákl. přenesená",$N$111,0)</f>
        <v>0</v>
      </c>
      <c r="BH111" s="117">
        <f>IF($U$111="sníž. přenesená",$N$111,0)</f>
        <v>0</v>
      </c>
      <c r="BI111" s="117">
        <f>IF($U$111="nulová",$N$111,0)</f>
        <v>0</v>
      </c>
      <c r="BJ111" s="79" t="s">
        <v>18</v>
      </c>
      <c r="BK111" s="117">
        <f>ROUND($L$111*$K$111,2)</f>
        <v>0</v>
      </c>
      <c r="BL111" s="79" t="s">
        <v>83</v>
      </c>
      <c r="BM111" s="79" t="s">
        <v>345</v>
      </c>
    </row>
    <row r="112" spans="2:47" s="6" customFormat="1" ht="16.5" customHeight="1">
      <c r="B112" s="20"/>
      <c r="F112" s="245" t="s">
        <v>270</v>
      </c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20"/>
      <c r="T112" s="44"/>
      <c r="AA112" s="45"/>
      <c r="AT112" s="6" t="s">
        <v>132</v>
      </c>
      <c r="AU112" s="6" t="s">
        <v>74</v>
      </c>
    </row>
    <row r="113" spans="2:51" s="6" customFormat="1" ht="15.75" customHeight="1">
      <c r="B113" s="118"/>
      <c r="E113" s="119"/>
      <c r="F113" s="246" t="s">
        <v>273</v>
      </c>
      <c r="G113" s="247"/>
      <c r="H113" s="247"/>
      <c r="I113" s="247"/>
      <c r="K113" s="120">
        <v>42</v>
      </c>
      <c r="S113" s="118"/>
      <c r="T113" s="121"/>
      <c r="AA113" s="122"/>
      <c r="AT113" s="119" t="s">
        <v>177</v>
      </c>
      <c r="AU113" s="119" t="s">
        <v>74</v>
      </c>
      <c r="AV113" s="119" t="s">
        <v>74</v>
      </c>
      <c r="AW113" s="119" t="s">
        <v>104</v>
      </c>
      <c r="AX113" s="119" t="s">
        <v>18</v>
      </c>
      <c r="AY113" s="119" t="s">
        <v>124</v>
      </c>
    </row>
    <row r="114" spans="2:65" s="6" customFormat="1" ht="15.75" customHeight="1">
      <c r="B114" s="20"/>
      <c r="C114" s="123" t="s">
        <v>205</v>
      </c>
      <c r="D114" s="123" t="s">
        <v>196</v>
      </c>
      <c r="E114" s="287" t="s">
        <v>275</v>
      </c>
      <c r="F114" s="288" t="s">
        <v>276</v>
      </c>
      <c r="G114" s="289"/>
      <c r="H114" s="289"/>
      <c r="I114" s="289"/>
      <c r="J114" s="290" t="s">
        <v>140</v>
      </c>
      <c r="K114" s="291">
        <v>8</v>
      </c>
      <c r="L114" s="253"/>
      <c r="M114" s="252"/>
      <c r="N114" s="254">
        <f>ROUND($L$114*$K$114,2)</f>
        <v>0</v>
      </c>
      <c r="O114" s="249"/>
      <c r="P114" s="249"/>
      <c r="Q114" s="249"/>
      <c r="R114" s="110"/>
      <c r="S114" s="20"/>
      <c r="T114" s="113"/>
      <c r="U114" s="114" t="s">
        <v>35</v>
      </c>
      <c r="X114" s="115">
        <v>0</v>
      </c>
      <c r="Y114" s="115">
        <f>$X$114*$K$114</f>
        <v>0</v>
      </c>
      <c r="Z114" s="115">
        <v>0</v>
      </c>
      <c r="AA114" s="116">
        <f>$Z$114*$K$114</f>
        <v>0</v>
      </c>
      <c r="AR114" s="79" t="s">
        <v>162</v>
      </c>
      <c r="AT114" s="79" t="s">
        <v>196</v>
      </c>
      <c r="AU114" s="79" t="s">
        <v>74</v>
      </c>
      <c r="AY114" s="6" t="s">
        <v>124</v>
      </c>
      <c r="BE114" s="117">
        <f>IF($U$114="základní",$N$114,0)</f>
        <v>0</v>
      </c>
      <c r="BF114" s="117">
        <f>IF($U$114="snížená",$N$114,0)</f>
        <v>0</v>
      </c>
      <c r="BG114" s="117">
        <f>IF($U$114="zákl. přenesená",$N$114,0)</f>
        <v>0</v>
      </c>
      <c r="BH114" s="117">
        <f>IF($U$114="sníž. přenesená",$N$114,0)</f>
        <v>0</v>
      </c>
      <c r="BI114" s="117">
        <f>IF($U$114="nulová",$N$114,0)</f>
        <v>0</v>
      </c>
      <c r="BJ114" s="79" t="s">
        <v>18</v>
      </c>
      <c r="BK114" s="117">
        <f>ROUND($L$114*$K$114,2)</f>
        <v>0</v>
      </c>
      <c r="BL114" s="79" t="s">
        <v>83</v>
      </c>
      <c r="BM114" s="79" t="s">
        <v>277</v>
      </c>
    </row>
    <row r="115" spans="2:47" s="6" customFormat="1" ht="16.5" customHeight="1">
      <c r="B115" s="20"/>
      <c r="F115" s="245" t="s">
        <v>276</v>
      </c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20"/>
      <c r="T115" s="44"/>
      <c r="AA115" s="45"/>
      <c r="AT115" s="6" t="s">
        <v>132</v>
      </c>
      <c r="AU115" s="6" t="s">
        <v>74</v>
      </c>
    </row>
    <row r="116" spans="2:65" s="6" customFormat="1" ht="27" customHeight="1">
      <c r="B116" s="20"/>
      <c r="C116" s="108" t="s">
        <v>210</v>
      </c>
      <c r="D116" s="108" t="s">
        <v>125</v>
      </c>
      <c r="E116" s="282" t="s">
        <v>245</v>
      </c>
      <c r="F116" s="283" t="s">
        <v>246</v>
      </c>
      <c r="G116" s="284"/>
      <c r="H116" s="284"/>
      <c r="I116" s="284"/>
      <c r="J116" s="285" t="s">
        <v>140</v>
      </c>
      <c r="K116" s="286">
        <v>704</v>
      </c>
      <c r="L116" s="250"/>
      <c r="M116" s="249"/>
      <c r="N116" s="251">
        <f>ROUND($L$116*$K$116,2)</f>
        <v>0</v>
      </c>
      <c r="O116" s="249"/>
      <c r="P116" s="249"/>
      <c r="Q116" s="249"/>
      <c r="R116" s="110"/>
      <c r="S116" s="20"/>
      <c r="T116" s="113"/>
      <c r="U116" s="114" t="s">
        <v>35</v>
      </c>
      <c r="X116" s="115">
        <v>0</v>
      </c>
      <c r="Y116" s="115">
        <f>$X$116*$K$116</f>
        <v>0</v>
      </c>
      <c r="Z116" s="115">
        <v>0</v>
      </c>
      <c r="AA116" s="116">
        <f>$Z$116*$K$116</f>
        <v>0</v>
      </c>
      <c r="AR116" s="79" t="s">
        <v>83</v>
      </c>
      <c r="AT116" s="79" t="s">
        <v>125</v>
      </c>
      <c r="AU116" s="79" t="s">
        <v>74</v>
      </c>
      <c r="AY116" s="6" t="s">
        <v>124</v>
      </c>
      <c r="BE116" s="117">
        <f>IF($U$116="základní",$N$116,0)</f>
        <v>0</v>
      </c>
      <c r="BF116" s="117">
        <f>IF($U$116="snížená",$N$116,0)</f>
        <v>0</v>
      </c>
      <c r="BG116" s="117">
        <f>IF($U$116="zákl. přenesená",$N$116,0)</f>
        <v>0</v>
      </c>
      <c r="BH116" s="117">
        <f>IF($U$116="sníž. přenesená",$N$116,0)</f>
        <v>0</v>
      </c>
      <c r="BI116" s="117">
        <f>IF($U$116="nulová",$N$116,0)</f>
        <v>0</v>
      </c>
      <c r="BJ116" s="79" t="s">
        <v>18</v>
      </c>
      <c r="BK116" s="117">
        <f>ROUND($L$116*$K$116,2)</f>
        <v>0</v>
      </c>
      <c r="BL116" s="79" t="s">
        <v>83</v>
      </c>
      <c r="BM116" s="79" t="s">
        <v>346</v>
      </c>
    </row>
    <row r="117" spans="2:47" s="6" customFormat="1" ht="16.5" customHeight="1">
      <c r="B117" s="20"/>
      <c r="F117" s="245" t="s">
        <v>347</v>
      </c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20"/>
      <c r="T117" s="44"/>
      <c r="AA117" s="45"/>
      <c r="AT117" s="6" t="s">
        <v>132</v>
      </c>
      <c r="AU117" s="6" t="s">
        <v>74</v>
      </c>
    </row>
    <row r="118" spans="2:51" s="6" customFormat="1" ht="15.75" customHeight="1">
      <c r="B118" s="118"/>
      <c r="E118" s="119"/>
      <c r="F118" s="246" t="s">
        <v>348</v>
      </c>
      <c r="G118" s="247"/>
      <c r="H118" s="247"/>
      <c r="I118" s="247"/>
      <c r="K118" s="120">
        <v>704</v>
      </c>
      <c r="S118" s="118"/>
      <c r="T118" s="121"/>
      <c r="AA118" s="122"/>
      <c r="AT118" s="119" t="s">
        <v>177</v>
      </c>
      <c r="AU118" s="119" t="s">
        <v>74</v>
      </c>
      <c r="AV118" s="119" t="s">
        <v>74</v>
      </c>
      <c r="AW118" s="119" t="s">
        <v>104</v>
      </c>
      <c r="AX118" s="119" t="s">
        <v>18</v>
      </c>
      <c r="AY118" s="119" t="s">
        <v>124</v>
      </c>
    </row>
    <row r="119" spans="2:65" s="6" customFormat="1" ht="15.75" customHeight="1">
      <c r="B119" s="20"/>
      <c r="C119" s="123" t="s">
        <v>215</v>
      </c>
      <c r="D119" s="123" t="s">
        <v>196</v>
      </c>
      <c r="E119" s="287" t="s">
        <v>251</v>
      </c>
      <c r="F119" s="288" t="s">
        <v>252</v>
      </c>
      <c r="G119" s="289"/>
      <c r="H119" s="289"/>
      <c r="I119" s="289"/>
      <c r="J119" s="290" t="s">
        <v>140</v>
      </c>
      <c r="K119" s="291">
        <v>704</v>
      </c>
      <c r="L119" s="253"/>
      <c r="M119" s="252"/>
      <c r="N119" s="254">
        <f>ROUND($L$119*$K$119,2)</f>
        <v>0</v>
      </c>
      <c r="O119" s="249"/>
      <c r="P119" s="249"/>
      <c r="Q119" s="249"/>
      <c r="R119" s="110"/>
      <c r="S119" s="20"/>
      <c r="T119" s="113"/>
      <c r="U119" s="114" t="s">
        <v>35</v>
      </c>
      <c r="X119" s="115">
        <v>0.00025</v>
      </c>
      <c r="Y119" s="115">
        <f>$X$119*$K$119</f>
        <v>0.176</v>
      </c>
      <c r="Z119" s="115">
        <v>0</v>
      </c>
      <c r="AA119" s="116">
        <f>$Z$119*$K$119</f>
        <v>0</v>
      </c>
      <c r="AR119" s="79" t="s">
        <v>162</v>
      </c>
      <c r="AT119" s="79" t="s">
        <v>196</v>
      </c>
      <c r="AU119" s="79" t="s">
        <v>74</v>
      </c>
      <c r="AY119" s="6" t="s">
        <v>124</v>
      </c>
      <c r="BE119" s="117">
        <f>IF($U$119="základní",$N$119,0)</f>
        <v>0</v>
      </c>
      <c r="BF119" s="117">
        <f>IF($U$119="snížená",$N$119,0)</f>
        <v>0</v>
      </c>
      <c r="BG119" s="117">
        <f>IF($U$119="zákl. přenesená",$N$119,0)</f>
        <v>0</v>
      </c>
      <c r="BH119" s="117">
        <f>IF($U$119="sníž. přenesená",$N$119,0)</f>
        <v>0</v>
      </c>
      <c r="BI119" s="117">
        <f>IF($U$119="nulová",$N$119,0)</f>
        <v>0</v>
      </c>
      <c r="BJ119" s="79" t="s">
        <v>18</v>
      </c>
      <c r="BK119" s="117">
        <f>ROUND($L$119*$K$119,2)</f>
        <v>0</v>
      </c>
      <c r="BL119" s="79" t="s">
        <v>83</v>
      </c>
      <c r="BM119" s="79" t="s">
        <v>253</v>
      </c>
    </row>
    <row r="120" spans="2:47" s="6" customFormat="1" ht="16.5" customHeight="1">
      <c r="B120" s="20"/>
      <c r="F120" s="245" t="s">
        <v>349</v>
      </c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20"/>
      <c r="T120" s="44"/>
      <c r="AA120" s="45"/>
      <c r="AT120" s="6" t="s">
        <v>132</v>
      </c>
      <c r="AU120" s="6" t="s">
        <v>74</v>
      </c>
    </row>
    <row r="121" spans="2:65" s="6" customFormat="1" ht="27" customHeight="1">
      <c r="B121" s="20"/>
      <c r="C121" s="108" t="s">
        <v>220</v>
      </c>
      <c r="D121" s="108" t="s">
        <v>125</v>
      </c>
      <c r="E121" s="282" t="s">
        <v>350</v>
      </c>
      <c r="F121" s="283" t="s">
        <v>351</v>
      </c>
      <c r="G121" s="284"/>
      <c r="H121" s="284"/>
      <c r="I121" s="284"/>
      <c r="J121" s="285" t="s">
        <v>140</v>
      </c>
      <c r="K121" s="286">
        <v>3521</v>
      </c>
      <c r="L121" s="250"/>
      <c r="M121" s="249"/>
      <c r="N121" s="251">
        <f>ROUND($L$121*$K$121,2)</f>
        <v>0</v>
      </c>
      <c r="O121" s="249"/>
      <c r="P121" s="249"/>
      <c r="Q121" s="249"/>
      <c r="R121" s="110" t="s">
        <v>129</v>
      </c>
      <c r="S121" s="20"/>
      <c r="T121" s="113"/>
      <c r="U121" s="114" t="s">
        <v>35</v>
      </c>
      <c r="X121" s="115">
        <v>0</v>
      </c>
      <c r="Y121" s="115">
        <f>$X$121*$K$121</f>
        <v>0</v>
      </c>
      <c r="Z121" s="115">
        <v>0</v>
      </c>
      <c r="AA121" s="116">
        <f>$Z$121*$K$121</f>
        <v>0</v>
      </c>
      <c r="AR121" s="79" t="s">
        <v>83</v>
      </c>
      <c r="AT121" s="79" t="s">
        <v>125</v>
      </c>
      <c r="AU121" s="79" t="s">
        <v>74</v>
      </c>
      <c r="AY121" s="6" t="s">
        <v>124</v>
      </c>
      <c r="BE121" s="117">
        <f>IF($U$121="základní",$N$121,0)</f>
        <v>0</v>
      </c>
      <c r="BF121" s="117">
        <f>IF($U$121="snížená",$N$121,0)</f>
        <v>0</v>
      </c>
      <c r="BG121" s="117">
        <f>IF($U$121="zákl. přenesená",$N$121,0)</f>
        <v>0</v>
      </c>
      <c r="BH121" s="117">
        <f>IF($U$121="sníž. přenesená",$N$121,0)</f>
        <v>0</v>
      </c>
      <c r="BI121" s="117">
        <f>IF($U$121="nulová",$N$121,0)</f>
        <v>0</v>
      </c>
      <c r="BJ121" s="79" t="s">
        <v>18</v>
      </c>
      <c r="BK121" s="117">
        <f>ROUND($L$121*$K$121,2)</f>
        <v>0</v>
      </c>
      <c r="BL121" s="79" t="s">
        <v>83</v>
      </c>
      <c r="BM121" s="79" t="s">
        <v>352</v>
      </c>
    </row>
    <row r="122" spans="2:47" s="6" customFormat="1" ht="16.5" customHeight="1">
      <c r="B122" s="20"/>
      <c r="F122" s="245" t="s">
        <v>353</v>
      </c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20"/>
      <c r="T122" s="44"/>
      <c r="AA122" s="45"/>
      <c r="AT122" s="6" t="s">
        <v>132</v>
      </c>
      <c r="AU122" s="6" t="s">
        <v>74</v>
      </c>
    </row>
    <row r="123" spans="2:51" s="6" customFormat="1" ht="15.75" customHeight="1">
      <c r="B123" s="118"/>
      <c r="E123" s="119"/>
      <c r="F123" s="246" t="s">
        <v>249</v>
      </c>
      <c r="G123" s="247"/>
      <c r="H123" s="247"/>
      <c r="I123" s="247"/>
      <c r="K123" s="120">
        <v>3521</v>
      </c>
      <c r="S123" s="118"/>
      <c r="T123" s="121"/>
      <c r="AA123" s="122"/>
      <c r="AT123" s="119" t="s">
        <v>177</v>
      </c>
      <c r="AU123" s="119" t="s">
        <v>74</v>
      </c>
      <c r="AV123" s="119" t="s">
        <v>74</v>
      </c>
      <c r="AW123" s="119" t="s">
        <v>104</v>
      </c>
      <c r="AX123" s="119" t="s">
        <v>18</v>
      </c>
      <c r="AY123" s="119" t="s">
        <v>124</v>
      </c>
    </row>
    <row r="124" spans="2:65" s="6" customFormat="1" ht="15.75" customHeight="1">
      <c r="B124" s="20"/>
      <c r="C124" s="123" t="s">
        <v>225</v>
      </c>
      <c r="D124" s="123" t="s">
        <v>196</v>
      </c>
      <c r="E124" s="287" t="s">
        <v>211</v>
      </c>
      <c r="F124" s="288" t="s">
        <v>212</v>
      </c>
      <c r="G124" s="289"/>
      <c r="H124" s="289"/>
      <c r="I124" s="289"/>
      <c r="J124" s="290" t="s">
        <v>213</v>
      </c>
      <c r="K124" s="291">
        <v>0.154</v>
      </c>
      <c r="L124" s="253"/>
      <c r="M124" s="252"/>
      <c r="N124" s="254">
        <f>ROUND($L$124*$K$124,2)</f>
        <v>0</v>
      </c>
      <c r="O124" s="249"/>
      <c r="P124" s="249"/>
      <c r="Q124" s="249"/>
      <c r="R124" s="110"/>
      <c r="S124" s="20"/>
      <c r="T124" s="113"/>
      <c r="U124" s="114" t="s">
        <v>35</v>
      </c>
      <c r="X124" s="115">
        <v>1</v>
      </c>
      <c r="Y124" s="115">
        <f>$X$124*$K$124</f>
        <v>0.154</v>
      </c>
      <c r="Z124" s="115">
        <v>0</v>
      </c>
      <c r="AA124" s="116">
        <f>$Z$124*$K$124</f>
        <v>0</v>
      </c>
      <c r="AR124" s="79" t="s">
        <v>354</v>
      </c>
      <c r="AT124" s="79" t="s">
        <v>196</v>
      </c>
      <c r="AU124" s="79" t="s">
        <v>74</v>
      </c>
      <c r="AY124" s="6" t="s">
        <v>124</v>
      </c>
      <c r="BE124" s="117">
        <f>IF($U$124="základní",$N$124,0)</f>
        <v>0</v>
      </c>
      <c r="BF124" s="117">
        <f>IF($U$124="snížená",$N$124,0)</f>
        <v>0</v>
      </c>
      <c r="BG124" s="117">
        <f>IF($U$124="zákl. přenesená",$N$124,0)</f>
        <v>0</v>
      </c>
      <c r="BH124" s="117">
        <f>IF($U$124="sníž. přenesená",$N$124,0)</f>
        <v>0</v>
      </c>
      <c r="BI124" s="117">
        <f>IF($U$124="nulová",$N$124,0)</f>
        <v>0</v>
      </c>
      <c r="BJ124" s="79" t="s">
        <v>18</v>
      </c>
      <c r="BK124" s="117">
        <f>ROUND($L$124*$K$124,2)</f>
        <v>0</v>
      </c>
      <c r="BL124" s="79" t="s">
        <v>354</v>
      </c>
      <c r="BM124" s="79" t="s">
        <v>355</v>
      </c>
    </row>
    <row r="125" spans="2:47" s="6" customFormat="1" ht="16.5" customHeight="1">
      <c r="B125" s="20"/>
      <c r="F125" s="245" t="s">
        <v>212</v>
      </c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20"/>
      <c r="T125" s="44"/>
      <c r="AA125" s="45"/>
      <c r="AT125" s="6" t="s">
        <v>132</v>
      </c>
      <c r="AU125" s="6" t="s">
        <v>74</v>
      </c>
    </row>
    <row r="126" spans="2:51" s="6" customFormat="1" ht="15.75" customHeight="1">
      <c r="B126" s="118"/>
      <c r="E126" s="119"/>
      <c r="F126" s="246" t="s">
        <v>356</v>
      </c>
      <c r="G126" s="247"/>
      <c r="H126" s="247"/>
      <c r="I126" s="247"/>
      <c r="K126" s="120">
        <v>0.14</v>
      </c>
      <c r="S126" s="118"/>
      <c r="T126" s="121"/>
      <c r="AA126" s="122"/>
      <c r="AT126" s="119" t="s">
        <v>177</v>
      </c>
      <c r="AU126" s="119" t="s">
        <v>74</v>
      </c>
      <c r="AV126" s="119" t="s">
        <v>74</v>
      </c>
      <c r="AW126" s="119" t="s">
        <v>104</v>
      </c>
      <c r="AX126" s="119" t="s">
        <v>18</v>
      </c>
      <c r="AY126" s="119" t="s">
        <v>124</v>
      </c>
    </row>
    <row r="127" spans="2:51" s="6" customFormat="1" ht="15.75" customHeight="1">
      <c r="B127" s="118"/>
      <c r="F127" s="246" t="s">
        <v>357</v>
      </c>
      <c r="G127" s="247"/>
      <c r="H127" s="247"/>
      <c r="I127" s="247"/>
      <c r="K127" s="120">
        <v>0.154</v>
      </c>
      <c r="S127" s="118"/>
      <c r="T127" s="121"/>
      <c r="AA127" s="122"/>
      <c r="AT127" s="119" t="s">
        <v>177</v>
      </c>
      <c r="AU127" s="119" t="s">
        <v>74</v>
      </c>
      <c r="AV127" s="119" t="s">
        <v>74</v>
      </c>
      <c r="AW127" s="119" t="s">
        <v>65</v>
      </c>
      <c r="AX127" s="119" t="s">
        <v>18</v>
      </c>
      <c r="AY127" s="119" t="s">
        <v>124</v>
      </c>
    </row>
    <row r="128" spans="2:65" s="6" customFormat="1" ht="15.75" customHeight="1">
      <c r="B128" s="20"/>
      <c r="C128" s="123" t="s">
        <v>8</v>
      </c>
      <c r="D128" s="123" t="s">
        <v>196</v>
      </c>
      <c r="E128" s="287" t="s">
        <v>358</v>
      </c>
      <c r="F128" s="288" t="s">
        <v>359</v>
      </c>
      <c r="G128" s="289"/>
      <c r="H128" s="289"/>
      <c r="I128" s="289"/>
      <c r="J128" s="290" t="s">
        <v>314</v>
      </c>
      <c r="K128" s="291">
        <v>2.31</v>
      </c>
      <c r="L128" s="253"/>
      <c r="M128" s="252"/>
      <c r="N128" s="254">
        <f>ROUND($L$128*$K$128,2)</f>
        <v>0</v>
      </c>
      <c r="O128" s="249"/>
      <c r="P128" s="249"/>
      <c r="Q128" s="249"/>
      <c r="R128" s="110"/>
      <c r="S128" s="20"/>
      <c r="T128" s="113"/>
      <c r="U128" s="114" t="s">
        <v>35</v>
      </c>
      <c r="X128" s="115">
        <v>0.001</v>
      </c>
      <c r="Y128" s="115">
        <f>$X$128*$K$128</f>
        <v>0.00231</v>
      </c>
      <c r="Z128" s="115">
        <v>0</v>
      </c>
      <c r="AA128" s="116">
        <f>$Z$128*$K$128</f>
        <v>0</v>
      </c>
      <c r="AR128" s="79" t="s">
        <v>354</v>
      </c>
      <c r="AT128" s="79" t="s">
        <v>196</v>
      </c>
      <c r="AU128" s="79" t="s">
        <v>74</v>
      </c>
      <c r="AY128" s="6" t="s">
        <v>124</v>
      </c>
      <c r="BE128" s="117">
        <f>IF($U$128="základní",$N$128,0)</f>
        <v>0</v>
      </c>
      <c r="BF128" s="117">
        <f>IF($U$128="snížená",$N$128,0)</f>
        <v>0</v>
      </c>
      <c r="BG128" s="117">
        <f>IF($U$128="zákl. přenesená",$N$128,0)</f>
        <v>0</v>
      </c>
      <c r="BH128" s="117">
        <f>IF($U$128="sníž. přenesená",$N$128,0)</f>
        <v>0</v>
      </c>
      <c r="BI128" s="117">
        <f>IF($U$128="nulová",$N$128,0)</f>
        <v>0</v>
      </c>
      <c r="BJ128" s="79" t="s">
        <v>18</v>
      </c>
      <c r="BK128" s="117">
        <f>ROUND($L$128*$K$128,2)</f>
        <v>0</v>
      </c>
      <c r="BL128" s="79" t="s">
        <v>354</v>
      </c>
      <c r="BM128" s="79" t="s">
        <v>360</v>
      </c>
    </row>
    <row r="129" spans="2:47" s="6" customFormat="1" ht="16.5" customHeight="1">
      <c r="B129" s="20"/>
      <c r="F129" s="245" t="s">
        <v>359</v>
      </c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20"/>
      <c r="T129" s="44"/>
      <c r="AA129" s="45"/>
      <c r="AT129" s="6" t="s">
        <v>132</v>
      </c>
      <c r="AU129" s="6" t="s">
        <v>74</v>
      </c>
    </row>
    <row r="130" spans="2:51" s="6" customFormat="1" ht="15.75" customHeight="1">
      <c r="B130" s="118"/>
      <c r="E130" s="119"/>
      <c r="F130" s="246" t="s">
        <v>361</v>
      </c>
      <c r="G130" s="247"/>
      <c r="H130" s="247"/>
      <c r="I130" s="247"/>
      <c r="K130" s="120">
        <v>2.1</v>
      </c>
      <c r="S130" s="118"/>
      <c r="T130" s="121"/>
      <c r="AA130" s="122"/>
      <c r="AT130" s="119" t="s">
        <v>177</v>
      </c>
      <c r="AU130" s="119" t="s">
        <v>74</v>
      </c>
      <c r="AV130" s="119" t="s">
        <v>74</v>
      </c>
      <c r="AW130" s="119" t="s">
        <v>104</v>
      </c>
      <c r="AX130" s="119" t="s">
        <v>18</v>
      </c>
      <c r="AY130" s="119" t="s">
        <v>124</v>
      </c>
    </row>
    <row r="131" spans="2:51" s="6" customFormat="1" ht="15.75" customHeight="1">
      <c r="B131" s="118"/>
      <c r="F131" s="246" t="s">
        <v>362</v>
      </c>
      <c r="G131" s="247"/>
      <c r="H131" s="247"/>
      <c r="I131" s="247"/>
      <c r="K131" s="120">
        <v>2.31</v>
      </c>
      <c r="S131" s="118"/>
      <c r="T131" s="121"/>
      <c r="AA131" s="122"/>
      <c r="AT131" s="119" t="s">
        <v>177</v>
      </c>
      <c r="AU131" s="119" t="s">
        <v>74</v>
      </c>
      <c r="AV131" s="119" t="s">
        <v>74</v>
      </c>
      <c r="AW131" s="119" t="s">
        <v>65</v>
      </c>
      <c r="AX131" s="119" t="s">
        <v>18</v>
      </c>
      <c r="AY131" s="119" t="s">
        <v>124</v>
      </c>
    </row>
    <row r="132" spans="2:65" s="6" customFormat="1" ht="27" customHeight="1">
      <c r="B132" s="20"/>
      <c r="C132" s="108" t="s">
        <v>234</v>
      </c>
      <c r="D132" s="108" t="s">
        <v>125</v>
      </c>
      <c r="E132" s="282" t="s">
        <v>290</v>
      </c>
      <c r="F132" s="283" t="s">
        <v>291</v>
      </c>
      <c r="G132" s="284"/>
      <c r="H132" s="284"/>
      <c r="I132" s="284"/>
      <c r="J132" s="285" t="s">
        <v>128</v>
      </c>
      <c r="K132" s="286">
        <v>0.33</v>
      </c>
      <c r="L132" s="250"/>
      <c r="M132" s="249"/>
      <c r="N132" s="251">
        <f>ROUND($L$132*$K$132,2)</f>
        <v>0</v>
      </c>
      <c r="O132" s="249"/>
      <c r="P132" s="249"/>
      <c r="Q132" s="249"/>
      <c r="R132" s="110" t="s">
        <v>129</v>
      </c>
      <c r="S132" s="20"/>
      <c r="T132" s="113"/>
      <c r="U132" s="114" t="s">
        <v>35</v>
      </c>
      <c r="X132" s="115">
        <v>0</v>
      </c>
      <c r="Y132" s="115">
        <f>$X$132*$K$132</f>
        <v>0</v>
      </c>
      <c r="Z132" s="115">
        <v>0</v>
      </c>
      <c r="AA132" s="116">
        <f>$Z$132*$K$132</f>
        <v>0</v>
      </c>
      <c r="AR132" s="79" t="s">
        <v>83</v>
      </c>
      <c r="AT132" s="79" t="s">
        <v>125</v>
      </c>
      <c r="AU132" s="79" t="s">
        <v>74</v>
      </c>
      <c r="AY132" s="6" t="s">
        <v>124</v>
      </c>
      <c r="BE132" s="117">
        <f>IF($U$132="základní",$N$132,0)</f>
        <v>0</v>
      </c>
      <c r="BF132" s="117">
        <f>IF($U$132="snížená",$N$132,0)</f>
        <v>0</v>
      </c>
      <c r="BG132" s="117">
        <f>IF($U$132="zákl. přenesená",$N$132,0)</f>
        <v>0</v>
      </c>
      <c r="BH132" s="117">
        <f>IF($U$132="sníž. přenesená",$N$132,0)</f>
        <v>0</v>
      </c>
      <c r="BI132" s="117">
        <f>IF($U$132="nulová",$N$132,0)</f>
        <v>0</v>
      </c>
      <c r="BJ132" s="79" t="s">
        <v>18</v>
      </c>
      <c r="BK132" s="117">
        <f>ROUND($L$132*$K$132,2)</f>
        <v>0</v>
      </c>
      <c r="BL132" s="79" t="s">
        <v>83</v>
      </c>
      <c r="BM132" s="79" t="s">
        <v>363</v>
      </c>
    </row>
    <row r="133" spans="2:47" s="6" customFormat="1" ht="27" customHeight="1">
      <c r="B133" s="20"/>
      <c r="F133" s="245" t="s">
        <v>293</v>
      </c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20"/>
      <c r="T133" s="44"/>
      <c r="AA133" s="45"/>
      <c r="AT133" s="6" t="s">
        <v>132</v>
      </c>
      <c r="AU133" s="6" t="s">
        <v>74</v>
      </c>
    </row>
    <row r="134" spans="2:65" s="6" customFormat="1" ht="15.75" customHeight="1">
      <c r="B134" s="20"/>
      <c r="C134" s="108" t="s">
        <v>239</v>
      </c>
      <c r="D134" s="108" t="s">
        <v>125</v>
      </c>
      <c r="E134" s="282" t="s">
        <v>295</v>
      </c>
      <c r="F134" s="283" t="s">
        <v>296</v>
      </c>
      <c r="G134" s="284"/>
      <c r="H134" s="284"/>
      <c r="I134" s="284"/>
      <c r="J134" s="285" t="s">
        <v>135</v>
      </c>
      <c r="K134" s="286">
        <v>226.08</v>
      </c>
      <c r="L134" s="250"/>
      <c r="M134" s="249"/>
      <c r="N134" s="251">
        <f>ROUND($L$134*$K$134,2)</f>
        <v>0</v>
      </c>
      <c r="O134" s="249"/>
      <c r="P134" s="249"/>
      <c r="Q134" s="249"/>
      <c r="R134" s="110" t="s">
        <v>129</v>
      </c>
      <c r="S134" s="20"/>
      <c r="T134" s="113"/>
      <c r="U134" s="114" t="s">
        <v>35</v>
      </c>
      <c r="X134" s="115">
        <v>0</v>
      </c>
      <c r="Y134" s="115">
        <f>$X$134*$K$134</f>
        <v>0</v>
      </c>
      <c r="Z134" s="115">
        <v>0</v>
      </c>
      <c r="AA134" s="116">
        <f>$Z$134*$K$134</f>
        <v>0</v>
      </c>
      <c r="AR134" s="79" t="s">
        <v>83</v>
      </c>
      <c r="AT134" s="79" t="s">
        <v>125</v>
      </c>
      <c r="AU134" s="79" t="s">
        <v>74</v>
      </c>
      <c r="AY134" s="6" t="s">
        <v>124</v>
      </c>
      <c r="BE134" s="117">
        <f>IF($U$134="základní",$N$134,0)</f>
        <v>0</v>
      </c>
      <c r="BF134" s="117">
        <f>IF($U$134="snížená",$N$134,0)</f>
        <v>0</v>
      </c>
      <c r="BG134" s="117">
        <f>IF($U$134="zákl. přenesená",$N$134,0)</f>
        <v>0</v>
      </c>
      <c r="BH134" s="117">
        <f>IF($U$134="sníž. přenesená",$N$134,0)</f>
        <v>0</v>
      </c>
      <c r="BI134" s="117">
        <f>IF($U$134="nulová",$N$134,0)</f>
        <v>0</v>
      </c>
      <c r="BJ134" s="79" t="s">
        <v>18</v>
      </c>
      <c r="BK134" s="117">
        <f>ROUND($L$134*$K$134,2)</f>
        <v>0</v>
      </c>
      <c r="BL134" s="79" t="s">
        <v>83</v>
      </c>
      <c r="BM134" s="79" t="s">
        <v>297</v>
      </c>
    </row>
    <row r="135" spans="2:47" s="6" customFormat="1" ht="16.5" customHeight="1">
      <c r="B135" s="20"/>
      <c r="F135" s="245" t="s">
        <v>298</v>
      </c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20"/>
      <c r="T135" s="44"/>
      <c r="AA135" s="45"/>
      <c r="AT135" s="6" t="s">
        <v>132</v>
      </c>
      <c r="AU135" s="6" t="s">
        <v>74</v>
      </c>
    </row>
    <row r="136" spans="2:51" s="6" customFormat="1" ht="15.75" customHeight="1">
      <c r="B136" s="118"/>
      <c r="E136" s="119"/>
      <c r="F136" s="246" t="s">
        <v>364</v>
      </c>
      <c r="G136" s="247"/>
      <c r="H136" s="247"/>
      <c r="I136" s="247"/>
      <c r="K136" s="120">
        <v>226.08</v>
      </c>
      <c r="S136" s="118"/>
      <c r="T136" s="121"/>
      <c r="AA136" s="122"/>
      <c r="AT136" s="119" t="s">
        <v>177</v>
      </c>
      <c r="AU136" s="119" t="s">
        <v>74</v>
      </c>
      <c r="AV136" s="119" t="s">
        <v>74</v>
      </c>
      <c r="AW136" s="119" t="s">
        <v>104</v>
      </c>
      <c r="AX136" s="119" t="s">
        <v>18</v>
      </c>
      <c r="AY136" s="119" t="s">
        <v>124</v>
      </c>
    </row>
    <row r="137" spans="2:63" s="99" customFormat="1" ht="30.75" customHeight="1">
      <c r="B137" s="100"/>
      <c r="D137" s="107" t="s">
        <v>107</v>
      </c>
      <c r="N137" s="137">
        <f>$BK$137</f>
        <v>0</v>
      </c>
      <c r="O137" s="138"/>
      <c r="P137" s="138"/>
      <c r="Q137" s="138"/>
      <c r="S137" s="100"/>
      <c r="T137" s="103"/>
      <c r="W137" s="104">
        <f>SUM($W$138:$W$139)</f>
        <v>0</v>
      </c>
      <c r="Y137" s="104">
        <f>SUM($Y$138:$Y$139)</f>
        <v>0</v>
      </c>
      <c r="AA137" s="105">
        <f>SUM($AA$138:$AA$139)</f>
        <v>0</v>
      </c>
      <c r="AR137" s="102" t="s">
        <v>18</v>
      </c>
      <c r="AT137" s="102" t="s">
        <v>64</v>
      </c>
      <c r="AU137" s="102" t="s">
        <v>18</v>
      </c>
      <c r="AY137" s="102" t="s">
        <v>124</v>
      </c>
      <c r="BK137" s="106">
        <f>SUM($BK$138:$BK$139)</f>
        <v>0</v>
      </c>
    </row>
    <row r="138" spans="2:65" s="6" customFormat="1" ht="27" customHeight="1">
      <c r="B138" s="20"/>
      <c r="C138" s="108" t="s">
        <v>244</v>
      </c>
      <c r="D138" s="108" t="s">
        <v>125</v>
      </c>
      <c r="E138" s="282" t="s">
        <v>301</v>
      </c>
      <c r="F138" s="283" t="s">
        <v>302</v>
      </c>
      <c r="G138" s="284"/>
      <c r="H138" s="284"/>
      <c r="I138" s="284"/>
      <c r="J138" s="285" t="s">
        <v>213</v>
      </c>
      <c r="K138" s="286">
        <v>1.752</v>
      </c>
      <c r="L138" s="250"/>
      <c r="M138" s="249"/>
      <c r="N138" s="251">
        <f>ROUND($L$138*$K$138,2)</f>
        <v>0</v>
      </c>
      <c r="O138" s="249"/>
      <c r="P138" s="249"/>
      <c r="Q138" s="249"/>
      <c r="R138" s="110" t="s">
        <v>129</v>
      </c>
      <c r="S138" s="20"/>
      <c r="T138" s="113"/>
      <c r="U138" s="114" t="s">
        <v>35</v>
      </c>
      <c r="X138" s="115">
        <v>0</v>
      </c>
      <c r="Y138" s="115">
        <f>$X$138*$K$138</f>
        <v>0</v>
      </c>
      <c r="Z138" s="115">
        <v>0</v>
      </c>
      <c r="AA138" s="116">
        <f>$Z$138*$K$138</f>
        <v>0</v>
      </c>
      <c r="AR138" s="79" t="s">
        <v>83</v>
      </c>
      <c r="AT138" s="79" t="s">
        <v>125</v>
      </c>
      <c r="AU138" s="79" t="s">
        <v>74</v>
      </c>
      <c r="AY138" s="6" t="s">
        <v>124</v>
      </c>
      <c r="BE138" s="117">
        <f>IF($U$138="základní",$N$138,0)</f>
        <v>0</v>
      </c>
      <c r="BF138" s="117">
        <f>IF($U$138="snížená",$N$138,0)</f>
        <v>0</v>
      </c>
      <c r="BG138" s="117">
        <f>IF($U$138="zákl. přenesená",$N$138,0)</f>
        <v>0</v>
      </c>
      <c r="BH138" s="117">
        <f>IF($U$138="sníž. přenesená",$N$138,0)</f>
        <v>0</v>
      </c>
      <c r="BI138" s="117">
        <f>IF($U$138="nulová",$N$138,0)</f>
        <v>0</v>
      </c>
      <c r="BJ138" s="79" t="s">
        <v>18</v>
      </c>
      <c r="BK138" s="117">
        <f>ROUND($L$138*$K$138,2)</f>
        <v>0</v>
      </c>
      <c r="BL138" s="79" t="s">
        <v>83</v>
      </c>
      <c r="BM138" s="79" t="s">
        <v>303</v>
      </c>
    </row>
    <row r="139" spans="2:47" s="6" customFormat="1" ht="16.5" customHeight="1">
      <c r="B139" s="20"/>
      <c r="F139" s="245" t="s">
        <v>304</v>
      </c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20"/>
      <c r="T139" s="124"/>
      <c r="U139" s="125"/>
      <c r="V139" s="125"/>
      <c r="W139" s="125"/>
      <c r="X139" s="125"/>
      <c r="Y139" s="125"/>
      <c r="Z139" s="125"/>
      <c r="AA139" s="126"/>
      <c r="AT139" s="6" t="s">
        <v>132</v>
      </c>
      <c r="AU139" s="6" t="s">
        <v>74</v>
      </c>
    </row>
    <row r="140" spans="2:19" s="6" customFormat="1" ht="7.5" customHeight="1">
      <c r="B140" s="34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20"/>
    </row>
  </sheetData>
  <sheetProtection password="CB74" sheet="1"/>
  <mergeCells count="161">
    <mergeCell ref="O19:P19"/>
    <mergeCell ref="O20:P20"/>
    <mergeCell ref="C2:R2"/>
    <mergeCell ref="C4:R4"/>
    <mergeCell ref="F6:Q6"/>
    <mergeCell ref="F7:Q7"/>
    <mergeCell ref="F8:Q8"/>
    <mergeCell ref="O11:P11"/>
    <mergeCell ref="O13:P13"/>
    <mergeCell ref="O14:P14"/>
    <mergeCell ref="O16:P16"/>
    <mergeCell ref="O17:P17"/>
    <mergeCell ref="H32:J32"/>
    <mergeCell ref="M32:P32"/>
    <mergeCell ref="E23:P23"/>
    <mergeCell ref="M26:P26"/>
    <mergeCell ref="H28:J28"/>
    <mergeCell ref="M28:P28"/>
    <mergeCell ref="H29:J29"/>
    <mergeCell ref="M29:P29"/>
    <mergeCell ref="H30:J30"/>
    <mergeCell ref="M30:P30"/>
    <mergeCell ref="H31:J31"/>
    <mergeCell ref="M31:P31"/>
    <mergeCell ref="N54:Q54"/>
    <mergeCell ref="N55:Q55"/>
    <mergeCell ref="L34:P34"/>
    <mergeCell ref="C40:R40"/>
    <mergeCell ref="F42:Q42"/>
    <mergeCell ref="F43:Q43"/>
    <mergeCell ref="F44:Q44"/>
    <mergeCell ref="M46:P46"/>
    <mergeCell ref="M48:Q48"/>
    <mergeCell ref="C51:G51"/>
    <mergeCell ref="N51:Q51"/>
    <mergeCell ref="N53:Q53"/>
    <mergeCell ref="F78:I78"/>
    <mergeCell ref="L78:M78"/>
    <mergeCell ref="N78:Q78"/>
    <mergeCell ref="N56:Q56"/>
    <mergeCell ref="C63:R63"/>
    <mergeCell ref="F65:Q65"/>
    <mergeCell ref="F66:Q66"/>
    <mergeCell ref="F67:Q67"/>
    <mergeCell ref="M69:P69"/>
    <mergeCell ref="M71:Q71"/>
    <mergeCell ref="F74:I74"/>
    <mergeCell ref="L74:M74"/>
    <mergeCell ref="N74:Q74"/>
    <mergeCell ref="F85:R85"/>
    <mergeCell ref="F86:I86"/>
    <mergeCell ref="F79:R79"/>
    <mergeCell ref="F80:I80"/>
    <mergeCell ref="L80:M80"/>
    <mergeCell ref="N80:Q80"/>
    <mergeCell ref="F81:R81"/>
    <mergeCell ref="F82:I82"/>
    <mergeCell ref="L82:M82"/>
    <mergeCell ref="N82:Q82"/>
    <mergeCell ref="F83:R83"/>
    <mergeCell ref="F84:I84"/>
    <mergeCell ref="L84:M84"/>
    <mergeCell ref="N84:Q84"/>
    <mergeCell ref="F94:R94"/>
    <mergeCell ref="F87:I87"/>
    <mergeCell ref="F88:I88"/>
    <mergeCell ref="L88:M88"/>
    <mergeCell ref="N88:Q88"/>
    <mergeCell ref="F89:R89"/>
    <mergeCell ref="F90:I90"/>
    <mergeCell ref="L90:M90"/>
    <mergeCell ref="N90:Q90"/>
    <mergeCell ref="F91:R91"/>
    <mergeCell ref="F92:I92"/>
    <mergeCell ref="F93:I93"/>
    <mergeCell ref="L93:M93"/>
    <mergeCell ref="N93:Q93"/>
    <mergeCell ref="F97:R97"/>
    <mergeCell ref="F98:I98"/>
    <mergeCell ref="L98:M98"/>
    <mergeCell ref="N98:Q98"/>
    <mergeCell ref="F95:I95"/>
    <mergeCell ref="F96:I96"/>
    <mergeCell ref="L96:M96"/>
    <mergeCell ref="N96:Q96"/>
    <mergeCell ref="F105:R105"/>
    <mergeCell ref="F106:I106"/>
    <mergeCell ref="F99:R99"/>
    <mergeCell ref="F100:I100"/>
    <mergeCell ref="L100:M100"/>
    <mergeCell ref="N100:Q100"/>
    <mergeCell ref="F101:R101"/>
    <mergeCell ref="F102:I102"/>
    <mergeCell ref="L102:M102"/>
    <mergeCell ref="N102:Q102"/>
    <mergeCell ref="F103:R103"/>
    <mergeCell ref="F104:I104"/>
    <mergeCell ref="L104:M104"/>
    <mergeCell ref="N104:Q104"/>
    <mergeCell ref="F112:R112"/>
    <mergeCell ref="F113:I113"/>
    <mergeCell ref="F107:I107"/>
    <mergeCell ref="L107:M107"/>
    <mergeCell ref="N107:Q107"/>
    <mergeCell ref="F108:R108"/>
    <mergeCell ref="F109:I109"/>
    <mergeCell ref="L109:M109"/>
    <mergeCell ref="N109:Q109"/>
    <mergeCell ref="F110:R110"/>
    <mergeCell ref="F111:I111"/>
    <mergeCell ref="L111:M111"/>
    <mergeCell ref="N111:Q111"/>
    <mergeCell ref="F120:R120"/>
    <mergeCell ref="F114:I114"/>
    <mergeCell ref="L114:M114"/>
    <mergeCell ref="N114:Q114"/>
    <mergeCell ref="F115:R115"/>
    <mergeCell ref="F116:I116"/>
    <mergeCell ref="L116:M116"/>
    <mergeCell ref="N116:Q116"/>
    <mergeCell ref="F117:R117"/>
    <mergeCell ref="F118:I118"/>
    <mergeCell ref="F119:I119"/>
    <mergeCell ref="L119:M119"/>
    <mergeCell ref="N119:Q119"/>
    <mergeCell ref="F123:I123"/>
    <mergeCell ref="F124:I124"/>
    <mergeCell ref="L124:M124"/>
    <mergeCell ref="N124:Q124"/>
    <mergeCell ref="F121:I121"/>
    <mergeCell ref="L121:M121"/>
    <mergeCell ref="N121:Q121"/>
    <mergeCell ref="F122:R122"/>
    <mergeCell ref="L132:M132"/>
    <mergeCell ref="N132:Q132"/>
    <mergeCell ref="F125:R125"/>
    <mergeCell ref="F126:I126"/>
    <mergeCell ref="F127:I127"/>
    <mergeCell ref="F128:I128"/>
    <mergeCell ref="L128:M128"/>
    <mergeCell ref="N128:Q128"/>
    <mergeCell ref="F139:R139"/>
    <mergeCell ref="N75:Q75"/>
    <mergeCell ref="N76:Q76"/>
    <mergeCell ref="N77:Q77"/>
    <mergeCell ref="N137:Q137"/>
    <mergeCell ref="F133:R133"/>
    <mergeCell ref="F134:I134"/>
    <mergeCell ref="L134:M134"/>
    <mergeCell ref="N134:Q134"/>
    <mergeCell ref="F135:R135"/>
    <mergeCell ref="H1:K1"/>
    <mergeCell ref="S2:AC2"/>
    <mergeCell ref="F138:I138"/>
    <mergeCell ref="L138:M138"/>
    <mergeCell ref="N138:Q138"/>
    <mergeCell ref="F136:I136"/>
    <mergeCell ref="F129:R129"/>
    <mergeCell ref="F130:I130"/>
    <mergeCell ref="F131:I131"/>
    <mergeCell ref="F132:I132"/>
  </mergeCells>
  <hyperlinks>
    <hyperlink ref="F1:G1" location="C2" tooltip="Krycí list soupisu" display="1) Krycí list soupisu"/>
    <hyperlink ref="H1:K1" location="C51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5"/>
  <sheetViews>
    <sheetView showGridLines="0" zoomScalePageLayoutView="0" workbookViewId="0" topLeftCell="A1">
      <pane ySplit="1" topLeftCell="BM78" activePane="bottomLeft" state="frozen"/>
      <selection pane="topLeft" activeCell="A1" sqref="A1"/>
      <selection pane="bottomLeft" activeCell="F105" sqref="F105:I10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6"/>
      <c r="B1" s="143"/>
      <c r="C1" s="143"/>
      <c r="D1" s="154" t="s">
        <v>1</v>
      </c>
      <c r="E1" s="143"/>
      <c r="F1" s="155" t="s">
        <v>418</v>
      </c>
      <c r="G1" s="155"/>
      <c r="H1" s="139" t="s">
        <v>419</v>
      </c>
      <c r="I1" s="139"/>
      <c r="J1" s="139"/>
      <c r="K1" s="139"/>
      <c r="L1" s="155" t="s">
        <v>420</v>
      </c>
      <c r="M1" s="155"/>
      <c r="N1" s="143"/>
      <c r="O1" s="154" t="s">
        <v>93</v>
      </c>
      <c r="P1" s="143"/>
      <c r="Q1" s="143"/>
      <c r="R1" s="143"/>
      <c r="S1" s="155" t="s">
        <v>421</v>
      </c>
      <c r="T1" s="155"/>
      <c r="U1" s="156"/>
      <c r="V1" s="15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30" t="s">
        <v>5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1" t="s">
        <v>6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147" t="s">
        <v>94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131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1" t="str">
        <f>'Rekapitulace stavby'!$K$6</f>
        <v>3711 - Zabrušany-Revitalizace prostoru Heřmanov,aktual 01-2013</v>
      </c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11"/>
    </row>
    <row r="7" spans="2:18" s="2" customFormat="1" ht="15.75" customHeight="1">
      <c r="B7" s="10"/>
      <c r="D7" s="15" t="s">
        <v>95</v>
      </c>
      <c r="F7" s="261" t="s">
        <v>96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11"/>
    </row>
    <row r="8" spans="2:18" s="6" customFormat="1" ht="18.75" customHeight="1">
      <c r="B8" s="20"/>
      <c r="D8" s="14" t="s">
        <v>97</v>
      </c>
      <c r="F8" s="149" t="s">
        <v>365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23"/>
    </row>
    <row r="9" spans="2:18" s="6" customFormat="1" ht="14.25" customHeight="1">
      <c r="B9" s="20"/>
      <c r="R9" s="23"/>
    </row>
    <row r="10" spans="2:18" s="6" customFormat="1" ht="15" customHeight="1">
      <c r="B10" s="20"/>
      <c r="D10" s="15" t="s">
        <v>99</v>
      </c>
      <c r="F10" s="16" t="s">
        <v>73</v>
      </c>
      <c r="R10" s="23"/>
    </row>
    <row r="11" spans="2:18" s="6" customFormat="1" ht="15" customHeight="1">
      <c r="B11" s="20"/>
      <c r="D11" s="15" t="s">
        <v>19</v>
      </c>
      <c r="F11" s="16" t="s">
        <v>20</v>
      </c>
      <c r="M11" s="15" t="s">
        <v>21</v>
      </c>
      <c r="O11" s="255" t="str">
        <f>'Rekapitulace stavby'!$AN$8</f>
        <v>30.01.2013</v>
      </c>
      <c r="P11" s="148"/>
      <c r="R11" s="23"/>
    </row>
    <row r="12" spans="2:18" s="6" customFormat="1" ht="7.5" customHeight="1">
      <c r="B12" s="20"/>
      <c r="R12" s="23"/>
    </row>
    <row r="13" spans="2:18" s="6" customFormat="1" ht="15" customHeight="1">
      <c r="B13" s="20"/>
      <c r="D13" s="15" t="s">
        <v>25</v>
      </c>
      <c r="M13" s="15" t="s">
        <v>26</v>
      </c>
      <c r="O13" s="150">
        <f>IF('Rekapitulace stavby'!$AN$10="","",'Rekapitulace stavby'!$AN$10)</f>
      </c>
      <c r="P13" s="148"/>
      <c r="R13" s="23"/>
    </row>
    <row r="14" spans="2:18" s="6" customFormat="1" ht="18.75" customHeight="1">
      <c r="B14" s="20"/>
      <c r="E14" s="16" t="str">
        <f>IF('Rekapitulace stavby'!$E$11="","",'Rekapitulace stavby'!$E$11)</f>
        <v> </v>
      </c>
      <c r="M14" s="15" t="s">
        <v>27</v>
      </c>
      <c r="O14" s="150">
        <f>IF('Rekapitulace stavby'!$AN$11="","",'Rekapitulace stavby'!$AN$11)</f>
      </c>
      <c r="P14" s="148"/>
      <c r="R14" s="23"/>
    </row>
    <row r="15" spans="2:18" s="6" customFormat="1" ht="7.5" customHeight="1">
      <c r="B15" s="20"/>
      <c r="R15" s="23"/>
    </row>
    <row r="16" spans="2:18" s="6" customFormat="1" ht="15" customHeight="1">
      <c r="B16" s="20"/>
      <c r="D16" s="15" t="s">
        <v>28</v>
      </c>
      <c r="M16" s="15" t="s">
        <v>26</v>
      </c>
      <c r="O16" s="150" t="str">
        <f>IF('Rekapitulace stavby'!$AN$13="","",'Rekapitulace stavby'!$AN$13)</f>
        <v>Vyplň údaj</v>
      </c>
      <c r="P16" s="148"/>
      <c r="R16" s="23"/>
    </row>
    <row r="17" spans="2:18" s="6" customFormat="1" ht="18.75" customHeight="1">
      <c r="B17" s="20"/>
      <c r="E17" s="16" t="str">
        <f>IF('Rekapitulace stavby'!$E$14="","",'Rekapitulace stavby'!$E$14)</f>
        <v>Vyplň údaj</v>
      </c>
      <c r="M17" s="15" t="s">
        <v>27</v>
      </c>
      <c r="O17" s="150" t="str">
        <f>IF('Rekapitulace stavby'!$AN$14="","",'Rekapitulace stavby'!$AN$14)</f>
        <v>Vyplň údaj</v>
      </c>
      <c r="P17" s="148"/>
      <c r="R17" s="23"/>
    </row>
    <row r="18" spans="2:18" s="6" customFormat="1" ht="7.5" customHeight="1">
      <c r="B18" s="20"/>
      <c r="R18" s="23"/>
    </row>
    <row r="19" spans="2:18" s="6" customFormat="1" ht="15" customHeight="1">
      <c r="B19" s="20"/>
      <c r="D19" s="15" t="s">
        <v>30</v>
      </c>
      <c r="M19" s="15" t="s">
        <v>26</v>
      </c>
      <c r="O19" s="150">
        <f>IF('Rekapitulace stavby'!$AN$16="","",'Rekapitulace stavby'!$AN$16)</f>
      </c>
      <c r="P19" s="148"/>
      <c r="R19" s="23"/>
    </row>
    <row r="20" spans="2:18" s="6" customFormat="1" ht="18.75" customHeight="1">
      <c r="B20" s="20"/>
      <c r="E20" s="16" t="str">
        <f>IF('Rekapitulace stavby'!$E$17="","",'Rekapitulace stavby'!$E$17)</f>
        <v> </v>
      </c>
      <c r="M20" s="15" t="s">
        <v>27</v>
      </c>
      <c r="O20" s="150">
        <f>IF('Rekapitulace stavby'!$AN$17="","",'Rekapitulace stavby'!$AN$17)</f>
      </c>
      <c r="P20" s="148"/>
      <c r="R20" s="23"/>
    </row>
    <row r="21" spans="2:18" s="6" customFormat="1" ht="7.5" customHeight="1">
      <c r="B21" s="20"/>
      <c r="R21" s="23"/>
    </row>
    <row r="22" spans="2:18" s="6" customFormat="1" ht="15" customHeight="1">
      <c r="B22" s="20"/>
      <c r="D22" s="15" t="s">
        <v>32</v>
      </c>
      <c r="R22" s="23"/>
    </row>
    <row r="23" spans="2:18" s="79" customFormat="1" ht="15.75" customHeight="1">
      <c r="B23" s="80"/>
      <c r="E23" s="134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R23" s="81"/>
    </row>
    <row r="24" spans="2:18" s="6" customFormat="1" ht="7.5" customHeight="1">
      <c r="B24" s="20"/>
      <c r="R24" s="23"/>
    </row>
    <row r="25" spans="2:18" s="6" customFormat="1" ht="7.5" customHeight="1">
      <c r="B25" s="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23"/>
    </row>
    <row r="26" spans="2:18" s="6" customFormat="1" ht="26.25" customHeight="1">
      <c r="B26" s="20"/>
      <c r="D26" s="82" t="s">
        <v>33</v>
      </c>
      <c r="M26" s="244">
        <f>ROUNDUP($N$75,2)</f>
        <v>0</v>
      </c>
      <c r="N26" s="148"/>
      <c r="O26" s="148"/>
      <c r="P26" s="148"/>
      <c r="R26" s="23"/>
    </row>
    <row r="27" spans="2:18" s="6" customFormat="1" ht="7.5" customHeight="1">
      <c r="B27" s="2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R27" s="23"/>
    </row>
    <row r="28" spans="2:18" s="6" customFormat="1" ht="15" customHeight="1">
      <c r="B28" s="20"/>
      <c r="D28" s="25" t="s">
        <v>34</v>
      </c>
      <c r="E28" s="25" t="s">
        <v>35</v>
      </c>
      <c r="F28" s="26">
        <v>0.21</v>
      </c>
      <c r="G28" s="83" t="s">
        <v>36</v>
      </c>
      <c r="H28" s="266">
        <f>SUM($BE$75:$BE$114)</f>
        <v>0</v>
      </c>
      <c r="I28" s="148"/>
      <c r="J28" s="148"/>
      <c r="M28" s="266">
        <f>SUM($BE$75:$BE$114)*$F$28</f>
        <v>0</v>
      </c>
      <c r="N28" s="148"/>
      <c r="O28" s="148"/>
      <c r="P28" s="148"/>
      <c r="R28" s="23"/>
    </row>
    <row r="29" spans="2:18" s="6" customFormat="1" ht="15" customHeight="1">
      <c r="B29" s="20"/>
      <c r="E29" s="25" t="s">
        <v>37</v>
      </c>
      <c r="F29" s="26">
        <v>0.15</v>
      </c>
      <c r="G29" s="83" t="s">
        <v>36</v>
      </c>
      <c r="H29" s="266">
        <f>SUM($BF$75:$BF$114)</f>
        <v>0</v>
      </c>
      <c r="I29" s="148"/>
      <c r="J29" s="148"/>
      <c r="M29" s="266">
        <f>SUM($BF$75:$BF$114)*$F$29</f>
        <v>0</v>
      </c>
      <c r="N29" s="148"/>
      <c r="O29" s="148"/>
      <c r="P29" s="148"/>
      <c r="R29" s="23"/>
    </row>
    <row r="30" spans="2:18" s="6" customFormat="1" ht="15" customHeight="1" hidden="1">
      <c r="B30" s="20"/>
      <c r="E30" s="25" t="s">
        <v>38</v>
      </c>
      <c r="F30" s="26">
        <v>0.21</v>
      </c>
      <c r="G30" s="83" t="s">
        <v>36</v>
      </c>
      <c r="H30" s="266">
        <f>SUM($BG$75:$BG$114)</f>
        <v>0</v>
      </c>
      <c r="I30" s="148"/>
      <c r="J30" s="148"/>
      <c r="M30" s="266">
        <v>0</v>
      </c>
      <c r="N30" s="148"/>
      <c r="O30" s="148"/>
      <c r="P30" s="148"/>
      <c r="R30" s="23"/>
    </row>
    <row r="31" spans="2:18" s="6" customFormat="1" ht="15" customHeight="1" hidden="1">
      <c r="B31" s="20"/>
      <c r="E31" s="25" t="s">
        <v>39</v>
      </c>
      <c r="F31" s="26">
        <v>0.15</v>
      </c>
      <c r="G31" s="83" t="s">
        <v>36</v>
      </c>
      <c r="H31" s="266">
        <f>SUM($BH$75:$BH$114)</f>
        <v>0</v>
      </c>
      <c r="I31" s="148"/>
      <c r="J31" s="148"/>
      <c r="M31" s="266">
        <v>0</v>
      </c>
      <c r="N31" s="148"/>
      <c r="O31" s="148"/>
      <c r="P31" s="148"/>
      <c r="R31" s="23"/>
    </row>
    <row r="32" spans="2:18" s="6" customFormat="1" ht="15" customHeight="1" hidden="1">
      <c r="B32" s="20"/>
      <c r="E32" s="25" t="s">
        <v>40</v>
      </c>
      <c r="F32" s="26">
        <v>0</v>
      </c>
      <c r="G32" s="83" t="s">
        <v>36</v>
      </c>
      <c r="H32" s="266">
        <f>SUM($BI$75:$BI$114)</f>
        <v>0</v>
      </c>
      <c r="I32" s="148"/>
      <c r="J32" s="148"/>
      <c r="M32" s="266">
        <v>0</v>
      </c>
      <c r="N32" s="148"/>
      <c r="O32" s="148"/>
      <c r="P32" s="148"/>
      <c r="R32" s="23"/>
    </row>
    <row r="33" spans="2:18" s="6" customFormat="1" ht="7.5" customHeight="1">
      <c r="B33" s="20"/>
      <c r="R33" s="23"/>
    </row>
    <row r="34" spans="2:18" s="6" customFormat="1" ht="26.25" customHeight="1">
      <c r="B34" s="20"/>
      <c r="C34" s="29"/>
      <c r="D34" s="30" t="s">
        <v>41</v>
      </c>
      <c r="E34" s="31"/>
      <c r="F34" s="31"/>
      <c r="G34" s="84" t="s">
        <v>42</v>
      </c>
      <c r="H34" s="32" t="s">
        <v>43</v>
      </c>
      <c r="I34" s="31"/>
      <c r="J34" s="31"/>
      <c r="K34" s="31"/>
      <c r="L34" s="145">
        <f>ROUNDUP(SUM($M$26:$M$32),2)</f>
        <v>0</v>
      </c>
      <c r="M34" s="241"/>
      <c r="N34" s="241"/>
      <c r="O34" s="241"/>
      <c r="P34" s="146"/>
      <c r="Q34" s="29"/>
      <c r="R34" s="33"/>
    </row>
    <row r="35" spans="2:18" s="6" customFormat="1" ht="15" customHeight="1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</row>
    <row r="39" spans="2:18" s="6" customFormat="1" ht="7.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85"/>
    </row>
    <row r="40" spans="2:18" s="6" customFormat="1" ht="37.5" customHeight="1">
      <c r="B40" s="20"/>
      <c r="C40" s="147" t="s">
        <v>100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265"/>
    </row>
    <row r="41" spans="2:18" s="6" customFormat="1" ht="7.5" customHeight="1">
      <c r="B41" s="20"/>
      <c r="R41" s="23"/>
    </row>
    <row r="42" spans="2:18" s="6" customFormat="1" ht="15" customHeight="1">
      <c r="B42" s="20"/>
      <c r="C42" s="15" t="s">
        <v>15</v>
      </c>
      <c r="F42" s="261" t="str">
        <f>$F$6</f>
        <v>3711 - Zabrušany-Revitalizace prostoru Heřmanov,aktual 01-2013</v>
      </c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23"/>
    </row>
    <row r="43" spans="2:18" ht="15.75" customHeight="1">
      <c r="B43" s="10"/>
      <c r="C43" s="15" t="s">
        <v>95</v>
      </c>
      <c r="F43" s="261" t="s">
        <v>96</v>
      </c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11"/>
    </row>
    <row r="44" spans="2:18" s="6" customFormat="1" ht="15" customHeight="1">
      <c r="B44" s="20"/>
      <c r="C44" s="14" t="s">
        <v>97</v>
      </c>
      <c r="F44" s="149" t="str">
        <f>$F$8</f>
        <v>3 - 3.ROK</v>
      </c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23"/>
    </row>
    <row r="45" spans="2:18" s="6" customFormat="1" ht="7.5" customHeight="1">
      <c r="B45" s="20"/>
      <c r="R45" s="23"/>
    </row>
    <row r="46" spans="2:18" s="6" customFormat="1" ht="18.75" customHeight="1">
      <c r="B46" s="20"/>
      <c r="C46" s="15" t="s">
        <v>19</v>
      </c>
      <c r="F46" s="16" t="str">
        <f>$F$11</f>
        <v> </v>
      </c>
      <c r="K46" s="15" t="s">
        <v>21</v>
      </c>
      <c r="M46" s="255" t="str">
        <f>IF($O$11="","",$O$11)</f>
        <v>30.01.2013</v>
      </c>
      <c r="N46" s="148"/>
      <c r="O46" s="148"/>
      <c r="P46" s="148"/>
      <c r="R46" s="23"/>
    </row>
    <row r="47" spans="2:18" s="6" customFormat="1" ht="7.5" customHeight="1">
      <c r="B47" s="20"/>
      <c r="R47" s="23"/>
    </row>
    <row r="48" spans="2:18" s="6" customFormat="1" ht="15.75" customHeight="1">
      <c r="B48" s="20"/>
      <c r="C48" s="15" t="s">
        <v>25</v>
      </c>
      <c r="F48" s="16" t="str">
        <f>$E$14</f>
        <v> </v>
      </c>
      <c r="K48" s="15" t="s">
        <v>30</v>
      </c>
      <c r="M48" s="150" t="str">
        <f>$E$20</f>
        <v> </v>
      </c>
      <c r="N48" s="148"/>
      <c r="O48" s="148"/>
      <c r="P48" s="148"/>
      <c r="Q48" s="148"/>
      <c r="R48" s="23"/>
    </row>
    <row r="49" spans="2:18" s="6" customFormat="1" ht="15" customHeight="1">
      <c r="B49" s="20"/>
      <c r="C49" s="15" t="s">
        <v>28</v>
      </c>
      <c r="F49" s="16" t="str">
        <f>IF($E$17="","",$E$17)</f>
        <v>Vyplň údaj</v>
      </c>
      <c r="R49" s="23"/>
    </row>
    <row r="50" spans="2:18" s="6" customFormat="1" ht="11.25" customHeight="1">
      <c r="B50" s="20"/>
      <c r="R50" s="23"/>
    </row>
    <row r="51" spans="2:18" s="6" customFormat="1" ht="30" customHeight="1">
      <c r="B51" s="20"/>
      <c r="C51" s="262" t="s">
        <v>101</v>
      </c>
      <c r="D51" s="263"/>
      <c r="E51" s="263"/>
      <c r="F51" s="263"/>
      <c r="G51" s="263"/>
      <c r="H51" s="29"/>
      <c r="I51" s="29"/>
      <c r="J51" s="29"/>
      <c r="K51" s="29"/>
      <c r="L51" s="29"/>
      <c r="M51" s="29"/>
      <c r="N51" s="262" t="s">
        <v>102</v>
      </c>
      <c r="O51" s="263"/>
      <c r="P51" s="263"/>
      <c r="Q51" s="263"/>
      <c r="R51" s="33"/>
    </row>
    <row r="52" spans="2:18" s="6" customFormat="1" ht="11.25" customHeight="1">
      <c r="B52" s="20"/>
      <c r="R52" s="23"/>
    </row>
    <row r="53" spans="2:47" s="6" customFormat="1" ht="30" customHeight="1">
      <c r="B53" s="20"/>
      <c r="C53" s="52" t="s">
        <v>103</v>
      </c>
      <c r="N53" s="244">
        <f>ROUNDUP($N$75,2)</f>
        <v>0</v>
      </c>
      <c r="O53" s="148"/>
      <c r="P53" s="148"/>
      <c r="Q53" s="148"/>
      <c r="R53" s="23"/>
      <c r="AU53" s="6" t="s">
        <v>104</v>
      </c>
    </row>
    <row r="54" spans="2:18" s="58" customFormat="1" ht="25.5" customHeight="1">
      <c r="B54" s="86"/>
      <c r="D54" s="87" t="s">
        <v>105</v>
      </c>
      <c r="N54" s="264">
        <f>ROUNDUP($N$76,2)</f>
        <v>0</v>
      </c>
      <c r="O54" s="260"/>
      <c r="P54" s="260"/>
      <c r="Q54" s="260"/>
      <c r="R54" s="88"/>
    </row>
    <row r="55" spans="2:18" s="67" customFormat="1" ht="21" customHeight="1">
      <c r="B55" s="89"/>
      <c r="D55" s="69" t="s">
        <v>106</v>
      </c>
      <c r="N55" s="233">
        <f>ROUNDUP($N$77,2)</f>
        <v>0</v>
      </c>
      <c r="O55" s="260"/>
      <c r="P55" s="260"/>
      <c r="Q55" s="260"/>
      <c r="R55" s="90"/>
    </row>
    <row r="56" spans="2:18" s="67" customFormat="1" ht="21" customHeight="1">
      <c r="B56" s="89"/>
      <c r="D56" s="69" t="s">
        <v>107</v>
      </c>
      <c r="N56" s="233">
        <f>ROUNDUP($N$112,2)</f>
        <v>0</v>
      </c>
      <c r="O56" s="260"/>
      <c r="P56" s="260"/>
      <c r="Q56" s="260"/>
      <c r="R56" s="90"/>
    </row>
    <row r="57" spans="2:18" s="6" customFormat="1" ht="22.5" customHeight="1">
      <c r="B57" s="20"/>
      <c r="R57" s="23"/>
    </row>
    <row r="58" spans="2:18" s="6" customFormat="1" ht="7.5" customHeight="1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6"/>
    </row>
    <row r="62" spans="2:19" s="6" customFormat="1" ht="7.5" customHeight="1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20"/>
    </row>
    <row r="63" spans="2:19" s="6" customFormat="1" ht="37.5" customHeight="1">
      <c r="B63" s="20"/>
      <c r="C63" s="147" t="s">
        <v>109</v>
      </c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20"/>
    </row>
    <row r="64" spans="2:19" s="6" customFormat="1" ht="7.5" customHeight="1">
      <c r="B64" s="20"/>
      <c r="S64" s="20"/>
    </row>
    <row r="65" spans="2:19" s="6" customFormat="1" ht="15" customHeight="1">
      <c r="B65" s="20"/>
      <c r="C65" s="15" t="s">
        <v>15</v>
      </c>
      <c r="F65" s="261" t="str">
        <f>$F$6</f>
        <v>3711 - Zabrušany-Revitalizace prostoru Heřmanov,aktual 01-2013</v>
      </c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S65" s="20"/>
    </row>
    <row r="66" spans="2:19" s="2" customFormat="1" ht="15.75" customHeight="1">
      <c r="B66" s="10"/>
      <c r="C66" s="15" t="s">
        <v>95</v>
      </c>
      <c r="F66" s="261" t="s">
        <v>96</v>
      </c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S66" s="10"/>
    </row>
    <row r="67" spans="2:19" s="6" customFormat="1" ht="15" customHeight="1">
      <c r="B67" s="20"/>
      <c r="C67" s="14" t="s">
        <v>97</v>
      </c>
      <c r="F67" s="149" t="str">
        <f>$F$8</f>
        <v>3 - 3.ROK</v>
      </c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S67" s="20"/>
    </row>
    <row r="68" spans="2:19" s="6" customFormat="1" ht="7.5" customHeight="1">
      <c r="B68" s="20"/>
      <c r="S68" s="20"/>
    </row>
    <row r="69" spans="2:19" s="6" customFormat="1" ht="18.75" customHeight="1">
      <c r="B69" s="20"/>
      <c r="C69" s="15" t="s">
        <v>19</v>
      </c>
      <c r="F69" s="16" t="str">
        <f>$F$11</f>
        <v> </v>
      </c>
      <c r="K69" s="15" t="s">
        <v>21</v>
      </c>
      <c r="M69" s="255" t="str">
        <f>IF($O$11="","",$O$11)</f>
        <v>30.01.2013</v>
      </c>
      <c r="N69" s="148"/>
      <c r="O69" s="148"/>
      <c r="P69" s="148"/>
      <c r="S69" s="20"/>
    </row>
    <row r="70" spans="2:19" s="6" customFormat="1" ht="7.5" customHeight="1">
      <c r="B70" s="20"/>
      <c r="S70" s="20"/>
    </row>
    <row r="71" spans="2:19" s="6" customFormat="1" ht="15.75" customHeight="1">
      <c r="B71" s="20"/>
      <c r="C71" s="15" t="s">
        <v>25</v>
      </c>
      <c r="F71" s="16" t="str">
        <f>$E$14</f>
        <v> </v>
      </c>
      <c r="K71" s="15" t="s">
        <v>30</v>
      </c>
      <c r="M71" s="150" t="str">
        <f>$E$20</f>
        <v> </v>
      </c>
      <c r="N71" s="148"/>
      <c r="O71" s="148"/>
      <c r="P71" s="148"/>
      <c r="Q71" s="148"/>
      <c r="S71" s="20"/>
    </row>
    <row r="72" spans="2:19" s="6" customFormat="1" ht="15" customHeight="1">
      <c r="B72" s="20"/>
      <c r="C72" s="15" t="s">
        <v>28</v>
      </c>
      <c r="F72" s="16" t="str">
        <f>IF($E$17="","",$E$17)</f>
        <v>Vyplň údaj</v>
      </c>
      <c r="S72" s="20"/>
    </row>
    <row r="73" spans="2:19" s="6" customFormat="1" ht="11.25" customHeight="1">
      <c r="B73" s="20"/>
      <c r="S73" s="20"/>
    </row>
    <row r="74" spans="2:27" s="91" customFormat="1" ht="30" customHeight="1">
      <c r="B74" s="92"/>
      <c r="C74" s="93" t="s">
        <v>110</v>
      </c>
      <c r="D74" s="94" t="s">
        <v>50</v>
      </c>
      <c r="E74" s="94" t="s">
        <v>46</v>
      </c>
      <c r="F74" s="256" t="s">
        <v>111</v>
      </c>
      <c r="G74" s="257"/>
      <c r="H74" s="257"/>
      <c r="I74" s="257"/>
      <c r="J74" s="94" t="s">
        <v>112</v>
      </c>
      <c r="K74" s="94" t="s">
        <v>113</v>
      </c>
      <c r="L74" s="256" t="s">
        <v>114</v>
      </c>
      <c r="M74" s="257"/>
      <c r="N74" s="256" t="s">
        <v>115</v>
      </c>
      <c r="O74" s="257"/>
      <c r="P74" s="257"/>
      <c r="Q74" s="257"/>
      <c r="R74" s="95" t="s">
        <v>116</v>
      </c>
      <c r="S74" s="92"/>
      <c r="T74" s="47" t="s">
        <v>117</v>
      </c>
      <c r="U74" s="48" t="s">
        <v>34</v>
      </c>
      <c r="V74" s="48" t="s">
        <v>118</v>
      </c>
      <c r="W74" s="48" t="s">
        <v>119</v>
      </c>
      <c r="X74" s="48" t="s">
        <v>120</v>
      </c>
      <c r="Y74" s="48" t="s">
        <v>121</v>
      </c>
      <c r="Z74" s="48" t="s">
        <v>122</v>
      </c>
      <c r="AA74" s="49" t="s">
        <v>123</v>
      </c>
    </row>
    <row r="75" spans="2:63" s="6" customFormat="1" ht="30" customHeight="1">
      <c r="B75" s="20"/>
      <c r="C75" s="52" t="s">
        <v>103</v>
      </c>
      <c r="N75" s="258">
        <f>$BK$75</f>
        <v>0</v>
      </c>
      <c r="O75" s="148"/>
      <c r="P75" s="148"/>
      <c r="Q75" s="148"/>
      <c r="S75" s="20"/>
      <c r="T75" s="51"/>
      <c r="U75" s="42"/>
      <c r="V75" s="42"/>
      <c r="W75" s="96">
        <f>$W$76</f>
        <v>0</v>
      </c>
      <c r="X75" s="42"/>
      <c r="Y75" s="96">
        <f>$Y$76</f>
        <v>0.91745</v>
      </c>
      <c r="Z75" s="42"/>
      <c r="AA75" s="97">
        <f>$AA$76</f>
        <v>0</v>
      </c>
      <c r="AT75" s="6" t="s">
        <v>64</v>
      </c>
      <c r="AU75" s="6" t="s">
        <v>104</v>
      </c>
      <c r="BK75" s="98">
        <f>$BK$76</f>
        <v>0</v>
      </c>
    </row>
    <row r="76" spans="2:63" s="99" customFormat="1" ht="37.5" customHeight="1">
      <c r="B76" s="100"/>
      <c r="D76" s="101" t="s">
        <v>105</v>
      </c>
      <c r="N76" s="259">
        <f>$BK$76</f>
        <v>0</v>
      </c>
      <c r="O76" s="138"/>
      <c r="P76" s="138"/>
      <c r="Q76" s="138"/>
      <c r="S76" s="100"/>
      <c r="T76" s="103"/>
      <c r="W76" s="104">
        <f>$W$77+$W$112</f>
        <v>0</v>
      </c>
      <c r="Y76" s="104">
        <f>$Y$77+$Y$112</f>
        <v>0.91745</v>
      </c>
      <c r="AA76" s="105">
        <f>$AA$77+$AA$112</f>
        <v>0</v>
      </c>
      <c r="AR76" s="102" t="s">
        <v>18</v>
      </c>
      <c r="AT76" s="102" t="s">
        <v>64</v>
      </c>
      <c r="AU76" s="102" t="s">
        <v>65</v>
      </c>
      <c r="AY76" s="102" t="s">
        <v>124</v>
      </c>
      <c r="BK76" s="106">
        <f>$BK$77+$BK$112</f>
        <v>0</v>
      </c>
    </row>
    <row r="77" spans="2:63" s="99" customFormat="1" ht="21" customHeight="1">
      <c r="B77" s="100"/>
      <c r="D77" s="107" t="s">
        <v>106</v>
      </c>
      <c r="N77" s="137">
        <f>$BK$77</f>
        <v>0</v>
      </c>
      <c r="O77" s="138"/>
      <c r="P77" s="138"/>
      <c r="Q77" s="138"/>
      <c r="S77" s="100"/>
      <c r="T77" s="103"/>
      <c r="W77" s="104">
        <f>SUM($W$78:$W$111)</f>
        <v>0</v>
      </c>
      <c r="Y77" s="104">
        <f>SUM($Y$78:$Y$111)</f>
        <v>0.91745</v>
      </c>
      <c r="AA77" s="105">
        <f>SUM($AA$78:$AA$111)</f>
        <v>0</v>
      </c>
      <c r="AR77" s="102" t="s">
        <v>18</v>
      </c>
      <c r="AT77" s="102" t="s">
        <v>64</v>
      </c>
      <c r="AU77" s="102" t="s">
        <v>18</v>
      </c>
      <c r="AY77" s="102" t="s">
        <v>124</v>
      </c>
      <c r="BK77" s="106">
        <f>SUM($BK$78:$BK$111)</f>
        <v>0</v>
      </c>
    </row>
    <row r="78" spans="2:65" s="6" customFormat="1" ht="27" customHeight="1">
      <c r="B78" s="20"/>
      <c r="C78" s="108" t="s">
        <v>18</v>
      </c>
      <c r="D78" s="108" t="s">
        <v>125</v>
      </c>
      <c r="E78" s="282" t="s">
        <v>126</v>
      </c>
      <c r="F78" s="283" t="s">
        <v>127</v>
      </c>
      <c r="G78" s="284"/>
      <c r="H78" s="284"/>
      <c r="I78" s="284"/>
      <c r="J78" s="285" t="s">
        <v>128</v>
      </c>
      <c r="K78" s="286">
        <v>0.33</v>
      </c>
      <c r="L78" s="250"/>
      <c r="M78" s="249"/>
      <c r="N78" s="251">
        <f>ROUND($L$78*$K$78,2)</f>
        <v>0</v>
      </c>
      <c r="O78" s="249"/>
      <c r="P78" s="249"/>
      <c r="Q78" s="249"/>
      <c r="R78" s="110" t="s">
        <v>129</v>
      </c>
      <c r="S78" s="20"/>
      <c r="T78" s="113"/>
      <c r="U78" s="114" t="s">
        <v>35</v>
      </c>
      <c r="X78" s="115">
        <v>0</v>
      </c>
      <c r="Y78" s="115">
        <f>$X$78*$K$78</f>
        <v>0</v>
      </c>
      <c r="Z78" s="115">
        <v>0</v>
      </c>
      <c r="AA78" s="116">
        <f>$Z$78*$K$78</f>
        <v>0</v>
      </c>
      <c r="AR78" s="79" t="s">
        <v>83</v>
      </c>
      <c r="AT78" s="79" t="s">
        <v>125</v>
      </c>
      <c r="AU78" s="79" t="s">
        <v>74</v>
      </c>
      <c r="AY78" s="6" t="s">
        <v>124</v>
      </c>
      <c r="BE78" s="117">
        <f>IF($U$78="základní",$N$78,0)</f>
        <v>0</v>
      </c>
      <c r="BF78" s="117">
        <f>IF($U$78="snížená",$N$78,0)</f>
        <v>0</v>
      </c>
      <c r="BG78" s="117">
        <f>IF($U$78="zákl. přenesená",$N$78,0)</f>
        <v>0</v>
      </c>
      <c r="BH78" s="117">
        <f>IF($U$78="sníž. přenesená",$N$78,0)</f>
        <v>0</v>
      </c>
      <c r="BI78" s="117">
        <f>IF($U$78="nulová",$N$78,0)</f>
        <v>0</v>
      </c>
      <c r="BJ78" s="79" t="s">
        <v>18</v>
      </c>
      <c r="BK78" s="117">
        <f>ROUND($L$78*$K$78,2)</f>
        <v>0</v>
      </c>
      <c r="BL78" s="79" t="s">
        <v>83</v>
      </c>
      <c r="BM78" s="79" t="s">
        <v>366</v>
      </c>
    </row>
    <row r="79" spans="2:47" s="6" customFormat="1" ht="16.5" customHeight="1">
      <c r="B79" s="20"/>
      <c r="F79" s="245" t="s">
        <v>131</v>
      </c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20"/>
      <c r="T79" s="44"/>
      <c r="AA79" s="45"/>
      <c r="AT79" s="6" t="s">
        <v>132</v>
      </c>
      <c r="AU79" s="6" t="s">
        <v>74</v>
      </c>
    </row>
    <row r="80" spans="2:65" s="6" customFormat="1" ht="27" customHeight="1">
      <c r="B80" s="20"/>
      <c r="C80" s="108" t="s">
        <v>74</v>
      </c>
      <c r="D80" s="108" t="s">
        <v>125</v>
      </c>
      <c r="E80" s="282" t="s">
        <v>201</v>
      </c>
      <c r="F80" s="283" t="s">
        <v>202</v>
      </c>
      <c r="G80" s="284"/>
      <c r="H80" s="284"/>
      <c r="I80" s="284"/>
      <c r="J80" s="285" t="s">
        <v>140</v>
      </c>
      <c r="K80" s="286">
        <v>2</v>
      </c>
      <c r="L80" s="250"/>
      <c r="M80" s="249"/>
      <c r="N80" s="251">
        <f>ROUND($L$80*$K$80,2)</f>
        <v>0</v>
      </c>
      <c r="O80" s="249"/>
      <c r="P80" s="249"/>
      <c r="Q80" s="249"/>
      <c r="R80" s="110" t="s">
        <v>129</v>
      </c>
      <c r="S80" s="20"/>
      <c r="T80" s="113"/>
      <c r="U80" s="114" t="s">
        <v>35</v>
      </c>
      <c r="X80" s="115">
        <v>0</v>
      </c>
      <c r="Y80" s="115">
        <f>$X$80*$K$80</f>
        <v>0</v>
      </c>
      <c r="Z80" s="115">
        <v>0</v>
      </c>
      <c r="AA80" s="116">
        <f>$Z$80*$K$80</f>
        <v>0</v>
      </c>
      <c r="AR80" s="79" t="s">
        <v>83</v>
      </c>
      <c r="AT80" s="79" t="s">
        <v>125</v>
      </c>
      <c r="AU80" s="79" t="s">
        <v>74</v>
      </c>
      <c r="AY80" s="6" t="s">
        <v>124</v>
      </c>
      <c r="BE80" s="117">
        <f>IF($U$80="základní",$N$80,0)</f>
        <v>0</v>
      </c>
      <c r="BF80" s="117">
        <f>IF($U$80="snížená",$N$80,0)</f>
        <v>0</v>
      </c>
      <c r="BG80" s="117">
        <f>IF($U$80="zákl. přenesená",$N$80,0)</f>
        <v>0</v>
      </c>
      <c r="BH80" s="117">
        <f>IF($U$80="sníž. přenesená",$N$80,0)</f>
        <v>0</v>
      </c>
      <c r="BI80" s="117">
        <f>IF($U$80="nulová",$N$80,0)</f>
        <v>0</v>
      </c>
      <c r="BJ80" s="79" t="s">
        <v>18</v>
      </c>
      <c r="BK80" s="117">
        <f>ROUND($L$80*$K$80,2)</f>
        <v>0</v>
      </c>
      <c r="BL80" s="79" t="s">
        <v>83</v>
      </c>
      <c r="BM80" s="79" t="s">
        <v>203</v>
      </c>
    </row>
    <row r="81" spans="2:47" s="6" customFormat="1" ht="16.5" customHeight="1">
      <c r="B81" s="20"/>
      <c r="F81" s="245" t="s">
        <v>204</v>
      </c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20"/>
      <c r="T81" s="44"/>
      <c r="AA81" s="45"/>
      <c r="AT81" s="6" t="s">
        <v>132</v>
      </c>
      <c r="AU81" s="6" t="s">
        <v>74</v>
      </c>
    </row>
    <row r="82" spans="2:65" s="6" customFormat="1" ht="15.75" customHeight="1">
      <c r="B82" s="20"/>
      <c r="C82" s="108" t="s">
        <v>80</v>
      </c>
      <c r="D82" s="108" t="s">
        <v>125</v>
      </c>
      <c r="E82" s="282" t="s">
        <v>324</v>
      </c>
      <c r="F82" s="283" t="s">
        <v>325</v>
      </c>
      <c r="G82" s="284"/>
      <c r="H82" s="284"/>
      <c r="I82" s="284"/>
      <c r="J82" s="285" t="s">
        <v>187</v>
      </c>
      <c r="K82" s="286">
        <v>3300</v>
      </c>
      <c r="L82" s="250"/>
      <c r="M82" s="249"/>
      <c r="N82" s="251">
        <f>ROUND($L$82*$K$82,2)</f>
        <v>0</v>
      </c>
      <c r="O82" s="249"/>
      <c r="P82" s="249"/>
      <c r="Q82" s="249"/>
      <c r="R82" s="110" t="s">
        <v>129</v>
      </c>
      <c r="S82" s="20"/>
      <c r="T82" s="113"/>
      <c r="U82" s="114" t="s">
        <v>35</v>
      </c>
      <c r="X82" s="115">
        <v>0</v>
      </c>
      <c r="Y82" s="115">
        <f>$X$82*$K$82</f>
        <v>0</v>
      </c>
      <c r="Z82" s="115">
        <v>0</v>
      </c>
      <c r="AA82" s="116">
        <f>$Z$82*$K$82</f>
        <v>0</v>
      </c>
      <c r="AR82" s="79" t="s">
        <v>83</v>
      </c>
      <c r="AT82" s="79" t="s">
        <v>125</v>
      </c>
      <c r="AU82" s="79" t="s">
        <v>74</v>
      </c>
      <c r="AY82" s="6" t="s">
        <v>124</v>
      </c>
      <c r="BE82" s="117">
        <f>IF($U$82="základní",$N$82,0)</f>
        <v>0</v>
      </c>
      <c r="BF82" s="117">
        <f>IF($U$82="snížená",$N$82,0)</f>
        <v>0</v>
      </c>
      <c r="BG82" s="117">
        <f>IF($U$82="zákl. přenesená",$N$82,0)</f>
        <v>0</v>
      </c>
      <c r="BH82" s="117">
        <f>IF($U$82="sníž. přenesená",$N$82,0)</f>
        <v>0</v>
      </c>
      <c r="BI82" s="117">
        <f>IF($U$82="nulová",$N$82,0)</f>
        <v>0</v>
      </c>
      <c r="BJ82" s="79" t="s">
        <v>18</v>
      </c>
      <c r="BK82" s="117">
        <f>ROUND($L$82*$K$82,2)</f>
        <v>0</v>
      </c>
      <c r="BL82" s="79" t="s">
        <v>83</v>
      </c>
      <c r="BM82" s="79" t="s">
        <v>367</v>
      </c>
    </row>
    <row r="83" spans="2:47" s="6" customFormat="1" ht="16.5" customHeight="1">
      <c r="B83" s="20"/>
      <c r="F83" s="245" t="s">
        <v>327</v>
      </c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20"/>
      <c r="T83" s="44"/>
      <c r="AA83" s="45"/>
      <c r="AT83" s="6" t="s">
        <v>132</v>
      </c>
      <c r="AU83" s="6" t="s">
        <v>74</v>
      </c>
    </row>
    <row r="84" spans="2:65" s="6" customFormat="1" ht="27" customHeight="1">
      <c r="B84" s="20"/>
      <c r="C84" s="108" t="s">
        <v>83</v>
      </c>
      <c r="D84" s="108" t="s">
        <v>125</v>
      </c>
      <c r="E84" s="282" t="s">
        <v>216</v>
      </c>
      <c r="F84" s="283" t="s">
        <v>217</v>
      </c>
      <c r="G84" s="284"/>
      <c r="H84" s="284"/>
      <c r="I84" s="284"/>
      <c r="J84" s="285" t="s">
        <v>128</v>
      </c>
      <c r="K84" s="286">
        <v>0.33</v>
      </c>
      <c r="L84" s="250"/>
      <c r="M84" s="249"/>
      <c r="N84" s="251">
        <f>ROUND($L$84*$K$84,2)</f>
        <v>0</v>
      </c>
      <c r="O84" s="249"/>
      <c r="P84" s="249"/>
      <c r="Q84" s="249"/>
      <c r="R84" s="110" t="s">
        <v>129</v>
      </c>
      <c r="S84" s="20"/>
      <c r="T84" s="113"/>
      <c r="U84" s="114" t="s">
        <v>35</v>
      </c>
      <c r="X84" s="115">
        <v>0</v>
      </c>
      <c r="Y84" s="115">
        <f>$X$84*$K$84</f>
        <v>0</v>
      </c>
      <c r="Z84" s="115">
        <v>0</v>
      </c>
      <c r="AA84" s="116">
        <f>$Z$84*$K$84</f>
        <v>0</v>
      </c>
      <c r="AR84" s="79" t="s">
        <v>83</v>
      </c>
      <c r="AT84" s="79" t="s">
        <v>125</v>
      </c>
      <c r="AU84" s="79" t="s">
        <v>74</v>
      </c>
      <c r="AY84" s="6" t="s">
        <v>124</v>
      </c>
      <c r="BE84" s="117">
        <f>IF($U$84="základní",$N$84,0)</f>
        <v>0</v>
      </c>
      <c r="BF84" s="117">
        <f>IF($U$84="snížená",$N$84,0)</f>
        <v>0</v>
      </c>
      <c r="BG84" s="117">
        <f>IF($U$84="zákl. přenesená",$N$84,0)</f>
        <v>0</v>
      </c>
      <c r="BH84" s="117">
        <f>IF($U$84="sníž. přenesená",$N$84,0)</f>
        <v>0</v>
      </c>
      <c r="BI84" s="117">
        <f>IF($U$84="nulová",$N$84,0)</f>
        <v>0</v>
      </c>
      <c r="BJ84" s="79" t="s">
        <v>18</v>
      </c>
      <c r="BK84" s="117">
        <f>ROUND($L$84*$K$84,2)</f>
        <v>0</v>
      </c>
      <c r="BL84" s="79" t="s">
        <v>83</v>
      </c>
      <c r="BM84" s="79" t="s">
        <v>368</v>
      </c>
    </row>
    <row r="85" spans="2:47" s="6" customFormat="1" ht="16.5" customHeight="1">
      <c r="B85" s="20"/>
      <c r="F85" s="245" t="s">
        <v>219</v>
      </c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20"/>
      <c r="T85" s="44"/>
      <c r="AA85" s="45"/>
      <c r="AT85" s="6" t="s">
        <v>132</v>
      </c>
      <c r="AU85" s="6" t="s">
        <v>74</v>
      </c>
    </row>
    <row r="86" spans="2:65" s="6" customFormat="1" ht="27" customHeight="1">
      <c r="B86" s="20"/>
      <c r="C86" s="108" t="s">
        <v>86</v>
      </c>
      <c r="D86" s="108" t="s">
        <v>125</v>
      </c>
      <c r="E86" s="282" t="s">
        <v>221</v>
      </c>
      <c r="F86" s="283" t="s">
        <v>222</v>
      </c>
      <c r="G86" s="284"/>
      <c r="H86" s="284"/>
      <c r="I86" s="284"/>
      <c r="J86" s="285" t="s">
        <v>140</v>
      </c>
      <c r="K86" s="286">
        <v>2</v>
      </c>
      <c r="L86" s="250"/>
      <c r="M86" s="249"/>
      <c r="N86" s="251">
        <f>ROUND($L$86*$K$86,2)</f>
        <v>0</v>
      </c>
      <c r="O86" s="249"/>
      <c r="P86" s="249"/>
      <c r="Q86" s="249"/>
      <c r="R86" s="110" t="s">
        <v>129</v>
      </c>
      <c r="S86" s="20"/>
      <c r="T86" s="113"/>
      <c r="U86" s="114" t="s">
        <v>35</v>
      </c>
      <c r="X86" s="115">
        <v>0</v>
      </c>
      <c r="Y86" s="115">
        <f>$X$86*$K$86</f>
        <v>0</v>
      </c>
      <c r="Z86" s="115">
        <v>0</v>
      </c>
      <c r="AA86" s="116">
        <f>$Z$86*$K$86</f>
        <v>0</v>
      </c>
      <c r="AR86" s="79" t="s">
        <v>83</v>
      </c>
      <c r="AT86" s="79" t="s">
        <v>125</v>
      </c>
      <c r="AU86" s="79" t="s">
        <v>74</v>
      </c>
      <c r="AY86" s="6" t="s">
        <v>124</v>
      </c>
      <c r="BE86" s="117">
        <f>IF($U$86="základní",$N$86,0)</f>
        <v>0</v>
      </c>
      <c r="BF86" s="117">
        <f>IF($U$86="snížená",$N$86,0)</f>
        <v>0</v>
      </c>
      <c r="BG86" s="117">
        <f>IF($U$86="zákl. přenesená",$N$86,0)</f>
        <v>0</v>
      </c>
      <c r="BH86" s="117">
        <f>IF($U$86="sníž. přenesená",$N$86,0)</f>
        <v>0</v>
      </c>
      <c r="BI86" s="117">
        <f>IF($U$86="nulová",$N$86,0)</f>
        <v>0</v>
      </c>
      <c r="BJ86" s="79" t="s">
        <v>18</v>
      </c>
      <c r="BK86" s="117">
        <f>ROUND($L$86*$K$86,2)</f>
        <v>0</v>
      </c>
      <c r="BL86" s="79" t="s">
        <v>83</v>
      </c>
      <c r="BM86" s="79" t="s">
        <v>223</v>
      </c>
    </row>
    <row r="87" spans="2:47" s="6" customFormat="1" ht="16.5" customHeight="1">
      <c r="B87" s="20"/>
      <c r="F87" s="245" t="s">
        <v>224</v>
      </c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20"/>
      <c r="T87" s="44"/>
      <c r="AA87" s="45"/>
      <c r="AT87" s="6" t="s">
        <v>132</v>
      </c>
      <c r="AU87" s="6" t="s">
        <v>74</v>
      </c>
    </row>
    <row r="88" spans="2:65" s="6" customFormat="1" ht="15.75" customHeight="1">
      <c r="B88" s="20"/>
      <c r="C88" s="123" t="s">
        <v>151</v>
      </c>
      <c r="D88" s="123" t="s">
        <v>196</v>
      </c>
      <c r="E88" s="287" t="s">
        <v>230</v>
      </c>
      <c r="F88" s="288" t="s">
        <v>334</v>
      </c>
      <c r="G88" s="289"/>
      <c r="H88" s="289"/>
      <c r="I88" s="289"/>
      <c r="J88" s="290" t="s">
        <v>140</v>
      </c>
      <c r="K88" s="291">
        <v>2</v>
      </c>
      <c r="L88" s="253"/>
      <c r="M88" s="252"/>
      <c r="N88" s="254">
        <f>ROUND($L$88*$K$88,2)</f>
        <v>0</v>
      </c>
      <c r="O88" s="249"/>
      <c r="P88" s="249"/>
      <c r="Q88" s="249"/>
      <c r="R88" s="110"/>
      <c r="S88" s="20"/>
      <c r="T88" s="113"/>
      <c r="U88" s="114" t="s">
        <v>35</v>
      </c>
      <c r="X88" s="115">
        <v>0.003</v>
      </c>
      <c r="Y88" s="115">
        <f>$X$88*$K$88</f>
        <v>0.006</v>
      </c>
      <c r="Z88" s="115">
        <v>0</v>
      </c>
      <c r="AA88" s="116">
        <f>$Z$88*$K$88</f>
        <v>0</v>
      </c>
      <c r="AR88" s="79" t="s">
        <v>162</v>
      </c>
      <c r="AT88" s="79" t="s">
        <v>196</v>
      </c>
      <c r="AU88" s="79" t="s">
        <v>74</v>
      </c>
      <c r="AY88" s="6" t="s">
        <v>124</v>
      </c>
      <c r="BE88" s="117">
        <f>IF($U$88="základní",$N$88,0)</f>
        <v>0</v>
      </c>
      <c r="BF88" s="117">
        <f>IF($U$88="snížená",$N$88,0)</f>
        <v>0</v>
      </c>
      <c r="BG88" s="117">
        <f>IF($U$88="zákl. přenesená",$N$88,0)</f>
        <v>0</v>
      </c>
      <c r="BH88" s="117">
        <f>IF($U$88="sníž. přenesená",$N$88,0)</f>
        <v>0</v>
      </c>
      <c r="BI88" s="117">
        <f>IF($U$88="nulová",$N$88,0)</f>
        <v>0</v>
      </c>
      <c r="BJ88" s="79" t="s">
        <v>18</v>
      </c>
      <c r="BK88" s="117">
        <f>ROUND($L$88*$K$88,2)</f>
        <v>0</v>
      </c>
      <c r="BL88" s="79" t="s">
        <v>83</v>
      </c>
      <c r="BM88" s="79" t="s">
        <v>369</v>
      </c>
    </row>
    <row r="89" spans="2:47" s="6" customFormat="1" ht="16.5" customHeight="1">
      <c r="B89" s="20"/>
      <c r="F89" s="245" t="s">
        <v>370</v>
      </c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20"/>
      <c r="T89" s="44"/>
      <c r="AA89" s="45"/>
      <c r="AT89" s="6" t="s">
        <v>132</v>
      </c>
      <c r="AU89" s="6" t="s">
        <v>74</v>
      </c>
    </row>
    <row r="90" spans="2:65" s="6" customFormat="1" ht="15.75" customHeight="1">
      <c r="B90" s="20"/>
      <c r="C90" s="108" t="s">
        <v>157</v>
      </c>
      <c r="D90" s="108" t="s">
        <v>125</v>
      </c>
      <c r="E90" s="282" t="s">
        <v>337</v>
      </c>
      <c r="F90" s="283" t="s">
        <v>338</v>
      </c>
      <c r="G90" s="284"/>
      <c r="H90" s="284"/>
      <c r="I90" s="284"/>
      <c r="J90" s="285" t="s">
        <v>339</v>
      </c>
      <c r="K90" s="286">
        <v>64</v>
      </c>
      <c r="L90" s="250"/>
      <c r="M90" s="249"/>
      <c r="N90" s="251">
        <f>ROUND($L$90*$K$90,2)</f>
        <v>0</v>
      </c>
      <c r="O90" s="249"/>
      <c r="P90" s="249"/>
      <c r="Q90" s="249"/>
      <c r="R90" s="110"/>
      <c r="S90" s="20"/>
      <c r="T90" s="113"/>
      <c r="U90" s="114" t="s">
        <v>35</v>
      </c>
      <c r="X90" s="115">
        <v>0</v>
      </c>
      <c r="Y90" s="115">
        <f>$X$90*$K$90</f>
        <v>0</v>
      </c>
      <c r="Z90" s="115">
        <v>0</v>
      </c>
      <c r="AA90" s="116">
        <f>$Z$90*$K$90</f>
        <v>0</v>
      </c>
      <c r="AR90" s="79" t="s">
        <v>83</v>
      </c>
      <c r="AT90" s="79" t="s">
        <v>125</v>
      </c>
      <c r="AU90" s="79" t="s">
        <v>74</v>
      </c>
      <c r="AY90" s="6" t="s">
        <v>124</v>
      </c>
      <c r="BE90" s="117">
        <f>IF($U$90="základní",$N$90,0)</f>
        <v>0</v>
      </c>
      <c r="BF90" s="117">
        <f>IF($U$90="snížená",$N$90,0)</f>
        <v>0</v>
      </c>
      <c r="BG90" s="117">
        <f>IF($U$90="zákl. přenesená",$N$90,0)</f>
        <v>0</v>
      </c>
      <c r="BH90" s="117">
        <f>IF($U$90="sníž. přenesená",$N$90,0)</f>
        <v>0</v>
      </c>
      <c r="BI90" s="117">
        <f>IF($U$90="nulová",$N$90,0)</f>
        <v>0</v>
      </c>
      <c r="BJ90" s="79" t="s">
        <v>18</v>
      </c>
      <c r="BK90" s="117">
        <f>ROUND($L$90*$K$90,2)</f>
        <v>0</v>
      </c>
      <c r="BL90" s="79" t="s">
        <v>83</v>
      </c>
      <c r="BM90" s="79" t="s">
        <v>340</v>
      </c>
    </row>
    <row r="91" spans="2:47" s="6" customFormat="1" ht="16.5" customHeight="1">
      <c r="B91" s="20"/>
      <c r="F91" s="245" t="s">
        <v>341</v>
      </c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20"/>
      <c r="T91" s="44"/>
      <c r="AA91" s="45"/>
      <c r="AT91" s="6" t="s">
        <v>132</v>
      </c>
      <c r="AU91" s="6" t="s">
        <v>74</v>
      </c>
    </row>
    <row r="92" spans="2:51" s="6" customFormat="1" ht="15.75" customHeight="1">
      <c r="B92" s="118"/>
      <c r="E92" s="119"/>
      <c r="F92" s="246" t="s">
        <v>342</v>
      </c>
      <c r="G92" s="247"/>
      <c r="H92" s="247"/>
      <c r="I92" s="247"/>
      <c r="K92" s="120">
        <v>64</v>
      </c>
      <c r="S92" s="118"/>
      <c r="T92" s="121"/>
      <c r="AA92" s="122"/>
      <c r="AT92" s="119" t="s">
        <v>177</v>
      </c>
      <c r="AU92" s="119" t="s">
        <v>74</v>
      </c>
      <c r="AV92" s="119" t="s">
        <v>74</v>
      </c>
      <c r="AW92" s="119" t="s">
        <v>104</v>
      </c>
      <c r="AX92" s="119" t="s">
        <v>18</v>
      </c>
      <c r="AY92" s="119" t="s">
        <v>124</v>
      </c>
    </row>
    <row r="93" spans="2:65" s="6" customFormat="1" ht="27" customHeight="1">
      <c r="B93" s="20"/>
      <c r="C93" s="108" t="s">
        <v>162</v>
      </c>
      <c r="D93" s="108" t="s">
        <v>125</v>
      </c>
      <c r="E93" s="282" t="s">
        <v>235</v>
      </c>
      <c r="F93" s="283" t="s">
        <v>236</v>
      </c>
      <c r="G93" s="284"/>
      <c r="H93" s="284"/>
      <c r="I93" s="284"/>
      <c r="J93" s="285" t="s">
        <v>140</v>
      </c>
      <c r="K93" s="286">
        <v>700</v>
      </c>
      <c r="L93" s="250"/>
      <c r="M93" s="249"/>
      <c r="N93" s="251">
        <f>ROUND($L$93*$K$93,2)</f>
        <v>0</v>
      </c>
      <c r="O93" s="249"/>
      <c r="P93" s="249"/>
      <c r="Q93" s="249"/>
      <c r="R93" s="110" t="s">
        <v>129</v>
      </c>
      <c r="S93" s="20"/>
      <c r="T93" s="113"/>
      <c r="U93" s="114" t="s">
        <v>35</v>
      </c>
      <c r="X93" s="115">
        <v>0</v>
      </c>
      <c r="Y93" s="115">
        <f>$X$93*$K$93</f>
        <v>0</v>
      </c>
      <c r="Z93" s="115">
        <v>0</v>
      </c>
      <c r="AA93" s="116">
        <f>$Z$93*$K$93</f>
        <v>0</v>
      </c>
      <c r="AR93" s="79" t="s">
        <v>83</v>
      </c>
      <c r="AT93" s="79" t="s">
        <v>125</v>
      </c>
      <c r="AU93" s="79" t="s">
        <v>74</v>
      </c>
      <c r="AY93" s="6" t="s">
        <v>124</v>
      </c>
      <c r="BE93" s="117">
        <f>IF($U$93="základní",$N$93,0)</f>
        <v>0</v>
      </c>
      <c r="BF93" s="117">
        <f>IF($U$93="snížená",$N$93,0)</f>
        <v>0</v>
      </c>
      <c r="BG93" s="117">
        <f>IF($U$93="zákl. přenesená",$N$93,0)</f>
        <v>0</v>
      </c>
      <c r="BH93" s="117">
        <f>IF($U$93="sníž. přenesená",$N$93,0)</f>
        <v>0</v>
      </c>
      <c r="BI93" s="117">
        <f>IF($U$93="nulová",$N$93,0)</f>
        <v>0</v>
      </c>
      <c r="BJ93" s="79" t="s">
        <v>18</v>
      </c>
      <c r="BK93" s="117">
        <f>ROUND($L$93*$K$93,2)</f>
        <v>0</v>
      </c>
      <c r="BL93" s="79" t="s">
        <v>83</v>
      </c>
      <c r="BM93" s="79" t="s">
        <v>371</v>
      </c>
    </row>
    <row r="94" spans="2:47" s="6" customFormat="1" ht="16.5" customHeight="1">
      <c r="B94" s="20"/>
      <c r="F94" s="245" t="s">
        <v>238</v>
      </c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20"/>
      <c r="T94" s="44"/>
      <c r="AA94" s="45"/>
      <c r="AT94" s="6" t="s">
        <v>132</v>
      </c>
      <c r="AU94" s="6" t="s">
        <v>74</v>
      </c>
    </row>
    <row r="95" spans="2:65" s="6" customFormat="1" ht="15.75" customHeight="1">
      <c r="B95" s="20"/>
      <c r="C95" s="123" t="s">
        <v>167</v>
      </c>
      <c r="D95" s="123" t="s">
        <v>196</v>
      </c>
      <c r="E95" s="287" t="s">
        <v>240</v>
      </c>
      <c r="F95" s="288" t="s">
        <v>241</v>
      </c>
      <c r="G95" s="289"/>
      <c r="H95" s="289"/>
      <c r="I95" s="289"/>
      <c r="J95" s="290" t="s">
        <v>140</v>
      </c>
      <c r="K95" s="291">
        <v>360.5</v>
      </c>
      <c r="L95" s="253"/>
      <c r="M95" s="252"/>
      <c r="N95" s="254">
        <f>ROUND($L$95*$K$95,2)</f>
        <v>0</v>
      </c>
      <c r="O95" s="249"/>
      <c r="P95" s="249"/>
      <c r="Q95" s="249"/>
      <c r="R95" s="110"/>
      <c r="S95" s="20"/>
      <c r="T95" s="113"/>
      <c r="U95" s="114" t="s">
        <v>35</v>
      </c>
      <c r="X95" s="115">
        <v>0.002</v>
      </c>
      <c r="Y95" s="115">
        <f>$X$95*$K$95</f>
        <v>0.721</v>
      </c>
      <c r="Z95" s="115">
        <v>0</v>
      </c>
      <c r="AA95" s="116">
        <f>$Z$95*$K$95</f>
        <v>0</v>
      </c>
      <c r="AR95" s="79" t="s">
        <v>162</v>
      </c>
      <c r="AT95" s="79" t="s">
        <v>196</v>
      </c>
      <c r="AU95" s="79" t="s">
        <v>74</v>
      </c>
      <c r="AY95" s="6" t="s">
        <v>124</v>
      </c>
      <c r="BE95" s="117">
        <f>IF($U$95="základní",$N$95,0)</f>
        <v>0</v>
      </c>
      <c r="BF95" s="117">
        <f>IF($U$95="snížená",$N$95,0)</f>
        <v>0</v>
      </c>
      <c r="BG95" s="117">
        <f>IF($U$95="zákl. přenesená",$N$95,0)</f>
        <v>0</v>
      </c>
      <c r="BH95" s="117">
        <f>IF($U$95="sníž. přenesená",$N$95,0)</f>
        <v>0</v>
      </c>
      <c r="BI95" s="117">
        <f>IF($U$95="nulová",$N$95,0)</f>
        <v>0</v>
      </c>
      <c r="BJ95" s="79" t="s">
        <v>18</v>
      </c>
      <c r="BK95" s="117">
        <f>ROUND($L$95*$K$95,2)</f>
        <v>0</v>
      </c>
      <c r="BL95" s="79" t="s">
        <v>83</v>
      </c>
      <c r="BM95" s="79" t="s">
        <v>242</v>
      </c>
    </row>
    <row r="96" spans="2:47" s="6" customFormat="1" ht="16.5" customHeight="1">
      <c r="B96" s="20"/>
      <c r="F96" s="245" t="s">
        <v>344</v>
      </c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20"/>
      <c r="T96" s="44"/>
      <c r="AA96" s="45"/>
      <c r="AT96" s="6" t="s">
        <v>132</v>
      </c>
      <c r="AU96" s="6" t="s">
        <v>74</v>
      </c>
    </row>
    <row r="97" spans="2:65" s="6" customFormat="1" ht="27" customHeight="1">
      <c r="B97" s="20"/>
      <c r="C97" s="108" t="s">
        <v>23</v>
      </c>
      <c r="D97" s="108" t="s">
        <v>125</v>
      </c>
      <c r="E97" s="282" t="s">
        <v>269</v>
      </c>
      <c r="F97" s="283" t="s">
        <v>270</v>
      </c>
      <c r="G97" s="284"/>
      <c r="H97" s="284"/>
      <c r="I97" s="284"/>
      <c r="J97" s="285" t="s">
        <v>140</v>
      </c>
      <c r="K97" s="286">
        <v>42</v>
      </c>
      <c r="L97" s="250"/>
      <c r="M97" s="249"/>
      <c r="N97" s="251">
        <f>ROUND($L$97*$K$97,2)</f>
        <v>0</v>
      </c>
      <c r="O97" s="249"/>
      <c r="P97" s="249"/>
      <c r="Q97" s="249"/>
      <c r="R97" s="110" t="s">
        <v>129</v>
      </c>
      <c r="S97" s="20"/>
      <c r="T97" s="113"/>
      <c r="U97" s="114" t="s">
        <v>35</v>
      </c>
      <c r="X97" s="115">
        <v>0.0026</v>
      </c>
      <c r="Y97" s="115">
        <f>$X$97*$K$97</f>
        <v>0.10919999999999999</v>
      </c>
      <c r="Z97" s="115">
        <v>0</v>
      </c>
      <c r="AA97" s="116">
        <f>$Z$97*$K$97</f>
        <v>0</v>
      </c>
      <c r="AR97" s="79" t="s">
        <v>83</v>
      </c>
      <c r="AT97" s="79" t="s">
        <v>125</v>
      </c>
      <c r="AU97" s="79" t="s">
        <v>74</v>
      </c>
      <c r="AY97" s="6" t="s">
        <v>124</v>
      </c>
      <c r="BE97" s="117">
        <f>IF($U$97="základní",$N$97,0)</f>
        <v>0</v>
      </c>
      <c r="BF97" s="117">
        <f>IF($U$97="snížená",$N$97,0)</f>
        <v>0</v>
      </c>
      <c r="BG97" s="117">
        <f>IF($U$97="zákl. přenesená",$N$97,0)</f>
        <v>0</v>
      </c>
      <c r="BH97" s="117">
        <f>IF($U$97="sníž. přenesená",$N$97,0)</f>
        <v>0</v>
      </c>
      <c r="BI97" s="117">
        <f>IF($U$97="nulová",$N$97,0)</f>
        <v>0</v>
      </c>
      <c r="BJ97" s="79" t="s">
        <v>18</v>
      </c>
      <c r="BK97" s="117">
        <f>ROUND($L$97*$K$97,2)</f>
        <v>0</v>
      </c>
      <c r="BL97" s="79" t="s">
        <v>83</v>
      </c>
      <c r="BM97" s="79" t="s">
        <v>372</v>
      </c>
    </row>
    <row r="98" spans="2:47" s="6" customFormat="1" ht="16.5" customHeight="1">
      <c r="B98" s="20"/>
      <c r="F98" s="245" t="s">
        <v>272</v>
      </c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20"/>
      <c r="T98" s="44"/>
      <c r="AA98" s="45"/>
      <c r="AT98" s="6" t="s">
        <v>132</v>
      </c>
      <c r="AU98" s="6" t="s">
        <v>74</v>
      </c>
    </row>
    <row r="99" spans="2:51" s="6" customFormat="1" ht="15.75" customHeight="1">
      <c r="B99" s="118"/>
      <c r="E99" s="119"/>
      <c r="F99" s="246" t="s">
        <v>273</v>
      </c>
      <c r="G99" s="247"/>
      <c r="H99" s="247"/>
      <c r="I99" s="247"/>
      <c r="K99" s="120">
        <v>42</v>
      </c>
      <c r="S99" s="118"/>
      <c r="T99" s="121"/>
      <c r="AA99" s="122"/>
      <c r="AT99" s="119" t="s">
        <v>177</v>
      </c>
      <c r="AU99" s="119" t="s">
        <v>74</v>
      </c>
      <c r="AV99" s="119" t="s">
        <v>74</v>
      </c>
      <c r="AW99" s="119" t="s">
        <v>104</v>
      </c>
      <c r="AX99" s="119" t="s">
        <v>18</v>
      </c>
      <c r="AY99" s="119" t="s">
        <v>124</v>
      </c>
    </row>
    <row r="100" spans="2:65" s="6" customFormat="1" ht="15.75" customHeight="1">
      <c r="B100" s="20"/>
      <c r="C100" s="123" t="s">
        <v>178</v>
      </c>
      <c r="D100" s="123" t="s">
        <v>196</v>
      </c>
      <c r="E100" s="287" t="s">
        <v>275</v>
      </c>
      <c r="F100" s="288" t="s">
        <v>276</v>
      </c>
      <c r="G100" s="289"/>
      <c r="H100" s="289"/>
      <c r="I100" s="289"/>
      <c r="J100" s="290" t="s">
        <v>140</v>
      </c>
      <c r="K100" s="291">
        <v>4</v>
      </c>
      <c r="L100" s="253"/>
      <c r="M100" s="252"/>
      <c r="N100" s="254">
        <f>ROUND($L$100*$K$100,2)</f>
        <v>0</v>
      </c>
      <c r="O100" s="249"/>
      <c r="P100" s="249"/>
      <c r="Q100" s="249"/>
      <c r="R100" s="110"/>
      <c r="S100" s="20"/>
      <c r="T100" s="113"/>
      <c r="U100" s="114" t="s">
        <v>35</v>
      </c>
      <c r="X100" s="115">
        <v>0</v>
      </c>
      <c r="Y100" s="115">
        <f>$X$100*$K$100</f>
        <v>0</v>
      </c>
      <c r="Z100" s="115">
        <v>0</v>
      </c>
      <c r="AA100" s="116">
        <f>$Z$100*$K$100</f>
        <v>0</v>
      </c>
      <c r="AR100" s="79" t="s">
        <v>162</v>
      </c>
      <c r="AT100" s="79" t="s">
        <v>196</v>
      </c>
      <c r="AU100" s="79" t="s">
        <v>74</v>
      </c>
      <c r="AY100" s="6" t="s">
        <v>124</v>
      </c>
      <c r="BE100" s="117">
        <f>IF($U$100="základní",$N$100,0)</f>
        <v>0</v>
      </c>
      <c r="BF100" s="117">
        <f>IF($U$100="snížená",$N$100,0)</f>
        <v>0</v>
      </c>
      <c r="BG100" s="117">
        <f>IF($U$100="zákl. přenesená",$N$100,0)</f>
        <v>0</v>
      </c>
      <c r="BH100" s="117">
        <f>IF($U$100="sníž. přenesená",$N$100,0)</f>
        <v>0</v>
      </c>
      <c r="BI100" s="117">
        <f>IF($U$100="nulová",$N$100,0)</f>
        <v>0</v>
      </c>
      <c r="BJ100" s="79" t="s">
        <v>18</v>
      </c>
      <c r="BK100" s="117">
        <f>ROUND($L$100*$K$100,2)</f>
        <v>0</v>
      </c>
      <c r="BL100" s="79" t="s">
        <v>83</v>
      </c>
      <c r="BM100" s="79" t="s">
        <v>277</v>
      </c>
    </row>
    <row r="101" spans="2:47" s="6" customFormat="1" ht="16.5" customHeight="1">
      <c r="B101" s="20"/>
      <c r="F101" s="245" t="s">
        <v>276</v>
      </c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20"/>
      <c r="T101" s="44"/>
      <c r="AA101" s="45"/>
      <c r="AT101" s="6" t="s">
        <v>132</v>
      </c>
      <c r="AU101" s="6" t="s">
        <v>74</v>
      </c>
    </row>
    <row r="102" spans="2:65" s="6" customFormat="1" ht="27" customHeight="1">
      <c r="B102" s="20"/>
      <c r="C102" s="108" t="s">
        <v>184</v>
      </c>
      <c r="D102" s="108" t="s">
        <v>125</v>
      </c>
      <c r="E102" s="282" t="s">
        <v>245</v>
      </c>
      <c r="F102" s="283" t="s">
        <v>246</v>
      </c>
      <c r="G102" s="284"/>
      <c r="H102" s="284"/>
      <c r="I102" s="284"/>
      <c r="J102" s="285" t="s">
        <v>140</v>
      </c>
      <c r="K102" s="286">
        <v>704</v>
      </c>
      <c r="L102" s="250"/>
      <c r="M102" s="249"/>
      <c r="N102" s="251">
        <f>ROUND($L$102*$K$102,2)</f>
        <v>0</v>
      </c>
      <c r="O102" s="249"/>
      <c r="P102" s="249"/>
      <c r="Q102" s="249"/>
      <c r="R102" s="110"/>
      <c r="S102" s="20"/>
      <c r="T102" s="113"/>
      <c r="U102" s="114" t="s">
        <v>35</v>
      </c>
      <c r="X102" s="115">
        <v>0</v>
      </c>
      <c r="Y102" s="115">
        <f>$X$102*$K$102</f>
        <v>0</v>
      </c>
      <c r="Z102" s="115">
        <v>0</v>
      </c>
      <c r="AA102" s="116">
        <f>$Z$102*$K$102</f>
        <v>0</v>
      </c>
      <c r="AR102" s="79" t="s">
        <v>83</v>
      </c>
      <c r="AT102" s="79" t="s">
        <v>125</v>
      </c>
      <c r="AU102" s="79" t="s">
        <v>74</v>
      </c>
      <c r="AY102" s="6" t="s">
        <v>124</v>
      </c>
      <c r="BE102" s="117">
        <f>IF($U$102="základní",$N$102,0)</f>
        <v>0</v>
      </c>
      <c r="BF102" s="117">
        <f>IF($U$102="snížená",$N$102,0)</f>
        <v>0</v>
      </c>
      <c r="BG102" s="117">
        <f>IF($U$102="zákl. přenesená",$N$102,0)</f>
        <v>0</v>
      </c>
      <c r="BH102" s="117">
        <f>IF($U$102="sníž. přenesená",$N$102,0)</f>
        <v>0</v>
      </c>
      <c r="BI102" s="117">
        <f>IF($U$102="nulová",$N$102,0)</f>
        <v>0</v>
      </c>
      <c r="BJ102" s="79" t="s">
        <v>18</v>
      </c>
      <c r="BK102" s="117">
        <f>ROUND($L$102*$K$102,2)</f>
        <v>0</v>
      </c>
      <c r="BL102" s="79" t="s">
        <v>83</v>
      </c>
      <c r="BM102" s="79" t="s">
        <v>373</v>
      </c>
    </row>
    <row r="103" spans="2:47" s="6" customFormat="1" ht="16.5" customHeight="1">
      <c r="B103" s="20"/>
      <c r="F103" s="245" t="s">
        <v>246</v>
      </c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20"/>
      <c r="T103" s="44"/>
      <c r="AA103" s="45"/>
      <c r="AT103" s="6" t="s">
        <v>132</v>
      </c>
      <c r="AU103" s="6" t="s">
        <v>74</v>
      </c>
    </row>
    <row r="104" spans="2:51" s="6" customFormat="1" ht="15.75" customHeight="1">
      <c r="B104" s="118"/>
      <c r="E104" s="119"/>
      <c r="F104" s="246" t="s">
        <v>348</v>
      </c>
      <c r="G104" s="247"/>
      <c r="H104" s="247"/>
      <c r="I104" s="247"/>
      <c r="K104" s="120">
        <v>704</v>
      </c>
      <c r="S104" s="118"/>
      <c r="T104" s="121"/>
      <c r="AA104" s="122"/>
      <c r="AT104" s="119" t="s">
        <v>177</v>
      </c>
      <c r="AU104" s="119" t="s">
        <v>74</v>
      </c>
      <c r="AV104" s="119" t="s">
        <v>74</v>
      </c>
      <c r="AW104" s="119" t="s">
        <v>104</v>
      </c>
      <c r="AX104" s="119" t="s">
        <v>18</v>
      </c>
      <c r="AY104" s="119" t="s">
        <v>124</v>
      </c>
    </row>
    <row r="105" spans="2:65" s="6" customFormat="1" ht="15.75" customHeight="1">
      <c r="B105" s="20"/>
      <c r="C105" s="123" t="s">
        <v>190</v>
      </c>
      <c r="D105" s="123" t="s">
        <v>196</v>
      </c>
      <c r="E105" s="287" t="s">
        <v>251</v>
      </c>
      <c r="F105" s="288" t="s">
        <v>252</v>
      </c>
      <c r="G105" s="289"/>
      <c r="H105" s="289"/>
      <c r="I105" s="289"/>
      <c r="J105" s="290" t="s">
        <v>140</v>
      </c>
      <c r="K105" s="291">
        <v>325</v>
      </c>
      <c r="L105" s="253"/>
      <c r="M105" s="252"/>
      <c r="N105" s="254">
        <f>ROUND($L$105*$K$105,2)</f>
        <v>0</v>
      </c>
      <c r="O105" s="249"/>
      <c r="P105" s="249"/>
      <c r="Q105" s="249"/>
      <c r="R105" s="110"/>
      <c r="S105" s="20"/>
      <c r="T105" s="113"/>
      <c r="U105" s="114" t="s">
        <v>35</v>
      </c>
      <c r="X105" s="115">
        <v>0.00025</v>
      </c>
      <c r="Y105" s="115">
        <f>$X$105*$K$105</f>
        <v>0.08125</v>
      </c>
      <c r="Z105" s="115">
        <v>0</v>
      </c>
      <c r="AA105" s="116">
        <f>$Z$105*$K$105</f>
        <v>0</v>
      </c>
      <c r="AR105" s="79" t="s">
        <v>162</v>
      </c>
      <c r="AT105" s="79" t="s">
        <v>196</v>
      </c>
      <c r="AU105" s="79" t="s">
        <v>74</v>
      </c>
      <c r="AY105" s="6" t="s">
        <v>124</v>
      </c>
      <c r="BE105" s="117">
        <f>IF($U$105="základní",$N$105,0)</f>
        <v>0</v>
      </c>
      <c r="BF105" s="117">
        <f>IF($U$105="snížená",$N$105,0)</f>
        <v>0</v>
      </c>
      <c r="BG105" s="117">
        <f>IF($U$105="zákl. přenesená",$N$105,0)</f>
        <v>0</v>
      </c>
      <c r="BH105" s="117">
        <f>IF($U$105="sníž. přenesená",$N$105,0)</f>
        <v>0</v>
      </c>
      <c r="BI105" s="117">
        <f>IF($U$105="nulová",$N$105,0)</f>
        <v>0</v>
      </c>
      <c r="BJ105" s="79" t="s">
        <v>18</v>
      </c>
      <c r="BK105" s="117">
        <f>ROUND($L$105*$K$105,2)</f>
        <v>0</v>
      </c>
      <c r="BL105" s="79" t="s">
        <v>83</v>
      </c>
      <c r="BM105" s="79" t="s">
        <v>253</v>
      </c>
    </row>
    <row r="106" spans="2:47" s="6" customFormat="1" ht="16.5" customHeight="1">
      <c r="B106" s="20"/>
      <c r="F106" s="245" t="s">
        <v>349</v>
      </c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20"/>
      <c r="T106" s="44"/>
      <c r="AA106" s="45"/>
      <c r="AT106" s="6" t="s">
        <v>132</v>
      </c>
      <c r="AU106" s="6" t="s">
        <v>74</v>
      </c>
    </row>
    <row r="107" spans="2:65" s="6" customFormat="1" ht="27" customHeight="1">
      <c r="B107" s="20"/>
      <c r="C107" s="108" t="s">
        <v>195</v>
      </c>
      <c r="D107" s="108" t="s">
        <v>125</v>
      </c>
      <c r="E107" s="282" t="s">
        <v>290</v>
      </c>
      <c r="F107" s="283" t="s">
        <v>291</v>
      </c>
      <c r="G107" s="284"/>
      <c r="H107" s="284"/>
      <c r="I107" s="284"/>
      <c r="J107" s="285" t="s">
        <v>128</v>
      </c>
      <c r="K107" s="286">
        <v>0.33</v>
      </c>
      <c r="L107" s="250"/>
      <c r="M107" s="249"/>
      <c r="N107" s="251">
        <f>ROUND($L$107*$K$107,2)</f>
        <v>0</v>
      </c>
      <c r="O107" s="249"/>
      <c r="P107" s="249"/>
      <c r="Q107" s="249"/>
      <c r="R107" s="110" t="s">
        <v>129</v>
      </c>
      <c r="S107" s="20"/>
      <c r="T107" s="113"/>
      <c r="U107" s="114" t="s">
        <v>35</v>
      </c>
      <c r="X107" s="115">
        <v>0</v>
      </c>
      <c r="Y107" s="115">
        <f>$X$107*$K$107</f>
        <v>0</v>
      </c>
      <c r="Z107" s="115">
        <v>0</v>
      </c>
      <c r="AA107" s="116">
        <f>$Z$107*$K$107</f>
        <v>0</v>
      </c>
      <c r="AR107" s="79" t="s">
        <v>83</v>
      </c>
      <c r="AT107" s="79" t="s">
        <v>125</v>
      </c>
      <c r="AU107" s="79" t="s">
        <v>74</v>
      </c>
      <c r="AY107" s="6" t="s">
        <v>124</v>
      </c>
      <c r="BE107" s="117">
        <f>IF($U$107="základní",$N$107,0)</f>
        <v>0</v>
      </c>
      <c r="BF107" s="117">
        <f>IF($U$107="snížená",$N$107,0)</f>
        <v>0</v>
      </c>
      <c r="BG107" s="117">
        <f>IF($U$107="zákl. přenesená",$N$107,0)</f>
        <v>0</v>
      </c>
      <c r="BH107" s="117">
        <f>IF($U$107="sníž. přenesená",$N$107,0)</f>
        <v>0</v>
      </c>
      <c r="BI107" s="117">
        <f>IF($U$107="nulová",$N$107,0)</f>
        <v>0</v>
      </c>
      <c r="BJ107" s="79" t="s">
        <v>18</v>
      </c>
      <c r="BK107" s="117">
        <f>ROUND($L$107*$K$107,2)</f>
        <v>0</v>
      </c>
      <c r="BL107" s="79" t="s">
        <v>83</v>
      </c>
      <c r="BM107" s="79" t="s">
        <v>374</v>
      </c>
    </row>
    <row r="108" spans="2:47" s="6" customFormat="1" ht="27" customHeight="1">
      <c r="B108" s="20"/>
      <c r="F108" s="245" t="s">
        <v>293</v>
      </c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20"/>
      <c r="T108" s="44"/>
      <c r="AA108" s="45"/>
      <c r="AT108" s="6" t="s">
        <v>132</v>
      </c>
      <c r="AU108" s="6" t="s">
        <v>74</v>
      </c>
    </row>
    <row r="109" spans="2:65" s="6" customFormat="1" ht="15.75" customHeight="1">
      <c r="B109" s="20"/>
      <c r="C109" s="108" t="s">
        <v>9</v>
      </c>
      <c r="D109" s="108" t="s">
        <v>125</v>
      </c>
      <c r="E109" s="282" t="s">
        <v>295</v>
      </c>
      <c r="F109" s="283" t="s">
        <v>296</v>
      </c>
      <c r="G109" s="284"/>
      <c r="H109" s="284"/>
      <c r="I109" s="284"/>
      <c r="J109" s="285" t="s">
        <v>135</v>
      </c>
      <c r="K109" s="286">
        <v>226.08</v>
      </c>
      <c r="L109" s="250"/>
      <c r="M109" s="249"/>
      <c r="N109" s="251">
        <f>ROUND($L$109*$K$109,2)</f>
        <v>0</v>
      </c>
      <c r="O109" s="249"/>
      <c r="P109" s="249"/>
      <c r="Q109" s="249"/>
      <c r="R109" s="110" t="s">
        <v>129</v>
      </c>
      <c r="S109" s="20"/>
      <c r="T109" s="113"/>
      <c r="U109" s="114" t="s">
        <v>35</v>
      </c>
      <c r="X109" s="115">
        <v>0</v>
      </c>
      <c r="Y109" s="115">
        <f>$X$109*$K$109</f>
        <v>0</v>
      </c>
      <c r="Z109" s="115">
        <v>0</v>
      </c>
      <c r="AA109" s="116">
        <f>$Z$109*$K$109</f>
        <v>0</v>
      </c>
      <c r="AR109" s="79" t="s">
        <v>83</v>
      </c>
      <c r="AT109" s="79" t="s">
        <v>125</v>
      </c>
      <c r="AU109" s="79" t="s">
        <v>74</v>
      </c>
      <c r="AY109" s="6" t="s">
        <v>124</v>
      </c>
      <c r="BE109" s="117">
        <f>IF($U$109="základní",$N$109,0)</f>
        <v>0</v>
      </c>
      <c r="BF109" s="117">
        <f>IF($U$109="snížená",$N$109,0)</f>
        <v>0</v>
      </c>
      <c r="BG109" s="117">
        <f>IF($U$109="zákl. přenesená",$N$109,0)</f>
        <v>0</v>
      </c>
      <c r="BH109" s="117">
        <f>IF($U$109="sníž. přenesená",$N$109,0)</f>
        <v>0</v>
      </c>
      <c r="BI109" s="117">
        <f>IF($U$109="nulová",$N$109,0)</f>
        <v>0</v>
      </c>
      <c r="BJ109" s="79" t="s">
        <v>18</v>
      </c>
      <c r="BK109" s="117">
        <f>ROUND($L$109*$K$109,2)</f>
        <v>0</v>
      </c>
      <c r="BL109" s="79" t="s">
        <v>83</v>
      </c>
      <c r="BM109" s="79" t="s">
        <v>297</v>
      </c>
    </row>
    <row r="110" spans="2:47" s="6" customFormat="1" ht="16.5" customHeight="1">
      <c r="B110" s="20"/>
      <c r="F110" s="245" t="s">
        <v>298</v>
      </c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20"/>
      <c r="T110" s="44"/>
      <c r="AA110" s="45"/>
      <c r="AT110" s="6" t="s">
        <v>132</v>
      </c>
      <c r="AU110" s="6" t="s">
        <v>74</v>
      </c>
    </row>
    <row r="111" spans="2:51" s="6" customFormat="1" ht="15.75" customHeight="1">
      <c r="B111" s="118"/>
      <c r="E111" s="119"/>
      <c r="F111" s="246" t="s">
        <v>299</v>
      </c>
      <c r="G111" s="247"/>
      <c r="H111" s="247"/>
      <c r="I111" s="247"/>
      <c r="K111" s="120">
        <v>226.08</v>
      </c>
      <c r="S111" s="118"/>
      <c r="T111" s="121"/>
      <c r="AA111" s="122"/>
      <c r="AT111" s="119" t="s">
        <v>177</v>
      </c>
      <c r="AU111" s="119" t="s">
        <v>74</v>
      </c>
      <c r="AV111" s="119" t="s">
        <v>74</v>
      </c>
      <c r="AW111" s="119" t="s">
        <v>104</v>
      </c>
      <c r="AX111" s="119" t="s">
        <v>18</v>
      </c>
      <c r="AY111" s="119" t="s">
        <v>124</v>
      </c>
    </row>
    <row r="112" spans="2:63" s="99" customFormat="1" ht="30.75" customHeight="1">
      <c r="B112" s="100"/>
      <c r="D112" s="107" t="s">
        <v>107</v>
      </c>
      <c r="N112" s="137">
        <f>$BK$112</f>
        <v>0</v>
      </c>
      <c r="O112" s="138"/>
      <c r="P112" s="138"/>
      <c r="Q112" s="138"/>
      <c r="S112" s="100"/>
      <c r="T112" s="103"/>
      <c r="W112" s="104">
        <f>SUM($W$113:$W$114)</f>
        <v>0</v>
      </c>
      <c r="Y112" s="104">
        <f>SUM($Y$113:$Y$114)</f>
        <v>0</v>
      </c>
      <c r="AA112" s="105">
        <f>SUM($AA$113:$AA$114)</f>
        <v>0</v>
      </c>
      <c r="AR112" s="102" t="s">
        <v>18</v>
      </c>
      <c r="AT112" s="102" t="s">
        <v>64</v>
      </c>
      <c r="AU112" s="102" t="s">
        <v>18</v>
      </c>
      <c r="AY112" s="102" t="s">
        <v>124</v>
      </c>
      <c r="BK112" s="106">
        <f>SUM($BK$113:$BK$114)</f>
        <v>0</v>
      </c>
    </row>
    <row r="113" spans="2:65" s="6" customFormat="1" ht="27" customHeight="1">
      <c r="B113" s="20"/>
      <c r="C113" s="108" t="s">
        <v>205</v>
      </c>
      <c r="D113" s="108" t="s">
        <v>125</v>
      </c>
      <c r="E113" s="282" t="s">
        <v>301</v>
      </c>
      <c r="F113" s="283" t="s">
        <v>302</v>
      </c>
      <c r="G113" s="284"/>
      <c r="H113" s="284"/>
      <c r="I113" s="284"/>
      <c r="J113" s="285" t="s">
        <v>213</v>
      </c>
      <c r="K113" s="286">
        <v>0.917</v>
      </c>
      <c r="L113" s="250"/>
      <c r="M113" s="249"/>
      <c r="N113" s="251">
        <f>ROUND($L$113*$K$113,2)</f>
        <v>0</v>
      </c>
      <c r="O113" s="249"/>
      <c r="P113" s="249"/>
      <c r="Q113" s="249"/>
      <c r="R113" s="110" t="s">
        <v>129</v>
      </c>
      <c r="S113" s="20"/>
      <c r="T113" s="113"/>
      <c r="U113" s="114" t="s">
        <v>35</v>
      </c>
      <c r="X113" s="115">
        <v>0</v>
      </c>
      <c r="Y113" s="115">
        <f>$X$113*$K$113</f>
        <v>0</v>
      </c>
      <c r="Z113" s="115">
        <v>0</v>
      </c>
      <c r="AA113" s="116">
        <f>$Z$113*$K$113</f>
        <v>0</v>
      </c>
      <c r="AR113" s="79" t="s">
        <v>83</v>
      </c>
      <c r="AT113" s="79" t="s">
        <v>125</v>
      </c>
      <c r="AU113" s="79" t="s">
        <v>74</v>
      </c>
      <c r="AY113" s="6" t="s">
        <v>124</v>
      </c>
      <c r="BE113" s="117">
        <f>IF($U$113="základní",$N$113,0)</f>
        <v>0</v>
      </c>
      <c r="BF113" s="117">
        <f>IF($U$113="snížená",$N$113,0)</f>
        <v>0</v>
      </c>
      <c r="BG113" s="117">
        <f>IF($U$113="zákl. přenesená",$N$113,0)</f>
        <v>0</v>
      </c>
      <c r="BH113" s="117">
        <f>IF($U$113="sníž. přenesená",$N$113,0)</f>
        <v>0</v>
      </c>
      <c r="BI113" s="117">
        <f>IF($U$113="nulová",$N$113,0)</f>
        <v>0</v>
      </c>
      <c r="BJ113" s="79" t="s">
        <v>18</v>
      </c>
      <c r="BK113" s="117">
        <f>ROUND($L$113*$K$113,2)</f>
        <v>0</v>
      </c>
      <c r="BL113" s="79" t="s">
        <v>83</v>
      </c>
      <c r="BM113" s="79" t="s">
        <v>303</v>
      </c>
    </row>
    <row r="114" spans="2:47" s="6" customFormat="1" ht="16.5" customHeight="1">
      <c r="B114" s="20"/>
      <c r="F114" s="245" t="s">
        <v>304</v>
      </c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20"/>
      <c r="T114" s="124"/>
      <c r="U114" s="125"/>
      <c r="V114" s="125"/>
      <c r="W114" s="125"/>
      <c r="X114" s="125"/>
      <c r="Y114" s="125"/>
      <c r="Z114" s="125"/>
      <c r="AA114" s="126"/>
      <c r="AT114" s="6" t="s">
        <v>132</v>
      </c>
      <c r="AU114" s="6" t="s">
        <v>74</v>
      </c>
    </row>
    <row r="115" spans="2:19" s="6" customFormat="1" ht="7.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20"/>
    </row>
  </sheetData>
  <sheetProtection password="CB74" sheet="1"/>
  <mergeCells count="120">
    <mergeCell ref="F8:Q8"/>
    <mergeCell ref="O11:P11"/>
    <mergeCell ref="C2:R2"/>
    <mergeCell ref="C4:R4"/>
    <mergeCell ref="F6:Q6"/>
    <mergeCell ref="F7:Q7"/>
    <mergeCell ref="H29:J29"/>
    <mergeCell ref="M29:P29"/>
    <mergeCell ref="O13:P13"/>
    <mergeCell ref="O14:P14"/>
    <mergeCell ref="O16:P16"/>
    <mergeCell ref="O17:P17"/>
    <mergeCell ref="O19:P19"/>
    <mergeCell ref="O20:P20"/>
    <mergeCell ref="E23:P23"/>
    <mergeCell ref="M26:P26"/>
    <mergeCell ref="H28:J28"/>
    <mergeCell ref="M28:P28"/>
    <mergeCell ref="F44:Q44"/>
    <mergeCell ref="M46:P46"/>
    <mergeCell ref="H30:J30"/>
    <mergeCell ref="M30:P30"/>
    <mergeCell ref="H31:J31"/>
    <mergeCell ref="M31:P31"/>
    <mergeCell ref="H32:J32"/>
    <mergeCell ref="M32:P32"/>
    <mergeCell ref="L34:P34"/>
    <mergeCell ref="C40:R40"/>
    <mergeCell ref="F42:Q42"/>
    <mergeCell ref="F43:Q43"/>
    <mergeCell ref="F67:Q67"/>
    <mergeCell ref="M69:P69"/>
    <mergeCell ref="M48:Q48"/>
    <mergeCell ref="C51:G51"/>
    <mergeCell ref="N51:Q51"/>
    <mergeCell ref="N53:Q53"/>
    <mergeCell ref="N54:Q54"/>
    <mergeCell ref="N55:Q55"/>
    <mergeCell ref="N56:Q56"/>
    <mergeCell ref="C63:R63"/>
    <mergeCell ref="F65:Q65"/>
    <mergeCell ref="F66:Q66"/>
    <mergeCell ref="F78:I78"/>
    <mergeCell ref="L78:M78"/>
    <mergeCell ref="N78:Q78"/>
    <mergeCell ref="N75:Q75"/>
    <mergeCell ref="N76:Q76"/>
    <mergeCell ref="N77:Q77"/>
    <mergeCell ref="M71:Q71"/>
    <mergeCell ref="F74:I74"/>
    <mergeCell ref="L74:M74"/>
    <mergeCell ref="N74:Q74"/>
    <mergeCell ref="F81:R81"/>
    <mergeCell ref="F82:I82"/>
    <mergeCell ref="L82:M82"/>
    <mergeCell ref="N82:Q82"/>
    <mergeCell ref="F79:R79"/>
    <mergeCell ref="F80:I80"/>
    <mergeCell ref="L80:M80"/>
    <mergeCell ref="N80:Q80"/>
    <mergeCell ref="F85:R85"/>
    <mergeCell ref="F86:I86"/>
    <mergeCell ref="L86:M86"/>
    <mergeCell ref="N86:Q86"/>
    <mergeCell ref="F83:R83"/>
    <mergeCell ref="F84:I84"/>
    <mergeCell ref="L84:M84"/>
    <mergeCell ref="N84:Q84"/>
    <mergeCell ref="F89:R89"/>
    <mergeCell ref="F90:I90"/>
    <mergeCell ref="L90:M90"/>
    <mergeCell ref="N90:Q90"/>
    <mergeCell ref="F87:R87"/>
    <mergeCell ref="F88:I88"/>
    <mergeCell ref="L88:M88"/>
    <mergeCell ref="N88:Q88"/>
    <mergeCell ref="F97:I97"/>
    <mergeCell ref="L97:M97"/>
    <mergeCell ref="N97:Q97"/>
    <mergeCell ref="F91:R91"/>
    <mergeCell ref="F92:I92"/>
    <mergeCell ref="F93:I93"/>
    <mergeCell ref="L93:M93"/>
    <mergeCell ref="N93:Q93"/>
    <mergeCell ref="F94:R94"/>
    <mergeCell ref="F95:I95"/>
    <mergeCell ref="L95:M95"/>
    <mergeCell ref="N95:Q95"/>
    <mergeCell ref="F96:R96"/>
    <mergeCell ref="L105:M105"/>
    <mergeCell ref="N105:Q105"/>
    <mergeCell ref="F98:R98"/>
    <mergeCell ref="F99:I99"/>
    <mergeCell ref="F100:I100"/>
    <mergeCell ref="L100:M100"/>
    <mergeCell ref="N100:Q100"/>
    <mergeCell ref="F101:R101"/>
    <mergeCell ref="N112:Q112"/>
    <mergeCell ref="F106:R106"/>
    <mergeCell ref="F107:I107"/>
    <mergeCell ref="L107:M107"/>
    <mergeCell ref="N107:Q107"/>
    <mergeCell ref="F108:R108"/>
    <mergeCell ref="F109:I109"/>
    <mergeCell ref="L109:M109"/>
    <mergeCell ref="N109:Q109"/>
    <mergeCell ref="F113:I113"/>
    <mergeCell ref="L113:M113"/>
    <mergeCell ref="N113:Q113"/>
    <mergeCell ref="F114:R114"/>
    <mergeCell ref="H1:K1"/>
    <mergeCell ref="S2:AC2"/>
    <mergeCell ref="F110:R110"/>
    <mergeCell ref="F111:I111"/>
    <mergeCell ref="F102:I102"/>
    <mergeCell ref="L102:M102"/>
    <mergeCell ref="N102:Q102"/>
    <mergeCell ref="F103:R103"/>
    <mergeCell ref="F104:I104"/>
    <mergeCell ref="F105:I105"/>
  </mergeCells>
  <hyperlinks>
    <hyperlink ref="F1:G1" location="C2" tooltip="Krycí list soupisu" display="1) Krycí list soupisu"/>
    <hyperlink ref="H1:K1" location="C51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4"/>
  <sheetViews>
    <sheetView showGridLines="0" zoomScalePageLayoutView="0" workbookViewId="0" topLeftCell="A1">
      <pane ySplit="1" topLeftCell="BM63" activePane="bottomLeft" state="frozen"/>
      <selection pane="topLeft" activeCell="A1" sqref="A1"/>
      <selection pane="bottomLeft" activeCell="E102" sqref="E102:K10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6"/>
      <c r="B1" s="143"/>
      <c r="C1" s="143"/>
      <c r="D1" s="154" t="s">
        <v>1</v>
      </c>
      <c r="E1" s="143"/>
      <c r="F1" s="155" t="s">
        <v>418</v>
      </c>
      <c r="G1" s="155"/>
      <c r="H1" s="139" t="s">
        <v>419</v>
      </c>
      <c r="I1" s="139"/>
      <c r="J1" s="139"/>
      <c r="K1" s="139"/>
      <c r="L1" s="155" t="s">
        <v>420</v>
      </c>
      <c r="M1" s="155"/>
      <c r="N1" s="143"/>
      <c r="O1" s="154" t="s">
        <v>93</v>
      </c>
      <c r="P1" s="143"/>
      <c r="Q1" s="143"/>
      <c r="R1" s="143"/>
      <c r="S1" s="155" t="s">
        <v>421</v>
      </c>
      <c r="T1" s="155"/>
      <c r="U1" s="156"/>
      <c r="V1" s="15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30" t="s">
        <v>5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1" t="s">
        <v>6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147" t="s">
        <v>94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131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1" t="str">
        <f>'Rekapitulace stavby'!$K$6</f>
        <v>3711 - Zabrušany-Revitalizace prostoru Heřmanov,aktual 01-2013</v>
      </c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11"/>
    </row>
    <row r="7" spans="2:18" s="2" customFormat="1" ht="15.75" customHeight="1">
      <c r="B7" s="10"/>
      <c r="D7" s="15" t="s">
        <v>95</v>
      </c>
      <c r="F7" s="261" t="s">
        <v>96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11"/>
    </row>
    <row r="8" spans="2:18" s="6" customFormat="1" ht="18.75" customHeight="1">
      <c r="B8" s="20"/>
      <c r="D8" s="14" t="s">
        <v>97</v>
      </c>
      <c r="F8" s="149" t="s">
        <v>375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23"/>
    </row>
    <row r="9" spans="2:18" s="6" customFormat="1" ht="14.25" customHeight="1">
      <c r="B9" s="20"/>
      <c r="R9" s="23"/>
    </row>
    <row r="10" spans="2:18" s="6" customFormat="1" ht="15" customHeight="1">
      <c r="B10" s="20"/>
      <c r="D10" s="15" t="s">
        <v>99</v>
      </c>
      <c r="F10" s="16" t="s">
        <v>73</v>
      </c>
      <c r="R10" s="23"/>
    </row>
    <row r="11" spans="2:18" s="6" customFormat="1" ht="15" customHeight="1">
      <c r="B11" s="20"/>
      <c r="D11" s="15" t="s">
        <v>19</v>
      </c>
      <c r="F11" s="16" t="s">
        <v>20</v>
      </c>
      <c r="M11" s="15" t="s">
        <v>21</v>
      </c>
      <c r="O11" s="255" t="str">
        <f>'Rekapitulace stavby'!$AN$8</f>
        <v>30.01.2013</v>
      </c>
      <c r="P11" s="148"/>
      <c r="R11" s="23"/>
    </row>
    <row r="12" spans="2:18" s="6" customFormat="1" ht="7.5" customHeight="1">
      <c r="B12" s="20"/>
      <c r="R12" s="23"/>
    </row>
    <row r="13" spans="2:18" s="6" customFormat="1" ht="15" customHeight="1">
      <c r="B13" s="20"/>
      <c r="D13" s="15" t="s">
        <v>25</v>
      </c>
      <c r="M13" s="15" t="s">
        <v>26</v>
      </c>
      <c r="O13" s="150">
        <f>IF('Rekapitulace stavby'!$AN$10="","",'Rekapitulace stavby'!$AN$10)</f>
      </c>
      <c r="P13" s="148"/>
      <c r="R13" s="23"/>
    </row>
    <row r="14" spans="2:18" s="6" customFormat="1" ht="18.75" customHeight="1">
      <c r="B14" s="20"/>
      <c r="E14" s="16" t="str">
        <f>IF('Rekapitulace stavby'!$E$11="","",'Rekapitulace stavby'!$E$11)</f>
        <v> </v>
      </c>
      <c r="M14" s="15" t="s">
        <v>27</v>
      </c>
      <c r="O14" s="150">
        <f>IF('Rekapitulace stavby'!$AN$11="","",'Rekapitulace stavby'!$AN$11)</f>
      </c>
      <c r="P14" s="148"/>
      <c r="R14" s="23"/>
    </row>
    <row r="15" spans="2:18" s="6" customFormat="1" ht="7.5" customHeight="1">
      <c r="B15" s="20"/>
      <c r="R15" s="23"/>
    </row>
    <row r="16" spans="2:18" s="6" customFormat="1" ht="15" customHeight="1">
      <c r="B16" s="20"/>
      <c r="D16" s="15" t="s">
        <v>28</v>
      </c>
      <c r="M16" s="15" t="s">
        <v>26</v>
      </c>
      <c r="O16" s="150" t="str">
        <f>IF('Rekapitulace stavby'!$AN$13="","",'Rekapitulace stavby'!$AN$13)</f>
        <v>Vyplň údaj</v>
      </c>
      <c r="P16" s="148"/>
      <c r="R16" s="23"/>
    </row>
    <row r="17" spans="2:18" s="6" customFormat="1" ht="18.75" customHeight="1">
      <c r="B17" s="20"/>
      <c r="E17" s="16" t="str">
        <f>IF('Rekapitulace stavby'!$E$14="","",'Rekapitulace stavby'!$E$14)</f>
        <v>Vyplň údaj</v>
      </c>
      <c r="M17" s="15" t="s">
        <v>27</v>
      </c>
      <c r="O17" s="150" t="str">
        <f>IF('Rekapitulace stavby'!$AN$14="","",'Rekapitulace stavby'!$AN$14)</f>
        <v>Vyplň údaj</v>
      </c>
      <c r="P17" s="148"/>
      <c r="R17" s="23"/>
    </row>
    <row r="18" spans="2:18" s="6" customFormat="1" ht="7.5" customHeight="1">
      <c r="B18" s="20"/>
      <c r="R18" s="23"/>
    </row>
    <row r="19" spans="2:18" s="6" customFormat="1" ht="15" customHeight="1">
      <c r="B19" s="20"/>
      <c r="D19" s="15" t="s">
        <v>30</v>
      </c>
      <c r="M19" s="15" t="s">
        <v>26</v>
      </c>
      <c r="O19" s="150">
        <f>IF('Rekapitulace stavby'!$AN$16="","",'Rekapitulace stavby'!$AN$16)</f>
      </c>
      <c r="P19" s="148"/>
      <c r="R19" s="23"/>
    </row>
    <row r="20" spans="2:18" s="6" customFormat="1" ht="18.75" customHeight="1">
      <c r="B20" s="20"/>
      <c r="E20" s="16" t="str">
        <f>IF('Rekapitulace stavby'!$E$17="","",'Rekapitulace stavby'!$E$17)</f>
        <v> </v>
      </c>
      <c r="M20" s="15" t="s">
        <v>27</v>
      </c>
      <c r="O20" s="150">
        <f>IF('Rekapitulace stavby'!$AN$17="","",'Rekapitulace stavby'!$AN$17)</f>
      </c>
      <c r="P20" s="148"/>
      <c r="R20" s="23"/>
    </row>
    <row r="21" spans="2:18" s="6" customFormat="1" ht="7.5" customHeight="1">
      <c r="B21" s="20"/>
      <c r="R21" s="23"/>
    </row>
    <row r="22" spans="2:18" s="6" customFormat="1" ht="15" customHeight="1">
      <c r="B22" s="20"/>
      <c r="D22" s="15" t="s">
        <v>32</v>
      </c>
      <c r="R22" s="23"/>
    </row>
    <row r="23" spans="2:18" s="79" customFormat="1" ht="15.75" customHeight="1">
      <c r="B23" s="80"/>
      <c r="E23" s="134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R23" s="81"/>
    </row>
    <row r="24" spans="2:18" s="6" customFormat="1" ht="7.5" customHeight="1">
      <c r="B24" s="20"/>
      <c r="R24" s="23"/>
    </row>
    <row r="25" spans="2:18" s="6" customFormat="1" ht="7.5" customHeight="1">
      <c r="B25" s="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23"/>
    </row>
    <row r="26" spans="2:18" s="6" customFormat="1" ht="26.25" customHeight="1">
      <c r="B26" s="20"/>
      <c r="D26" s="82" t="s">
        <v>33</v>
      </c>
      <c r="M26" s="244">
        <f>ROUNDUP($N$75,2)</f>
        <v>0</v>
      </c>
      <c r="N26" s="148"/>
      <c r="O26" s="148"/>
      <c r="P26" s="148"/>
      <c r="R26" s="23"/>
    </row>
    <row r="27" spans="2:18" s="6" customFormat="1" ht="7.5" customHeight="1">
      <c r="B27" s="2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R27" s="23"/>
    </row>
    <row r="28" spans="2:18" s="6" customFormat="1" ht="15" customHeight="1">
      <c r="B28" s="20"/>
      <c r="D28" s="25" t="s">
        <v>34</v>
      </c>
      <c r="E28" s="25" t="s">
        <v>35</v>
      </c>
      <c r="F28" s="26">
        <v>0.21</v>
      </c>
      <c r="G28" s="83" t="s">
        <v>36</v>
      </c>
      <c r="H28" s="266">
        <f>SUM($BE$75:$BE$103)</f>
        <v>0</v>
      </c>
      <c r="I28" s="148"/>
      <c r="J28" s="148"/>
      <c r="M28" s="266">
        <f>SUM($BE$75:$BE$103)*$F$28</f>
        <v>0</v>
      </c>
      <c r="N28" s="148"/>
      <c r="O28" s="148"/>
      <c r="P28" s="148"/>
      <c r="R28" s="23"/>
    </row>
    <row r="29" spans="2:18" s="6" customFormat="1" ht="15" customHeight="1">
      <c r="B29" s="20"/>
      <c r="E29" s="25" t="s">
        <v>37</v>
      </c>
      <c r="F29" s="26">
        <v>0.15</v>
      </c>
      <c r="G29" s="83" t="s">
        <v>36</v>
      </c>
      <c r="H29" s="266">
        <f>SUM($BF$75:$BF$103)</f>
        <v>0</v>
      </c>
      <c r="I29" s="148"/>
      <c r="J29" s="148"/>
      <c r="M29" s="266">
        <f>SUM($BF$75:$BF$103)*$F$29</f>
        <v>0</v>
      </c>
      <c r="N29" s="148"/>
      <c r="O29" s="148"/>
      <c r="P29" s="148"/>
      <c r="R29" s="23"/>
    </row>
    <row r="30" spans="2:18" s="6" customFormat="1" ht="15" customHeight="1" hidden="1">
      <c r="B30" s="20"/>
      <c r="E30" s="25" t="s">
        <v>38</v>
      </c>
      <c r="F30" s="26">
        <v>0.21</v>
      </c>
      <c r="G30" s="83" t="s">
        <v>36</v>
      </c>
      <c r="H30" s="266">
        <f>SUM($BG$75:$BG$103)</f>
        <v>0</v>
      </c>
      <c r="I30" s="148"/>
      <c r="J30" s="148"/>
      <c r="M30" s="266">
        <v>0</v>
      </c>
      <c r="N30" s="148"/>
      <c r="O30" s="148"/>
      <c r="P30" s="148"/>
      <c r="R30" s="23"/>
    </row>
    <row r="31" spans="2:18" s="6" customFormat="1" ht="15" customHeight="1" hidden="1">
      <c r="B31" s="20"/>
      <c r="E31" s="25" t="s">
        <v>39</v>
      </c>
      <c r="F31" s="26">
        <v>0.15</v>
      </c>
      <c r="G31" s="83" t="s">
        <v>36</v>
      </c>
      <c r="H31" s="266">
        <f>SUM($BH$75:$BH$103)</f>
        <v>0</v>
      </c>
      <c r="I31" s="148"/>
      <c r="J31" s="148"/>
      <c r="M31" s="266">
        <v>0</v>
      </c>
      <c r="N31" s="148"/>
      <c r="O31" s="148"/>
      <c r="P31" s="148"/>
      <c r="R31" s="23"/>
    </row>
    <row r="32" spans="2:18" s="6" customFormat="1" ht="15" customHeight="1" hidden="1">
      <c r="B32" s="20"/>
      <c r="E32" s="25" t="s">
        <v>40</v>
      </c>
      <c r="F32" s="26">
        <v>0</v>
      </c>
      <c r="G32" s="83" t="s">
        <v>36</v>
      </c>
      <c r="H32" s="266">
        <f>SUM($BI$75:$BI$103)</f>
        <v>0</v>
      </c>
      <c r="I32" s="148"/>
      <c r="J32" s="148"/>
      <c r="M32" s="266">
        <v>0</v>
      </c>
      <c r="N32" s="148"/>
      <c r="O32" s="148"/>
      <c r="P32" s="148"/>
      <c r="R32" s="23"/>
    </row>
    <row r="33" spans="2:18" s="6" customFormat="1" ht="7.5" customHeight="1">
      <c r="B33" s="20"/>
      <c r="R33" s="23"/>
    </row>
    <row r="34" spans="2:18" s="6" customFormat="1" ht="26.25" customHeight="1">
      <c r="B34" s="20"/>
      <c r="C34" s="29"/>
      <c r="D34" s="30" t="s">
        <v>41</v>
      </c>
      <c r="E34" s="31"/>
      <c r="F34" s="31"/>
      <c r="G34" s="84" t="s">
        <v>42</v>
      </c>
      <c r="H34" s="32" t="s">
        <v>43</v>
      </c>
      <c r="I34" s="31"/>
      <c r="J34" s="31"/>
      <c r="K34" s="31"/>
      <c r="L34" s="145">
        <f>ROUNDUP(SUM($M$26:$M$32),2)</f>
        <v>0</v>
      </c>
      <c r="M34" s="241"/>
      <c r="N34" s="241"/>
      <c r="O34" s="241"/>
      <c r="P34" s="146"/>
      <c r="Q34" s="29"/>
      <c r="R34" s="33"/>
    </row>
    <row r="35" spans="2:18" s="6" customFormat="1" ht="15" customHeight="1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</row>
    <row r="39" spans="2:18" s="6" customFormat="1" ht="7.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85"/>
    </row>
    <row r="40" spans="2:18" s="6" customFormat="1" ht="37.5" customHeight="1">
      <c r="B40" s="20"/>
      <c r="C40" s="147" t="s">
        <v>100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265"/>
    </row>
    <row r="41" spans="2:18" s="6" customFormat="1" ht="7.5" customHeight="1">
      <c r="B41" s="20"/>
      <c r="R41" s="23"/>
    </row>
    <row r="42" spans="2:18" s="6" customFormat="1" ht="15" customHeight="1">
      <c r="B42" s="20"/>
      <c r="C42" s="15" t="s">
        <v>15</v>
      </c>
      <c r="F42" s="261" t="str">
        <f>$F$6</f>
        <v>3711 - Zabrušany-Revitalizace prostoru Heřmanov,aktual 01-2013</v>
      </c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23"/>
    </row>
    <row r="43" spans="2:18" ht="15.75" customHeight="1">
      <c r="B43" s="10"/>
      <c r="C43" s="15" t="s">
        <v>95</v>
      </c>
      <c r="F43" s="261" t="s">
        <v>96</v>
      </c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11"/>
    </row>
    <row r="44" spans="2:18" s="6" customFormat="1" ht="15" customHeight="1">
      <c r="B44" s="20"/>
      <c r="C44" s="14" t="s">
        <v>97</v>
      </c>
      <c r="F44" s="149" t="str">
        <f>$F$8</f>
        <v>4 - 4.ROK</v>
      </c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23"/>
    </row>
    <row r="45" spans="2:18" s="6" customFormat="1" ht="7.5" customHeight="1">
      <c r="B45" s="20"/>
      <c r="R45" s="23"/>
    </row>
    <row r="46" spans="2:18" s="6" customFormat="1" ht="18.75" customHeight="1">
      <c r="B46" s="20"/>
      <c r="C46" s="15" t="s">
        <v>19</v>
      </c>
      <c r="F46" s="16" t="str">
        <f>$F$11</f>
        <v> </v>
      </c>
      <c r="K46" s="15" t="s">
        <v>21</v>
      </c>
      <c r="M46" s="255" t="str">
        <f>IF($O$11="","",$O$11)</f>
        <v>30.01.2013</v>
      </c>
      <c r="N46" s="148"/>
      <c r="O46" s="148"/>
      <c r="P46" s="148"/>
      <c r="R46" s="23"/>
    </row>
    <row r="47" spans="2:18" s="6" customFormat="1" ht="7.5" customHeight="1">
      <c r="B47" s="20"/>
      <c r="R47" s="23"/>
    </row>
    <row r="48" spans="2:18" s="6" customFormat="1" ht="15.75" customHeight="1">
      <c r="B48" s="20"/>
      <c r="C48" s="15" t="s">
        <v>25</v>
      </c>
      <c r="F48" s="16" t="str">
        <f>$E$14</f>
        <v> </v>
      </c>
      <c r="K48" s="15" t="s">
        <v>30</v>
      </c>
      <c r="M48" s="150" t="str">
        <f>$E$20</f>
        <v> </v>
      </c>
      <c r="N48" s="148"/>
      <c r="O48" s="148"/>
      <c r="P48" s="148"/>
      <c r="Q48" s="148"/>
      <c r="R48" s="23"/>
    </row>
    <row r="49" spans="2:18" s="6" customFormat="1" ht="15" customHeight="1">
      <c r="B49" s="20"/>
      <c r="C49" s="15" t="s">
        <v>28</v>
      </c>
      <c r="F49" s="16" t="str">
        <f>IF($E$17="","",$E$17)</f>
        <v>Vyplň údaj</v>
      </c>
      <c r="R49" s="23"/>
    </row>
    <row r="50" spans="2:18" s="6" customFormat="1" ht="11.25" customHeight="1">
      <c r="B50" s="20"/>
      <c r="R50" s="23"/>
    </row>
    <row r="51" spans="2:18" s="6" customFormat="1" ht="30" customHeight="1">
      <c r="B51" s="20"/>
      <c r="C51" s="262" t="s">
        <v>101</v>
      </c>
      <c r="D51" s="263"/>
      <c r="E51" s="263"/>
      <c r="F51" s="263"/>
      <c r="G51" s="263"/>
      <c r="H51" s="29"/>
      <c r="I51" s="29"/>
      <c r="J51" s="29"/>
      <c r="K51" s="29"/>
      <c r="L51" s="29"/>
      <c r="M51" s="29"/>
      <c r="N51" s="262" t="s">
        <v>102</v>
      </c>
      <c r="O51" s="263"/>
      <c r="P51" s="263"/>
      <c r="Q51" s="263"/>
      <c r="R51" s="33"/>
    </row>
    <row r="52" spans="2:18" s="6" customFormat="1" ht="11.25" customHeight="1">
      <c r="B52" s="20"/>
      <c r="R52" s="23"/>
    </row>
    <row r="53" spans="2:47" s="6" customFormat="1" ht="30" customHeight="1">
      <c r="B53" s="20"/>
      <c r="C53" s="52" t="s">
        <v>103</v>
      </c>
      <c r="N53" s="244">
        <f>ROUNDUP($N$75,2)</f>
        <v>0</v>
      </c>
      <c r="O53" s="148"/>
      <c r="P53" s="148"/>
      <c r="Q53" s="148"/>
      <c r="R53" s="23"/>
      <c r="AU53" s="6" t="s">
        <v>104</v>
      </c>
    </row>
    <row r="54" spans="2:18" s="58" customFormat="1" ht="25.5" customHeight="1">
      <c r="B54" s="86"/>
      <c r="D54" s="87" t="s">
        <v>105</v>
      </c>
      <c r="N54" s="264">
        <f>ROUNDUP($N$76,2)</f>
        <v>0</v>
      </c>
      <c r="O54" s="260"/>
      <c r="P54" s="260"/>
      <c r="Q54" s="260"/>
      <c r="R54" s="88"/>
    </row>
    <row r="55" spans="2:18" s="67" customFormat="1" ht="21" customHeight="1">
      <c r="B55" s="89"/>
      <c r="D55" s="69" t="s">
        <v>106</v>
      </c>
      <c r="N55" s="233">
        <f>ROUNDUP($N$77,2)</f>
        <v>0</v>
      </c>
      <c r="O55" s="260"/>
      <c r="P55" s="260"/>
      <c r="Q55" s="260"/>
      <c r="R55" s="90"/>
    </row>
    <row r="56" spans="2:18" s="67" customFormat="1" ht="21" customHeight="1">
      <c r="B56" s="89"/>
      <c r="D56" s="69" t="s">
        <v>107</v>
      </c>
      <c r="N56" s="233">
        <f>ROUNDUP($N$101,2)</f>
        <v>0</v>
      </c>
      <c r="O56" s="260"/>
      <c r="P56" s="260"/>
      <c r="Q56" s="260"/>
      <c r="R56" s="90"/>
    </row>
    <row r="57" spans="2:18" s="6" customFormat="1" ht="22.5" customHeight="1">
      <c r="B57" s="20"/>
      <c r="R57" s="23"/>
    </row>
    <row r="58" spans="2:18" s="6" customFormat="1" ht="7.5" customHeight="1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6"/>
    </row>
    <row r="62" spans="2:19" s="6" customFormat="1" ht="7.5" customHeight="1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20"/>
    </row>
    <row r="63" spans="2:19" s="6" customFormat="1" ht="37.5" customHeight="1">
      <c r="B63" s="20"/>
      <c r="C63" s="147" t="s">
        <v>109</v>
      </c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20"/>
    </row>
    <row r="64" spans="2:19" s="6" customFormat="1" ht="7.5" customHeight="1">
      <c r="B64" s="20"/>
      <c r="S64" s="20"/>
    </row>
    <row r="65" spans="2:19" s="6" customFormat="1" ht="15" customHeight="1">
      <c r="B65" s="20"/>
      <c r="C65" s="15" t="s">
        <v>15</v>
      </c>
      <c r="F65" s="261" t="str">
        <f>$F$6</f>
        <v>3711 - Zabrušany-Revitalizace prostoru Heřmanov,aktual 01-2013</v>
      </c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S65" s="20"/>
    </row>
    <row r="66" spans="2:19" s="2" customFormat="1" ht="15.75" customHeight="1">
      <c r="B66" s="10"/>
      <c r="C66" s="15" t="s">
        <v>95</v>
      </c>
      <c r="F66" s="261" t="s">
        <v>96</v>
      </c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S66" s="10"/>
    </row>
    <row r="67" spans="2:19" s="6" customFormat="1" ht="15" customHeight="1">
      <c r="B67" s="20"/>
      <c r="C67" s="14" t="s">
        <v>97</v>
      </c>
      <c r="F67" s="149" t="str">
        <f>$F$8</f>
        <v>4 - 4.ROK</v>
      </c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S67" s="20"/>
    </row>
    <row r="68" spans="2:19" s="6" customFormat="1" ht="7.5" customHeight="1">
      <c r="B68" s="20"/>
      <c r="S68" s="20"/>
    </row>
    <row r="69" spans="2:19" s="6" customFormat="1" ht="18.75" customHeight="1">
      <c r="B69" s="20"/>
      <c r="C69" s="15" t="s">
        <v>19</v>
      </c>
      <c r="F69" s="16" t="str">
        <f>$F$11</f>
        <v> </v>
      </c>
      <c r="K69" s="15" t="s">
        <v>21</v>
      </c>
      <c r="M69" s="255" t="str">
        <f>IF($O$11="","",$O$11)</f>
        <v>30.01.2013</v>
      </c>
      <c r="N69" s="148"/>
      <c r="O69" s="148"/>
      <c r="P69" s="148"/>
      <c r="S69" s="20"/>
    </row>
    <row r="70" spans="2:19" s="6" customFormat="1" ht="7.5" customHeight="1">
      <c r="B70" s="20"/>
      <c r="S70" s="20"/>
    </row>
    <row r="71" spans="2:19" s="6" customFormat="1" ht="15.75" customHeight="1">
      <c r="B71" s="20"/>
      <c r="C71" s="15" t="s">
        <v>25</v>
      </c>
      <c r="F71" s="16" t="str">
        <f>$E$14</f>
        <v> </v>
      </c>
      <c r="K71" s="15" t="s">
        <v>30</v>
      </c>
      <c r="M71" s="150" t="str">
        <f>$E$20</f>
        <v> </v>
      </c>
      <c r="N71" s="148"/>
      <c r="O71" s="148"/>
      <c r="P71" s="148"/>
      <c r="Q71" s="148"/>
      <c r="S71" s="20"/>
    </row>
    <row r="72" spans="2:19" s="6" customFormat="1" ht="15" customHeight="1">
      <c r="B72" s="20"/>
      <c r="C72" s="15" t="s">
        <v>28</v>
      </c>
      <c r="F72" s="16" t="str">
        <f>IF($E$17="","",$E$17)</f>
        <v>Vyplň údaj</v>
      </c>
      <c r="S72" s="20"/>
    </row>
    <row r="73" spans="2:19" s="6" customFormat="1" ht="11.25" customHeight="1">
      <c r="B73" s="20"/>
      <c r="S73" s="20"/>
    </row>
    <row r="74" spans="2:27" s="91" customFormat="1" ht="30" customHeight="1">
      <c r="B74" s="92"/>
      <c r="C74" s="93" t="s">
        <v>110</v>
      </c>
      <c r="D74" s="94" t="s">
        <v>50</v>
      </c>
      <c r="E74" s="94" t="s">
        <v>46</v>
      </c>
      <c r="F74" s="256" t="s">
        <v>111</v>
      </c>
      <c r="G74" s="257"/>
      <c r="H74" s="257"/>
      <c r="I74" s="257"/>
      <c r="J74" s="94" t="s">
        <v>112</v>
      </c>
      <c r="K74" s="94" t="s">
        <v>113</v>
      </c>
      <c r="L74" s="256" t="s">
        <v>114</v>
      </c>
      <c r="M74" s="257"/>
      <c r="N74" s="256" t="s">
        <v>115</v>
      </c>
      <c r="O74" s="257"/>
      <c r="P74" s="257"/>
      <c r="Q74" s="257"/>
      <c r="R74" s="95" t="s">
        <v>116</v>
      </c>
      <c r="S74" s="92"/>
      <c r="T74" s="47" t="s">
        <v>117</v>
      </c>
      <c r="U74" s="48" t="s">
        <v>34</v>
      </c>
      <c r="V74" s="48" t="s">
        <v>118</v>
      </c>
      <c r="W74" s="48" t="s">
        <v>119</v>
      </c>
      <c r="X74" s="48" t="s">
        <v>120</v>
      </c>
      <c r="Y74" s="48" t="s">
        <v>121</v>
      </c>
      <c r="Z74" s="48" t="s">
        <v>122</v>
      </c>
      <c r="AA74" s="49" t="s">
        <v>123</v>
      </c>
    </row>
    <row r="75" spans="2:63" s="6" customFormat="1" ht="30" customHeight="1">
      <c r="B75" s="20"/>
      <c r="C75" s="52" t="s">
        <v>103</v>
      </c>
      <c r="N75" s="258">
        <f>$BK$75</f>
        <v>0</v>
      </c>
      <c r="O75" s="148"/>
      <c r="P75" s="148"/>
      <c r="Q75" s="148"/>
      <c r="S75" s="20"/>
      <c r="T75" s="51"/>
      <c r="U75" s="42"/>
      <c r="V75" s="42"/>
      <c r="W75" s="96">
        <f>$W$76</f>
        <v>0</v>
      </c>
      <c r="X75" s="42"/>
      <c r="Y75" s="96">
        <f>$Y$76</f>
        <v>0.073</v>
      </c>
      <c r="Z75" s="42"/>
      <c r="AA75" s="97">
        <f>$AA$76</f>
        <v>0</v>
      </c>
      <c r="AT75" s="6" t="s">
        <v>64</v>
      </c>
      <c r="AU75" s="6" t="s">
        <v>104</v>
      </c>
      <c r="BK75" s="98">
        <f>$BK$76</f>
        <v>0</v>
      </c>
    </row>
    <row r="76" spans="2:63" s="99" customFormat="1" ht="37.5" customHeight="1">
      <c r="B76" s="100"/>
      <c r="D76" s="101" t="s">
        <v>105</v>
      </c>
      <c r="N76" s="259">
        <f>$BK$76</f>
        <v>0</v>
      </c>
      <c r="O76" s="138"/>
      <c r="P76" s="138"/>
      <c r="Q76" s="138"/>
      <c r="S76" s="100"/>
      <c r="T76" s="103"/>
      <c r="W76" s="104">
        <f>$W$77+$W$101</f>
        <v>0</v>
      </c>
      <c r="Y76" s="104">
        <f>$Y$77+$Y$101</f>
        <v>0.073</v>
      </c>
      <c r="AA76" s="105">
        <f>$AA$77+$AA$101</f>
        <v>0</v>
      </c>
      <c r="AR76" s="102" t="s">
        <v>18</v>
      </c>
      <c r="AT76" s="102" t="s">
        <v>64</v>
      </c>
      <c r="AU76" s="102" t="s">
        <v>65</v>
      </c>
      <c r="AY76" s="102" t="s">
        <v>124</v>
      </c>
      <c r="BK76" s="106">
        <f>$BK$77+$BK$101</f>
        <v>0</v>
      </c>
    </row>
    <row r="77" spans="2:63" s="99" customFormat="1" ht="21" customHeight="1">
      <c r="B77" s="100"/>
      <c r="D77" s="107" t="s">
        <v>106</v>
      </c>
      <c r="N77" s="137">
        <f>$BK$77</f>
        <v>0</v>
      </c>
      <c r="O77" s="138"/>
      <c r="P77" s="138"/>
      <c r="Q77" s="138"/>
      <c r="S77" s="100"/>
      <c r="T77" s="103"/>
      <c r="W77" s="104">
        <f>SUM($W$78:$W$100)</f>
        <v>0</v>
      </c>
      <c r="Y77" s="104">
        <f>SUM($Y$78:$Y$100)</f>
        <v>0.073</v>
      </c>
      <c r="AA77" s="105">
        <f>SUM($AA$78:$AA$100)</f>
        <v>0</v>
      </c>
      <c r="AR77" s="102" t="s">
        <v>18</v>
      </c>
      <c r="AT77" s="102" t="s">
        <v>64</v>
      </c>
      <c r="AU77" s="102" t="s">
        <v>18</v>
      </c>
      <c r="AY77" s="102" t="s">
        <v>124</v>
      </c>
      <c r="BK77" s="106">
        <f>SUM($BK$78:$BK$100)</f>
        <v>0</v>
      </c>
    </row>
    <row r="78" spans="2:65" s="6" customFormat="1" ht="27" customHeight="1">
      <c r="B78" s="20"/>
      <c r="C78" s="108" t="s">
        <v>18</v>
      </c>
      <c r="D78" s="108" t="s">
        <v>125</v>
      </c>
      <c r="E78" s="282" t="s">
        <v>126</v>
      </c>
      <c r="F78" s="283" t="s">
        <v>127</v>
      </c>
      <c r="G78" s="284"/>
      <c r="H78" s="284"/>
      <c r="I78" s="284"/>
      <c r="J78" s="285" t="s">
        <v>128</v>
      </c>
      <c r="K78" s="286">
        <v>0.33</v>
      </c>
      <c r="L78" s="250"/>
      <c r="M78" s="249"/>
      <c r="N78" s="251">
        <f>ROUND($L$78*$K$78,2)</f>
        <v>0</v>
      </c>
      <c r="O78" s="249"/>
      <c r="P78" s="249"/>
      <c r="Q78" s="249"/>
      <c r="R78" s="110" t="s">
        <v>129</v>
      </c>
      <c r="S78" s="20"/>
      <c r="T78" s="113"/>
      <c r="U78" s="114" t="s">
        <v>35</v>
      </c>
      <c r="X78" s="115">
        <v>0</v>
      </c>
      <c r="Y78" s="115">
        <f>$X$78*$K$78</f>
        <v>0</v>
      </c>
      <c r="Z78" s="115">
        <v>0</v>
      </c>
      <c r="AA78" s="116">
        <f>$Z$78*$K$78</f>
        <v>0</v>
      </c>
      <c r="AR78" s="79" t="s">
        <v>83</v>
      </c>
      <c r="AT78" s="79" t="s">
        <v>125</v>
      </c>
      <c r="AU78" s="79" t="s">
        <v>74</v>
      </c>
      <c r="AY78" s="6" t="s">
        <v>124</v>
      </c>
      <c r="BE78" s="117">
        <f>IF($U$78="základní",$N$78,0)</f>
        <v>0</v>
      </c>
      <c r="BF78" s="117">
        <f>IF($U$78="snížená",$N$78,0)</f>
        <v>0</v>
      </c>
      <c r="BG78" s="117">
        <f>IF($U$78="zákl. přenesená",$N$78,0)</f>
        <v>0</v>
      </c>
      <c r="BH78" s="117">
        <f>IF($U$78="sníž. přenesená",$N$78,0)</f>
        <v>0</v>
      </c>
      <c r="BI78" s="117">
        <f>IF($U$78="nulová",$N$78,0)</f>
        <v>0</v>
      </c>
      <c r="BJ78" s="79" t="s">
        <v>18</v>
      </c>
      <c r="BK78" s="117">
        <f>ROUND($L$78*$K$78,2)</f>
        <v>0</v>
      </c>
      <c r="BL78" s="79" t="s">
        <v>83</v>
      </c>
      <c r="BM78" s="79" t="s">
        <v>376</v>
      </c>
    </row>
    <row r="79" spans="2:47" s="6" customFormat="1" ht="16.5" customHeight="1">
      <c r="B79" s="20"/>
      <c r="F79" s="245" t="s">
        <v>131</v>
      </c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20"/>
      <c r="T79" s="44"/>
      <c r="AA79" s="45"/>
      <c r="AT79" s="6" t="s">
        <v>132</v>
      </c>
      <c r="AU79" s="6" t="s">
        <v>74</v>
      </c>
    </row>
    <row r="80" spans="2:65" s="6" customFormat="1" ht="27" customHeight="1">
      <c r="B80" s="20"/>
      <c r="C80" s="108" t="s">
        <v>74</v>
      </c>
      <c r="D80" s="108" t="s">
        <v>125</v>
      </c>
      <c r="E80" s="282" t="s">
        <v>133</v>
      </c>
      <c r="F80" s="283" t="s">
        <v>134</v>
      </c>
      <c r="G80" s="284"/>
      <c r="H80" s="284"/>
      <c r="I80" s="284"/>
      <c r="J80" s="285" t="s">
        <v>135</v>
      </c>
      <c r="K80" s="286">
        <v>15</v>
      </c>
      <c r="L80" s="250"/>
      <c r="M80" s="249"/>
      <c r="N80" s="251">
        <f>ROUND($L$80*$K$80,2)</f>
        <v>0</v>
      </c>
      <c r="O80" s="249"/>
      <c r="P80" s="249"/>
      <c r="Q80" s="249"/>
      <c r="R80" s="110" t="s">
        <v>129</v>
      </c>
      <c r="S80" s="20"/>
      <c r="T80" s="113"/>
      <c r="U80" s="114" t="s">
        <v>35</v>
      </c>
      <c r="X80" s="115">
        <v>0</v>
      </c>
      <c r="Y80" s="115">
        <f>$X$80*$K$80</f>
        <v>0</v>
      </c>
      <c r="Z80" s="115">
        <v>0</v>
      </c>
      <c r="AA80" s="116">
        <f>$Z$80*$K$80</f>
        <v>0</v>
      </c>
      <c r="AR80" s="79" t="s">
        <v>83</v>
      </c>
      <c r="AT80" s="79" t="s">
        <v>125</v>
      </c>
      <c r="AU80" s="79" t="s">
        <v>74</v>
      </c>
      <c r="AY80" s="6" t="s">
        <v>124</v>
      </c>
      <c r="BE80" s="117">
        <f>IF($U$80="základní",$N$80,0)</f>
        <v>0</v>
      </c>
      <c r="BF80" s="117">
        <f>IF($U$80="snížená",$N$80,0)</f>
        <v>0</v>
      </c>
      <c r="BG80" s="117">
        <f>IF($U$80="zákl. přenesená",$N$80,0)</f>
        <v>0</v>
      </c>
      <c r="BH80" s="117">
        <f>IF($U$80="sníž. přenesená",$N$80,0)</f>
        <v>0</v>
      </c>
      <c r="BI80" s="117">
        <f>IF($U$80="nulová",$N$80,0)</f>
        <v>0</v>
      </c>
      <c r="BJ80" s="79" t="s">
        <v>18</v>
      </c>
      <c r="BK80" s="117">
        <f>ROUND($L$80*$K$80,2)</f>
        <v>0</v>
      </c>
      <c r="BL80" s="79" t="s">
        <v>83</v>
      </c>
      <c r="BM80" s="79" t="s">
        <v>377</v>
      </c>
    </row>
    <row r="81" spans="2:47" s="6" customFormat="1" ht="16.5" customHeight="1">
      <c r="B81" s="20"/>
      <c r="F81" s="245" t="s">
        <v>137</v>
      </c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20"/>
      <c r="T81" s="44"/>
      <c r="AA81" s="45"/>
      <c r="AT81" s="6" t="s">
        <v>132</v>
      </c>
      <c r="AU81" s="6" t="s">
        <v>74</v>
      </c>
    </row>
    <row r="82" spans="2:65" s="6" customFormat="1" ht="15.75" customHeight="1">
      <c r="B82" s="20"/>
      <c r="C82" s="108" t="s">
        <v>80</v>
      </c>
      <c r="D82" s="108" t="s">
        <v>125</v>
      </c>
      <c r="E82" s="282" t="s">
        <v>324</v>
      </c>
      <c r="F82" s="283" t="s">
        <v>325</v>
      </c>
      <c r="G82" s="284"/>
      <c r="H82" s="284"/>
      <c r="I82" s="284"/>
      <c r="J82" s="285" t="s">
        <v>187</v>
      </c>
      <c r="K82" s="286">
        <v>3300</v>
      </c>
      <c r="L82" s="250"/>
      <c r="M82" s="249"/>
      <c r="N82" s="251">
        <f>ROUND($L$82*$K$82,2)</f>
        <v>0</v>
      </c>
      <c r="O82" s="249"/>
      <c r="P82" s="249"/>
      <c r="Q82" s="249"/>
      <c r="R82" s="110" t="s">
        <v>129</v>
      </c>
      <c r="S82" s="20"/>
      <c r="T82" s="113"/>
      <c r="U82" s="114" t="s">
        <v>35</v>
      </c>
      <c r="X82" s="115">
        <v>0</v>
      </c>
      <c r="Y82" s="115">
        <f>$X$82*$K$82</f>
        <v>0</v>
      </c>
      <c r="Z82" s="115">
        <v>0</v>
      </c>
      <c r="AA82" s="116">
        <f>$Z$82*$K$82</f>
        <v>0</v>
      </c>
      <c r="AR82" s="79" t="s">
        <v>83</v>
      </c>
      <c r="AT82" s="79" t="s">
        <v>125</v>
      </c>
      <c r="AU82" s="79" t="s">
        <v>74</v>
      </c>
      <c r="AY82" s="6" t="s">
        <v>124</v>
      </c>
      <c r="BE82" s="117">
        <f>IF($U$82="základní",$N$82,0)</f>
        <v>0</v>
      </c>
      <c r="BF82" s="117">
        <f>IF($U$82="snížená",$N$82,0)</f>
        <v>0</v>
      </c>
      <c r="BG82" s="117">
        <f>IF($U$82="zákl. přenesená",$N$82,0)</f>
        <v>0</v>
      </c>
      <c r="BH82" s="117">
        <f>IF($U$82="sníž. přenesená",$N$82,0)</f>
        <v>0</v>
      </c>
      <c r="BI82" s="117">
        <f>IF($U$82="nulová",$N$82,0)</f>
        <v>0</v>
      </c>
      <c r="BJ82" s="79" t="s">
        <v>18</v>
      </c>
      <c r="BK82" s="117">
        <f>ROUND($L$82*$K$82,2)</f>
        <v>0</v>
      </c>
      <c r="BL82" s="79" t="s">
        <v>83</v>
      </c>
      <c r="BM82" s="79" t="s">
        <v>378</v>
      </c>
    </row>
    <row r="83" spans="2:47" s="6" customFormat="1" ht="16.5" customHeight="1">
      <c r="B83" s="20"/>
      <c r="F83" s="245" t="s">
        <v>327</v>
      </c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20"/>
      <c r="T83" s="44"/>
      <c r="AA83" s="45"/>
      <c r="AT83" s="6" t="s">
        <v>132</v>
      </c>
      <c r="AU83" s="6" t="s">
        <v>74</v>
      </c>
    </row>
    <row r="84" spans="2:65" s="6" customFormat="1" ht="27" customHeight="1">
      <c r="B84" s="20"/>
      <c r="C84" s="108" t="s">
        <v>83</v>
      </c>
      <c r="D84" s="108" t="s">
        <v>125</v>
      </c>
      <c r="E84" s="282" t="s">
        <v>206</v>
      </c>
      <c r="F84" s="283" t="s">
        <v>207</v>
      </c>
      <c r="G84" s="284"/>
      <c r="H84" s="284"/>
      <c r="I84" s="284"/>
      <c r="J84" s="285" t="s">
        <v>128</v>
      </c>
      <c r="K84" s="286">
        <v>0.33</v>
      </c>
      <c r="L84" s="250"/>
      <c r="M84" s="249"/>
      <c r="N84" s="251">
        <f>ROUND($L$84*$K$84,2)</f>
        <v>0</v>
      </c>
      <c r="O84" s="249"/>
      <c r="P84" s="249"/>
      <c r="Q84" s="249"/>
      <c r="R84" s="110" t="s">
        <v>129</v>
      </c>
      <c r="S84" s="20"/>
      <c r="T84" s="113"/>
      <c r="U84" s="114" t="s">
        <v>35</v>
      </c>
      <c r="X84" s="115">
        <v>0</v>
      </c>
      <c r="Y84" s="115">
        <f>$X$84*$K$84</f>
        <v>0</v>
      </c>
      <c r="Z84" s="115">
        <v>0</v>
      </c>
      <c r="AA84" s="116">
        <f>$Z$84*$K$84</f>
        <v>0</v>
      </c>
      <c r="AR84" s="79" t="s">
        <v>83</v>
      </c>
      <c r="AT84" s="79" t="s">
        <v>125</v>
      </c>
      <c r="AU84" s="79" t="s">
        <v>74</v>
      </c>
      <c r="AY84" s="6" t="s">
        <v>124</v>
      </c>
      <c r="BE84" s="117">
        <f>IF($U$84="základní",$N$84,0)</f>
        <v>0</v>
      </c>
      <c r="BF84" s="117">
        <f>IF($U$84="snížená",$N$84,0)</f>
        <v>0</v>
      </c>
      <c r="BG84" s="117">
        <f>IF($U$84="zákl. přenesená",$N$84,0)</f>
        <v>0</v>
      </c>
      <c r="BH84" s="117">
        <f>IF($U$84="sníž. přenesená",$N$84,0)</f>
        <v>0</v>
      </c>
      <c r="BI84" s="117">
        <f>IF($U$84="nulová",$N$84,0)</f>
        <v>0</v>
      </c>
      <c r="BJ84" s="79" t="s">
        <v>18</v>
      </c>
      <c r="BK84" s="117">
        <f>ROUND($L$84*$K$84,2)</f>
        <v>0</v>
      </c>
      <c r="BL84" s="79" t="s">
        <v>83</v>
      </c>
      <c r="BM84" s="79" t="s">
        <v>379</v>
      </c>
    </row>
    <row r="85" spans="2:47" s="6" customFormat="1" ht="16.5" customHeight="1">
      <c r="B85" s="20"/>
      <c r="F85" s="245" t="s">
        <v>209</v>
      </c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20"/>
      <c r="T85" s="44"/>
      <c r="AA85" s="45"/>
      <c r="AT85" s="6" t="s">
        <v>132</v>
      </c>
      <c r="AU85" s="6" t="s">
        <v>74</v>
      </c>
    </row>
    <row r="86" spans="2:65" s="6" customFormat="1" ht="15.75" customHeight="1">
      <c r="B86" s="20"/>
      <c r="C86" s="123" t="s">
        <v>86</v>
      </c>
      <c r="D86" s="123" t="s">
        <v>196</v>
      </c>
      <c r="E86" s="287" t="s">
        <v>211</v>
      </c>
      <c r="F86" s="288" t="s">
        <v>212</v>
      </c>
      <c r="G86" s="289"/>
      <c r="H86" s="289"/>
      <c r="I86" s="289"/>
      <c r="J86" s="290" t="s">
        <v>213</v>
      </c>
      <c r="K86" s="291">
        <v>0.073</v>
      </c>
      <c r="L86" s="253"/>
      <c r="M86" s="252"/>
      <c r="N86" s="254">
        <f>ROUND($L$86*$K$86,2)</f>
        <v>0</v>
      </c>
      <c r="O86" s="249"/>
      <c r="P86" s="249"/>
      <c r="Q86" s="249"/>
      <c r="R86" s="110"/>
      <c r="S86" s="20"/>
      <c r="T86" s="113"/>
      <c r="U86" s="114" t="s">
        <v>35</v>
      </c>
      <c r="X86" s="115">
        <v>1</v>
      </c>
      <c r="Y86" s="115">
        <f>$X$86*$K$86</f>
        <v>0.073</v>
      </c>
      <c r="Z86" s="115">
        <v>0</v>
      </c>
      <c r="AA86" s="116">
        <f>$Z$86*$K$86</f>
        <v>0</v>
      </c>
      <c r="AR86" s="79" t="s">
        <v>162</v>
      </c>
      <c r="AT86" s="79" t="s">
        <v>196</v>
      </c>
      <c r="AU86" s="79" t="s">
        <v>74</v>
      </c>
      <c r="AY86" s="6" t="s">
        <v>124</v>
      </c>
      <c r="BE86" s="117">
        <f>IF($U$86="základní",$N$86,0)</f>
        <v>0</v>
      </c>
      <c r="BF86" s="117">
        <f>IF($U$86="snížená",$N$86,0)</f>
        <v>0</v>
      </c>
      <c r="BG86" s="117">
        <f>IF($U$86="zákl. přenesená",$N$86,0)</f>
        <v>0</v>
      </c>
      <c r="BH86" s="117">
        <f>IF($U$86="sníž. přenesená",$N$86,0)</f>
        <v>0</v>
      </c>
      <c r="BI86" s="117">
        <f>IF($U$86="nulová",$N$86,0)</f>
        <v>0</v>
      </c>
      <c r="BJ86" s="79" t="s">
        <v>18</v>
      </c>
      <c r="BK86" s="117">
        <f>ROUND($L$86*$K$86,2)</f>
        <v>0</v>
      </c>
      <c r="BL86" s="79" t="s">
        <v>83</v>
      </c>
      <c r="BM86" s="79" t="s">
        <v>380</v>
      </c>
    </row>
    <row r="87" spans="2:47" s="6" customFormat="1" ht="16.5" customHeight="1">
      <c r="B87" s="20"/>
      <c r="F87" s="245" t="s">
        <v>212</v>
      </c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20"/>
      <c r="T87" s="44"/>
      <c r="AA87" s="45"/>
      <c r="AT87" s="6" t="s">
        <v>132</v>
      </c>
      <c r="AU87" s="6" t="s">
        <v>74</v>
      </c>
    </row>
    <row r="88" spans="2:51" s="6" customFormat="1" ht="15.75" customHeight="1">
      <c r="B88" s="118"/>
      <c r="F88" s="246" t="s">
        <v>381</v>
      </c>
      <c r="G88" s="247"/>
      <c r="H88" s="247"/>
      <c r="I88" s="247"/>
      <c r="K88" s="120">
        <v>0.073</v>
      </c>
      <c r="S88" s="118"/>
      <c r="T88" s="121"/>
      <c r="AA88" s="122"/>
      <c r="AT88" s="119" t="s">
        <v>177</v>
      </c>
      <c r="AU88" s="119" t="s">
        <v>74</v>
      </c>
      <c r="AV88" s="119" t="s">
        <v>74</v>
      </c>
      <c r="AW88" s="119" t="s">
        <v>65</v>
      </c>
      <c r="AX88" s="119" t="s">
        <v>18</v>
      </c>
      <c r="AY88" s="119" t="s">
        <v>124</v>
      </c>
    </row>
    <row r="89" spans="2:65" s="6" customFormat="1" ht="27" customHeight="1">
      <c r="B89" s="20"/>
      <c r="C89" s="108" t="s">
        <v>151</v>
      </c>
      <c r="D89" s="108" t="s">
        <v>125</v>
      </c>
      <c r="E89" s="282" t="s">
        <v>216</v>
      </c>
      <c r="F89" s="283" t="s">
        <v>217</v>
      </c>
      <c r="G89" s="284"/>
      <c r="H89" s="284"/>
      <c r="I89" s="284"/>
      <c r="J89" s="285" t="s">
        <v>128</v>
      </c>
      <c r="K89" s="286">
        <v>0.33</v>
      </c>
      <c r="L89" s="250"/>
      <c r="M89" s="249"/>
      <c r="N89" s="251">
        <f>ROUND($L$89*$K$89,2)</f>
        <v>0</v>
      </c>
      <c r="O89" s="249"/>
      <c r="P89" s="249"/>
      <c r="Q89" s="249"/>
      <c r="R89" s="110" t="s">
        <v>129</v>
      </c>
      <c r="S89" s="20"/>
      <c r="T89" s="113"/>
      <c r="U89" s="114" t="s">
        <v>35</v>
      </c>
      <c r="X89" s="115">
        <v>0</v>
      </c>
      <c r="Y89" s="115">
        <f>$X$89*$K$89</f>
        <v>0</v>
      </c>
      <c r="Z89" s="115">
        <v>0</v>
      </c>
      <c r="AA89" s="116">
        <f>$Z$89*$K$89</f>
        <v>0</v>
      </c>
      <c r="AR89" s="79" t="s">
        <v>83</v>
      </c>
      <c r="AT89" s="79" t="s">
        <v>125</v>
      </c>
      <c r="AU89" s="79" t="s">
        <v>74</v>
      </c>
      <c r="AY89" s="6" t="s">
        <v>124</v>
      </c>
      <c r="BE89" s="117">
        <f>IF($U$89="základní",$N$89,0)</f>
        <v>0</v>
      </c>
      <c r="BF89" s="117">
        <f>IF($U$89="snížená",$N$89,0)</f>
        <v>0</v>
      </c>
      <c r="BG89" s="117">
        <f>IF($U$89="zákl. přenesená",$N$89,0)</f>
        <v>0</v>
      </c>
      <c r="BH89" s="117">
        <f>IF($U$89="sníž. přenesená",$N$89,0)</f>
        <v>0</v>
      </c>
      <c r="BI89" s="117">
        <f>IF($U$89="nulová",$N$89,0)</f>
        <v>0</v>
      </c>
      <c r="BJ89" s="79" t="s">
        <v>18</v>
      </c>
      <c r="BK89" s="117">
        <f>ROUND($L$89*$K$89,2)</f>
        <v>0</v>
      </c>
      <c r="BL89" s="79" t="s">
        <v>83</v>
      </c>
      <c r="BM89" s="79" t="s">
        <v>382</v>
      </c>
    </row>
    <row r="90" spans="2:47" s="6" customFormat="1" ht="16.5" customHeight="1">
      <c r="B90" s="20"/>
      <c r="F90" s="245" t="s">
        <v>219</v>
      </c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20"/>
      <c r="T90" s="44"/>
      <c r="AA90" s="45"/>
      <c r="AT90" s="6" t="s">
        <v>132</v>
      </c>
      <c r="AU90" s="6" t="s">
        <v>74</v>
      </c>
    </row>
    <row r="91" spans="2:65" s="6" customFormat="1" ht="15.75" customHeight="1">
      <c r="B91" s="20"/>
      <c r="C91" s="108" t="s">
        <v>157</v>
      </c>
      <c r="D91" s="108" t="s">
        <v>125</v>
      </c>
      <c r="E91" s="282" t="s">
        <v>337</v>
      </c>
      <c r="F91" s="283" t="s">
        <v>338</v>
      </c>
      <c r="G91" s="284"/>
      <c r="H91" s="284"/>
      <c r="I91" s="284"/>
      <c r="J91" s="285" t="s">
        <v>339</v>
      </c>
      <c r="K91" s="286">
        <v>64</v>
      </c>
      <c r="L91" s="250"/>
      <c r="M91" s="249"/>
      <c r="N91" s="251">
        <f>ROUND($L$91*$K$91,2)</f>
        <v>0</v>
      </c>
      <c r="O91" s="249"/>
      <c r="P91" s="249"/>
      <c r="Q91" s="249"/>
      <c r="R91" s="110"/>
      <c r="S91" s="20"/>
      <c r="T91" s="113"/>
      <c r="U91" s="114" t="s">
        <v>35</v>
      </c>
      <c r="X91" s="115">
        <v>0</v>
      </c>
      <c r="Y91" s="115">
        <f>$X$91*$K$91</f>
        <v>0</v>
      </c>
      <c r="Z91" s="115">
        <v>0</v>
      </c>
      <c r="AA91" s="116">
        <f>$Z$91*$K$91</f>
        <v>0</v>
      </c>
      <c r="AR91" s="79" t="s">
        <v>83</v>
      </c>
      <c r="AT91" s="79" t="s">
        <v>125</v>
      </c>
      <c r="AU91" s="79" t="s">
        <v>74</v>
      </c>
      <c r="AY91" s="6" t="s">
        <v>124</v>
      </c>
      <c r="BE91" s="117">
        <f>IF($U$91="základní",$N$91,0)</f>
        <v>0</v>
      </c>
      <c r="BF91" s="117">
        <f>IF($U$91="snížená",$N$91,0)</f>
        <v>0</v>
      </c>
      <c r="BG91" s="117">
        <f>IF($U$91="zákl. přenesená",$N$91,0)</f>
        <v>0</v>
      </c>
      <c r="BH91" s="117">
        <f>IF($U$91="sníž. přenesená",$N$91,0)</f>
        <v>0</v>
      </c>
      <c r="BI91" s="117">
        <f>IF($U$91="nulová",$N$91,0)</f>
        <v>0</v>
      </c>
      <c r="BJ91" s="79" t="s">
        <v>18</v>
      </c>
      <c r="BK91" s="117">
        <f>ROUND($L$91*$K$91,2)</f>
        <v>0</v>
      </c>
      <c r="BL91" s="79" t="s">
        <v>83</v>
      </c>
      <c r="BM91" s="79" t="s">
        <v>340</v>
      </c>
    </row>
    <row r="92" spans="2:47" s="6" customFormat="1" ht="16.5" customHeight="1">
      <c r="B92" s="20"/>
      <c r="F92" s="245" t="s">
        <v>341</v>
      </c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20"/>
      <c r="T92" s="44"/>
      <c r="AA92" s="45"/>
      <c r="AT92" s="6" t="s">
        <v>132</v>
      </c>
      <c r="AU92" s="6" t="s">
        <v>74</v>
      </c>
    </row>
    <row r="93" spans="2:51" s="6" customFormat="1" ht="15.75" customHeight="1">
      <c r="B93" s="118"/>
      <c r="E93" s="119"/>
      <c r="F93" s="246" t="s">
        <v>342</v>
      </c>
      <c r="G93" s="247"/>
      <c r="H93" s="247"/>
      <c r="I93" s="247"/>
      <c r="K93" s="120">
        <v>64</v>
      </c>
      <c r="S93" s="118"/>
      <c r="T93" s="121"/>
      <c r="AA93" s="122"/>
      <c r="AT93" s="119" t="s">
        <v>177</v>
      </c>
      <c r="AU93" s="119" t="s">
        <v>74</v>
      </c>
      <c r="AV93" s="119" t="s">
        <v>74</v>
      </c>
      <c r="AW93" s="119" t="s">
        <v>104</v>
      </c>
      <c r="AX93" s="119" t="s">
        <v>18</v>
      </c>
      <c r="AY93" s="119" t="s">
        <v>124</v>
      </c>
    </row>
    <row r="94" spans="2:65" s="6" customFormat="1" ht="15.75" customHeight="1">
      <c r="B94" s="20"/>
      <c r="C94" s="108" t="s">
        <v>162</v>
      </c>
      <c r="D94" s="108" t="s">
        <v>125</v>
      </c>
      <c r="E94" s="282" t="s">
        <v>383</v>
      </c>
      <c r="F94" s="283" t="s">
        <v>384</v>
      </c>
      <c r="G94" s="284"/>
      <c r="H94" s="284"/>
      <c r="I94" s="284"/>
      <c r="J94" s="285" t="s">
        <v>258</v>
      </c>
      <c r="K94" s="286">
        <v>238</v>
      </c>
      <c r="L94" s="250"/>
      <c r="M94" s="249"/>
      <c r="N94" s="251">
        <f>ROUND($L$94*$K$94,2)</f>
        <v>0</v>
      </c>
      <c r="O94" s="249"/>
      <c r="P94" s="249"/>
      <c r="Q94" s="249"/>
      <c r="R94" s="110" t="s">
        <v>129</v>
      </c>
      <c r="S94" s="20"/>
      <c r="T94" s="113"/>
      <c r="U94" s="114" t="s">
        <v>35</v>
      </c>
      <c r="X94" s="115">
        <v>0</v>
      </c>
      <c r="Y94" s="115">
        <f>$X$94*$K$94</f>
        <v>0</v>
      </c>
      <c r="Z94" s="115">
        <v>0</v>
      </c>
      <c r="AA94" s="116">
        <f>$Z$94*$K$94</f>
        <v>0</v>
      </c>
      <c r="AR94" s="79" t="s">
        <v>83</v>
      </c>
      <c r="AT94" s="79" t="s">
        <v>125</v>
      </c>
      <c r="AU94" s="79" t="s">
        <v>74</v>
      </c>
      <c r="AY94" s="6" t="s">
        <v>124</v>
      </c>
      <c r="BE94" s="117">
        <f>IF($U$94="základní",$N$94,0)</f>
        <v>0</v>
      </c>
      <c r="BF94" s="117">
        <f>IF($U$94="snížená",$N$94,0)</f>
        <v>0</v>
      </c>
      <c r="BG94" s="117">
        <f>IF($U$94="zákl. přenesená",$N$94,0)</f>
        <v>0</v>
      </c>
      <c r="BH94" s="117">
        <f>IF($U$94="sníž. přenesená",$N$94,0)</f>
        <v>0</v>
      </c>
      <c r="BI94" s="117">
        <f>IF($U$94="nulová",$N$94,0)</f>
        <v>0</v>
      </c>
      <c r="BJ94" s="79" t="s">
        <v>18</v>
      </c>
      <c r="BK94" s="117">
        <f>ROUND($L$94*$K$94,2)</f>
        <v>0</v>
      </c>
      <c r="BL94" s="79" t="s">
        <v>83</v>
      </c>
      <c r="BM94" s="79" t="s">
        <v>385</v>
      </c>
    </row>
    <row r="95" spans="2:47" s="6" customFormat="1" ht="16.5" customHeight="1">
      <c r="B95" s="20"/>
      <c r="F95" s="245" t="s">
        <v>386</v>
      </c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20"/>
      <c r="T95" s="44"/>
      <c r="AA95" s="45"/>
      <c r="AT95" s="6" t="s">
        <v>132</v>
      </c>
      <c r="AU95" s="6" t="s">
        <v>74</v>
      </c>
    </row>
    <row r="96" spans="2:51" s="6" customFormat="1" ht="15.75" customHeight="1">
      <c r="B96" s="118"/>
      <c r="F96" s="246" t="s">
        <v>261</v>
      </c>
      <c r="G96" s="247"/>
      <c r="H96" s="247"/>
      <c r="I96" s="247"/>
      <c r="K96" s="120">
        <v>238</v>
      </c>
      <c r="S96" s="118"/>
      <c r="T96" s="121"/>
      <c r="AA96" s="122"/>
      <c r="AT96" s="119" t="s">
        <v>177</v>
      </c>
      <c r="AU96" s="119" t="s">
        <v>74</v>
      </c>
      <c r="AV96" s="119" t="s">
        <v>74</v>
      </c>
      <c r="AW96" s="119" t="s">
        <v>65</v>
      </c>
      <c r="AX96" s="119" t="s">
        <v>18</v>
      </c>
      <c r="AY96" s="119" t="s">
        <v>124</v>
      </c>
    </row>
    <row r="97" spans="2:65" s="6" customFormat="1" ht="27" customHeight="1">
      <c r="B97" s="20"/>
      <c r="C97" s="108" t="s">
        <v>167</v>
      </c>
      <c r="D97" s="108" t="s">
        <v>125</v>
      </c>
      <c r="E97" s="282" t="s">
        <v>263</v>
      </c>
      <c r="F97" s="283" t="s">
        <v>264</v>
      </c>
      <c r="G97" s="284"/>
      <c r="H97" s="284"/>
      <c r="I97" s="284"/>
      <c r="J97" s="285" t="s">
        <v>140</v>
      </c>
      <c r="K97" s="286">
        <v>21</v>
      </c>
      <c r="L97" s="250"/>
      <c r="M97" s="249"/>
      <c r="N97" s="251">
        <f>ROUND($L$97*$K$97,2)</f>
        <v>0</v>
      </c>
      <c r="O97" s="249"/>
      <c r="P97" s="249"/>
      <c r="Q97" s="249"/>
      <c r="R97" s="110" t="s">
        <v>129</v>
      </c>
      <c r="S97" s="20"/>
      <c r="T97" s="113"/>
      <c r="U97" s="114" t="s">
        <v>35</v>
      </c>
      <c r="X97" s="115">
        <v>0</v>
      </c>
      <c r="Y97" s="115">
        <f>$X$97*$K$97</f>
        <v>0</v>
      </c>
      <c r="Z97" s="115">
        <v>0</v>
      </c>
      <c r="AA97" s="116">
        <f>$Z$97*$K$97</f>
        <v>0</v>
      </c>
      <c r="AR97" s="79" t="s">
        <v>83</v>
      </c>
      <c r="AT97" s="79" t="s">
        <v>125</v>
      </c>
      <c r="AU97" s="79" t="s">
        <v>74</v>
      </c>
      <c r="AY97" s="6" t="s">
        <v>124</v>
      </c>
      <c r="BE97" s="117">
        <f>IF($U$97="základní",$N$97,0)</f>
        <v>0</v>
      </c>
      <c r="BF97" s="117">
        <f>IF($U$97="snížená",$N$97,0)</f>
        <v>0</v>
      </c>
      <c r="BG97" s="117">
        <f>IF($U$97="zákl. přenesená",$N$97,0)</f>
        <v>0</v>
      </c>
      <c r="BH97" s="117">
        <f>IF($U$97="sníž. přenesená",$N$97,0)</f>
        <v>0</v>
      </c>
      <c r="BI97" s="117">
        <f>IF($U$97="nulová",$N$97,0)</f>
        <v>0</v>
      </c>
      <c r="BJ97" s="79" t="s">
        <v>18</v>
      </c>
      <c r="BK97" s="117">
        <f>ROUND($L$97*$K$97,2)</f>
        <v>0</v>
      </c>
      <c r="BL97" s="79" t="s">
        <v>83</v>
      </c>
      <c r="BM97" s="79" t="s">
        <v>387</v>
      </c>
    </row>
    <row r="98" spans="2:47" s="6" customFormat="1" ht="16.5" customHeight="1">
      <c r="B98" s="20"/>
      <c r="F98" s="245" t="s">
        <v>266</v>
      </c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20"/>
      <c r="T98" s="44"/>
      <c r="AA98" s="45"/>
      <c r="AT98" s="6" t="s">
        <v>132</v>
      </c>
      <c r="AU98" s="6" t="s">
        <v>74</v>
      </c>
    </row>
    <row r="99" spans="2:65" s="6" customFormat="1" ht="27" customHeight="1">
      <c r="B99" s="20"/>
      <c r="C99" s="108" t="s">
        <v>23</v>
      </c>
      <c r="D99" s="108" t="s">
        <v>125</v>
      </c>
      <c r="E99" s="282" t="s">
        <v>290</v>
      </c>
      <c r="F99" s="283" t="s">
        <v>291</v>
      </c>
      <c r="G99" s="284"/>
      <c r="H99" s="284"/>
      <c r="I99" s="284"/>
      <c r="J99" s="285" t="s">
        <v>128</v>
      </c>
      <c r="K99" s="286">
        <v>0.33</v>
      </c>
      <c r="L99" s="250"/>
      <c r="M99" s="249"/>
      <c r="N99" s="251">
        <f>ROUND($L$99*$K$99,2)</f>
        <v>0</v>
      </c>
      <c r="O99" s="249"/>
      <c r="P99" s="249"/>
      <c r="Q99" s="249"/>
      <c r="R99" s="110" t="s">
        <v>129</v>
      </c>
      <c r="S99" s="20"/>
      <c r="T99" s="113"/>
      <c r="U99" s="114" t="s">
        <v>35</v>
      </c>
      <c r="X99" s="115">
        <v>0</v>
      </c>
      <c r="Y99" s="115">
        <f>$X$99*$K$99</f>
        <v>0</v>
      </c>
      <c r="Z99" s="115">
        <v>0</v>
      </c>
      <c r="AA99" s="116">
        <f>$Z$99*$K$99</f>
        <v>0</v>
      </c>
      <c r="AR99" s="79" t="s">
        <v>83</v>
      </c>
      <c r="AT99" s="79" t="s">
        <v>125</v>
      </c>
      <c r="AU99" s="79" t="s">
        <v>74</v>
      </c>
      <c r="AY99" s="6" t="s">
        <v>124</v>
      </c>
      <c r="BE99" s="117">
        <f>IF($U$99="základní",$N$99,0)</f>
        <v>0</v>
      </c>
      <c r="BF99" s="117">
        <f>IF($U$99="snížená",$N$99,0)</f>
        <v>0</v>
      </c>
      <c r="BG99" s="117">
        <f>IF($U$99="zákl. přenesená",$N$99,0)</f>
        <v>0</v>
      </c>
      <c r="BH99" s="117">
        <f>IF($U$99="sníž. přenesená",$N$99,0)</f>
        <v>0</v>
      </c>
      <c r="BI99" s="117">
        <f>IF($U$99="nulová",$N$99,0)</f>
        <v>0</v>
      </c>
      <c r="BJ99" s="79" t="s">
        <v>18</v>
      </c>
      <c r="BK99" s="117">
        <f>ROUND($L$99*$K$99,2)</f>
        <v>0</v>
      </c>
      <c r="BL99" s="79" t="s">
        <v>83</v>
      </c>
      <c r="BM99" s="79" t="s">
        <v>388</v>
      </c>
    </row>
    <row r="100" spans="2:47" s="6" customFormat="1" ht="27" customHeight="1">
      <c r="B100" s="20"/>
      <c r="F100" s="245" t="s">
        <v>293</v>
      </c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20"/>
      <c r="T100" s="44"/>
      <c r="AA100" s="45"/>
      <c r="AT100" s="6" t="s">
        <v>132</v>
      </c>
      <c r="AU100" s="6" t="s">
        <v>74</v>
      </c>
    </row>
    <row r="101" spans="2:63" s="99" customFormat="1" ht="30.75" customHeight="1">
      <c r="B101" s="100"/>
      <c r="D101" s="107" t="s">
        <v>107</v>
      </c>
      <c r="N101" s="137">
        <f>$BK$101</f>
        <v>0</v>
      </c>
      <c r="O101" s="138"/>
      <c r="P101" s="138"/>
      <c r="Q101" s="138"/>
      <c r="S101" s="100"/>
      <c r="T101" s="103"/>
      <c r="W101" s="104">
        <f>SUM($W$102:$W$103)</f>
        <v>0</v>
      </c>
      <c r="Y101" s="104">
        <f>SUM($Y$102:$Y$103)</f>
        <v>0</v>
      </c>
      <c r="AA101" s="105">
        <f>SUM($AA$102:$AA$103)</f>
        <v>0</v>
      </c>
      <c r="AR101" s="102" t="s">
        <v>18</v>
      </c>
      <c r="AT101" s="102" t="s">
        <v>64</v>
      </c>
      <c r="AU101" s="102" t="s">
        <v>18</v>
      </c>
      <c r="AY101" s="102" t="s">
        <v>124</v>
      </c>
      <c r="BK101" s="106">
        <f>SUM($BK$102:$BK$103)</f>
        <v>0</v>
      </c>
    </row>
    <row r="102" spans="2:65" s="6" customFormat="1" ht="27" customHeight="1">
      <c r="B102" s="20"/>
      <c r="C102" s="108" t="s">
        <v>178</v>
      </c>
      <c r="D102" s="108" t="s">
        <v>125</v>
      </c>
      <c r="E102" s="282" t="s">
        <v>301</v>
      </c>
      <c r="F102" s="283" t="s">
        <v>302</v>
      </c>
      <c r="G102" s="284"/>
      <c r="H102" s="284"/>
      <c r="I102" s="284"/>
      <c r="J102" s="285" t="s">
        <v>213</v>
      </c>
      <c r="K102" s="286">
        <v>0.073</v>
      </c>
      <c r="L102" s="250"/>
      <c r="M102" s="249"/>
      <c r="N102" s="251">
        <f>ROUND($L$102*$K$102,2)</f>
        <v>0</v>
      </c>
      <c r="O102" s="249"/>
      <c r="P102" s="249"/>
      <c r="Q102" s="249"/>
      <c r="R102" s="110" t="s">
        <v>129</v>
      </c>
      <c r="S102" s="20"/>
      <c r="T102" s="113"/>
      <c r="U102" s="114" t="s">
        <v>35</v>
      </c>
      <c r="X102" s="115">
        <v>0</v>
      </c>
      <c r="Y102" s="115">
        <f>$X$102*$K$102</f>
        <v>0</v>
      </c>
      <c r="Z102" s="115">
        <v>0</v>
      </c>
      <c r="AA102" s="116">
        <f>$Z$102*$K$102</f>
        <v>0</v>
      </c>
      <c r="AR102" s="79" t="s">
        <v>83</v>
      </c>
      <c r="AT102" s="79" t="s">
        <v>125</v>
      </c>
      <c r="AU102" s="79" t="s">
        <v>74</v>
      </c>
      <c r="AY102" s="6" t="s">
        <v>124</v>
      </c>
      <c r="BE102" s="117">
        <f>IF($U$102="základní",$N$102,0)</f>
        <v>0</v>
      </c>
      <c r="BF102" s="117">
        <f>IF($U$102="snížená",$N$102,0)</f>
        <v>0</v>
      </c>
      <c r="BG102" s="117">
        <f>IF($U$102="zákl. přenesená",$N$102,0)</f>
        <v>0</v>
      </c>
      <c r="BH102" s="117">
        <f>IF($U$102="sníž. přenesená",$N$102,0)</f>
        <v>0</v>
      </c>
      <c r="BI102" s="117">
        <f>IF($U$102="nulová",$N$102,0)</f>
        <v>0</v>
      </c>
      <c r="BJ102" s="79" t="s">
        <v>18</v>
      </c>
      <c r="BK102" s="117">
        <f>ROUND($L$102*$K$102,2)</f>
        <v>0</v>
      </c>
      <c r="BL102" s="79" t="s">
        <v>83</v>
      </c>
      <c r="BM102" s="79" t="s">
        <v>303</v>
      </c>
    </row>
    <row r="103" spans="2:47" s="6" customFormat="1" ht="16.5" customHeight="1">
      <c r="B103" s="20"/>
      <c r="F103" s="245" t="s">
        <v>304</v>
      </c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20"/>
      <c r="T103" s="124"/>
      <c r="U103" s="125"/>
      <c r="V103" s="125"/>
      <c r="W103" s="125"/>
      <c r="X103" s="125"/>
      <c r="Y103" s="125"/>
      <c r="Z103" s="125"/>
      <c r="AA103" s="126"/>
      <c r="AT103" s="6" t="s">
        <v>132</v>
      </c>
      <c r="AU103" s="6" t="s">
        <v>74</v>
      </c>
    </row>
    <row r="104" spans="2:19" s="6" customFormat="1" ht="7.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20"/>
    </row>
  </sheetData>
  <sheetProtection password="CB74" sheet="1"/>
  <mergeCells count="99">
    <mergeCell ref="O19:P19"/>
    <mergeCell ref="O20:P20"/>
    <mergeCell ref="C2:R2"/>
    <mergeCell ref="C4:R4"/>
    <mergeCell ref="F6:Q6"/>
    <mergeCell ref="F7:Q7"/>
    <mergeCell ref="F8:Q8"/>
    <mergeCell ref="O11:P11"/>
    <mergeCell ref="O13:P13"/>
    <mergeCell ref="O14:P14"/>
    <mergeCell ref="O16:P16"/>
    <mergeCell ref="O17:P17"/>
    <mergeCell ref="H32:J32"/>
    <mergeCell ref="M32:P32"/>
    <mergeCell ref="E23:P23"/>
    <mergeCell ref="M26:P26"/>
    <mergeCell ref="H28:J28"/>
    <mergeCell ref="M28:P28"/>
    <mergeCell ref="H29:J29"/>
    <mergeCell ref="M29:P29"/>
    <mergeCell ref="H30:J30"/>
    <mergeCell ref="M30:P30"/>
    <mergeCell ref="H31:J31"/>
    <mergeCell ref="M31:P31"/>
    <mergeCell ref="N54:Q54"/>
    <mergeCell ref="N55:Q55"/>
    <mergeCell ref="L34:P34"/>
    <mergeCell ref="C40:R40"/>
    <mergeCell ref="F42:Q42"/>
    <mergeCell ref="F43:Q43"/>
    <mergeCell ref="F44:Q44"/>
    <mergeCell ref="M46:P46"/>
    <mergeCell ref="M48:Q48"/>
    <mergeCell ref="C51:G51"/>
    <mergeCell ref="N51:Q51"/>
    <mergeCell ref="N53:Q53"/>
    <mergeCell ref="F78:I78"/>
    <mergeCell ref="L78:M78"/>
    <mergeCell ref="N78:Q78"/>
    <mergeCell ref="N56:Q56"/>
    <mergeCell ref="C63:R63"/>
    <mergeCell ref="F65:Q65"/>
    <mergeCell ref="F66:Q66"/>
    <mergeCell ref="F67:Q67"/>
    <mergeCell ref="M69:P69"/>
    <mergeCell ref="M71:Q71"/>
    <mergeCell ref="F74:I74"/>
    <mergeCell ref="L74:M74"/>
    <mergeCell ref="N74:Q74"/>
    <mergeCell ref="F81:R81"/>
    <mergeCell ref="F82:I82"/>
    <mergeCell ref="L82:M82"/>
    <mergeCell ref="N82:Q82"/>
    <mergeCell ref="F79:R79"/>
    <mergeCell ref="F80:I80"/>
    <mergeCell ref="L80:M80"/>
    <mergeCell ref="N80:Q80"/>
    <mergeCell ref="F90:R90"/>
    <mergeCell ref="F83:R83"/>
    <mergeCell ref="F84:I84"/>
    <mergeCell ref="L84:M84"/>
    <mergeCell ref="N84:Q84"/>
    <mergeCell ref="F85:R85"/>
    <mergeCell ref="F86:I86"/>
    <mergeCell ref="L86:M86"/>
    <mergeCell ref="N86:Q86"/>
    <mergeCell ref="F87:R87"/>
    <mergeCell ref="F88:I88"/>
    <mergeCell ref="F89:I89"/>
    <mergeCell ref="L89:M89"/>
    <mergeCell ref="N89:Q89"/>
    <mergeCell ref="F93:I93"/>
    <mergeCell ref="F94:I94"/>
    <mergeCell ref="L94:M94"/>
    <mergeCell ref="N94:Q94"/>
    <mergeCell ref="F91:I91"/>
    <mergeCell ref="L91:M91"/>
    <mergeCell ref="N91:Q91"/>
    <mergeCell ref="F92:R92"/>
    <mergeCell ref="H1:K1"/>
    <mergeCell ref="F99:I99"/>
    <mergeCell ref="L99:M99"/>
    <mergeCell ref="N99:Q99"/>
    <mergeCell ref="F95:R95"/>
    <mergeCell ref="F96:I96"/>
    <mergeCell ref="F97:I97"/>
    <mergeCell ref="L97:M97"/>
    <mergeCell ref="N97:Q97"/>
    <mergeCell ref="F98:R98"/>
    <mergeCell ref="S2:AC2"/>
    <mergeCell ref="F103:R103"/>
    <mergeCell ref="N75:Q75"/>
    <mergeCell ref="N76:Q76"/>
    <mergeCell ref="N77:Q77"/>
    <mergeCell ref="N101:Q101"/>
    <mergeCell ref="F100:R100"/>
    <mergeCell ref="F102:I102"/>
    <mergeCell ref="L102:M102"/>
    <mergeCell ref="N102:Q102"/>
  </mergeCells>
  <hyperlinks>
    <hyperlink ref="F1:G1" location="C2" tooltip="Krycí list soupisu" display="1) Krycí list soupisu"/>
    <hyperlink ref="H1:K1" location="C51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showGridLines="0" zoomScalePageLayoutView="0" workbookViewId="0" topLeftCell="A1">
      <pane ySplit="1" topLeftCell="BM66" activePane="bottomLeft" state="frozen"/>
      <selection pane="topLeft" activeCell="A1" sqref="A1"/>
      <selection pane="bottomLeft" activeCell="K80" sqref="K8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6"/>
      <c r="B1" s="143"/>
      <c r="C1" s="143"/>
      <c r="D1" s="154" t="s">
        <v>1</v>
      </c>
      <c r="E1" s="143"/>
      <c r="F1" s="155" t="s">
        <v>418</v>
      </c>
      <c r="G1" s="155"/>
      <c r="H1" s="139" t="s">
        <v>419</v>
      </c>
      <c r="I1" s="139"/>
      <c r="J1" s="139"/>
      <c r="K1" s="139"/>
      <c r="L1" s="155" t="s">
        <v>420</v>
      </c>
      <c r="M1" s="155"/>
      <c r="N1" s="143"/>
      <c r="O1" s="154" t="s">
        <v>93</v>
      </c>
      <c r="P1" s="143"/>
      <c r="Q1" s="143"/>
      <c r="R1" s="143"/>
      <c r="S1" s="155" t="s">
        <v>421</v>
      </c>
      <c r="T1" s="155"/>
      <c r="U1" s="156"/>
      <c r="V1" s="15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30" t="s">
        <v>5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1" t="s">
        <v>6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147" t="s">
        <v>94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131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1" t="str">
        <f>'Rekapitulace stavby'!$K$6</f>
        <v>3711 - Zabrušany-Revitalizace prostoru Heřmanov,aktual 01-2013</v>
      </c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11"/>
    </row>
    <row r="7" spans="2:18" s="2" customFormat="1" ht="15.75" customHeight="1">
      <c r="B7" s="10"/>
      <c r="D7" s="15" t="s">
        <v>95</v>
      </c>
      <c r="F7" s="261" t="s">
        <v>96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11"/>
    </row>
    <row r="8" spans="2:18" s="6" customFormat="1" ht="18.75" customHeight="1">
      <c r="B8" s="20"/>
      <c r="D8" s="14" t="s">
        <v>97</v>
      </c>
      <c r="F8" s="149" t="s">
        <v>389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23"/>
    </row>
    <row r="9" spans="2:18" s="6" customFormat="1" ht="14.25" customHeight="1">
      <c r="B9" s="20"/>
      <c r="R9" s="23"/>
    </row>
    <row r="10" spans="2:18" s="6" customFormat="1" ht="15" customHeight="1">
      <c r="B10" s="20"/>
      <c r="D10" s="15" t="s">
        <v>99</v>
      </c>
      <c r="F10" s="16" t="s">
        <v>73</v>
      </c>
      <c r="R10" s="23"/>
    </row>
    <row r="11" spans="2:18" s="6" customFormat="1" ht="15" customHeight="1">
      <c r="B11" s="20"/>
      <c r="D11" s="15" t="s">
        <v>19</v>
      </c>
      <c r="F11" s="16" t="s">
        <v>20</v>
      </c>
      <c r="M11" s="15" t="s">
        <v>21</v>
      </c>
      <c r="O11" s="255" t="str">
        <f>'Rekapitulace stavby'!$AN$8</f>
        <v>30.01.2013</v>
      </c>
      <c r="P11" s="148"/>
      <c r="R11" s="23"/>
    </row>
    <row r="12" spans="2:18" s="6" customFormat="1" ht="7.5" customHeight="1">
      <c r="B12" s="20"/>
      <c r="R12" s="23"/>
    </row>
    <row r="13" spans="2:18" s="6" customFormat="1" ht="15" customHeight="1">
      <c r="B13" s="20"/>
      <c r="D13" s="15" t="s">
        <v>25</v>
      </c>
      <c r="M13" s="15" t="s">
        <v>26</v>
      </c>
      <c r="O13" s="150">
        <f>IF('Rekapitulace stavby'!$AN$10="","",'Rekapitulace stavby'!$AN$10)</f>
      </c>
      <c r="P13" s="148"/>
      <c r="R13" s="23"/>
    </row>
    <row r="14" spans="2:18" s="6" customFormat="1" ht="18.75" customHeight="1">
      <c r="B14" s="20"/>
      <c r="E14" s="16" t="str">
        <f>IF('Rekapitulace stavby'!$E$11="","",'Rekapitulace stavby'!$E$11)</f>
        <v> </v>
      </c>
      <c r="M14" s="15" t="s">
        <v>27</v>
      </c>
      <c r="O14" s="150">
        <f>IF('Rekapitulace stavby'!$AN$11="","",'Rekapitulace stavby'!$AN$11)</f>
      </c>
      <c r="P14" s="148"/>
      <c r="R14" s="23"/>
    </row>
    <row r="15" spans="2:18" s="6" customFormat="1" ht="7.5" customHeight="1">
      <c r="B15" s="20"/>
      <c r="R15" s="23"/>
    </row>
    <row r="16" spans="2:18" s="6" customFormat="1" ht="15" customHeight="1">
      <c r="B16" s="20"/>
      <c r="D16" s="15" t="s">
        <v>28</v>
      </c>
      <c r="M16" s="15" t="s">
        <v>26</v>
      </c>
      <c r="O16" s="150" t="str">
        <f>IF('Rekapitulace stavby'!$AN$13="","",'Rekapitulace stavby'!$AN$13)</f>
        <v>Vyplň údaj</v>
      </c>
      <c r="P16" s="148"/>
      <c r="R16" s="23"/>
    </row>
    <row r="17" spans="2:18" s="6" customFormat="1" ht="18.75" customHeight="1">
      <c r="B17" s="20"/>
      <c r="E17" s="16" t="str">
        <f>IF('Rekapitulace stavby'!$E$14="","",'Rekapitulace stavby'!$E$14)</f>
        <v>Vyplň údaj</v>
      </c>
      <c r="M17" s="15" t="s">
        <v>27</v>
      </c>
      <c r="O17" s="150" t="str">
        <f>IF('Rekapitulace stavby'!$AN$14="","",'Rekapitulace stavby'!$AN$14)</f>
        <v>Vyplň údaj</v>
      </c>
      <c r="P17" s="148"/>
      <c r="R17" s="23"/>
    </row>
    <row r="18" spans="2:18" s="6" customFormat="1" ht="7.5" customHeight="1">
      <c r="B18" s="20"/>
      <c r="R18" s="23"/>
    </row>
    <row r="19" spans="2:18" s="6" customFormat="1" ht="15" customHeight="1">
      <c r="B19" s="20"/>
      <c r="D19" s="15" t="s">
        <v>30</v>
      </c>
      <c r="M19" s="15" t="s">
        <v>26</v>
      </c>
      <c r="O19" s="150">
        <f>IF('Rekapitulace stavby'!$AN$16="","",'Rekapitulace stavby'!$AN$16)</f>
      </c>
      <c r="P19" s="148"/>
      <c r="R19" s="23"/>
    </row>
    <row r="20" spans="2:18" s="6" customFormat="1" ht="18.75" customHeight="1">
      <c r="B20" s="20"/>
      <c r="E20" s="16" t="str">
        <f>IF('Rekapitulace stavby'!$E$17="","",'Rekapitulace stavby'!$E$17)</f>
        <v> </v>
      </c>
      <c r="M20" s="15" t="s">
        <v>27</v>
      </c>
      <c r="O20" s="150">
        <f>IF('Rekapitulace stavby'!$AN$17="","",'Rekapitulace stavby'!$AN$17)</f>
      </c>
      <c r="P20" s="148"/>
      <c r="R20" s="23"/>
    </row>
    <row r="21" spans="2:18" s="6" customFormat="1" ht="7.5" customHeight="1">
      <c r="B21" s="20"/>
      <c r="R21" s="23"/>
    </row>
    <row r="22" spans="2:18" s="6" customFormat="1" ht="15" customHeight="1">
      <c r="B22" s="20"/>
      <c r="D22" s="15" t="s">
        <v>32</v>
      </c>
      <c r="R22" s="23"/>
    </row>
    <row r="23" spans="2:18" s="79" customFormat="1" ht="15.75" customHeight="1">
      <c r="B23" s="80"/>
      <c r="E23" s="134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R23" s="81"/>
    </row>
    <row r="24" spans="2:18" s="6" customFormat="1" ht="7.5" customHeight="1">
      <c r="B24" s="20"/>
      <c r="R24" s="23"/>
    </row>
    <row r="25" spans="2:18" s="6" customFormat="1" ht="7.5" customHeight="1">
      <c r="B25" s="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23"/>
    </row>
    <row r="26" spans="2:18" s="6" customFormat="1" ht="26.25" customHeight="1">
      <c r="B26" s="20"/>
      <c r="D26" s="82" t="s">
        <v>33</v>
      </c>
      <c r="M26" s="244">
        <f>ROUNDUP($N$75,2)</f>
        <v>0</v>
      </c>
      <c r="N26" s="148"/>
      <c r="O26" s="148"/>
      <c r="P26" s="148"/>
      <c r="R26" s="23"/>
    </row>
    <row r="27" spans="2:18" s="6" customFormat="1" ht="7.5" customHeight="1">
      <c r="B27" s="2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R27" s="23"/>
    </row>
    <row r="28" spans="2:18" s="6" customFormat="1" ht="15" customHeight="1">
      <c r="B28" s="20"/>
      <c r="D28" s="25" t="s">
        <v>34</v>
      </c>
      <c r="E28" s="25" t="s">
        <v>35</v>
      </c>
      <c r="F28" s="26">
        <v>0.21</v>
      </c>
      <c r="G28" s="83" t="s">
        <v>36</v>
      </c>
      <c r="H28" s="266">
        <f>SUM($BE$75:$BE$95)</f>
        <v>0</v>
      </c>
      <c r="I28" s="148"/>
      <c r="J28" s="148"/>
      <c r="M28" s="266">
        <f>SUM($BE$75:$BE$95)*$F$28</f>
        <v>0</v>
      </c>
      <c r="N28" s="148"/>
      <c r="O28" s="148"/>
      <c r="P28" s="148"/>
      <c r="R28" s="23"/>
    </row>
    <row r="29" spans="2:18" s="6" customFormat="1" ht="15" customHeight="1">
      <c r="B29" s="20"/>
      <c r="E29" s="25" t="s">
        <v>37</v>
      </c>
      <c r="F29" s="26">
        <v>0.15</v>
      </c>
      <c r="G29" s="83" t="s">
        <v>36</v>
      </c>
      <c r="H29" s="266">
        <f>SUM($BF$75:$BF$95)</f>
        <v>0</v>
      </c>
      <c r="I29" s="148"/>
      <c r="J29" s="148"/>
      <c r="M29" s="266">
        <f>SUM($BF$75:$BF$95)*$F$29</f>
        <v>0</v>
      </c>
      <c r="N29" s="148"/>
      <c r="O29" s="148"/>
      <c r="P29" s="148"/>
      <c r="R29" s="23"/>
    </row>
    <row r="30" spans="2:18" s="6" customFormat="1" ht="15" customHeight="1" hidden="1">
      <c r="B30" s="20"/>
      <c r="E30" s="25" t="s">
        <v>38</v>
      </c>
      <c r="F30" s="26">
        <v>0.21</v>
      </c>
      <c r="G30" s="83" t="s">
        <v>36</v>
      </c>
      <c r="H30" s="266">
        <f>SUM($BG$75:$BG$95)</f>
        <v>0</v>
      </c>
      <c r="I30" s="148"/>
      <c r="J30" s="148"/>
      <c r="M30" s="266">
        <v>0</v>
      </c>
      <c r="N30" s="148"/>
      <c r="O30" s="148"/>
      <c r="P30" s="148"/>
      <c r="R30" s="23"/>
    </row>
    <row r="31" spans="2:18" s="6" customFormat="1" ht="15" customHeight="1" hidden="1">
      <c r="B31" s="20"/>
      <c r="E31" s="25" t="s">
        <v>39</v>
      </c>
      <c r="F31" s="26">
        <v>0.15</v>
      </c>
      <c r="G31" s="83" t="s">
        <v>36</v>
      </c>
      <c r="H31" s="266">
        <f>SUM($BH$75:$BH$95)</f>
        <v>0</v>
      </c>
      <c r="I31" s="148"/>
      <c r="J31" s="148"/>
      <c r="M31" s="266">
        <v>0</v>
      </c>
      <c r="N31" s="148"/>
      <c r="O31" s="148"/>
      <c r="P31" s="148"/>
      <c r="R31" s="23"/>
    </row>
    <row r="32" spans="2:18" s="6" customFormat="1" ht="15" customHeight="1" hidden="1">
      <c r="B32" s="20"/>
      <c r="E32" s="25" t="s">
        <v>40</v>
      </c>
      <c r="F32" s="26">
        <v>0</v>
      </c>
      <c r="G32" s="83" t="s">
        <v>36</v>
      </c>
      <c r="H32" s="266">
        <f>SUM($BI$75:$BI$95)</f>
        <v>0</v>
      </c>
      <c r="I32" s="148"/>
      <c r="J32" s="148"/>
      <c r="M32" s="266">
        <v>0</v>
      </c>
      <c r="N32" s="148"/>
      <c r="O32" s="148"/>
      <c r="P32" s="148"/>
      <c r="R32" s="23"/>
    </row>
    <row r="33" spans="2:18" s="6" customFormat="1" ht="7.5" customHeight="1">
      <c r="B33" s="20"/>
      <c r="R33" s="23"/>
    </row>
    <row r="34" spans="2:18" s="6" customFormat="1" ht="26.25" customHeight="1">
      <c r="B34" s="20"/>
      <c r="C34" s="29"/>
      <c r="D34" s="30" t="s">
        <v>41</v>
      </c>
      <c r="E34" s="31"/>
      <c r="F34" s="31"/>
      <c r="G34" s="84" t="s">
        <v>42</v>
      </c>
      <c r="H34" s="32" t="s">
        <v>43</v>
      </c>
      <c r="I34" s="31"/>
      <c r="J34" s="31"/>
      <c r="K34" s="31"/>
      <c r="L34" s="145">
        <f>ROUNDUP(SUM($M$26:$M$32),2)</f>
        <v>0</v>
      </c>
      <c r="M34" s="241"/>
      <c r="N34" s="241"/>
      <c r="O34" s="241"/>
      <c r="P34" s="146"/>
      <c r="Q34" s="29"/>
      <c r="R34" s="33"/>
    </row>
    <row r="35" spans="2:18" s="6" customFormat="1" ht="15" customHeight="1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</row>
    <row r="39" spans="2:18" s="6" customFormat="1" ht="7.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85"/>
    </row>
    <row r="40" spans="2:18" s="6" customFormat="1" ht="37.5" customHeight="1">
      <c r="B40" s="20"/>
      <c r="C40" s="147" t="s">
        <v>100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265"/>
    </row>
    <row r="41" spans="2:18" s="6" customFormat="1" ht="7.5" customHeight="1">
      <c r="B41" s="20"/>
      <c r="R41" s="23"/>
    </row>
    <row r="42" spans="2:18" s="6" customFormat="1" ht="15" customHeight="1">
      <c r="B42" s="20"/>
      <c r="C42" s="15" t="s">
        <v>15</v>
      </c>
      <c r="F42" s="261" t="str">
        <f>$F$6</f>
        <v>3711 - Zabrušany-Revitalizace prostoru Heřmanov,aktual 01-2013</v>
      </c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23"/>
    </row>
    <row r="43" spans="2:18" ht="15.75" customHeight="1">
      <c r="B43" s="10"/>
      <c r="C43" s="15" t="s">
        <v>95</v>
      </c>
      <c r="F43" s="261" t="s">
        <v>96</v>
      </c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11"/>
    </row>
    <row r="44" spans="2:18" s="6" customFormat="1" ht="15" customHeight="1">
      <c r="B44" s="20"/>
      <c r="C44" s="14" t="s">
        <v>97</v>
      </c>
      <c r="F44" s="149" t="str">
        <f>$F$8</f>
        <v>5 - 5.ROK</v>
      </c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23"/>
    </row>
    <row r="45" spans="2:18" s="6" customFormat="1" ht="7.5" customHeight="1">
      <c r="B45" s="20"/>
      <c r="R45" s="23"/>
    </row>
    <row r="46" spans="2:18" s="6" customFormat="1" ht="18.75" customHeight="1">
      <c r="B46" s="20"/>
      <c r="C46" s="15" t="s">
        <v>19</v>
      </c>
      <c r="F46" s="16" t="str">
        <f>$F$11</f>
        <v> </v>
      </c>
      <c r="K46" s="15" t="s">
        <v>21</v>
      </c>
      <c r="M46" s="255" t="str">
        <f>IF($O$11="","",$O$11)</f>
        <v>30.01.2013</v>
      </c>
      <c r="N46" s="148"/>
      <c r="O46" s="148"/>
      <c r="P46" s="148"/>
      <c r="R46" s="23"/>
    </row>
    <row r="47" spans="2:18" s="6" customFormat="1" ht="7.5" customHeight="1">
      <c r="B47" s="20"/>
      <c r="R47" s="23"/>
    </row>
    <row r="48" spans="2:18" s="6" customFormat="1" ht="15.75" customHeight="1">
      <c r="B48" s="20"/>
      <c r="C48" s="15" t="s">
        <v>25</v>
      </c>
      <c r="F48" s="16" t="str">
        <f>$E$14</f>
        <v> </v>
      </c>
      <c r="K48" s="15" t="s">
        <v>30</v>
      </c>
      <c r="M48" s="150" t="str">
        <f>$E$20</f>
        <v> </v>
      </c>
      <c r="N48" s="148"/>
      <c r="O48" s="148"/>
      <c r="P48" s="148"/>
      <c r="Q48" s="148"/>
      <c r="R48" s="23"/>
    </row>
    <row r="49" spans="2:18" s="6" customFormat="1" ht="15" customHeight="1">
      <c r="B49" s="20"/>
      <c r="C49" s="15" t="s">
        <v>28</v>
      </c>
      <c r="F49" s="16" t="str">
        <f>IF($E$17="","",$E$17)</f>
        <v>Vyplň údaj</v>
      </c>
      <c r="R49" s="23"/>
    </row>
    <row r="50" spans="2:18" s="6" customFormat="1" ht="11.25" customHeight="1">
      <c r="B50" s="20"/>
      <c r="R50" s="23"/>
    </row>
    <row r="51" spans="2:18" s="6" customFormat="1" ht="30" customHeight="1">
      <c r="B51" s="20"/>
      <c r="C51" s="262" t="s">
        <v>101</v>
      </c>
      <c r="D51" s="263"/>
      <c r="E51" s="263"/>
      <c r="F51" s="263"/>
      <c r="G51" s="263"/>
      <c r="H51" s="29"/>
      <c r="I51" s="29"/>
      <c r="J51" s="29"/>
      <c r="K51" s="29"/>
      <c r="L51" s="29"/>
      <c r="M51" s="29"/>
      <c r="N51" s="262" t="s">
        <v>102</v>
      </c>
      <c r="O51" s="263"/>
      <c r="P51" s="263"/>
      <c r="Q51" s="263"/>
      <c r="R51" s="33"/>
    </row>
    <row r="52" spans="2:18" s="6" customFormat="1" ht="11.25" customHeight="1">
      <c r="B52" s="20"/>
      <c r="R52" s="23"/>
    </row>
    <row r="53" spans="2:47" s="6" customFormat="1" ht="30" customHeight="1">
      <c r="B53" s="20"/>
      <c r="C53" s="52" t="s">
        <v>103</v>
      </c>
      <c r="N53" s="244">
        <f>ROUNDUP($N$75,2)</f>
        <v>0</v>
      </c>
      <c r="O53" s="148"/>
      <c r="P53" s="148"/>
      <c r="Q53" s="148"/>
      <c r="R53" s="23"/>
      <c r="AU53" s="6" t="s">
        <v>104</v>
      </c>
    </row>
    <row r="54" spans="2:18" s="58" customFormat="1" ht="25.5" customHeight="1">
      <c r="B54" s="86"/>
      <c r="D54" s="87" t="s">
        <v>105</v>
      </c>
      <c r="N54" s="264">
        <f>ROUNDUP($N$76,2)</f>
        <v>0</v>
      </c>
      <c r="O54" s="260"/>
      <c r="P54" s="260"/>
      <c r="Q54" s="260"/>
      <c r="R54" s="88"/>
    </row>
    <row r="55" spans="2:18" s="67" customFormat="1" ht="21" customHeight="1">
      <c r="B55" s="89"/>
      <c r="D55" s="69" t="s">
        <v>106</v>
      </c>
      <c r="N55" s="233">
        <f>ROUNDUP($N$77,2)</f>
        <v>0</v>
      </c>
      <c r="O55" s="260"/>
      <c r="P55" s="260"/>
      <c r="Q55" s="260"/>
      <c r="R55" s="90"/>
    </row>
    <row r="56" spans="2:18" s="67" customFormat="1" ht="21" customHeight="1">
      <c r="B56" s="89"/>
      <c r="D56" s="69" t="s">
        <v>107</v>
      </c>
      <c r="N56" s="233">
        <f>ROUNDUP($N$93,2)</f>
        <v>0</v>
      </c>
      <c r="O56" s="260"/>
      <c r="P56" s="260"/>
      <c r="Q56" s="260"/>
      <c r="R56" s="90"/>
    </row>
    <row r="57" spans="2:18" s="6" customFormat="1" ht="22.5" customHeight="1">
      <c r="B57" s="20"/>
      <c r="R57" s="23"/>
    </row>
    <row r="58" spans="2:18" s="6" customFormat="1" ht="7.5" customHeight="1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6"/>
    </row>
    <row r="62" spans="2:19" s="6" customFormat="1" ht="7.5" customHeight="1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20"/>
    </row>
    <row r="63" spans="2:19" s="6" customFormat="1" ht="37.5" customHeight="1">
      <c r="B63" s="20"/>
      <c r="C63" s="147" t="s">
        <v>109</v>
      </c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20"/>
    </row>
    <row r="64" spans="2:19" s="6" customFormat="1" ht="7.5" customHeight="1">
      <c r="B64" s="20"/>
      <c r="S64" s="20"/>
    </row>
    <row r="65" spans="2:19" s="6" customFormat="1" ht="15" customHeight="1">
      <c r="B65" s="20"/>
      <c r="C65" s="15" t="s">
        <v>15</v>
      </c>
      <c r="F65" s="261" t="str">
        <f>$F$6</f>
        <v>3711 - Zabrušany-Revitalizace prostoru Heřmanov,aktual 01-2013</v>
      </c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S65" s="20"/>
    </row>
    <row r="66" spans="2:19" s="2" customFormat="1" ht="15.75" customHeight="1">
      <c r="B66" s="10"/>
      <c r="C66" s="15" t="s">
        <v>95</v>
      </c>
      <c r="F66" s="261" t="s">
        <v>96</v>
      </c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S66" s="10"/>
    </row>
    <row r="67" spans="2:19" s="6" customFormat="1" ht="15" customHeight="1">
      <c r="B67" s="20"/>
      <c r="C67" s="14" t="s">
        <v>97</v>
      </c>
      <c r="F67" s="149" t="str">
        <f>$F$8</f>
        <v>5 - 5.ROK</v>
      </c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S67" s="20"/>
    </row>
    <row r="68" spans="2:19" s="6" customFormat="1" ht="7.5" customHeight="1">
      <c r="B68" s="20"/>
      <c r="S68" s="20"/>
    </row>
    <row r="69" spans="2:19" s="6" customFormat="1" ht="18.75" customHeight="1">
      <c r="B69" s="20"/>
      <c r="C69" s="15" t="s">
        <v>19</v>
      </c>
      <c r="F69" s="16" t="str">
        <f>$F$11</f>
        <v> </v>
      </c>
      <c r="K69" s="15" t="s">
        <v>21</v>
      </c>
      <c r="M69" s="255" t="str">
        <f>IF($O$11="","",$O$11)</f>
        <v>30.01.2013</v>
      </c>
      <c r="N69" s="148"/>
      <c r="O69" s="148"/>
      <c r="P69" s="148"/>
      <c r="S69" s="20"/>
    </row>
    <row r="70" spans="2:19" s="6" customFormat="1" ht="7.5" customHeight="1">
      <c r="B70" s="20"/>
      <c r="S70" s="20"/>
    </row>
    <row r="71" spans="2:19" s="6" customFormat="1" ht="15.75" customHeight="1">
      <c r="B71" s="20"/>
      <c r="C71" s="15" t="s">
        <v>25</v>
      </c>
      <c r="F71" s="16" t="str">
        <f>$E$14</f>
        <v> </v>
      </c>
      <c r="K71" s="15" t="s">
        <v>30</v>
      </c>
      <c r="M71" s="150" t="str">
        <f>$E$20</f>
        <v> </v>
      </c>
      <c r="N71" s="148"/>
      <c r="O71" s="148"/>
      <c r="P71" s="148"/>
      <c r="Q71" s="148"/>
      <c r="S71" s="20"/>
    </row>
    <row r="72" spans="2:19" s="6" customFormat="1" ht="15" customHeight="1">
      <c r="B72" s="20"/>
      <c r="C72" s="15" t="s">
        <v>28</v>
      </c>
      <c r="F72" s="16" t="str">
        <f>IF($E$17="","",$E$17)</f>
        <v>Vyplň údaj</v>
      </c>
      <c r="S72" s="20"/>
    </row>
    <row r="73" spans="2:19" s="6" customFormat="1" ht="11.25" customHeight="1">
      <c r="B73" s="20"/>
      <c r="S73" s="20"/>
    </row>
    <row r="74" spans="2:27" s="91" customFormat="1" ht="30" customHeight="1">
      <c r="B74" s="92"/>
      <c r="C74" s="93" t="s">
        <v>110</v>
      </c>
      <c r="D74" s="94" t="s">
        <v>50</v>
      </c>
      <c r="E74" s="94" t="s">
        <v>46</v>
      </c>
      <c r="F74" s="256" t="s">
        <v>111</v>
      </c>
      <c r="G74" s="257"/>
      <c r="H74" s="257"/>
      <c r="I74" s="257"/>
      <c r="J74" s="94" t="s">
        <v>112</v>
      </c>
      <c r="K74" s="94" t="s">
        <v>113</v>
      </c>
      <c r="L74" s="256" t="s">
        <v>114</v>
      </c>
      <c r="M74" s="257"/>
      <c r="N74" s="256" t="s">
        <v>115</v>
      </c>
      <c r="O74" s="257"/>
      <c r="P74" s="257"/>
      <c r="Q74" s="257"/>
      <c r="R74" s="95" t="s">
        <v>116</v>
      </c>
      <c r="S74" s="92"/>
      <c r="T74" s="47" t="s">
        <v>117</v>
      </c>
      <c r="U74" s="48" t="s">
        <v>34</v>
      </c>
      <c r="V74" s="48" t="s">
        <v>118</v>
      </c>
      <c r="W74" s="48" t="s">
        <v>119</v>
      </c>
      <c r="X74" s="48" t="s">
        <v>120</v>
      </c>
      <c r="Y74" s="48" t="s">
        <v>121</v>
      </c>
      <c r="Z74" s="48" t="s">
        <v>122</v>
      </c>
      <c r="AA74" s="49" t="s">
        <v>123</v>
      </c>
    </row>
    <row r="75" spans="2:63" s="6" customFormat="1" ht="30" customHeight="1">
      <c r="B75" s="20"/>
      <c r="C75" s="52" t="s">
        <v>103</v>
      </c>
      <c r="N75" s="258">
        <f>$BK$75</f>
        <v>0</v>
      </c>
      <c r="O75" s="148"/>
      <c r="P75" s="148"/>
      <c r="Q75" s="148"/>
      <c r="S75" s="20"/>
      <c r="T75" s="51"/>
      <c r="U75" s="42"/>
      <c r="V75" s="42"/>
      <c r="W75" s="96">
        <f>$W$76</f>
        <v>0</v>
      </c>
      <c r="X75" s="42"/>
      <c r="Y75" s="96">
        <f>$Y$76</f>
        <v>0.385</v>
      </c>
      <c r="Z75" s="42"/>
      <c r="AA75" s="97">
        <f>$AA$76</f>
        <v>0</v>
      </c>
      <c r="AT75" s="6" t="s">
        <v>64</v>
      </c>
      <c r="AU75" s="6" t="s">
        <v>104</v>
      </c>
      <c r="BK75" s="98">
        <f>$BK$76</f>
        <v>0</v>
      </c>
    </row>
    <row r="76" spans="2:63" s="99" customFormat="1" ht="37.5" customHeight="1">
      <c r="B76" s="100"/>
      <c r="D76" s="101" t="s">
        <v>105</v>
      </c>
      <c r="N76" s="259">
        <f>$BK$76</f>
        <v>0</v>
      </c>
      <c r="O76" s="138"/>
      <c r="P76" s="138"/>
      <c r="Q76" s="138"/>
      <c r="S76" s="100"/>
      <c r="T76" s="103"/>
      <c r="W76" s="104">
        <f>$W$77+$W$93</f>
        <v>0</v>
      </c>
      <c r="Y76" s="104">
        <f>$Y$77+$Y$93</f>
        <v>0.385</v>
      </c>
      <c r="AA76" s="105">
        <f>$AA$77+$AA$93</f>
        <v>0</v>
      </c>
      <c r="AR76" s="102" t="s">
        <v>18</v>
      </c>
      <c r="AT76" s="102" t="s">
        <v>64</v>
      </c>
      <c r="AU76" s="102" t="s">
        <v>65</v>
      </c>
      <c r="AY76" s="102" t="s">
        <v>124</v>
      </c>
      <c r="BK76" s="106">
        <f>$BK$77+$BK$93</f>
        <v>0</v>
      </c>
    </row>
    <row r="77" spans="2:63" s="99" customFormat="1" ht="21" customHeight="1">
      <c r="B77" s="100"/>
      <c r="D77" s="107" t="s">
        <v>106</v>
      </c>
      <c r="N77" s="137">
        <f>$BK$77</f>
        <v>0</v>
      </c>
      <c r="O77" s="138"/>
      <c r="P77" s="138"/>
      <c r="Q77" s="138"/>
      <c r="S77" s="100"/>
      <c r="T77" s="103"/>
      <c r="W77" s="104">
        <f>SUM($W$78:$W$92)</f>
        <v>0</v>
      </c>
      <c r="Y77" s="104">
        <f>SUM($Y$78:$Y$92)</f>
        <v>0.385</v>
      </c>
      <c r="AA77" s="105">
        <f>SUM($AA$78:$AA$92)</f>
        <v>0</v>
      </c>
      <c r="AR77" s="102" t="s">
        <v>18</v>
      </c>
      <c r="AT77" s="102" t="s">
        <v>64</v>
      </c>
      <c r="AU77" s="102" t="s">
        <v>18</v>
      </c>
      <c r="AY77" s="102" t="s">
        <v>124</v>
      </c>
      <c r="BK77" s="106">
        <f>SUM($BK$78:$BK$92)</f>
        <v>0</v>
      </c>
    </row>
    <row r="78" spans="2:65" s="6" customFormat="1" ht="27" customHeight="1">
      <c r="B78" s="20"/>
      <c r="C78" s="108" t="s">
        <v>18</v>
      </c>
      <c r="D78" s="108" t="s">
        <v>125</v>
      </c>
      <c r="E78" s="282" t="s">
        <v>126</v>
      </c>
      <c r="F78" s="283" t="s">
        <v>127</v>
      </c>
      <c r="G78" s="284"/>
      <c r="H78" s="284"/>
      <c r="I78" s="284"/>
      <c r="J78" s="285" t="s">
        <v>128</v>
      </c>
      <c r="K78" s="286">
        <v>0.33</v>
      </c>
      <c r="L78" s="250"/>
      <c r="M78" s="249"/>
      <c r="N78" s="251">
        <f>ROUND($L$78*$K$78,2)</f>
        <v>0</v>
      </c>
      <c r="O78" s="249"/>
      <c r="P78" s="249"/>
      <c r="Q78" s="249"/>
      <c r="R78" s="110" t="s">
        <v>129</v>
      </c>
      <c r="S78" s="20"/>
      <c r="T78" s="113"/>
      <c r="U78" s="114" t="s">
        <v>35</v>
      </c>
      <c r="X78" s="115">
        <v>0</v>
      </c>
      <c r="Y78" s="115">
        <f>$X$78*$K$78</f>
        <v>0</v>
      </c>
      <c r="Z78" s="115">
        <v>0</v>
      </c>
      <c r="AA78" s="116">
        <f>$Z$78*$K$78</f>
        <v>0</v>
      </c>
      <c r="AR78" s="79" t="s">
        <v>83</v>
      </c>
      <c r="AT78" s="79" t="s">
        <v>125</v>
      </c>
      <c r="AU78" s="79" t="s">
        <v>74</v>
      </c>
      <c r="AY78" s="6" t="s">
        <v>124</v>
      </c>
      <c r="BE78" s="117">
        <f>IF($U$78="základní",$N$78,0)</f>
        <v>0</v>
      </c>
      <c r="BF78" s="117">
        <f>IF($U$78="snížená",$N$78,0)</f>
        <v>0</v>
      </c>
      <c r="BG78" s="117">
        <f>IF($U$78="zákl. přenesená",$N$78,0)</f>
        <v>0</v>
      </c>
      <c r="BH78" s="117">
        <f>IF($U$78="sníž. přenesená",$N$78,0)</f>
        <v>0</v>
      </c>
      <c r="BI78" s="117">
        <f>IF($U$78="nulová",$N$78,0)</f>
        <v>0</v>
      </c>
      <c r="BJ78" s="79" t="s">
        <v>18</v>
      </c>
      <c r="BK78" s="117">
        <f>ROUND($L$78*$K$78,2)</f>
        <v>0</v>
      </c>
      <c r="BL78" s="79" t="s">
        <v>83</v>
      </c>
      <c r="BM78" s="79" t="s">
        <v>390</v>
      </c>
    </row>
    <row r="79" spans="2:47" s="6" customFormat="1" ht="16.5" customHeight="1">
      <c r="B79" s="20"/>
      <c r="F79" s="245" t="s">
        <v>131</v>
      </c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20"/>
      <c r="T79" s="44"/>
      <c r="AA79" s="45"/>
      <c r="AT79" s="6" t="s">
        <v>132</v>
      </c>
      <c r="AU79" s="6" t="s">
        <v>74</v>
      </c>
    </row>
    <row r="80" spans="2:65" s="6" customFormat="1" ht="15.75" customHeight="1">
      <c r="B80" s="20"/>
      <c r="C80" s="108" t="s">
        <v>74</v>
      </c>
      <c r="D80" s="108" t="s">
        <v>125</v>
      </c>
      <c r="E80" s="282" t="s">
        <v>324</v>
      </c>
      <c r="F80" s="283" t="s">
        <v>325</v>
      </c>
      <c r="G80" s="284"/>
      <c r="H80" s="284"/>
      <c r="I80" s="284"/>
      <c r="J80" s="285" t="s">
        <v>187</v>
      </c>
      <c r="K80" s="286">
        <v>3300</v>
      </c>
      <c r="L80" s="250"/>
      <c r="M80" s="249"/>
      <c r="N80" s="251">
        <f>ROUND($L$80*$K$80,2)</f>
        <v>0</v>
      </c>
      <c r="O80" s="249"/>
      <c r="P80" s="249"/>
      <c r="Q80" s="249"/>
      <c r="R80" s="110" t="s">
        <v>129</v>
      </c>
      <c r="S80" s="20"/>
      <c r="T80" s="113"/>
      <c r="U80" s="114" t="s">
        <v>35</v>
      </c>
      <c r="X80" s="115">
        <v>0</v>
      </c>
      <c r="Y80" s="115">
        <f>$X$80*$K$80</f>
        <v>0</v>
      </c>
      <c r="Z80" s="115">
        <v>0</v>
      </c>
      <c r="AA80" s="116">
        <f>$Z$80*$K$80</f>
        <v>0</v>
      </c>
      <c r="AR80" s="79" t="s">
        <v>83</v>
      </c>
      <c r="AT80" s="79" t="s">
        <v>125</v>
      </c>
      <c r="AU80" s="79" t="s">
        <v>74</v>
      </c>
      <c r="AY80" s="6" t="s">
        <v>124</v>
      </c>
      <c r="BE80" s="117">
        <f>IF($U$80="základní",$N$80,0)</f>
        <v>0</v>
      </c>
      <c r="BF80" s="117">
        <f>IF($U$80="snížená",$N$80,0)</f>
        <v>0</v>
      </c>
      <c r="BG80" s="117">
        <f>IF($U$80="zákl. přenesená",$N$80,0)</f>
        <v>0</v>
      </c>
      <c r="BH80" s="117">
        <f>IF($U$80="sníž. přenesená",$N$80,0)</f>
        <v>0</v>
      </c>
      <c r="BI80" s="117">
        <f>IF($U$80="nulová",$N$80,0)</f>
        <v>0</v>
      </c>
      <c r="BJ80" s="79" t="s">
        <v>18</v>
      </c>
      <c r="BK80" s="117">
        <f>ROUND($L$80*$K$80,2)</f>
        <v>0</v>
      </c>
      <c r="BL80" s="79" t="s">
        <v>83</v>
      </c>
      <c r="BM80" s="79" t="s">
        <v>391</v>
      </c>
    </row>
    <row r="81" spans="2:47" s="6" customFormat="1" ht="16.5" customHeight="1">
      <c r="B81" s="20"/>
      <c r="F81" s="245" t="s">
        <v>327</v>
      </c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20"/>
      <c r="T81" s="44"/>
      <c r="AA81" s="45"/>
      <c r="AT81" s="6" t="s">
        <v>132</v>
      </c>
      <c r="AU81" s="6" t="s">
        <v>74</v>
      </c>
    </row>
    <row r="82" spans="2:65" s="6" customFormat="1" ht="27" customHeight="1">
      <c r="B82" s="20"/>
      <c r="C82" s="108" t="s">
        <v>80</v>
      </c>
      <c r="D82" s="108" t="s">
        <v>125</v>
      </c>
      <c r="E82" s="282" t="s">
        <v>216</v>
      </c>
      <c r="F82" s="283" t="s">
        <v>217</v>
      </c>
      <c r="G82" s="284"/>
      <c r="H82" s="284"/>
      <c r="I82" s="284"/>
      <c r="J82" s="285" t="s">
        <v>128</v>
      </c>
      <c r="K82" s="286">
        <v>0.33</v>
      </c>
      <c r="L82" s="250"/>
      <c r="M82" s="249"/>
      <c r="N82" s="251">
        <f>ROUND($L$82*$K$82,2)</f>
        <v>0</v>
      </c>
      <c r="O82" s="249"/>
      <c r="P82" s="249"/>
      <c r="Q82" s="249"/>
      <c r="R82" s="110" t="s">
        <v>129</v>
      </c>
      <c r="S82" s="20"/>
      <c r="T82" s="113"/>
      <c r="U82" s="114" t="s">
        <v>35</v>
      </c>
      <c r="X82" s="115">
        <v>0</v>
      </c>
      <c r="Y82" s="115">
        <f>$X$82*$K$82</f>
        <v>0</v>
      </c>
      <c r="Z82" s="115">
        <v>0</v>
      </c>
      <c r="AA82" s="116">
        <f>$Z$82*$K$82</f>
        <v>0</v>
      </c>
      <c r="AR82" s="79" t="s">
        <v>83</v>
      </c>
      <c r="AT82" s="79" t="s">
        <v>125</v>
      </c>
      <c r="AU82" s="79" t="s">
        <v>74</v>
      </c>
      <c r="AY82" s="6" t="s">
        <v>124</v>
      </c>
      <c r="BE82" s="117">
        <f>IF($U$82="základní",$N$82,0)</f>
        <v>0</v>
      </c>
      <c r="BF82" s="117">
        <f>IF($U$82="snížená",$N$82,0)</f>
        <v>0</v>
      </c>
      <c r="BG82" s="117">
        <f>IF($U$82="zákl. přenesená",$N$82,0)</f>
        <v>0</v>
      </c>
      <c r="BH82" s="117">
        <f>IF($U$82="sníž. přenesená",$N$82,0)</f>
        <v>0</v>
      </c>
      <c r="BI82" s="117">
        <f>IF($U$82="nulová",$N$82,0)</f>
        <v>0</v>
      </c>
      <c r="BJ82" s="79" t="s">
        <v>18</v>
      </c>
      <c r="BK82" s="117">
        <f>ROUND($L$82*$K$82,2)</f>
        <v>0</v>
      </c>
      <c r="BL82" s="79" t="s">
        <v>83</v>
      </c>
      <c r="BM82" s="79" t="s">
        <v>392</v>
      </c>
    </row>
    <row r="83" spans="2:47" s="6" customFormat="1" ht="16.5" customHeight="1">
      <c r="B83" s="20"/>
      <c r="F83" s="245" t="s">
        <v>219</v>
      </c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20"/>
      <c r="T83" s="44"/>
      <c r="AA83" s="45"/>
      <c r="AT83" s="6" t="s">
        <v>132</v>
      </c>
      <c r="AU83" s="6" t="s">
        <v>74</v>
      </c>
    </row>
    <row r="84" spans="2:65" s="6" customFormat="1" ht="27" customHeight="1">
      <c r="B84" s="20"/>
      <c r="C84" s="108" t="s">
        <v>83</v>
      </c>
      <c r="D84" s="108" t="s">
        <v>125</v>
      </c>
      <c r="E84" s="282" t="s">
        <v>393</v>
      </c>
      <c r="F84" s="283" t="s">
        <v>394</v>
      </c>
      <c r="G84" s="284"/>
      <c r="H84" s="284"/>
      <c r="I84" s="284"/>
      <c r="J84" s="285" t="s">
        <v>140</v>
      </c>
      <c r="K84" s="286">
        <v>3500</v>
      </c>
      <c r="L84" s="250"/>
      <c r="M84" s="249"/>
      <c r="N84" s="251">
        <f>ROUND($L$84*$K$84,2)</f>
        <v>0</v>
      </c>
      <c r="O84" s="249"/>
      <c r="P84" s="249"/>
      <c r="Q84" s="249"/>
      <c r="R84" s="110" t="s">
        <v>129</v>
      </c>
      <c r="S84" s="20"/>
      <c r="T84" s="113"/>
      <c r="U84" s="114" t="s">
        <v>35</v>
      </c>
      <c r="X84" s="115">
        <v>0</v>
      </c>
      <c r="Y84" s="115">
        <f>$X$84*$K$84</f>
        <v>0</v>
      </c>
      <c r="Z84" s="115">
        <v>0</v>
      </c>
      <c r="AA84" s="116">
        <f>$Z$84*$K$84</f>
        <v>0</v>
      </c>
      <c r="AR84" s="79" t="s">
        <v>83</v>
      </c>
      <c r="AT84" s="79" t="s">
        <v>125</v>
      </c>
      <c r="AU84" s="79" t="s">
        <v>74</v>
      </c>
      <c r="AY84" s="6" t="s">
        <v>124</v>
      </c>
      <c r="BE84" s="117">
        <f>IF($U$84="základní",$N$84,0)</f>
        <v>0</v>
      </c>
      <c r="BF84" s="117">
        <f>IF($U$84="snížená",$N$84,0)</f>
        <v>0</v>
      </c>
      <c r="BG84" s="117">
        <f>IF($U$84="zákl. přenesená",$N$84,0)</f>
        <v>0</v>
      </c>
      <c r="BH84" s="117">
        <f>IF($U$84="sníž. přenesená",$N$84,0)</f>
        <v>0</v>
      </c>
      <c r="BI84" s="117">
        <f>IF($U$84="nulová",$N$84,0)</f>
        <v>0</v>
      </c>
      <c r="BJ84" s="79" t="s">
        <v>18</v>
      </c>
      <c r="BK84" s="117">
        <f>ROUND($L$84*$K$84,2)</f>
        <v>0</v>
      </c>
      <c r="BL84" s="79" t="s">
        <v>83</v>
      </c>
      <c r="BM84" s="79" t="s">
        <v>395</v>
      </c>
    </row>
    <row r="85" spans="2:47" s="6" customFormat="1" ht="16.5" customHeight="1">
      <c r="B85" s="20"/>
      <c r="F85" s="245" t="s">
        <v>396</v>
      </c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20"/>
      <c r="T85" s="44"/>
      <c r="AA85" s="45"/>
      <c r="AT85" s="6" t="s">
        <v>132</v>
      </c>
      <c r="AU85" s="6" t="s">
        <v>74</v>
      </c>
    </row>
    <row r="86" spans="2:65" s="6" customFormat="1" ht="15.75" customHeight="1">
      <c r="B86" s="20"/>
      <c r="C86" s="123" t="s">
        <v>86</v>
      </c>
      <c r="D86" s="123" t="s">
        <v>196</v>
      </c>
      <c r="E86" s="287" t="s">
        <v>397</v>
      </c>
      <c r="F86" s="288" t="s">
        <v>398</v>
      </c>
      <c r="G86" s="289"/>
      <c r="H86" s="289"/>
      <c r="I86" s="289"/>
      <c r="J86" s="290" t="s">
        <v>314</v>
      </c>
      <c r="K86" s="291">
        <v>385</v>
      </c>
      <c r="L86" s="253"/>
      <c r="M86" s="252"/>
      <c r="N86" s="254">
        <f>ROUND($L$86*$K$86,2)</f>
        <v>0</v>
      </c>
      <c r="O86" s="249"/>
      <c r="P86" s="249"/>
      <c r="Q86" s="249"/>
      <c r="R86" s="110"/>
      <c r="S86" s="20"/>
      <c r="T86" s="113"/>
      <c r="U86" s="114" t="s">
        <v>35</v>
      </c>
      <c r="X86" s="115">
        <v>0.001</v>
      </c>
      <c r="Y86" s="115">
        <f>$X$86*$K$86</f>
        <v>0.385</v>
      </c>
      <c r="Z86" s="115">
        <v>0</v>
      </c>
      <c r="AA86" s="116">
        <f>$Z$86*$K$86</f>
        <v>0</v>
      </c>
      <c r="AR86" s="79" t="s">
        <v>162</v>
      </c>
      <c r="AT86" s="79" t="s">
        <v>196</v>
      </c>
      <c r="AU86" s="79" t="s">
        <v>74</v>
      </c>
      <c r="AY86" s="6" t="s">
        <v>124</v>
      </c>
      <c r="BE86" s="117">
        <f>IF($U$86="základní",$N$86,0)</f>
        <v>0</v>
      </c>
      <c r="BF86" s="117">
        <f>IF($U$86="snížená",$N$86,0)</f>
        <v>0</v>
      </c>
      <c r="BG86" s="117">
        <f>IF($U$86="zákl. přenesená",$N$86,0)</f>
        <v>0</v>
      </c>
      <c r="BH86" s="117">
        <f>IF($U$86="sníž. přenesená",$N$86,0)</f>
        <v>0</v>
      </c>
      <c r="BI86" s="117">
        <f>IF($U$86="nulová",$N$86,0)</f>
        <v>0</v>
      </c>
      <c r="BJ86" s="79" t="s">
        <v>18</v>
      </c>
      <c r="BK86" s="117">
        <f>ROUND($L$86*$K$86,2)</f>
        <v>0</v>
      </c>
      <c r="BL86" s="79" t="s">
        <v>83</v>
      </c>
      <c r="BM86" s="79" t="s">
        <v>399</v>
      </c>
    </row>
    <row r="87" spans="2:47" s="6" customFormat="1" ht="16.5" customHeight="1">
      <c r="B87" s="20"/>
      <c r="F87" s="245" t="s">
        <v>398</v>
      </c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20"/>
      <c r="T87" s="44"/>
      <c r="AA87" s="45"/>
      <c r="AT87" s="6" t="s">
        <v>132</v>
      </c>
      <c r="AU87" s="6" t="s">
        <v>74</v>
      </c>
    </row>
    <row r="88" spans="2:51" s="6" customFormat="1" ht="15.75" customHeight="1">
      <c r="B88" s="118"/>
      <c r="F88" s="246" t="s">
        <v>400</v>
      </c>
      <c r="G88" s="247"/>
      <c r="H88" s="247"/>
      <c r="I88" s="247"/>
      <c r="K88" s="120">
        <v>385</v>
      </c>
      <c r="S88" s="118"/>
      <c r="T88" s="121"/>
      <c r="AA88" s="122"/>
      <c r="AT88" s="119" t="s">
        <v>177</v>
      </c>
      <c r="AU88" s="119" t="s">
        <v>74</v>
      </c>
      <c r="AV88" s="119" t="s">
        <v>74</v>
      </c>
      <c r="AW88" s="119" t="s">
        <v>65</v>
      </c>
      <c r="AX88" s="119" t="s">
        <v>18</v>
      </c>
      <c r="AY88" s="119" t="s">
        <v>124</v>
      </c>
    </row>
    <row r="89" spans="2:65" s="6" customFormat="1" ht="27" customHeight="1">
      <c r="B89" s="20"/>
      <c r="C89" s="108" t="s">
        <v>151</v>
      </c>
      <c r="D89" s="108" t="s">
        <v>125</v>
      </c>
      <c r="E89" s="282" t="s">
        <v>401</v>
      </c>
      <c r="F89" s="283" t="s">
        <v>402</v>
      </c>
      <c r="G89" s="284"/>
      <c r="H89" s="284"/>
      <c r="I89" s="284"/>
      <c r="J89" s="285" t="s">
        <v>140</v>
      </c>
      <c r="K89" s="286">
        <v>3500</v>
      </c>
      <c r="L89" s="250"/>
      <c r="M89" s="249"/>
      <c r="N89" s="251">
        <f>ROUND($L$89*$K$89,2)</f>
        <v>0</v>
      </c>
      <c r="O89" s="249"/>
      <c r="P89" s="249"/>
      <c r="Q89" s="249"/>
      <c r="R89" s="110" t="s">
        <v>129</v>
      </c>
      <c r="S89" s="20"/>
      <c r="T89" s="113"/>
      <c r="U89" s="114" t="s">
        <v>35</v>
      </c>
      <c r="X89" s="115">
        <v>0</v>
      </c>
      <c r="Y89" s="115">
        <f>$X$89*$K$89</f>
        <v>0</v>
      </c>
      <c r="Z89" s="115">
        <v>0</v>
      </c>
      <c r="AA89" s="116">
        <f>$Z$89*$K$89</f>
        <v>0</v>
      </c>
      <c r="AR89" s="79" t="s">
        <v>83</v>
      </c>
      <c r="AT89" s="79" t="s">
        <v>125</v>
      </c>
      <c r="AU89" s="79" t="s">
        <v>74</v>
      </c>
      <c r="AY89" s="6" t="s">
        <v>124</v>
      </c>
      <c r="BE89" s="117">
        <f>IF($U$89="základní",$N$89,0)</f>
        <v>0</v>
      </c>
      <c r="BF89" s="117">
        <f>IF($U$89="snížená",$N$89,0)</f>
        <v>0</v>
      </c>
      <c r="BG89" s="117">
        <f>IF($U$89="zákl. přenesená",$N$89,0)</f>
        <v>0</v>
      </c>
      <c r="BH89" s="117">
        <f>IF($U$89="sníž. přenesená",$N$89,0)</f>
        <v>0</v>
      </c>
      <c r="BI89" s="117">
        <f>IF($U$89="nulová",$N$89,0)</f>
        <v>0</v>
      </c>
      <c r="BJ89" s="79" t="s">
        <v>18</v>
      </c>
      <c r="BK89" s="117">
        <f>ROUND($L$89*$K$89,2)</f>
        <v>0</v>
      </c>
      <c r="BL89" s="79" t="s">
        <v>83</v>
      </c>
      <c r="BM89" s="79" t="s">
        <v>403</v>
      </c>
    </row>
    <row r="90" spans="2:47" s="6" customFormat="1" ht="16.5" customHeight="1">
      <c r="B90" s="20"/>
      <c r="F90" s="245" t="s">
        <v>404</v>
      </c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20"/>
      <c r="T90" s="44"/>
      <c r="AA90" s="45"/>
      <c r="AT90" s="6" t="s">
        <v>132</v>
      </c>
      <c r="AU90" s="6" t="s">
        <v>74</v>
      </c>
    </row>
    <row r="91" spans="2:65" s="6" customFormat="1" ht="27" customHeight="1">
      <c r="B91" s="20"/>
      <c r="C91" s="108" t="s">
        <v>157</v>
      </c>
      <c r="D91" s="108" t="s">
        <v>125</v>
      </c>
      <c r="E91" s="282" t="s">
        <v>290</v>
      </c>
      <c r="F91" s="283" t="s">
        <v>291</v>
      </c>
      <c r="G91" s="284"/>
      <c r="H91" s="284"/>
      <c r="I91" s="284"/>
      <c r="J91" s="285" t="s">
        <v>128</v>
      </c>
      <c r="K91" s="286">
        <v>0.33</v>
      </c>
      <c r="L91" s="250"/>
      <c r="M91" s="249"/>
      <c r="N91" s="251">
        <f>ROUND($L$91*$K$91,2)</f>
        <v>0</v>
      </c>
      <c r="O91" s="249"/>
      <c r="P91" s="249"/>
      <c r="Q91" s="249"/>
      <c r="R91" s="110" t="s">
        <v>129</v>
      </c>
      <c r="S91" s="20"/>
      <c r="T91" s="113"/>
      <c r="U91" s="114" t="s">
        <v>35</v>
      </c>
      <c r="X91" s="115">
        <v>0</v>
      </c>
      <c r="Y91" s="115">
        <f>$X$91*$K$91</f>
        <v>0</v>
      </c>
      <c r="Z91" s="115">
        <v>0</v>
      </c>
      <c r="AA91" s="116">
        <f>$Z$91*$K$91</f>
        <v>0</v>
      </c>
      <c r="AR91" s="79" t="s">
        <v>83</v>
      </c>
      <c r="AT91" s="79" t="s">
        <v>125</v>
      </c>
      <c r="AU91" s="79" t="s">
        <v>74</v>
      </c>
      <c r="AY91" s="6" t="s">
        <v>124</v>
      </c>
      <c r="BE91" s="117">
        <f>IF($U$91="základní",$N$91,0)</f>
        <v>0</v>
      </c>
      <c r="BF91" s="117">
        <f>IF($U$91="snížená",$N$91,0)</f>
        <v>0</v>
      </c>
      <c r="BG91" s="117">
        <f>IF($U$91="zákl. přenesená",$N$91,0)</f>
        <v>0</v>
      </c>
      <c r="BH91" s="117">
        <f>IF($U$91="sníž. přenesená",$N$91,0)</f>
        <v>0</v>
      </c>
      <c r="BI91" s="117">
        <f>IF($U$91="nulová",$N$91,0)</f>
        <v>0</v>
      </c>
      <c r="BJ91" s="79" t="s">
        <v>18</v>
      </c>
      <c r="BK91" s="117">
        <f>ROUND($L$91*$K$91,2)</f>
        <v>0</v>
      </c>
      <c r="BL91" s="79" t="s">
        <v>83</v>
      </c>
      <c r="BM91" s="79" t="s">
        <v>405</v>
      </c>
    </row>
    <row r="92" spans="2:47" s="6" customFormat="1" ht="27" customHeight="1">
      <c r="B92" s="20"/>
      <c r="F92" s="245" t="s">
        <v>293</v>
      </c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20"/>
      <c r="T92" s="44"/>
      <c r="AA92" s="45"/>
      <c r="AT92" s="6" t="s">
        <v>132</v>
      </c>
      <c r="AU92" s="6" t="s">
        <v>74</v>
      </c>
    </row>
    <row r="93" spans="2:63" s="99" customFormat="1" ht="30.75" customHeight="1">
      <c r="B93" s="100"/>
      <c r="D93" s="107" t="s">
        <v>107</v>
      </c>
      <c r="N93" s="137">
        <f>$BK$93</f>
        <v>0</v>
      </c>
      <c r="O93" s="138"/>
      <c r="P93" s="138"/>
      <c r="Q93" s="138"/>
      <c r="S93" s="100"/>
      <c r="T93" s="103"/>
      <c r="W93" s="104">
        <f>SUM($W$94:$W$95)</f>
        <v>0</v>
      </c>
      <c r="Y93" s="104">
        <f>SUM($Y$94:$Y$95)</f>
        <v>0</v>
      </c>
      <c r="AA93" s="105">
        <f>SUM($AA$94:$AA$95)</f>
        <v>0</v>
      </c>
      <c r="AR93" s="102" t="s">
        <v>18</v>
      </c>
      <c r="AT93" s="102" t="s">
        <v>64</v>
      </c>
      <c r="AU93" s="102" t="s">
        <v>18</v>
      </c>
      <c r="AY93" s="102" t="s">
        <v>124</v>
      </c>
      <c r="BK93" s="106">
        <f>SUM($BK$94:$BK$95)</f>
        <v>0</v>
      </c>
    </row>
    <row r="94" spans="2:65" s="6" customFormat="1" ht="27" customHeight="1">
      <c r="B94" s="20"/>
      <c r="C94" s="108" t="s">
        <v>162</v>
      </c>
      <c r="D94" s="108" t="s">
        <v>125</v>
      </c>
      <c r="E94" s="282" t="s">
        <v>301</v>
      </c>
      <c r="F94" s="283" t="s">
        <v>302</v>
      </c>
      <c r="G94" s="284"/>
      <c r="H94" s="284"/>
      <c r="I94" s="284"/>
      <c r="J94" s="285" t="s">
        <v>213</v>
      </c>
      <c r="K94" s="286">
        <v>0.385</v>
      </c>
      <c r="L94" s="250"/>
      <c r="M94" s="249"/>
      <c r="N94" s="251">
        <f>ROUND($L$94*$K$94,2)</f>
        <v>0</v>
      </c>
      <c r="O94" s="249"/>
      <c r="P94" s="249"/>
      <c r="Q94" s="249"/>
      <c r="R94" s="110" t="s">
        <v>129</v>
      </c>
      <c r="S94" s="20"/>
      <c r="T94" s="113"/>
      <c r="U94" s="114" t="s">
        <v>35</v>
      </c>
      <c r="X94" s="115">
        <v>0</v>
      </c>
      <c r="Y94" s="115">
        <f>$X$94*$K$94</f>
        <v>0</v>
      </c>
      <c r="Z94" s="115">
        <v>0</v>
      </c>
      <c r="AA94" s="116">
        <f>$Z$94*$K$94</f>
        <v>0</v>
      </c>
      <c r="AR94" s="79" t="s">
        <v>83</v>
      </c>
      <c r="AT94" s="79" t="s">
        <v>125</v>
      </c>
      <c r="AU94" s="79" t="s">
        <v>74</v>
      </c>
      <c r="AY94" s="6" t="s">
        <v>124</v>
      </c>
      <c r="BE94" s="117">
        <f>IF($U$94="základní",$N$94,0)</f>
        <v>0</v>
      </c>
      <c r="BF94" s="117">
        <f>IF($U$94="snížená",$N$94,0)</f>
        <v>0</v>
      </c>
      <c r="BG94" s="117">
        <f>IF($U$94="zákl. přenesená",$N$94,0)</f>
        <v>0</v>
      </c>
      <c r="BH94" s="117">
        <f>IF($U$94="sníž. přenesená",$N$94,0)</f>
        <v>0</v>
      </c>
      <c r="BI94" s="117">
        <f>IF($U$94="nulová",$N$94,0)</f>
        <v>0</v>
      </c>
      <c r="BJ94" s="79" t="s">
        <v>18</v>
      </c>
      <c r="BK94" s="117">
        <f>ROUND($L$94*$K$94,2)</f>
        <v>0</v>
      </c>
      <c r="BL94" s="79" t="s">
        <v>83</v>
      </c>
      <c r="BM94" s="79" t="s">
        <v>303</v>
      </c>
    </row>
    <row r="95" spans="2:47" s="6" customFormat="1" ht="16.5" customHeight="1">
      <c r="B95" s="20"/>
      <c r="F95" s="245" t="s">
        <v>304</v>
      </c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20"/>
      <c r="T95" s="124"/>
      <c r="U95" s="125"/>
      <c r="V95" s="125"/>
      <c r="W95" s="125"/>
      <c r="X95" s="125"/>
      <c r="Y95" s="125"/>
      <c r="Z95" s="125"/>
      <c r="AA95" s="126"/>
      <c r="AT95" s="6" t="s">
        <v>132</v>
      </c>
      <c r="AU95" s="6" t="s">
        <v>74</v>
      </c>
    </row>
    <row r="96" spans="2:19" s="6" customFormat="1" ht="7.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20"/>
    </row>
  </sheetData>
  <sheetProtection password="CB74" sheet="1"/>
  <mergeCells count="85">
    <mergeCell ref="O19:P19"/>
    <mergeCell ref="O20:P20"/>
    <mergeCell ref="C2:R2"/>
    <mergeCell ref="C4:R4"/>
    <mergeCell ref="F6:Q6"/>
    <mergeCell ref="F7:Q7"/>
    <mergeCell ref="F8:Q8"/>
    <mergeCell ref="O11:P11"/>
    <mergeCell ref="O13:P13"/>
    <mergeCell ref="O14:P14"/>
    <mergeCell ref="O16:P16"/>
    <mergeCell ref="O17:P17"/>
    <mergeCell ref="H32:J32"/>
    <mergeCell ref="M32:P32"/>
    <mergeCell ref="E23:P23"/>
    <mergeCell ref="M26:P26"/>
    <mergeCell ref="H28:J28"/>
    <mergeCell ref="M28:P28"/>
    <mergeCell ref="H29:J29"/>
    <mergeCell ref="M29:P29"/>
    <mergeCell ref="H30:J30"/>
    <mergeCell ref="M30:P30"/>
    <mergeCell ref="H31:J31"/>
    <mergeCell ref="M31:P31"/>
    <mergeCell ref="N54:Q54"/>
    <mergeCell ref="N55:Q55"/>
    <mergeCell ref="L34:P34"/>
    <mergeCell ref="C40:R40"/>
    <mergeCell ref="F42:Q42"/>
    <mergeCell ref="F43:Q43"/>
    <mergeCell ref="F44:Q44"/>
    <mergeCell ref="M46:P46"/>
    <mergeCell ref="M48:Q48"/>
    <mergeCell ref="C51:G51"/>
    <mergeCell ref="N51:Q51"/>
    <mergeCell ref="N53:Q53"/>
    <mergeCell ref="F78:I78"/>
    <mergeCell ref="L78:M78"/>
    <mergeCell ref="N78:Q78"/>
    <mergeCell ref="N56:Q56"/>
    <mergeCell ref="C63:R63"/>
    <mergeCell ref="F65:Q65"/>
    <mergeCell ref="F66:Q66"/>
    <mergeCell ref="F67:Q67"/>
    <mergeCell ref="M69:P69"/>
    <mergeCell ref="M71:Q71"/>
    <mergeCell ref="F74:I74"/>
    <mergeCell ref="L74:M74"/>
    <mergeCell ref="N74:Q74"/>
    <mergeCell ref="F81:R81"/>
    <mergeCell ref="F82:I82"/>
    <mergeCell ref="L82:M82"/>
    <mergeCell ref="N82:Q82"/>
    <mergeCell ref="F79:R79"/>
    <mergeCell ref="F80:I80"/>
    <mergeCell ref="L80:M80"/>
    <mergeCell ref="N80:Q80"/>
    <mergeCell ref="F85:R85"/>
    <mergeCell ref="F86:I86"/>
    <mergeCell ref="L86:M86"/>
    <mergeCell ref="N86:Q86"/>
    <mergeCell ref="F83:R83"/>
    <mergeCell ref="F84:I84"/>
    <mergeCell ref="L84:M84"/>
    <mergeCell ref="N84:Q84"/>
    <mergeCell ref="H1:K1"/>
    <mergeCell ref="F91:I91"/>
    <mergeCell ref="L91:M91"/>
    <mergeCell ref="N91:Q91"/>
    <mergeCell ref="F87:R87"/>
    <mergeCell ref="F88:I88"/>
    <mergeCell ref="F89:I89"/>
    <mergeCell ref="L89:M89"/>
    <mergeCell ref="N89:Q89"/>
    <mergeCell ref="F90:R90"/>
    <mergeCell ref="S2:AC2"/>
    <mergeCell ref="F95:R95"/>
    <mergeCell ref="N75:Q75"/>
    <mergeCell ref="N76:Q76"/>
    <mergeCell ref="N77:Q77"/>
    <mergeCell ref="N93:Q93"/>
    <mergeCell ref="F92:R92"/>
    <mergeCell ref="F94:I94"/>
    <mergeCell ref="L94:M94"/>
    <mergeCell ref="N94:Q94"/>
  </mergeCells>
  <hyperlinks>
    <hyperlink ref="F1:G1" location="C2" tooltip="Krycí list soupisu" display="1) Krycí list soupisu"/>
    <hyperlink ref="H1:K1" location="C51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showGridLines="0" tabSelected="1" zoomScalePageLayoutView="0" workbookViewId="0" topLeftCell="A1">
      <pane ySplit="1" topLeftCell="BM56" activePane="bottomLeft" state="frozen"/>
      <selection pane="topLeft" activeCell="A1" sqref="A1"/>
      <selection pane="bottomLeft" activeCell="E72" sqref="E72:K7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56"/>
      <c r="B1" s="143"/>
      <c r="C1" s="143"/>
      <c r="D1" s="154" t="s">
        <v>1</v>
      </c>
      <c r="E1" s="143"/>
      <c r="F1" s="155" t="s">
        <v>418</v>
      </c>
      <c r="G1" s="155"/>
      <c r="H1" s="139" t="s">
        <v>419</v>
      </c>
      <c r="I1" s="139"/>
      <c r="J1" s="139"/>
      <c r="K1" s="139"/>
      <c r="L1" s="155" t="s">
        <v>420</v>
      </c>
      <c r="M1" s="155"/>
      <c r="N1" s="143"/>
      <c r="O1" s="154" t="s">
        <v>93</v>
      </c>
      <c r="P1" s="143"/>
      <c r="Q1" s="143"/>
      <c r="R1" s="143"/>
      <c r="S1" s="155" t="s">
        <v>421</v>
      </c>
      <c r="T1" s="155"/>
      <c r="U1" s="156"/>
      <c r="V1" s="15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30" t="s">
        <v>5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1" t="s">
        <v>6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2" t="s">
        <v>92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147" t="s">
        <v>94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131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261" t="str">
        <f>'Rekapitulace stavby'!$K$6</f>
        <v>3711 - Zabrušany-Revitalizace prostoru Heřmanov,aktual 01-2013</v>
      </c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11"/>
    </row>
    <row r="7" spans="2:18" s="6" customFormat="1" ht="18.75" customHeight="1">
      <c r="B7" s="20"/>
      <c r="D7" s="14" t="s">
        <v>95</v>
      </c>
      <c r="F7" s="149" t="s">
        <v>406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23"/>
    </row>
    <row r="8" spans="2:18" s="6" customFormat="1" ht="14.25" customHeight="1">
      <c r="B8" s="20"/>
      <c r="R8" s="23"/>
    </row>
    <row r="9" spans="2:18" s="6" customFormat="1" ht="15" customHeight="1">
      <c r="B9" s="20"/>
      <c r="D9" s="15" t="s">
        <v>99</v>
      </c>
      <c r="F9" s="16" t="s">
        <v>73</v>
      </c>
      <c r="R9" s="23"/>
    </row>
    <row r="10" spans="2:18" s="6" customFormat="1" ht="15" customHeight="1">
      <c r="B10" s="20"/>
      <c r="D10" s="15" t="s">
        <v>19</v>
      </c>
      <c r="F10" s="16" t="s">
        <v>20</v>
      </c>
      <c r="M10" s="15" t="s">
        <v>21</v>
      </c>
      <c r="O10" s="255" t="str">
        <f>'Rekapitulace stavby'!$AN$8</f>
        <v>30.01.2013</v>
      </c>
      <c r="P10" s="148"/>
      <c r="R10" s="23"/>
    </row>
    <row r="11" spans="2:18" s="6" customFormat="1" ht="7.5" customHeight="1">
      <c r="B11" s="20"/>
      <c r="R11" s="23"/>
    </row>
    <row r="12" spans="2:18" s="6" customFormat="1" ht="15" customHeight="1">
      <c r="B12" s="20"/>
      <c r="D12" s="15" t="s">
        <v>25</v>
      </c>
      <c r="M12" s="15" t="s">
        <v>26</v>
      </c>
      <c r="O12" s="150">
        <f>IF('Rekapitulace stavby'!$AN$10="","",'Rekapitulace stavby'!$AN$10)</f>
      </c>
      <c r="P12" s="148"/>
      <c r="R12" s="23"/>
    </row>
    <row r="13" spans="2:18" s="6" customFormat="1" ht="18.75" customHeight="1">
      <c r="B13" s="20"/>
      <c r="E13" s="16" t="str">
        <f>IF('Rekapitulace stavby'!$E$11="","",'Rekapitulace stavby'!$E$11)</f>
        <v> </v>
      </c>
      <c r="M13" s="15" t="s">
        <v>27</v>
      </c>
      <c r="O13" s="150">
        <f>IF('Rekapitulace stavby'!$AN$11="","",'Rekapitulace stavby'!$AN$11)</f>
      </c>
      <c r="P13" s="148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5" t="s">
        <v>28</v>
      </c>
      <c r="M15" s="15" t="s">
        <v>26</v>
      </c>
      <c r="O15" s="150" t="str">
        <f>IF('Rekapitulace stavby'!$AN$13="","",'Rekapitulace stavby'!$AN$13)</f>
        <v>Vyplň údaj</v>
      </c>
      <c r="P15" s="148"/>
      <c r="R15" s="23"/>
    </row>
    <row r="16" spans="2:18" s="6" customFormat="1" ht="18.75" customHeight="1">
      <c r="B16" s="20"/>
      <c r="E16" s="16" t="str">
        <f>IF('Rekapitulace stavby'!$E$14="","",'Rekapitulace stavby'!$E$14)</f>
        <v>Vyplň údaj</v>
      </c>
      <c r="M16" s="15" t="s">
        <v>27</v>
      </c>
      <c r="O16" s="150" t="str">
        <f>IF('Rekapitulace stavby'!$AN$14="","",'Rekapitulace stavby'!$AN$14)</f>
        <v>Vyplň údaj</v>
      </c>
      <c r="P16" s="148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30</v>
      </c>
      <c r="M18" s="15" t="s">
        <v>26</v>
      </c>
      <c r="O18" s="150"/>
      <c r="P18" s="148"/>
      <c r="R18" s="23"/>
    </row>
    <row r="19" spans="2:18" s="6" customFormat="1" ht="18.75" customHeight="1">
      <c r="B19" s="20"/>
      <c r="E19" s="16" t="s">
        <v>407</v>
      </c>
      <c r="M19" s="15" t="s">
        <v>27</v>
      </c>
      <c r="O19" s="150"/>
      <c r="P19" s="148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32</v>
      </c>
      <c r="R21" s="23"/>
    </row>
    <row r="22" spans="2:18" s="79" customFormat="1" ht="15.75" customHeight="1">
      <c r="B22" s="80"/>
      <c r="E22" s="134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R22" s="81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82" t="s">
        <v>33</v>
      </c>
      <c r="M25" s="244">
        <f>ROUNDUP($N$70,2)</f>
        <v>0</v>
      </c>
      <c r="N25" s="148"/>
      <c r="O25" s="148"/>
      <c r="P25" s="148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34</v>
      </c>
      <c r="E27" s="25" t="s">
        <v>35</v>
      </c>
      <c r="F27" s="26">
        <v>0.21</v>
      </c>
      <c r="G27" s="83" t="s">
        <v>36</v>
      </c>
      <c r="H27" s="266">
        <f>SUM($BE$70:$BE$73)</f>
        <v>0</v>
      </c>
      <c r="I27" s="148"/>
      <c r="J27" s="148"/>
      <c r="M27" s="266">
        <f>SUM($BE$70:$BE$73)*$F$27</f>
        <v>0</v>
      </c>
      <c r="N27" s="148"/>
      <c r="O27" s="148"/>
      <c r="P27" s="148"/>
      <c r="R27" s="23"/>
    </row>
    <row r="28" spans="2:18" s="6" customFormat="1" ht="15" customHeight="1">
      <c r="B28" s="20"/>
      <c r="E28" s="25" t="s">
        <v>37</v>
      </c>
      <c r="F28" s="26">
        <v>0.15</v>
      </c>
      <c r="G28" s="83" t="s">
        <v>36</v>
      </c>
      <c r="H28" s="266">
        <f>SUM($BF$70:$BF$73)</f>
        <v>0</v>
      </c>
      <c r="I28" s="148"/>
      <c r="J28" s="148"/>
      <c r="M28" s="266">
        <f>SUM($BF$70:$BF$73)*$F$28</f>
        <v>0</v>
      </c>
      <c r="N28" s="148"/>
      <c r="O28" s="148"/>
      <c r="P28" s="148"/>
      <c r="R28" s="23"/>
    </row>
    <row r="29" spans="2:18" s="6" customFormat="1" ht="15" customHeight="1" hidden="1">
      <c r="B29" s="20"/>
      <c r="E29" s="25" t="s">
        <v>38</v>
      </c>
      <c r="F29" s="26">
        <v>0.21</v>
      </c>
      <c r="G29" s="83" t="s">
        <v>36</v>
      </c>
      <c r="H29" s="266">
        <f>SUM($BG$70:$BG$73)</f>
        <v>0</v>
      </c>
      <c r="I29" s="148"/>
      <c r="J29" s="148"/>
      <c r="M29" s="266">
        <v>0</v>
      </c>
      <c r="N29" s="148"/>
      <c r="O29" s="148"/>
      <c r="P29" s="148"/>
      <c r="R29" s="23"/>
    </row>
    <row r="30" spans="2:18" s="6" customFormat="1" ht="15" customHeight="1" hidden="1">
      <c r="B30" s="20"/>
      <c r="E30" s="25" t="s">
        <v>39</v>
      </c>
      <c r="F30" s="26">
        <v>0.15</v>
      </c>
      <c r="G30" s="83" t="s">
        <v>36</v>
      </c>
      <c r="H30" s="266">
        <f>SUM($BH$70:$BH$73)</f>
        <v>0</v>
      </c>
      <c r="I30" s="148"/>
      <c r="J30" s="148"/>
      <c r="M30" s="266">
        <v>0</v>
      </c>
      <c r="N30" s="148"/>
      <c r="O30" s="148"/>
      <c r="P30" s="148"/>
      <c r="R30" s="23"/>
    </row>
    <row r="31" spans="2:18" s="6" customFormat="1" ht="15" customHeight="1" hidden="1">
      <c r="B31" s="20"/>
      <c r="E31" s="25" t="s">
        <v>40</v>
      </c>
      <c r="F31" s="26">
        <v>0</v>
      </c>
      <c r="G31" s="83" t="s">
        <v>36</v>
      </c>
      <c r="H31" s="266">
        <f>SUM($BI$70:$BI$73)</f>
        <v>0</v>
      </c>
      <c r="I31" s="148"/>
      <c r="J31" s="148"/>
      <c r="M31" s="266">
        <v>0</v>
      </c>
      <c r="N31" s="148"/>
      <c r="O31" s="148"/>
      <c r="P31" s="148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41</v>
      </c>
      <c r="E33" s="31"/>
      <c r="F33" s="31"/>
      <c r="G33" s="84" t="s">
        <v>42</v>
      </c>
      <c r="H33" s="32" t="s">
        <v>43</v>
      </c>
      <c r="I33" s="31"/>
      <c r="J33" s="31"/>
      <c r="K33" s="31"/>
      <c r="L33" s="145">
        <f>ROUNDUP(SUM($M$25:$M$31),2)</f>
        <v>0</v>
      </c>
      <c r="M33" s="241"/>
      <c r="N33" s="241"/>
      <c r="O33" s="241"/>
      <c r="P33" s="146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85"/>
    </row>
    <row r="39" spans="2:18" s="6" customFormat="1" ht="37.5" customHeight="1">
      <c r="B39" s="20"/>
      <c r="C39" s="147" t="s">
        <v>100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265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261" t="str">
        <f>$F$6</f>
        <v>3711 - Zabrušany-Revitalizace prostoru Heřmanov,aktual 01-2013</v>
      </c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23"/>
    </row>
    <row r="42" spans="2:18" s="6" customFormat="1" ht="15" customHeight="1">
      <c r="B42" s="20"/>
      <c r="C42" s="14" t="s">
        <v>95</v>
      </c>
      <c r="F42" s="149" t="str">
        <f>$F$7</f>
        <v>SO 2a - SO 2 Vedlejší náklady</v>
      </c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19</v>
      </c>
      <c r="F44" s="16" t="str">
        <f>$F$10</f>
        <v> </v>
      </c>
      <c r="K44" s="15" t="s">
        <v>21</v>
      </c>
      <c r="M44" s="255" t="str">
        <f>IF($O$10="","",$O$10)</f>
        <v>30.01.2013</v>
      </c>
      <c r="N44" s="148"/>
      <c r="O44" s="148"/>
      <c r="P44" s="148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25</v>
      </c>
      <c r="F46" s="16" t="str">
        <f>$E$13</f>
        <v> </v>
      </c>
      <c r="K46" s="15" t="s">
        <v>30</v>
      </c>
      <c r="M46" s="150" t="str">
        <f>$E$19</f>
        <v>Báňské projekty Teplice a.s.</v>
      </c>
      <c r="N46" s="148"/>
      <c r="O46" s="148"/>
      <c r="P46" s="148"/>
      <c r="Q46" s="148"/>
      <c r="R46" s="23"/>
    </row>
    <row r="47" spans="2:18" s="6" customFormat="1" ht="15" customHeight="1">
      <c r="B47" s="20"/>
      <c r="C47" s="15" t="s">
        <v>28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262" t="s">
        <v>101</v>
      </c>
      <c r="D49" s="263"/>
      <c r="E49" s="263"/>
      <c r="F49" s="263"/>
      <c r="G49" s="263"/>
      <c r="H49" s="29"/>
      <c r="I49" s="29"/>
      <c r="J49" s="29"/>
      <c r="K49" s="29"/>
      <c r="L49" s="29"/>
      <c r="M49" s="29"/>
      <c r="N49" s="262" t="s">
        <v>102</v>
      </c>
      <c r="O49" s="263"/>
      <c r="P49" s="263"/>
      <c r="Q49" s="263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2" t="s">
        <v>103</v>
      </c>
      <c r="N51" s="244">
        <f>ROUNDUP($N$70,2)</f>
        <v>0</v>
      </c>
      <c r="O51" s="148"/>
      <c r="P51" s="148"/>
      <c r="Q51" s="148"/>
      <c r="R51" s="23"/>
      <c r="AU51" s="6" t="s">
        <v>104</v>
      </c>
    </row>
    <row r="52" spans="2:18" s="58" customFormat="1" ht="25.5" customHeight="1">
      <c r="B52" s="86"/>
      <c r="D52" s="87" t="s">
        <v>408</v>
      </c>
      <c r="N52" s="264">
        <f>ROUNDUP($N$71,2)</f>
        <v>0</v>
      </c>
      <c r="O52" s="260"/>
      <c r="P52" s="260"/>
      <c r="Q52" s="260"/>
      <c r="R52" s="88"/>
    </row>
    <row r="53" spans="2:18" s="6" customFormat="1" ht="22.5" customHeight="1">
      <c r="B53" s="20"/>
      <c r="R53" s="23"/>
    </row>
    <row r="54" spans="2:18" s="6" customFormat="1" ht="7.5" customHeight="1"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6"/>
    </row>
    <row r="58" spans="2:19" s="6" customFormat="1" ht="7.5" customHeight="1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20"/>
    </row>
    <row r="59" spans="2:19" s="6" customFormat="1" ht="37.5" customHeight="1">
      <c r="B59" s="20"/>
      <c r="C59" s="147" t="s">
        <v>109</v>
      </c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20"/>
    </row>
    <row r="60" spans="2:19" s="6" customFormat="1" ht="7.5" customHeight="1">
      <c r="B60" s="20"/>
      <c r="S60" s="20"/>
    </row>
    <row r="61" spans="2:19" s="6" customFormat="1" ht="15" customHeight="1">
      <c r="B61" s="20"/>
      <c r="C61" s="15" t="s">
        <v>15</v>
      </c>
      <c r="F61" s="261" t="str">
        <f>$F$6</f>
        <v>3711 - Zabrušany-Revitalizace prostoru Heřmanov,aktual 01-2013</v>
      </c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S61" s="20"/>
    </row>
    <row r="62" spans="2:19" s="6" customFormat="1" ht="15" customHeight="1">
      <c r="B62" s="20"/>
      <c r="C62" s="14" t="s">
        <v>95</v>
      </c>
      <c r="F62" s="149" t="str">
        <f>$F$7</f>
        <v>SO 2a - SO 2 Vedlejší náklady</v>
      </c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S62" s="20"/>
    </row>
    <row r="63" spans="2:19" s="6" customFormat="1" ht="7.5" customHeight="1">
      <c r="B63" s="20"/>
      <c r="S63" s="20"/>
    </row>
    <row r="64" spans="2:19" s="6" customFormat="1" ht="18.75" customHeight="1">
      <c r="B64" s="20"/>
      <c r="C64" s="15" t="s">
        <v>19</v>
      </c>
      <c r="F64" s="16" t="str">
        <f>$F$10</f>
        <v> </v>
      </c>
      <c r="K64" s="15" t="s">
        <v>21</v>
      </c>
      <c r="M64" s="255" t="str">
        <f>IF($O$10="","",$O$10)</f>
        <v>30.01.2013</v>
      </c>
      <c r="N64" s="148"/>
      <c r="O64" s="148"/>
      <c r="P64" s="148"/>
      <c r="S64" s="20"/>
    </row>
    <row r="65" spans="2:19" s="6" customFormat="1" ht="7.5" customHeight="1">
      <c r="B65" s="20"/>
      <c r="S65" s="20"/>
    </row>
    <row r="66" spans="2:19" s="6" customFormat="1" ht="15.75" customHeight="1">
      <c r="B66" s="20"/>
      <c r="C66" s="15" t="s">
        <v>25</v>
      </c>
      <c r="F66" s="16" t="str">
        <f>$E$13</f>
        <v> </v>
      </c>
      <c r="K66" s="15" t="s">
        <v>30</v>
      </c>
      <c r="M66" s="150" t="str">
        <f>$E$19</f>
        <v>Báňské projekty Teplice a.s.</v>
      </c>
      <c r="N66" s="148"/>
      <c r="O66" s="148"/>
      <c r="P66" s="148"/>
      <c r="Q66" s="148"/>
      <c r="S66" s="20"/>
    </row>
    <row r="67" spans="2:19" s="6" customFormat="1" ht="15" customHeight="1">
      <c r="B67" s="20"/>
      <c r="C67" s="15" t="s">
        <v>28</v>
      </c>
      <c r="F67" s="16" t="str">
        <f>IF($E$16="","",$E$16)</f>
        <v>Vyplň údaj</v>
      </c>
      <c r="S67" s="20"/>
    </row>
    <row r="68" spans="2:19" s="6" customFormat="1" ht="11.25" customHeight="1">
      <c r="B68" s="20"/>
      <c r="S68" s="20"/>
    </row>
    <row r="69" spans="2:27" s="91" customFormat="1" ht="30" customHeight="1">
      <c r="B69" s="92"/>
      <c r="C69" s="93" t="s">
        <v>110</v>
      </c>
      <c r="D69" s="94" t="s">
        <v>50</v>
      </c>
      <c r="E69" s="94" t="s">
        <v>46</v>
      </c>
      <c r="F69" s="256" t="s">
        <v>111</v>
      </c>
      <c r="G69" s="257"/>
      <c r="H69" s="257"/>
      <c r="I69" s="257"/>
      <c r="J69" s="94" t="s">
        <v>112</v>
      </c>
      <c r="K69" s="94" t="s">
        <v>113</v>
      </c>
      <c r="L69" s="256" t="s">
        <v>114</v>
      </c>
      <c r="M69" s="257"/>
      <c r="N69" s="256" t="s">
        <v>115</v>
      </c>
      <c r="O69" s="257"/>
      <c r="P69" s="257"/>
      <c r="Q69" s="257"/>
      <c r="R69" s="95" t="s">
        <v>116</v>
      </c>
      <c r="S69" s="92"/>
      <c r="T69" s="47" t="s">
        <v>117</v>
      </c>
      <c r="U69" s="48" t="s">
        <v>34</v>
      </c>
      <c r="V69" s="48" t="s">
        <v>118</v>
      </c>
      <c r="W69" s="48" t="s">
        <v>119</v>
      </c>
      <c r="X69" s="48" t="s">
        <v>120</v>
      </c>
      <c r="Y69" s="48" t="s">
        <v>121</v>
      </c>
      <c r="Z69" s="48" t="s">
        <v>122</v>
      </c>
      <c r="AA69" s="49" t="s">
        <v>123</v>
      </c>
    </row>
    <row r="70" spans="2:63" s="6" customFormat="1" ht="30" customHeight="1">
      <c r="B70" s="20"/>
      <c r="C70" s="52" t="s">
        <v>103</v>
      </c>
      <c r="N70" s="258">
        <f>$BK$70</f>
        <v>0</v>
      </c>
      <c r="O70" s="148"/>
      <c r="P70" s="148"/>
      <c r="Q70" s="148"/>
      <c r="S70" s="20"/>
      <c r="T70" s="51"/>
      <c r="U70" s="42"/>
      <c r="V70" s="42"/>
      <c r="W70" s="96">
        <f>$W$71</f>
        <v>0</v>
      </c>
      <c r="X70" s="42"/>
      <c r="Y70" s="96">
        <f>$Y$71</f>
        <v>0</v>
      </c>
      <c r="Z70" s="42"/>
      <c r="AA70" s="97">
        <f>$AA$71</f>
        <v>0</v>
      </c>
      <c r="AT70" s="6" t="s">
        <v>64</v>
      </c>
      <c r="AU70" s="6" t="s">
        <v>104</v>
      </c>
      <c r="BK70" s="98">
        <f>$BK$71</f>
        <v>0</v>
      </c>
    </row>
    <row r="71" spans="2:63" s="99" customFormat="1" ht="37.5" customHeight="1">
      <c r="B71" s="100"/>
      <c r="D71" s="101" t="s">
        <v>408</v>
      </c>
      <c r="N71" s="259">
        <f>$BK$71</f>
        <v>0</v>
      </c>
      <c r="O71" s="138"/>
      <c r="P71" s="138"/>
      <c r="Q71" s="138"/>
      <c r="S71" s="100"/>
      <c r="T71" s="103"/>
      <c r="W71" s="104">
        <f>SUM($W$72:$W$73)</f>
        <v>0</v>
      </c>
      <c r="Y71" s="104">
        <f>SUM($Y$72:$Y$73)</f>
        <v>0</v>
      </c>
      <c r="AA71" s="105">
        <f>SUM($AA$72:$AA$73)</f>
        <v>0</v>
      </c>
      <c r="AR71" s="102" t="s">
        <v>86</v>
      </c>
      <c r="AT71" s="102" t="s">
        <v>64</v>
      </c>
      <c r="AU71" s="102" t="s">
        <v>65</v>
      </c>
      <c r="AY71" s="102" t="s">
        <v>124</v>
      </c>
      <c r="BK71" s="106">
        <f>SUM($BK$72:$BK$73)</f>
        <v>0</v>
      </c>
    </row>
    <row r="72" spans="2:65" s="6" customFormat="1" ht="15.75" customHeight="1">
      <c r="B72" s="20"/>
      <c r="C72" s="108" t="s">
        <v>18</v>
      </c>
      <c r="D72" s="108" t="s">
        <v>125</v>
      </c>
      <c r="E72" s="282" t="s">
        <v>409</v>
      </c>
      <c r="F72" s="283" t="s">
        <v>410</v>
      </c>
      <c r="G72" s="284"/>
      <c r="H72" s="284"/>
      <c r="I72" s="284"/>
      <c r="J72" s="285" t="s">
        <v>411</v>
      </c>
      <c r="K72" s="286">
        <v>1</v>
      </c>
      <c r="L72" s="250"/>
      <c r="M72" s="249"/>
      <c r="N72" s="251">
        <f>ROUND($L$72*$K$72,2)</f>
        <v>0</v>
      </c>
      <c r="O72" s="249"/>
      <c r="P72" s="249"/>
      <c r="Q72" s="249"/>
      <c r="R72" s="110" t="s">
        <v>129</v>
      </c>
      <c r="S72" s="20"/>
      <c r="T72" s="113"/>
      <c r="U72" s="114" t="s">
        <v>35</v>
      </c>
      <c r="X72" s="115">
        <v>0</v>
      </c>
      <c r="Y72" s="115">
        <f>$X$72*$K$72</f>
        <v>0</v>
      </c>
      <c r="Z72" s="115">
        <v>0</v>
      </c>
      <c r="AA72" s="116">
        <f>$Z$72*$K$72</f>
        <v>0</v>
      </c>
      <c r="AR72" s="79" t="s">
        <v>412</v>
      </c>
      <c r="AT72" s="79" t="s">
        <v>125</v>
      </c>
      <c r="AU72" s="79" t="s">
        <v>18</v>
      </c>
      <c r="AY72" s="6" t="s">
        <v>124</v>
      </c>
      <c r="BE72" s="117">
        <f>IF($U$72="základní",$N$72,0)</f>
        <v>0</v>
      </c>
      <c r="BF72" s="117">
        <f>IF($U$72="snížená",$N$72,0)</f>
        <v>0</v>
      </c>
      <c r="BG72" s="117">
        <f>IF($U$72="zákl. přenesená",$N$72,0)</f>
        <v>0</v>
      </c>
      <c r="BH72" s="117">
        <f>IF($U$72="sníž. přenesená",$N$72,0)</f>
        <v>0</v>
      </c>
      <c r="BI72" s="117">
        <f>IF($U$72="nulová",$N$72,0)</f>
        <v>0</v>
      </c>
      <c r="BJ72" s="79" t="s">
        <v>18</v>
      </c>
      <c r="BK72" s="117">
        <f>ROUND($L$72*$K$72,2)</f>
        <v>0</v>
      </c>
      <c r="BL72" s="79" t="s">
        <v>412</v>
      </c>
      <c r="BM72" s="79" t="s">
        <v>413</v>
      </c>
    </row>
    <row r="73" spans="2:47" s="6" customFormat="1" ht="16.5" customHeight="1">
      <c r="B73" s="20"/>
      <c r="F73" s="245" t="s">
        <v>414</v>
      </c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20"/>
      <c r="T73" s="124"/>
      <c r="U73" s="125"/>
      <c r="V73" s="125"/>
      <c r="W73" s="125"/>
      <c r="X73" s="125"/>
      <c r="Y73" s="125"/>
      <c r="Z73" s="125"/>
      <c r="AA73" s="126"/>
      <c r="AT73" s="6" t="s">
        <v>132</v>
      </c>
      <c r="AU73" s="6" t="s">
        <v>18</v>
      </c>
    </row>
    <row r="74" spans="2:19" s="6" customFormat="1" ht="7.5" customHeight="1"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20"/>
    </row>
  </sheetData>
  <sheetProtection password="CB74" sheet="1"/>
  <mergeCells count="49">
    <mergeCell ref="O19:P19"/>
    <mergeCell ref="E22:P22"/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M44:P44"/>
    <mergeCell ref="M46:Q46"/>
    <mergeCell ref="C49:G49"/>
    <mergeCell ref="N49:Q49"/>
    <mergeCell ref="S2:AC2"/>
    <mergeCell ref="M66:Q66"/>
    <mergeCell ref="F69:I69"/>
    <mergeCell ref="L69:M69"/>
    <mergeCell ref="N69:Q69"/>
    <mergeCell ref="N51:Q51"/>
    <mergeCell ref="N52:Q52"/>
    <mergeCell ref="C59:R59"/>
    <mergeCell ref="F61:Q61"/>
    <mergeCell ref="F62:Q62"/>
    <mergeCell ref="F73:R73"/>
    <mergeCell ref="N70:Q70"/>
    <mergeCell ref="N71:Q71"/>
    <mergeCell ref="H1:K1"/>
    <mergeCell ref="F72:I72"/>
    <mergeCell ref="L72:M72"/>
    <mergeCell ref="N72:Q72"/>
    <mergeCell ref="M64:P64"/>
    <mergeCell ref="F41:Q41"/>
    <mergeCell ref="F42:Q42"/>
  </mergeCells>
  <hyperlinks>
    <hyperlink ref="F1:G1" location="C2" tooltip="Krycí list soupisu" display="1) Krycí list soupisu"/>
    <hyperlink ref="H1:K1" location="C49" tooltip="Rekapitulace" display="2) Rekapitulace"/>
    <hyperlink ref="L1:M1" location="C69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57"/>
      <c r="C2" s="158"/>
      <c r="D2" s="158"/>
      <c r="E2" s="158"/>
      <c r="F2" s="158"/>
      <c r="G2" s="158"/>
      <c r="H2" s="158"/>
      <c r="I2" s="158"/>
      <c r="J2" s="158"/>
      <c r="K2" s="159"/>
    </row>
    <row r="3" spans="2:11" s="162" customFormat="1" ht="45" customHeight="1">
      <c r="B3" s="160"/>
      <c r="C3" s="270" t="s">
        <v>422</v>
      </c>
      <c r="D3" s="270"/>
      <c r="E3" s="270"/>
      <c r="F3" s="270"/>
      <c r="G3" s="270"/>
      <c r="H3" s="270"/>
      <c r="I3" s="270"/>
      <c r="J3" s="270"/>
      <c r="K3" s="161"/>
    </row>
    <row r="4" spans="2:11" ht="25.5" customHeight="1">
      <c r="B4" s="163"/>
      <c r="C4" s="275" t="s">
        <v>423</v>
      </c>
      <c r="D4" s="275"/>
      <c r="E4" s="275"/>
      <c r="F4" s="275"/>
      <c r="G4" s="275"/>
      <c r="H4" s="275"/>
      <c r="I4" s="275"/>
      <c r="J4" s="275"/>
      <c r="K4" s="164"/>
    </row>
    <row r="5" spans="2:11" ht="5.25" customHeight="1">
      <c r="B5" s="163"/>
      <c r="C5" s="165"/>
      <c r="D5" s="165"/>
      <c r="E5" s="165"/>
      <c r="F5" s="165"/>
      <c r="G5" s="165"/>
      <c r="H5" s="165"/>
      <c r="I5" s="165"/>
      <c r="J5" s="165"/>
      <c r="K5" s="164"/>
    </row>
    <row r="6" spans="2:11" ht="15" customHeight="1">
      <c r="B6" s="163"/>
      <c r="C6" s="272" t="s">
        <v>424</v>
      </c>
      <c r="D6" s="272"/>
      <c r="E6" s="272"/>
      <c r="F6" s="272"/>
      <c r="G6" s="272"/>
      <c r="H6" s="272"/>
      <c r="I6" s="272"/>
      <c r="J6" s="272"/>
      <c r="K6" s="164"/>
    </row>
    <row r="7" spans="2:11" ht="15" customHeight="1">
      <c r="B7" s="167"/>
      <c r="C7" s="272" t="s">
        <v>425</v>
      </c>
      <c r="D7" s="272"/>
      <c r="E7" s="272"/>
      <c r="F7" s="272"/>
      <c r="G7" s="272"/>
      <c r="H7" s="272"/>
      <c r="I7" s="272"/>
      <c r="J7" s="272"/>
      <c r="K7" s="164"/>
    </row>
    <row r="8" spans="2:11" ht="12.75" customHeight="1">
      <c r="B8" s="167"/>
      <c r="C8" s="166"/>
      <c r="D8" s="166"/>
      <c r="E8" s="166"/>
      <c r="F8" s="166"/>
      <c r="G8" s="166"/>
      <c r="H8" s="166"/>
      <c r="I8" s="166"/>
      <c r="J8" s="166"/>
      <c r="K8" s="164"/>
    </row>
    <row r="9" spans="2:11" ht="15" customHeight="1">
      <c r="B9" s="167"/>
      <c r="C9" s="272" t="s">
        <v>426</v>
      </c>
      <c r="D9" s="272"/>
      <c r="E9" s="272"/>
      <c r="F9" s="272"/>
      <c r="G9" s="272"/>
      <c r="H9" s="272"/>
      <c r="I9" s="272"/>
      <c r="J9" s="272"/>
      <c r="K9" s="164"/>
    </row>
    <row r="10" spans="2:11" ht="15" customHeight="1">
      <c r="B10" s="167"/>
      <c r="C10" s="166"/>
      <c r="D10" s="272" t="s">
        <v>427</v>
      </c>
      <c r="E10" s="272"/>
      <c r="F10" s="272"/>
      <c r="G10" s="272"/>
      <c r="H10" s="272"/>
      <c r="I10" s="272"/>
      <c r="J10" s="272"/>
      <c r="K10" s="164"/>
    </row>
    <row r="11" spans="2:11" ht="15" customHeight="1">
      <c r="B11" s="167"/>
      <c r="C11" s="168"/>
      <c r="D11" s="272" t="s">
        <v>428</v>
      </c>
      <c r="E11" s="272"/>
      <c r="F11" s="272"/>
      <c r="G11" s="272"/>
      <c r="H11" s="272"/>
      <c r="I11" s="272"/>
      <c r="J11" s="272"/>
      <c r="K11" s="164"/>
    </row>
    <row r="12" spans="2:11" ht="12.75" customHeight="1">
      <c r="B12" s="167"/>
      <c r="C12" s="168"/>
      <c r="D12" s="168"/>
      <c r="E12" s="168"/>
      <c r="F12" s="168"/>
      <c r="G12" s="168"/>
      <c r="H12" s="168"/>
      <c r="I12" s="168"/>
      <c r="J12" s="168"/>
      <c r="K12" s="164"/>
    </row>
    <row r="13" spans="2:11" ht="15" customHeight="1">
      <c r="B13" s="167"/>
      <c r="C13" s="168"/>
      <c r="D13" s="272" t="s">
        <v>429</v>
      </c>
      <c r="E13" s="272"/>
      <c r="F13" s="272"/>
      <c r="G13" s="272"/>
      <c r="H13" s="272"/>
      <c r="I13" s="272"/>
      <c r="J13" s="272"/>
      <c r="K13" s="164"/>
    </row>
    <row r="14" spans="2:11" ht="15" customHeight="1">
      <c r="B14" s="167"/>
      <c r="C14" s="168"/>
      <c r="D14" s="272" t="s">
        <v>430</v>
      </c>
      <c r="E14" s="272"/>
      <c r="F14" s="272"/>
      <c r="G14" s="272"/>
      <c r="H14" s="272"/>
      <c r="I14" s="272"/>
      <c r="J14" s="272"/>
      <c r="K14" s="164"/>
    </row>
    <row r="15" spans="2:11" ht="15" customHeight="1">
      <c r="B15" s="167"/>
      <c r="C15" s="168"/>
      <c r="D15" s="272" t="s">
        <v>431</v>
      </c>
      <c r="E15" s="272"/>
      <c r="F15" s="272"/>
      <c r="G15" s="272"/>
      <c r="H15" s="272"/>
      <c r="I15" s="272"/>
      <c r="J15" s="272"/>
      <c r="K15" s="164"/>
    </row>
    <row r="16" spans="2:11" ht="15" customHeight="1">
      <c r="B16" s="167"/>
      <c r="C16" s="168"/>
      <c r="D16" s="168"/>
      <c r="E16" s="169" t="s">
        <v>71</v>
      </c>
      <c r="F16" s="272" t="s">
        <v>432</v>
      </c>
      <c r="G16" s="272"/>
      <c r="H16" s="272"/>
      <c r="I16" s="272"/>
      <c r="J16" s="272"/>
      <c r="K16" s="164"/>
    </row>
    <row r="17" spans="2:11" ht="15" customHeight="1">
      <c r="B17" s="167"/>
      <c r="C17" s="168"/>
      <c r="D17" s="168"/>
      <c r="E17" s="169" t="s">
        <v>433</v>
      </c>
      <c r="F17" s="272" t="s">
        <v>434</v>
      </c>
      <c r="G17" s="272"/>
      <c r="H17" s="272"/>
      <c r="I17" s="272"/>
      <c r="J17" s="272"/>
      <c r="K17" s="164"/>
    </row>
    <row r="18" spans="2:11" ht="15" customHeight="1">
      <c r="B18" s="167"/>
      <c r="C18" s="168"/>
      <c r="D18" s="168"/>
      <c r="E18" s="169" t="s">
        <v>435</v>
      </c>
      <c r="F18" s="272" t="s">
        <v>436</v>
      </c>
      <c r="G18" s="272"/>
      <c r="H18" s="272"/>
      <c r="I18" s="272"/>
      <c r="J18" s="272"/>
      <c r="K18" s="164"/>
    </row>
    <row r="19" spans="2:11" ht="15" customHeight="1">
      <c r="B19" s="167"/>
      <c r="C19" s="168"/>
      <c r="D19" s="168"/>
      <c r="E19" s="169" t="s">
        <v>91</v>
      </c>
      <c r="F19" s="272" t="s">
        <v>437</v>
      </c>
      <c r="G19" s="272"/>
      <c r="H19" s="272"/>
      <c r="I19" s="272"/>
      <c r="J19" s="272"/>
      <c r="K19" s="164"/>
    </row>
    <row r="20" spans="2:11" ht="15" customHeight="1">
      <c r="B20" s="167"/>
      <c r="C20" s="168"/>
      <c r="D20" s="168"/>
      <c r="E20" s="169" t="s">
        <v>438</v>
      </c>
      <c r="F20" s="272" t="s">
        <v>439</v>
      </c>
      <c r="G20" s="272"/>
      <c r="H20" s="272"/>
      <c r="I20" s="272"/>
      <c r="J20" s="272"/>
      <c r="K20" s="164"/>
    </row>
    <row r="21" spans="2:11" ht="15" customHeight="1">
      <c r="B21" s="167"/>
      <c r="C21" s="168"/>
      <c r="D21" s="168"/>
      <c r="E21" s="169" t="s">
        <v>76</v>
      </c>
      <c r="F21" s="272" t="s">
        <v>440</v>
      </c>
      <c r="G21" s="272"/>
      <c r="H21" s="272"/>
      <c r="I21" s="272"/>
      <c r="J21" s="272"/>
      <c r="K21" s="164"/>
    </row>
    <row r="22" spans="2:11" ht="12.75" customHeight="1">
      <c r="B22" s="167"/>
      <c r="C22" s="168"/>
      <c r="D22" s="168"/>
      <c r="E22" s="168"/>
      <c r="F22" s="168"/>
      <c r="G22" s="168"/>
      <c r="H22" s="168"/>
      <c r="I22" s="168"/>
      <c r="J22" s="168"/>
      <c r="K22" s="164"/>
    </row>
    <row r="23" spans="2:11" ht="15" customHeight="1">
      <c r="B23" s="167"/>
      <c r="C23" s="272" t="s">
        <v>441</v>
      </c>
      <c r="D23" s="272"/>
      <c r="E23" s="272"/>
      <c r="F23" s="272"/>
      <c r="G23" s="272"/>
      <c r="H23" s="272"/>
      <c r="I23" s="272"/>
      <c r="J23" s="272"/>
      <c r="K23" s="164"/>
    </row>
    <row r="24" spans="2:11" ht="15" customHeight="1">
      <c r="B24" s="167"/>
      <c r="C24" s="272" t="s">
        <v>442</v>
      </c>
      <c r="D24" s="272"/>
      <c r="E24" s="272"/>
      <c r="F24" s="272"/>
      <c r="G24" s="272"/>
      <c r="H24" s="272"/>
      <c r="I24" s="272"/>
      <c r="J24" s="272"/>
      <c r="K24" s="164"/>
    </row>
    <row r="25" spans="2:11" ht="15" customHeight="1">
      <c r="B25" s="167"/>
      <c r="C25" s="166"/>
      <c r="D25" s="272" t="s">
        <v>443</v>
      </c>
      <c r="E25" s="272"/>
      <c r="F25" s="272"/>
      <c r="G25" s="272"/>
      <c r="H25" s="272"/>
      <c r="I25" s="272"/>
      <c r="J25" s="272"/>
      <c r="K25" s="164"/>
    </row>
    <row r="26" spans="2:11" ht="15" customHeight="1">
      <c r="B26" s="167"/>
      <c r="C26" s="168"/>
      <c r="D26" s="272" t="s">
        <v>444</v>
      </c>
      <c r="E26" s="272"/>
      <c r="F26" s="272"/>
      <c r="G26" s="272"/>
      <c r="H26" s="272"/>
      <c r="I26" s="272"/>
      <c r="J26" s="272"/>
      <c r="K26" s="164"/>
    </row>
    <row r="27" spans="2:11" ht="12.75" customHeight="1">
      <c r="B27" s="167"/>
      <c r="C27" s="168"/>
      <c r="D27" s="168"/>
      <c r="E27" s="168"/>
      <c r="F27" s="168"/>
      <c r="G27" s="168"/>
      <c r="H27" s="168"/>
      <c r="I27" s="168"/>
      <c r="J27" s="168"/>
      <c r="K27" s="164"/>
    </row>
    <row r="28" spans="2:11" ht="15" customHeight="1">
      <c r="B28" s="167"/>
      <c r="C28" s="168"/>
      <c r="D28" s="272" t="s">
        <v>445</v>
      </c>
      <c r="E28" s="272"/>
      <c r="F28" s="272"/>
      <c r="G28" s="272"/>
      <c r="H28" s="272"/>
      <c r="I28" s="272"/>
      <c r="J28" s="272"/>
      <c r="K28" s="164"/>
    </row>
    <row r="29" spans="2:11" ht="15" customHeight="1">
      <c r="B29" s="167"/>
      <c r="C29" s="168"/>
      <c r="D29" s="272" t="s">
        <v>446</v>
      </c>
      <c r="E29" s="272"/>
      <c r="F29" s="272"/>
      <c r="G29" s="272"/>
      <c r="H29" s="272"/>
      <c r="I29" s="272"/>
      <c r="J29" s="272"/>
      <c r="K29" s="164"/>
    </row>
    <row r="30" spans="2:11" ht="12.75" customHeight="1">
      <c r="B30" s="167"/>
      <c r="C30" s="168"/>
      <c r="D30" s="168"/>
      <c r="E30" s="168"/>
      <c r="F30" s="168"/>
      <c r="G30" s="168"/>
      <c r="H30" s="168"/>
      <c r="I30" s="168"/>
      <c r="J30" s="168"/>
      <c r="K30" s="164"/>
    </row>
    <row r="31" spans="2:11" ht="15" customHeight="1">
      <c r="B31" s="167"/>
      <c r="C31" s="168"/>
      <c r="D31" s="272" t="s">
        <v>447</v>
      </c>
      <c r="E31" s="272"/>
      <c r="F31" s="272"/>
      <c r="G31" s="272"/>
      <c r="H31" s="272"/>
      <c r="I31" s="272"/>
      <c r="J31" s="272"/>
      <c r="K31" s="164"/>
    </row>
    <row r="32" spans="2:11" ht="15" customHeight="1">
      <c r="B32" s="167"/>
      <c r="C32" s="168"/>
      <c r="D32" s="272" t="s">
        <v>448</v>
      </c>
      <c r="E32" s="272"/>
      <c r="F32" s="272"/>
      <c r="G32" s="272"/>
      <c r="H32" s="272"/>
      <c r="I32" s="272"/>
      <c r="J32" s="272"/>
      <c r="K32" s="164"/>
    </row>
    <row r="33" spans="2:11" ht="15" customHeight="1">
      <c r="B33" s="167"/>
      <c r="C33" s="168"/>
      <c r="D33" s="272" t="s">
        <v>449</v>
      </c>
      <c r="E33" s="272"/>
      <c r="F33" s="272"/>
      <c r="G33" s="272"/>
      <c r="H33" s="272"/>
      <c r="I33" s="272"/>
      <c r="J33" s="272"/>
      <c r="K33" s="164"/>
    </row>
    <row r="34" spans="2:11" ht="15" customHeight="1">
      <c r="B34" s="167"/>
      <c r="C34" s="168"/>
      <c r="D34" s="166"/>
      <c r="E34" s="170" t="s">
        <v>110</v>
      </c>
      <c r="F34" s="166"/>
      <c r="G34" s="272" t="s">
        <v>450</v>
      </c>
      <c r="H34" s="272"/>
      <c r="I34" s="272"/>
      <c r="J34" s="272"/>
      <c r="K34" s="164"/>
    </row>
    <row r="35" spans="2:11" ht="15" customHeight="1">
      <c r="B35" s="167"/>
      <c r="C35" s="168"/>
      <c r="D35" s="166"/>
      <c r="E35" s="170" t="s">
        <v>451</v>
      </c>
      <c r="F35" s="166"/>
      <c r="G35" s="272" t="s">
        <v>452</v>
      </c>
      <c r="H35" s="272"/>
      <c r="I35" s="272"/>
      <c r="J35" s="272"/>
      <c r="K35" s="164"/>
    </row>
    <row r="36" spans="2:11" ht="15" customHeight="1">
      <c r="B36" s="167"/>
      <c r="C36" s="168"/>
      <c r="D36" s="166"/>
      <c r="E36" s="170" t="s">
        <v>46</v>
      </c>
      <c r="F36" s="166"/>
      <c r="G36" s="272" t="s">
        <v>453</v>
      </c>
      <c r="H36" s="272"/>
      <c r="I36" s="272"/>
      <c r="J36" s="272"/>
      <c r="K36" s="164"/>
    </row>
    <row r="37" spans="2:11" ht="15" customHeight="1">
      <c r="B37" s="167"/>
      <c r="C37" s="168"/>
      <c r="D37" s="166"/>
      <c r="E37" s="170" t="s">
        <v>111</v>
      </c>
      <c r="F37" s="166"/>
      <c r="G37" s="272" t="s">
        <v>454</v>
      </c>
      <c r="H37" s="272"/>
      <c r="I37" s="272"/>
      <c r="J37" s="272"/>
      <c r="K37" s="164"/>
    </row>
    <row r="38" spans="2:11" ht="15" customHeight="1">
      <c r="B38" s="167"/>
      <c r="C38" s="168"/>
      <c r="D38" s="166"/>
      <c r="E38" s="170" t="s">
        <v>112</v>
      </c>
      <c r="F38" s="166"/>
      <c r="G38" s="272" t="s">
        <v>455</v>
      </c>
      <c r="H38" s="272"/>
      <c r="I38" s="272"/>
      <c r="J38" s="272"/>
      <c r="K38" s="164"/>
    </row>
    <row r="39" spans="2:11" ht="15" customHeight="1">
      <c r="B39" s="167"/>
      <c r="C39" s="168"/>
      <c r="D39" s="166"/>
      <c r="E39" s="170" t="s">
        <v>113</v>
      </c>
      <c r="F39" s="166"/>
      <c r="G39" s="272" t="s">
        <v>456</v>
      </c>
      <c r="H39" s="272"/>
      <c r="I39" s="272"/>
      <c r="J39" s="272"/>
      <c r="K39" s="164"/>
    </row>
    <row r="40" spans="2:11" ht="15" customHeight="1">
      <c r="B40" s="167"/>
      <c r="C40" s="168"/>
      <c r="D40" s="166"/>
      <c r="E40" s="170" t="s">
        <v>457</v>
      </c>
      <c r="F40" s="166"/>
      <c r="G40" s="272" t="s">
        <v>458</v>
      </c>
      <c r="H40" s="272"/>
      <c r="I40" s="272"/>
      <c r="J40" s="272"/>
      <c r="K40" s="164"/>
    </row>
    <row r="41" spans="2:11" ht="15" customHeight="1">
      <c r="B41" s="167"/>
      <c r="C41" s="168"/>
      <c r="D41" s="166"/>
      <c r="E41" s="170"/>
      <c r="F41" s="166"/>
      <c r="G41" s="272" t="s">
        <v>459</v>
      </c>
      <c r="H41" s="272"/>
      <c r="I41" s="272"/>
      <c r="J41" s="272"/>
      <c r="K41" s="164"/>
    </row>
    <row r="42" spans="2:11" ht="15" customHeight="1">
      <c r="B42" s="167"/>
      <c r="C42" s="168"/>
      <c r="D42" s="166"/>
      <c r="E42" s="170" t="s">
        <v>460</v>
      </c>
      <c r="F42" s="166"/>
      <c r="G42" s="272" t="s">
        <v>461</v>
      </c>
      <c r="H42" s="272"/>
      <c r="I42" s="272"/>
      <c r="J42" s="272"/>
      <c r="K42" s="164"/>
    </row>
    <row r="43" spans="2:11" ht="15" customHeight="1">
      <c r="B43" s="167"/>
      <c r="C43" s="168"/>
      <c r="D43" s="166"/>
      <c r="E43" s="170" t="s">
        <v>116</v>
      </c>
      <c r="F43" s="166"/>
      <c r="G43" s="272" t="s">
        <v>462</v>
      </c>
      <c r="H43" s="272"/>
      <c r="I43" s="272"/>
      <c r="J43" s="272"/>
      <c r="K43" s="164"/>
    </row>
    <row r="44" spans="2:11" ht="12.75" customHeight="1">
      <c r="B44" s="167"/>
      <c r="C44" s="168"/>
      <c r="D44" s="166"/>
      <c r="E44" s="166"/>
      <c r="F44" s="166"/>
      <c r="G44" s="166"/>
      <c r="H44" s="166"/>
      <c r="I44" s="166"/>
      <c r="J44" s="166"/>
      <c r="K44" s="164"/>
    </row>
    <row r="45" spans="2:11" ht="15" customHeight="1">
      <c r="B45" s="167"/>
      <c r="C45" s="168"/>
      <c r="D45" s="272" t="s">
        <v>463</v>
      </c>
      <c r="E45" s="272"/>
      <c r="F45" s="272"/>
      <c r="G45" s="272"/>
      <c r="H45" s="272"/>
      <c r="I45" s="272"/>
      <c r="J45" s="272"/>
      <c r="K45" s="164"/>
    </row>
    <row r="46" spans="2:11" ht="15" customHeight="1">
      <c r="B46" s="167"/>
      <c r="C46" s="168"/>
      <c r="D46" s="168"/>
      <c r="E46" s="272" t="s">
        <v>464</v>
      </c>
      <c r="F46" s="272"/>
      <c r="G46" s="272"/>
      <c r="H46" s="272"/>
      <c r="I46" s="272"/>
      <c r="J46" s="272"/>
      <c r="K46" s="164"/>
    </row>
    <row r="47" spans="2:11" ht="15" customHeight="1">
      <c r="B47" s="167"/>
      <c r="C47" s="168"/>
      <c r="D47" s="168"/>
      <c r="E47" s="272" t="s">
        <v>465</v>
      </c>
      <c r="F47" s="272"/>
      <c r="G47" s="272"/>
      <c r="H47" s="272"/>
      <c r="I47" s="272"/>
      <c r="J47" s="272"/>
      <c r="K47" s="164"/>
    </row>
    <row r="48" spans="2:11" ht="15" customHeight="1">
      <c r="B48" s="167"/>
      <c r="C48" s="168"/>
      <c r="D48" s="168"/>
      <c r="E48" s="272" t="s">
        <v>466</v>
      </c>
      <c r="F48" s="272"/>
      <c r="G48" s="272"/>
      <c r="H48" s="272"/>
      <c r="I48" s="272"/>
      <c r="J48" s="272"/>
      <c r="K48" s="164"/>
    </row>
    <row r="49" spans="2:11" ht="15" customHeight="1">
      <c r="B49" s="167"/>
      <c r="C49" s="168"/>
      <c r="D49" s="272" t="s">
        <v>467</v>
      </c>
      <c r="E49" s="272"/>
      <c r="F49" s="272"/>
      <c r="G49" s="272"/>
      <c r="H49" s="272"/>
      <c r="I49" s="272"/>
      <c r="J49" s="272"/>
      <c r="K49" s="164"/>
    </row>
    <row r="50" spans="2:11" ht="25.5" customHeight="1">
      <c r="B50" s="163"/>
      <c r="C50" s="275" t="s">
        <v>468</v>
      </c>
      <c r="D50" s="275"/>
      <c r="E50" s="275"/>
      <c r="F50" s="275"/>
      <c r="G50" s="275"/>
      <c r="H50" s="275"/>
      <c r="I50" s="275"/>
      <c r="J50" s="275"/>
      <c r="K50" s="164"/>
    </row>
    <row r="51" spans="2:11" ht="5.25" customHeight="1">
      <c r="B51" s="163"/>
      <c r="C51" s="165"/>
      <c r="D51" s="165"/>
      <c r="E51" s="165"/>
      <c r="F51" s="165"/>
      <c r="G51" s="165"/>
      <c r="H51" s="165"/>
      <c r="I51" s="165"/>
      <c r="J51" s="165"/>
      <c r="K51" s="164"/>
    </row>
    <row r="52" spans="2:11" ht="15" customHeight="1">
      <c r="B52" s="163"/>
      <c r="C52" s="272" t="s">
        <v>469</v>
      </c>
      <c r="D52" s="272"/>
      <c r="E52" s="272"/>
      <c r="F52" s="272"/>
      <c r="G52" s="272"/>
      <c r="H52" s="272"/>
      <c r="I52" s="272"/>
      <c r="J52" s="272"/>
      <c r="K52" s="164"/>
    </row>
    <row r="53" spans="2:11" ht="15" customHeight="1">
      <c r="B53" s="163"/>
      <c r="C53" s="272" t="s">
        <v>470</v>
      </c>
      <c r="D53" s="272"/>
      <c r="E53" s="272"/>
      <c r="F53" s="272"/>
      <c r="G53" s="272"/>
      <c r="H53" s="272"/>
      <c r="I53" s="272"/>
      <c r="J53" s="272"/>
      <c r="K53" s="164"/>
    </row>
    <row r="54" spans="2:11" ht="12.75" customHeight="1">
      <c r="B54" s="163"/>
      <c r="C54" s="166"/>
      <c r="D54" s="166"/>
      <c r="E54" s="166"/>
      <c r="F54" s="166"/>
      <c r="G54" s="166"/>
      <c r="H54" s="166"/>
      <c r="I54" s="166"/>
      <c r="J54" s="166"/>
      <c r="K54" s="164"/>
    </row>
    <row r="55" spans="2:11" ht="15" customHeight="1">
      <c r="B55" s="163"/>
      <c r="C55" s="272" t="s">
        <v>471</v>
      </c>
      <c r="D55" s="272"/>
      <c r="E55" s="272"/>
      <c r="F55" s="272"/>
      <c r="G55" s="272"/>
      <c r="H55" s="272"/>
      <c r="I55" s="272"/>
      <c r="J55" s="272"/>
      <c r="K55" s="164"/>
    </row>
    <row r="56" spans="2:11" ht="15" customHeight="1">
      <c r="B56" s="163"/>
      <c r="C56" s="168"/>
      <c r="D56" s="272" t="s">
        <v>472</v>
      </c>
      <c r="E56" s="272"/>
      <c r="F56" s="272"/>
      <c r="G56" s="272"/>
      <c r="H56" s="272"/>
      <c r="I56" s="272"/>
      <c r="J56" s="272"/>
      <c r="K56" s="164"/>
    </row>
    <row r="57" spans="2:11" ht="15" customHeight="1">
      <c r="B57" s="163"/>
      <c r="C57" s="168"/>
      <c r="D57" s="272" t="s">
        <v>473</v>
      </c>
      <c r="E57" s="272"/>
      <c r="F57" s="272"/>
      <c r="G57" s="272"/>
      <c r="H57" s="272"/>
      <c r="I57" s="272"/>
      <c r="J57" s="272"/>
      <c r="K57" s="164"/>
    </row>
    <row r="58" spans="2:11" ht="15" customHeight="1">
      <c r="B58" s="163"/>
      <c r="C58" s="168"/>
      <c r="D58" s="272" t="s">
        <v>474</v>
      </c>
      <c r="E58" s="272"/>
      <c r="F58" s="272"/>
      <c r="G58" s="272"/>
      <c r="H58" s="272"/>
      <c r="I58" s="272"/>
      <c r="J58" s="272"/>
      <c r="K58" s="164"/>
    </row>
    <row r="59" spans="2:11" ht="15" customHeight="1">
      <c r="B59" s="163"/>
      <c r="C59" s="168"/>
      <c r="D59" s="272" t="s">
        <v>475</v>
      </c>
      <c r="E59" s="272"/>
      <c r="F59" s="272"/>
      <c r="G59" s="272"/>
      <c r="H59" s="272"/>
      <c r="I59" s="272"/>
      <c r="J59" s="272"/>
      <c r="K59" s="164"/>
    </row>
    <row r="60" spans="2:11" ht="15" customHeight="1">
      <c r="B60" s="163"/>
      <c r="C60" s="168"/>
      <c r="D60" s="274" t="s">
        <v>476</v>
      </c>
      <c r="E60" s="274"/>
      <c r="F60" s="274"/>
      <c r="G60" s="274"/>
      <c r="H60" s="274"/>
      <c r="I60" s="274"/>
      <c r="J60" s="274"/>
      <c r="K60" s="164"/>
    </row>
    <row r="61" spans="2:11" ht="15" customHeight="1">
      <c r="B61" s="163"/>
      <c r="C61" s="168"/>
      <c r="D61" s="272" t="s">
        <v>477</v>
      </c>
      <c r="E61" s="272"/>
      <c r="F61" s="272"/>
      <c r="G61" s="272"/>
      <c r="H61" s="272"/>
      <c r="I61" s="272"/>
      <c r="J61" s="272"/>
      <c r="K61" s="164"/>
    </row>
    <row r="62" spans="2:11" ht="12.75" customHeight="1">
      <c r="B62" s="163"/>
      <c r="C62" s="168"/>
      <c r="D62" s="168"/>
      <c r="E62" s="171"/>
      <c r="F62" s="168"/>
      <c r="G62" s="168"/>
      <c r="H62" s="168"/>
      <c r="I62" s="168"/>
      <c r="J62" s="168"/>
      <c r="K62" s="164"/>
    </row>
    <row r="63" spans="2:11" ht="15" customHeight="1">
      <c r="B63" s="163"/>
      <c r="C63" s="168"/>
      <c r="D63" s="272" t="s">
        <v>478</v>
      </c>
      <c r="E63" s="272"/>
      <c r="F63" s="272"/>
      <c r="G63" s="272"/>
      <c r="H63" s="272"/>
      <c r="I63" s="272"/>
      <c r="J63" s="272"/>
      <c r="K63" s="164"/>
    </row>
    <row r="64" spans="2:11" ht="15" customHeight="1">
      <c r="B64" s="163"/>
      <c r="C64" s="168"/>
      <c r="D64" s="274" t="s">
        <v>479</v>
      </c>
      <c r="E64" s="274"/>
      <c r="F64" s="274"/>
      <c r="G64" s="274"/>
      <c r="H64" s="274"/>
      <c r="I64" s="274"/>
      <c r="J64" s="274"/>
      <c r="K64" s="164"/>
    </row>
    <row r="65" spans="2:11" ht="15" customHeight="1">
      <c r="B65" s="163"/>
      <c r="C65" s="168"/>
      <c r="D65" s="272" t="s">
        <v>480</v>
      </c>
      <c r="E65" s="272"/>
      <c r="F65" s="272"/>
      <c r="G65" s="272"/>
      <c r="H65" s="272"/>
      <c r="I65" s="272"/>
      <c r="J65" s="272"/>
      <c r="K65" s="164"/>
    </row>
    <row r="66" spans="2:11" ht="15" customHeight="1">
      <c r="B66" s="163"/>
      <c r="C66" s="168"/>
      <c r="D66" s="272" t="s">
        <v>481</v>
      </c>
      <c r="E66" s="272"/>
      <c r="F66" s="272"/>
      <c r="G66" s="272"/>
      <c r="H66" s="272"/>
      <c r="I66" s="272"/>
      <c r="J66" s="272"/>
      <c r="K66" s="164"/>
    </row>
    <row r="67" spans="2:11" ht="15" customHeight="1">
      <c r="B67" s="163"/>
      <c r="C67" s="168"/>
      <c r="D67" s="272" t="s">
        <v>482</v>
      </c>
      <c r="E67" s="272"/>
      <c r="F67" s="272"/>
      <c r="G67" s="272"/>
      <c r="H67" s="272"/>
      <c r="I67" s="272"/>
      <c r="J67" s="272"/>
      <c r="K67" s="164"/>
    </row>
    <row r="68" spans="2:11" ht="15" customHeight="1">
      <c r="B68" s="163"/>
      <c r="C68" s="168"/>
      <c r="D68" s="272" t="s">
        <v>483</v>
      </c>
      <c r="E68" s="272"/>
      <c r="F68" s="272"/>
      <c r="G68" s="272"/>
      <c r="H68" s="272"/>
      <c r="I68" s="272"/>
      <c r="J68" s="272"/>
      <c r="K68" s="164"/>
    </row>
    <row r="69" spans="2:11" ht="12.75" customHeight="1">
      <c r="B69" s="172"/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8.75" customHeight="1">
      <c r="B70" s="175"/>
      <c r="C70" s="175"/>
      <c r="D70" s="175"/>
      <c r="E70" s="175"/>
      <c r="F70" s="175"/>
      <c r="G70" s="175"/>
      <c r="H70" s="175"/>
      <c r="I70" s="175"/>
      <c r="J70" s="175"/>
      <c r="K70" s="176"/>
    </row>
    <row r="71" spans="2:11" ht="18.75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</row>
    <row r="72" spans="2:11" ht="7.5" customHeight="1">
      <c r="B72" s="177"/>
      <c r="C72" s="178"/>
      <c r="D72" s="178"/>
      <c r="E72" s="178"/>
      <c r="F72" s="178"/>
      <c r="G72" s="178"/>
      <c r="H72" s="178"/>
      <c r="I72" s="178"/>
      <c r="J72" s="178"/>
      <c r="K72" s="179"/>
    </row>
    <row r="73" spans="2:11" ht="45" customHeight="1">
      <c r="B73" s="180"/>
      <c r="C73" s="273" t="s">
        <v>421</v>
      </c>
      <c r="D73" s="273"/>
      <c r="E73" s="273"/>
      <c r="F73" s="273"/>
      <c r="G73" s="273"/>
      <c r="H73" s="273"/>
      <c r="I73" s="273"/>
      <c r="J73" s="273"/>
      <c r="K73" s="182"/>
    </row>
    <row r="74" spans="2:11" ht="17.25" customHeight="1">
      <c r="B74" s="180"/>
      <c r="C74" s="183" t="s">
        <v>484</v>
      </c>
      <c r="D74" s="183"/>
      <c r="E74" s="183"/>
      <c r="F74" s="183" t="s">
        <v>485</v>
      </c>
      <c r="G74" s="184"/>
      <c r="H74" s="183" t="s">
        <v>111</v>
      </c>
      <c r="I74" s="183" t="s">
        <v>50</v>
      </c>
      <c r="J74" s="183" t="s">
        <v>486</v>
      </c>
      <c r="K74" s="182"/>
    </row>
    <row r="75" spans="2:11" ht="17.25" customHeight="1">
      <c r="B75" s="180"/>
      <c r="C75" s="185" t="s">
        <v>487</v>
      </c>
      <c r="D75" s="185"/>
      <c r="E75" s="185"/>
      <c r="F75" s="186" t="s">
        <v>488</v>
      </c>
      <c r="G75" s="187"/>
      <c r="H75" s="185"/>
      <c r="I75" s="185"/>
      <c r="J75" s="185" t="s">
        <v>489</v>
      </c>
      <c r="K75" s="182"/>
    </row>
    <row r="76" spans="2:11" ht="5.25" customHeight="1">
      <c r="B76" s="180"/>
      <c r="C76" s="188"/>
      <c r="D76" s="188"/>
      <c r="E76" s="188"/>
      <c r="F76" s="188"/>
      <c r="G76" s="189"/>
      <c r="H76" s="188"/>
      <c r="I76" s="188"/>
      <c r="J76" s="188"/>
      <c r="K76" s="182"/>
    </row>
    <row r="77" spans="2:11" ht="15" customHeight="1">
      <c r="B77" s="180"/>
      <c r="C77" s="170" t="s">
        <v>490</v>
      </c>
      <c r="D77" s="170"/>
      <c r="E77" s="170"/>
      <c r="F77" s="190" t="s">
        <v>491</v>
      </c>
      <c r="G77" s="189"/>
      <c r="H77" s="170" t="s">
        <v>492</v>
      </c>
      <c r="I77" s="170" t="s">
        <v>493</v>
      </c>
      <c r="J77" s="170" t="s">
        <v>494</v>
      </c>
      <c r="K77" s="182"/>
    </row>
    <row r="78" spans="2:11" ht="15" customHeight="1">
      <c r="B78" s="191"/>
      <c r="C78" s="170" t="s">
        <v>495</v>
      </c>
      <c r="D78" s="170"/>
      <c r="E78" s="170"/>
      <c r="F78" s="190" t="s">
        <v>496</v>
      </c>
      <c r="G78" s="189"/>
      <c r="H78" s="170" t="s">
        <v>497</v>
      </c>
      <c r="I78" s="170" t="s">
        <v>493</v>
      </c>
      <c r="J78" s="170">
        <v>50</v>
      </c>
      <c r="K78" s="182"/>
    </row>
    <row r="79" spans="2:11" ht="15" customHeight="1">
      <c r="B79" s="191"/>
      <c r="C79" s="170" t="s">
        <v>498</v>
      </c>
      <c r="D79" s="170"/>
      <c r="E79" s="170"/>
      <c r="F79" s="190" t="s">
        <v>491</v>
      </c>
      <c r="G79" s="189"/>
      <c r="H79" s="170" t="s">
        <v>499</v>
      </c>
      <c r="I79" s="170" t="s">
        <v>500</v>
      </c>
      <c r="J79" s="170"/>
      <c r="K79" s="182"/>
    </row>
    <row r="80" spans="2:11" ht="15" customHeight="1">
      <c r="B80" s="191"/>
      <c r="C80" s="170" t="s">
        <v>501</v>
      </c>
      <c r="D80" s="170"/>
      <c r="E80" s="170"/>
      <c r="F80" s="190" t="s">
        <v>496</v>
      </c>
      <c r="G80" s="189"/>
      <c r="H80" s="170" t="s">
        <v>502</v>
      </c>
      <c r="I80" s="170" t="s">
        <v>493</v>
      </c>
      <c r="J80" s="170">
        <v>50</v>
      </c>
      <c r="K80" s="182"/>
    </row>
    <row r="81" spans="2:11" ht="15" customHeight="1">
      <c r="B81" s="191"/>
      <c r="C81" s="170" t="s">
        <v>503</v>
      </c>
      <c r="D81" s="170"/>
      <c r="E81" s="170"/>
      <c r="F81" s="190" t="s">
        <v>496</v>
      </c>
      <c r="G81" s="189"/>
      <c r="H81" s="170" t="s">
        <v>504</v>
      </c>
      <c r="I81" s="170" t="s">
        <v>493</v>
      </c>
      <c r="J81" s="170">
        <v>20</v>
      </c>
      <c r="K81" s="182"/>
    </row>
    <row r="82" spans="2:11" ht="15" customHeight="1">
      <c r="B82" s="191"/>
      <c r="C82" s="170" t="s">
        <v>505</v>
      </c>
      <c r="D82" s="170"/>
      <c r="E82" s="170"/>
      <c r="F82" s="190" t="s">
        <v>496</v>
      </c>
      <c r="G82" s="189"/>
      <c r="H82" s="170" t="s">
        <v>506</v>
      </c>
      <c r="I82" s="170" t="s">
        <v>493</v>
      </c>
      <c r="J82" s="170">
        <v>20</v>
      </c>
      <c r="K82" s="182"/>
    </row>
    <row r="83" spans="2:11" ht="15" customHeight="1">
      <c r="B83" s="191"/>
      <c r="C83" s="170" t="s">
        <v>507</v>
      </c>
      <c r="D83" s="170"/>
      <c r="E83" s="170"/>
      <c r="F83" s="190" t="s">
        <v>496</v>
      </c>
      <c r="G83" s="189"/>
      <c r="H83" s="170" t="s">
        <v>508</v>
      </c>
      <c r="I83" s="170" t="s">
        <v>493</v>
      </c>
      <c r="J83" s="170">
        <v>50</v>
      </c>
      <c r="K83" s="182"/>
    </row>
    <row r="84" spans="2:11" ht="15" customHeight="1">
      <c r="B84" s="191"/>
      <c r="C84" s="170" t="s">
        <v>509</v>
      </c>
      <c r="D84" s="170"/>
      <c r="E84" s="170"/>
      <c r="F84" s="190" t="s">
        <v>496</v>
      </c>
      <c r="G84" s="189"/>
      <c r="H84" s="170" t="s">
        <v>509</v>
      </c>
      <c r="I84" s="170" t="s">
        <v>493</v>
      </c>
      <c r="J84" s="170">
        <v>50</v>
      </c>
      <c r="K84" s="182"/>
    </row>
    <row r="85" spans="2:11" ht="15" customHeight="1">
      <c r="B85" s="191"/>
      <c r="C85" s="170" t="s">
        <v>117</v>
      </c>
      <c r="D85" s="170"/>
      <c r="E85" s="170"/>
      <c r="F85" s="190" t="s">
        <v>496</v>
      </c>
      <c r="G85" s="189"/>
      <c r="H85" s="170" t="s">
        <v>510</v>
      </c>
      <c r="I85" s="170" t="s">
        <v>493</v>
      </c>
      <c r="J85" s="170">
        <v>255</v>
      </c>
      <c r="K85" s="182"/>
    </row>
    <row r="86" spans="2:11" ht="15" customHeight="1">
      <c r="B86" s="191"/>
      <c r="C86" s="170" t="s">
        <v>511</v>
      </c>
      <c r="D86" s="170"/>
      <c r="E86" s="170"/>
      <c r="F86" s="190" t="s">
        <v>491</v>
      </c>
      <c r="G86" s="189"/>
      <c r="H86" s="170" t="s">
        <v>512</v>
      </c>
      <c r="I86" s="170" t="s">
        <v>513</v>
      </c>
      <c r="J86" s="170"/>
      <c r="K86" s="182"/>
    </row>
    <row r="87" spans="2:11" ht="15" customHeight="1">
      <c r="B87" s="191"/>
      <c r="C87" s="170" t="s">
        <v>514</v>
      </c>
      <c r="D87" s="170"/>
      <c r="E87" s="170"/>
      <c r="F87" s="190" t="s">
        <v>491</v>
      </c>
      <c r="G87" s="189"/>
      <c r="H87" s="170" t="s">
        <v>515</v>
      </c>
      <c r="I87" s="170" t="s">
        <v>516</v>
      </c>
      <c r="J87" s="170"/>
      <c r="K87" s="182"/>
    </row>
    <row r="88" spans="2:11" ht="15" customHeight="1">
      <c r="B88" s="191"/>
      <c r="C88" s="170" t="s">
        <v>517</v>
      </c>
      <c r="D88" s="170"/>
      <c r="E88" s="170"/>
      <c r="F88" s="190" t="s">
        <v>491</v>
      </c>
      <c r="G88" s="189"/>
      <c r="H88" s="170" t="s">
        <v>517</v>
      </c>
      <c r="I88" s="170" t="s">
        <v>516</v>
      </c>
      <c r="J88" s="170"/>
      <c r="K88" s="182"/>
    </row>
    <row r="89" spans="2:11" ht="15" customHeight="1">
      <c r="B89" s="191"/>
      <c r="C89" s="170" t="s">
        <v>33</v>
      </c>
      <c r="D89" s="170"/>
      <c r="E89" s="170"/>
      <c r="F89" s="190" t="s">
        <v>491</v>
      </c>
      <c r="G89" s="189"/>
      <c r="H89" s="170" t="s">
        <v>518</v>
      </c>
      <c r="I89" s="170" t="s">
        <v>516</v>
      </c>
      <c r="J89" s="170"/>
      <c r="K89" s="182"/>
    </row>
    <row r="90" spans="2:11" ht="15" customHeight="1">
      <c r="B90" s="191"/>
      <c r="C90" s="170" t="s">
        <v>41</v>
      </c>
      <c r="D90" s="170"/>
      <c r="E90" s="170"/>
      <c r="F90" s="190" t="s">
        <v>491</v>
      </c>
      <c r="G90" s="189"/>
      <c r="H90" s="170" t="s">
        <v>519</v>
      </c>
      <c r="I90" s="170" t="s">
        <v>516</v>
      </c>
      <c r="J90" s="170"/>
      <c r="K90" s="182"/>
    </row>
    <row r="91" spans="2:11" ht="15" customHeight="1">
      <c r="B91" s="192"/>
      <c r="C91" s="193"/>
      <c r="D91" s="193"/>
      <c r="E91" s="193"/>
      <c r="F91" s="193"/>
      <c r="G91" s="193"/>
      <c r="H91" s="193"/>
      <c r="I91" s="193"/>
      <c r="J91" s="193"/>
      <c r="K91" s="194"/>
    </row>
    <row r="92" spans="2:11" ht="18.75" customHeight="1">
      <c r="B92" s="195"/>
      <c r="C92" s="196"/>
      <c r="D92" s="196"/>
      <c r="E92" s="196"/>
      <c r="F92" s="196"/>
      <c r="G92" s="196"/>
      <c r="H92" s="196"/>
      <c r="I92" s="196"/>
      <c r="J92" s="196"/>
      <c r="K92" s="195"/>
    </row>
    <row r="93" spans="2:11" ht="18.75" customHeight="1">
      <c r="B93" s="176"/>
      <c r="C93" s="176"/>
      <c r="D93" s="176"/>
      <c r="E93" s="176"/>
      <c r="F93" s="176"/>
      <c r="G93" s="176"/>
      <c r="H93" s="176"/>
      <c r="I93" s="176"/>
      <c r="J93" s="176"/>
      <c r="K93" s="176"/>
    </row>
    <row r="94" spans="2:11" ht="7.5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9"/>
    </row>
    <row r="95" spans="2:11" ht="45" customHeight="1">
      <c r="B95" s="180"/>
      <c r="C95" s="273" t="s">
        <v>520</v>
      </c>
      <c r="D95" s="273"/>
      <c r="E95" s="273"/>
      <c r="F95" s="273"/>
      <c r="G95" s="273"/>
      <c r="H95" s="273"/>
      <c r="I95" s="273"/>
      <c r="J95" s="273"/>
      <c r="K95" s="182"/>
    </row>
    <row r="96" spans="2:11" ht="17.25" customHeight="1">
      <c r="B96" s="180"/>
      <c r="C96" s="183" t="s">
        <v>484</v>
      </c>
      <c r="D96" s="183"/>
      <c r="E96" s="183"/>
      <c r="F96" s="183" t="s">
        <v>485</v>
      </c>
      <c r="G96" s="184"/>
      <c r="H96" s="183" t="s">
        <v>111</v>
      </c>
      <c r="I96" s="183" t="s">
        <v>50</v>
      </c>
      <c r="J96" s="183" t="s">
        <v>486</v>
      </c>
      <c r="K96" s="182"/>
    </row>
    <row r="97" spans="2:11" ht="17.25" customHeight="1">
      <c r="B97" s="180"/>
      <c r="C97" s="185" t="s">
        <v>487</v>
      </c>
      <c r="D97" s="185"/>
      <c r="E97" s="185"/>
      <c r="F97" s="186" t="s">
        <v>488</v>
      </c>
      <c r="G97" s="187"/>
      <c r="H97" s="185"/>
      <c r="I97" s="185"/>
      <c r="J97" s="185" t="s">
        <v>489</v>
      </c>
      <c r="K97" s="182"/>
    </row>
    <row r="98" spans="2:11" ht="5.25" customHeight="1">
      <c r="B98" s="180"/>
      <c r="C98" s="183"/>
      <c r="D98" s="183"/>
      <c r="E98" s="183"/>
      <c r="F98" s="183"/>
      <c r="G98" s="197"/>
      <c r="H98" s="183"/>
      <c r="I98" s="183"/>
      <c r="J98" s="183"/>
      <c r="K98" s="182"/>
    </row>
    <row r="99" spans="2:11" ht="15" customHeight="1">
      <c r="B99" s="180"/>
      <c r="C99" s="170" t="s">
        <v>490</v>
      </c>
      <c r="D99" s="170"/>
      <c r="E99" s="170"/>
      <c r="F99" s="190" t="s">
        <v>491</v>
      </c>
      <c r="G99" s="170"/>
      <c r="H99" s="170" t="s">
        <v>521</v>
      </c>
      <c r="I99" s="170" t="s">
        <v>493</v>
      </c>
      <c r="J99" s="170" t="s">
        <v>494</v>
      </c>
      <c r="K99" s="182"/>
    </row>
    <row r="100" spans="2:11" ht="15" customHeight="1">
      <c r="B100" s="191"/>
      <c r="C100" s="170" t="s">
        <v>495</v>
      </c>
      <c r="D100" s="170"/>
      <c r="E100" s="170"/>
      <c r="F100" s="190" t="s">
        <v>496</v>
      </c>
      <c r="G100" s="170"/>
      <c r="H100" s="170" t="s">
        <v>521</v>
      </c>
      <c r="I100" s="170" t="s">
        <v>493</v>
      </c>
      <c r="J100" s="170">
        <v>50</v>
      </c>
      <c r="K100" s="182"/>
    </row>
    <row r="101" spans="2:11" ht="15" customHeight="1">
      <c r="B101" s="191"/>
      <c r="C101" s="170" t="s">
        <v>498</v>
      </c>
      <c r="D101" s="170"/>
      <c r="E101" s="170"/>
      <c r="F101" s="190" t="s">
        <v>491</v>
      </c>
      <c r="G101" s="170"/>
      <c r="H101" s="170" t="s">
        <v>521</v>
      </c>
      <c r="I101" s="170" t="s">
        <v>500</v>
      </c>
      <c r="J101" s="170"/>
      <c r="K101" s="182"/>
    </row>
    <row r="102" spans="2:11" ht="15" customHeight="1">
      <c r="B102" s="191"/>
      <c r="C102" s="170" t="s">
        <v>501</v>
      </c>
      <c r="D102" s="170"/>
      <c r="E102" s="170"/>
      <c r="F102" s="190" t="s">
        <v>496</v>
      </c>
      <c r="G102" s="170"/>
      <c r="H102" s="170" t="s">
        <v>521</v>
      </c>
      <c r="I102" s="170" t="s">
        <v>493</v>
      </c>
      <c r="J102" s="170">
        <v>50</v>
      </c>
      <c r="K102" s="182"/>
    </row>
    <row r="103" spans="2:11" ht="15" customHeight="1">
      <c r="B103" s="191"/>
      <c r="C103" s="170" t="s">
        <v>509</v>
      </c>
      <c r="D103" s="170"/>
      <c r="E103" s="170"/>
      <c r="F103" s="190" t="s">
        <v>496</v>
      </c>
      <c r="G103" s="170"/>
      <c r="H103" s="170" t="s">
        <v>521</v>
      </c>
      <c r="I103" s="170" t="s">
        <v>493</v>
      </c>
      <c r="J103" s="170">
        <v>50</v>
      </c>
      <c r="K103" s="182"/>
    </row>
    <row r="104" spans="2:11" ht="15" customHeight="1">
      <c r="B104" s="191"/>
      <c r="C104" s="170" t="s">
        <v>507</v>
      </c>
      <c r="D104" s="170"/>
      <c r="E104" s="170"/>
      <c r="F104" s="190" t="s">
        <v>496</v>
      </c>
      <c r="G104" s="170"/>
      <c r="H104" s="170" t="s">
        <v>521</v>
      </c>
      <c r="I104" s="170" t="s">
        <v>493</v>
      </c>
      <c r="J104" s="170">
        <v>50</v>
      </c>
      <c r="K104" s="182"/>
    </row>
    <row r="105" spans="2:11" ht="15" customHeight="1">
      <c r="B105" s="191"/>
      <c r="C105" s="170" t="s">
        <v>46</v>
      </c>
      <c r="D105" s="170"/>
      <c r="E105" s="170"/>
      <c r="F105" s="190" t="s">
        <v>491</v>
      </c>
      <c r="G105" s="170"/>
      <c r="H105" s="170" t="s">
        <v>522</v>
      </c>
      <c r="I105" s="170" t="s">
        <v>493</v>
      </c>
      <c r="J105" s="170">
        <v>20</v>
      </c>
      <c r="K105" s="182"/>
    </row>
    <row r="106" spans="2:11" ht="15" customHeight="1">
      <c r="B106" s="191"/>
      <c r="C106" s="170" t="s">
        <v>523</v>
      </c>
      <c r="D106" s="170"/>
      <c r="E106" s="170"/>
      <c r="F106" s="190" t="s">
        <v>491</v>
      </c>
      <c r="G106" s="170"/>
      <c r="H106" s="170" t="s">
        <v>524</v>
      </c>
      <c r="I106" s="170" t="s">
        <v>493</v>
      </c>
      <c r="J106" s="170">
        <v>120</v>
      </c>
      <c r="K106" s="182"/>
    </row>
    <row r="107" spans="2:11" ht="15" customHeight="1">
      <c r="B107" s="191"/>
      <c r="C107" s="170" t="s">
        <v>33</v>
      </c>
      <c r="D107" s="170"/>
      <c r="E107" s="170"/>
      <c r="F107" s="190" t="s">
        <v>491</v>
      </c>
      <c r="G107" s="170"/>
      <c r="H107" s="170" t="s">
        <v>525</v>
      </c>
      <c r="I107" s="170" t="s">
        <v>516</v>
      </c>
      <c r="J107" s="170"/>
      <c r="K107" s="182"/>
    </row>
    <row r="108" spans="2:11" ht="15" customHeight="1">
      <c r="B108" s="191"/>
      <c r="C108" s="170" t="s">
        <v>41</v>
      </c>
      <c r="D108" s="170"/>
      <c r="E108" s="170"/>
      <c r="F108" s="190" t="s">
        <v>491</v>
      </c>
      <c r="G108" s="170"/>
      <c r="H108" s="170" t="s">
        <v>526</v>
      </c>
      <c r="I108" s="170" t="s">
        <v>516</v>
      </c>
      <c r="J108" s="170"/>
      <c r="K108" s="182"/>
    </row>
    <row r="109" spans="2:11" ht="15" customHeight="1">
      <c r="B109" s="191"/>
      <c r="C109" s="170" t="s">
        <v>50</v>
      </c>
      <c r="D109" s="170"/>
      <c r="E109" s="170"/>
      <c r="F109" s="190" t="s">
        <v>491</v>
      </c>
      <c r="G109" s="170"/>
      <c r="H109" s="170" t="s">
        <v>527</v>
      </c>
      <c r="I109" s="170" t="s">
        <v>528</v>
      </c>
      <c r="J109" s="170"/>
      <c r="K109" s="182"/>
    </row>
    <row r="110" spans="2:11" ht="15" customHeight="1">
      <c r="B110" s="192"/>
      <c r="C110" s="198"/>
      <c r="D110" s="198"/>
      <c r="E110" s="198"/>
      <c r="F110" s="198"/>
      <c r="G110" s="198"/>
      <c r="H110" s="198"/>
      <c r="I110" s="198"/>
      <c r="J110" s="198"/>
      <c r="K110" s="194"/>
    </row>
    <row r="111" spans="2:11" ht="18.75" customHeight="1">
      <c r="B111" s="199"/>
      <c r="C111" s="166"/>
      <c r="D111" s="166"/>
      <c r="E111" s="166"/>
      <c r="F111" s="200"/>
      <c r="G111" s="166"/>
      <c r="H111" s="166"/>
      <c r="I111" s="166"/>
      <c r="J111" s="166"/>
      <c r="K111" s="199"/>
    </row>
    <row r="112" spans="2:11" ht="18.75" customHeight="1"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</row>
    <row r="113" spans="2:11" ht="7.5" customHeight="1">
      <c r="B113" s="201"/>
      <c r="C113" s="202"/>
      <c r="D113" s="202"/>
      <c r="E113" s="202"/>
      <c r="F113" s="202"/>
      <c r="G113" s="202"/>
      <c r="H113" s="202"/>
      <c r="I113" s="202"/>
      <c r="J113" s="202"/>
      <c r="K113" s="203"/>
    </row>
    <row r="114" spans="2:11" ht="45" customHeight="1">
      <c r="B114" s="204"/>
      <c r="C114" s="270" t="s">
        <v>529</v>
      </c>
      <c r="D114" s="270"/>
      <c r="E114" s="270"/>
      <c r="F114" s="270"/>
      <c r="G114" s="270"/>
      <c r="H114" s="270"/>
      <c r="I114" s="270"/>
      <c r="J114" s="270"/>
      <c r="K114" s="205"/>
    </row>
    <row r="115" spans="2:11" ht="17.25" customHeight="1">
      <c r="B115" s="206"/>
      <c r="C115" s="183" t="s">
        <v>484</v>
      </c>
      <c r="D115" s="183"/>
      <c r="E115" s="183"/>
      <c r="F115" s="183" t="s">
        <v>485</v>
      </c>
      <c r="G115" s="184"/>
      <c r="H115" s="183" t="s">
        <v>111</v>
      </c>
      <c r="I115" s="183" t="s">
        <v>50</v>
      </c>
      <c r="J115" s="183" t="s">
        <v>486</v>
      </c>
      <c r="K115" s="207"/>
    </row>
    <row r="116" spans="2:11" ht="17.25" customHeight="1">
      <c r="B116" s="206"/>
      <c r="C116" s="185" t="s">
        <v>487</v>
      </c>
      <c r="D116" s="185"/>
      <c r="E116" s="185"/>
      <c r="F116" s="186" t="s">
        <v>488</v>
      </c>
      <c r="G116" s="187"/>
      <c r="H116" s="185"/>
      <c r="I116" s="185"/>
      <c r="J116" s="185" t="s">
        <v>489</v>
      </c>
      <c r="K116" s="207"/>
    </row>
    <row r="117" spans="2:11" ht="5.25" customHeight="1">
      <c r="B117" s="208"/>
      <c r="C117" s="188"/>
      <c r="D117" s="188"/>
      <c r="E117" s="188"/>
      <c r="F117" s="188"/>
      <c r="G117" s="170"/>
      <c r="H117" s="188"/>
      <c r="I117" s="188"/>
      <c r="J117" s="188"/>
      <c r="K117" s="209"/>
    </row>
    <row r="118" spans="2:11" ht="15" customHeight="1">
      <c r="B118" s="208"/>
      <c r="C118" s="170" t="s">
        <v>490</v>
      </c>
      <c r="D118" s="188"/>
      <c r="E118" s="188"/>
      <c r="F118" s="190" t="s">
        <v>491</v>
      </c>
      <c r="G118" s="170"/>
      <c r="H118" s="170" t="s">
        <v>521</v>
      </c>
      <c r="I118" s="170" t="s">
        <v>493</v>
      </c>
      <c r="J118" s="170" t="s">
        <v>494</v>
      </c>
      <c r="K118" s="210"/>
    </row>
    <row r="119" spans="2:11" ht="15" customHeight="1">
      <c r="B119" s="208"/>
      <c r="C119" s="170" t="s">
        <v>530</v>
      </c>
      <c r="D119" s="170"/>
      <c r="E119" s="170"/>
      <c r="F119" s="190" t="s">
        <v>491</v>
      </c>
      <c r="G119" s="170"/>
      <c r="H119" s="170" t="s">
        <v>531</v>
      </c>
      <c r="I119" s="170" t="s">
        <v>493</v>
      </c>
      <c r="J119" s="170" t="s">
        <v>494</v>
      </c>
      <c r="K119" s="210"/>
    </row>
    <row r="120" spans="2:11" ht="15" customHeight="1">
      <c r="B120" s="208"/>
      <c r="C120" s="170" t="s">
        <v>76</v>
      </c>
      <c r="D120" s="170"/>
      <c r="E120" s="170"/>
      <c r="F120" s="190" t="s">
        <v>491</v>
      </c>
      <c r="G120" s="170"/>
      <c r="H120" s="170" t="s">
        <v>532</v>
      </c>
      <c r="I120" s="170" t="s">
        <v>493</v>
      </c>
      <c r="J120" s="170" t="s">
        <v>494</v>
      </c>
      <c r="K120" s="210"/>
    </row>
    <row r="121" spans="2:11" ht="15" customHeight="1">
      <c r="B121" s="208"/>
      <c r="C121" s="170" t="s">
        <v>533</v>
      </c>
      <c r="D121" s="170"/>
      <c r="E121" s="170"/>
      <c r="F121" s="190" t="s">
        <v>496</v>
      </c>
      <c r="G121" s="170"/>
      <c r="H121" s="170" t="s">
        <v>534</v>
      </c>
      <c r="I121" s="170" t="s">
        <v>493</v>
      </c>
      <c r="J121" s="170">
        <v>15</v>
      </c>
      <c r="K121" s="210"/>
    </row>
    <row r="122" spans="2:11" ht="15" customHeight="1">
      <c r="B122" s="208"/>
      <c r="C122" s="170" t="s">
        <v>495</v>
      </c>
      <c r="D122" s="170"/>
      <c r="E122" s="170"/>
      <c r="F122" s="190" t="s">
        <v>496</v>
      </c>
      <c r="G122" s="170"/>
      <c r="H122" s="170" t="s">
        <v>521</v>
      </c>
      <c r="I122" s="170" t="s">
        <v>493</v>
      </c>
      <c r="J122" s="170">
        <v>50</v>
      </c>
      <c r="K122" s="210"/>
    </row>
    <row r="123" spans="2:11" ht="15" customHeight="1">
      <c r="B123" s="208"/>
      <c r="C123" s="170" t="s">
        <v>501</v>
      </c>
      <c r="D123" s="170"/>
      <c r="E123" s="170"/>
      <c r="F123" s="190" t="s">
        <v>496</v>
      </c>
      <c r="G123" s="170"/>
      <c r="H123" s="170" t="s">
        <v>521</v>
      </c>
      <c r="I123" s="170" t="s">
        <v>493</v>
      </c>
      <c r="J123" s="170">
        <v>50</v>
      </c>
      <c r="K123" s="210"/>
    </row>
    <row r="124" spans="2:11" ht="15" customHeight="1">
      <c r="B124" s="208"/>
      <c r="C124" s="170" t="s">
        <v>507</v>
      </c>
      <c r="D124" s="170"/>
      <c r="E124" s="170"/>
      <c r="F124" s="190" t="s">
        <v>496</v>
      </c>
      <c r="G124" s="170"/>
      <c r="H124" s="170" t="s">
        <v>521</v>
      </c>
      <c r="I124" s="170" t="s">
        <v>493</v>
      </c>
      <c r="J124" s="170">
        <v>50</v>
      </c>
      <c r="K124" s="210"/>
    </row>
    <row r="125" spans="2:11" ht="15" customHeight="1">
      <c r="B125" s="208"/>
      <c r="C125" s="170" t="s">
        <v>509</v>
      </c>
      <c r="D125" s="170"/>
      <c r="E125" s="170"/>
      <c r="F125" s="190" t="s">
        <v>496</v>
      </c>
      <c r="G125" s="170"/>
      <c r="H125" s="170" t="s">
        <v>521</v>
      </c>
      <c r="I125" s="170" t="s">
        <v>493</v>
      </c>
      <c r="J125" s="170">
        <v>50</v>
      </c>
      <c r="K125" s="210"/>
    </row>
    <row r="126" spans="2:11" ht="15" customHeight="1">
      <c r="B126" s="208"/>
      <c r="C126" s="170" t="s">
        <v>117</v>
      </c>
      <c r="D126" s="170"/>
      <c r="E126" s="170"/>
      <c r="F126" s="190" t="s">
        <v>496</v>
      </c>
      <c r="G126" s="170"/>
      <c r="H126" s="170" t="s">
        <v>535</v>
      </c>
      <c r="I126" s="170" t="s">
        <v>493</v>
      </c>
      <c r="J126" s="170">
        <v>255</v>
      </c>
      <c r="K126" s="210"/>
    </row>
    <row r="127" spans="2:11" ht="15" customHeight="1">
      <c r="B127" s="208"/>
      <c r="C127" s="170" t="s">
        <v>511</v>
      </c>
      <c r="D127" s="170"/>
      <c r="E127" s="170"/>
      <c r="F127" s="190" t="s">
        <v>491</v>
      </c>
      <c r="G127" s="170"/>
      <c r="H127" s="170" t="s">
        <v>536</v>
      </c>
      <c r="I127" s="170" t="s">
        <v>513</v>
      </c>
      <c r="J127" s="170"/>
      <c r="K127" s="210"/>
    </row>
    <row r="128" spans="2:11" ht="15" customHeight="1">
      <c r="B128" s="208"/>
      <c r="C128" s="170" t="s">
        <v>514</v>
      </c>
      <c r="D128" s="170"/>
      <c r="E128" s="170"/>
      <c r="F128" s="190" t="s">
        <v>491</v>
      </c>
      <c r="G128" s="170"/>
      <c r="H128" s="170" t="s">
        <v>537</v>
      </c>
      <c r="I128" s="170" t="s">
        <v>516</v>
      </c>
      <c r="J128" s="170"/>
      <c r="K128" s="210"/>
    </row>
    <row r="129" spans="2:11" ht="15" customHeight="1">
      <c r="B129" s="208"/>
      <c r="C129" s="170" t="s">
        <v>517</v>
      </c>
      <c r="D129" s="170"/>
      <c r="E129" s="170"/>
      <c r="F129" s="190" t="s">
        <v>491</v>
      </c>
      <c r="G129" s="170"/>
      <c r="H129" s="170" t="s">
        <v>517</v>
      </c>
      <c r="I129" s="170" t="s">
        <v>516</v>
      </c>
      <c r="J129" s="170"/>
      <c r="K129" s="210"/>
    </row>
    <row r="130" spans="2:11" ht="15" customHeight="1">
      <c r="B130" s="208"/>
      <c r="C130" s="170" t="s">
        <v>33</v>
      </c>
      <c r="D130" s="170"/>
      <c r="E130" s="170"/>
      <c r="F130" s="190" t="s">
        <v>491</v>
      </c>
      <c r="G130" s="170"/>
      <c r="H130" s="170" t="s">
        <v>538</v>
      </c>
      <c r="I130" s="170" t="s">
        <v>516</v>
      </c>
      <c r="J130" s="170"/>
      <c r="K130" s="210"/>
    </row>
    <row r="131" spans="2:11" ht="15" customHeight="1">
      <c r="B131" s="208"/>
      <c r="C131" s="170" t="s">
        <v>539</v>
      </c>
      <c r="D131" s="170"/>
      <c r="E131" s="170"/>
      <c r="F131" s="190" t="s">
        <v>491</v>
      </c>
      <c r="G131" s="170"/>
      <c r="H131" s="170" t="s">
        <v>540</v>
      </c>
      <c r="I131" s="170" t="s">
        <v>516</v>
      </c>
      <c r="J131" s="170"/>
      <c r="K131" s="210"/>
    </row>
    <row r="132" spans="2:11" ht="15" customHeight="1">
      <c r="B132" s="211"/>
      <c r="C132" s="212"/>
      <c r="D132" s="212"/>
      <c r="E132" s="212"/>
      <c r="F132" s="212"/>
      <c r="G132" s="212"/>
      <c r="H132" s="212"/>
      <c r="I132" s="212"/>
      <c r="J132" s="212"/>
      <c r="K132" s="213"/>
    </row>
    <row r="133" spans="2:11" ht="18.75" customHeight="1">
      <c r="B133" s="166"/>
      <c r="C133" s="166"/>
      <c r="D133" s="166"/>
      <c r="E133" s="166"/>
      <c r="F133" s="200"/>
      <c r="G133" s="166"/>
      <c r="H133" s="166"/>
      <c r="I133" s="166"/>
      <c r="J133" s="166"/>
      <c r="K133" s="166"/>
    </row>
    <row r="134" spans="2:11" ht="18.75" customHeight="1"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2:11" ht="7.5" customHeight="1">
      <c r="B135" s="177"/>
      <c r="C135" s="178"/>
      <c r="D135" s="178"/>
      <c r="E135" s="178"/>
      <c r="F135" s="178"/>
      <c r="G135" s="178"/>
      <c r="H135" s="178"/>
      <c r="I135" s="178"/>
      <c r="J135" s="178"/>
      <c r="K135" s="179"/>
    </row>
    <row r="136" spans="2:11" ht="45" customHeight="1">
      <c r="B136" s="180"/>
      <c r="C136" s="273" t="s">
        <v>541</v>
      </c>
      <c r="D136" s="273"/>
      <c r="E136" s="273"/>
      <c r="F136" s="273"/>
      <c r="G136" s="273"/>
      <c r="H136" s="273"/>
      <c r="I136" s="273"/>
      <c r="J136" s="273"/>
      <c r="K136" s="182"/>
    </row>
    <row r="137" spans="2:11" ht="17.25" customHeight="1">
      <c r="B137" s="180"/>
      <c r="C137" s="183" t="s">
        <v>484</v>
      </c>
      <c r="D137" s="183"/>
      <c r="E137" s="183"/>
      <c r="F137" s="183" t="s">
        <v>485</v>
      </c>
      <c r="G137" s="184"/>
      <c r="H137" s="183" t="s">
        <v>111</v>
      </c>
      <c r="I137" s="183" t="s">
        <v>50</v>
      </c>
      <c r="J137" s="183" t="s">
        <v>486</v>
      </c>
      <c r="K137" s="182"/>
    </row>
    <row r="138" spans="2:11" ht="17.25" customHeight="1">
      <c r="B138" s="180"/>
      <c r="C138" s="185" t="s">
        <v>487</v>
      </c>
      <c r="D138" s="185"/>
      <c r="E138" s="185"/>
      <c r="F138" s="186" t="s">
        <v>488</v>
      </c>
      <c r="G138" s="187"/>
      <c r="H138" s="185"/>
      <c r="I138" s="185"/>
      <c r="J138" s="185" t="s">
        <v>489</v>
      </c>
      <c r="K138" s="182"/>
    </row>
    <row r="139" spans="2:11" ht="5.25" customHeight="1">
      <c r="B139" s="191"/>
      <c r="C139" s="188"/>
      <c r="D139" s="188"/>
      <c r="E139" s="188"/>
      <c r="F139" s="188"/>
      <c r="G139" s="189"/>
      <c r="H139" s="188"/>
      <c r="I139" s="188"/>
      <c r="J139" s="188"/>
      <c r="K139" s="210"/>
    </row>
    <row r="140" spans="2:11" ht="15" customHeight="1">
      <c r="B140" s="191"/>
      <c r="C140" s="214" t="s">
        <v>490</v>
      </c>
      <c r="D140" s="170"/>
      <c r="E140" s="170"/>
      <c r="F140" s="215" t="s">
        <v>491</v>
      </c>
      <c r="G140" s="170"/>
      <c r="H140" s="214" t="s">
        <v>521</v>
      </c>
      <c r="I140" s="214" t="s">
        <v>493</v>
      </c>
      <c r="J140" s="214" t="s">
        <v>494</v>
      </c>
      <c r="K140" s="210"/>
    </row>
    <row r="141" spans="2:11" ht="15" customHeight="1">
      <c r="B141" s="191"/>
      <c r="C141" s="214" t="s">
        <v>530</v>
      </c>
      <c r="D141" s="170"/>
      <c r="E141" s="170"/>
      <c r="F141" s="215" t="s">
        <v>491</v>
      </c>
      <c r="G141" s="170"/>
      <c r="H141" s="214" t="s">
        <v>542</v>
      </c>
      <c r="I141" s="214" t="s">
        <v>493</v>
      </c>
      <c r="J141" s="214" t="s">
        <v>494</v>
      </c>
      <c r="K141" s="210"/>
    </row>
    <row r="142" spans="2:11" ht="15" customHeight="1">
      <c r="B142" s="191"/>
      <c r="C142" s="214" t="s">
        <v>76</v>
      </c>
      <c r="D142" s="170"/>
      <c r="E142" s="170"/>
      <c r="F142" s="215" t="s">
        <v>491</v>
      </c>
      <c r="G142" s="170"/>
      <c r="H142" s="214" t="s">
        <v>543</v>
      </c>
      <c r="I142" s="214" t="s">
        <v>493</v>
      </c>
      <c r="J142" s="214" t="s">
        <v>494</v>
      </c>
      <c r="K142" s="210"/>
    </row>
    <row r="143" spans="2:11" ht="15" customHeight="1">
      <c r="B143" s="191"/>
      <c r="C143" s="214" t="s">
        <v>495</v>
      </c>
      <c r="D143" s="170"/>
      <c r="E143" s="170"/>
      <c r="F143" s="215" t="s">
        <v>496</v>
      </c>
      <c r="G143" s="170"/>
      <c r="H143" s="214" t="s">
        <v>521</v>
      </c>
      <c r="I143" s="214" t="s">
        <v>493</v>
      </c>
      <c r="J143" s="214">
        <v>50</v>
      </c>
      <c r="K143" s="210"/>
    </row>
    <row r="144" spans="2:11" ht="15" customHeight="1">
      <c r="B144" s="191"/>
      <c r="C144" s="214" t="s">
        <v>498</v>
      </c>
      <c r="D144" s="170"/>
      <c r="E144" s="170"/>
      <c r="F144" s="215" t="s">
        <v>491</v>
      </c>
      <c r="G144" s="170"/>
      <c r="H144" s="214" t="s">
        <v>521</v>
      </c>
      <c r="I144" s="214" t="s">
        <v>500</v>
      </c>
      <c r="J144" s="214"/>
      <c r="K144" s="210"/>
    </row>
    <row r="145" spans="2:11" ht="15" customHeight="1">
      <c r="B145" s="191"/>
      <c r="C145" s="214" t="s">
        <v>501</v>
      </c>
      <c r="D145" s="170"/>
      <c r="E145" s="170"/>
      <c r="F145" s="215" t="s">
        <v>496</v>
      </c>
      <c r="G145" s="170"/>
      <c r="H145" s="214" t="s">
        <v>521</v>
      </c>
      <c r="I145" s="214" t="s">
        <v>493</v>
      </c>
      <c r="J145" s="214">
        <v>50</v>
      </c>
      <c r="K145" s="210"/>
    </row>
    <row r="146" spans="2:11" ht="15" customHeight="1">
      <c r="B146" s="191"/>
      <c r="C146" s="214" t="s">
        <v>509</v>
      </c>
      <c r="D146" s="170"/>
      <c r="E146" s="170"/>
      <c r="F146" s="215" t="s">
        <v>496</v>
      </c>
      <c r="G146" s="170"/>
      <c r="H146" s="214" t="s">
        <v>521</v>
      </c>
      <c r="I146" s="214" t="s">
        <v>493</v>
      </c>
      <c r="J146" s="214">
        <v>50</v>
      </c>
      <c r="K146" s="210"/>
    </row>
    <row r="147" spans="2:11" ht="15" customHeight="1">
      <c r="B147" s="191"/>
      <c r="C147" s="214" t="s">
        <v>507</v>
      </c>
      <c r="D147" s="170"/>
      <c r="E147" s="170"/>
      <c r="F147" s="215" t="s">
        <v>496</v>
      </c>
      <c r="G147" s="170"/>
      <c r="H147" s="214" t="s">
        <v>521</v>
      </c>
      <c r="I147" s="214" t="s">
        <v>493</v>
      </c>
      <c r="J147" s="214">
        <v>50</v>
      </c>
      <c r="K147" s="210"/>
    </row>
    <row r="148" spans="2:11" ht="15" customHeight="1">
      <c r="B148" s="191"/>
      <c r="C148" s="214" t="s">
        <v>101</v>
      </c>
      <c r="D148" s="170"/>
      <c r="E148" s="170"/>
      <c r="F148" s="215" t="s">
        <v>491</v>
      </c>
      <c r="G148" s="170"/>
      <c r="H148" s="214" t="s">
        <v>544</v>
      </c>
      <c r="I148" s="214" t="s">
        <v>493</v>
      </c>
      <c r="J148" s="214" t="s">
        <v>545</v>
      </c>
      <c r="K148" s="210"/>
    </row>
    <row r="149" spans="2:11" ht="15" customHeight="1">
      <c r="B149" s="191"/>
      <c r="C149" s="214" t="s">
        <v>546</v>
      </c>
      <c r="D149" s="170"/>
      <c r="E149" s="170"/>
      <c r="F149" s="215" t="s">
        <v>491</v>
      </c>
      <c r="G149" s="170"/>
      <c r="H149" s="214" t="s">
        <v>547</v>
      </c>
      <c r="I149" s="214" t="s">
        <v>516</v>
      </c>
      <c r="J149" s="214"/>
      <c r="K149" s="210"/>
    </row>
    <row r="150" spans="2:11" ht="15" customHeight="1">
      <c r="B150" s="216"/>
      <c r="C150" s="198"/>
      <c r="D150" s="198"/>
      <c r="E150" s="198"/>
      <c r="F150" s="198"/>
      <c r="G150" s="198"/>
      <c r="H150" s="198"/>
      <c r="I150" s="198"/>
      <c r="J150" s="198"/>
      <c r="K150" s="217"/>
    </row>
    <row r="151" spans="2:11" ht="18.75" customHeight="1">
      <c r="B151" s="166"/>
      <c r="C151" s="170"/>
      <c r="D151" s="170"/>
      <c r="E151" s="170"/>
      <c r="F151" s="190"/>
      <c r="G151" s="170"/>
      <c r="H151" s="170"/>
      <c r="I151" s="170"/>
      <c r="J151" s="170"/>
      <c r="K151" s="166"/>
    </row>
    <row r="152" spans="2:11" ht="18.75" customHeight="1"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</row>
    <row r="153" spans="2:11" ht="7.5" customHeight="1">
      <c r="B153" s="157"/>
      <c r="C153" s="158"/>
      <c r="D153" s="158"/>
      <c r="E153" s="158"/>
      <c r="F153" s="158"/>
      <c r="G153" s="158"/>
      <c r="H153" s="158"/>
      <c r="I153" s="158"/>
      <c r="J153" s="158"/>
      <c r="K153" s="159"/>
    </row>
    <row r="154" spans="2:11" ht="45" customHeight="1">
      <c r="B154" s="160"/>
      <c r="C154" s="270" t="s">
        <v>548</v>
      </c>
      <c r="D154" s="270"/>
      <c r="E154" s="270"/>
      <c r="F154" s="270"/>
      <c r="G154" s="270"/>
      <c r="H154" s="270"/>
      <c r="I154" s="270"/>
      <c r="J154" s="270"/>
      <c r="K154" s="161"/>
    </row>
    <row r="155" spans="2:11" ht="17.25" customHeight="1">
      <c r="B155" s="160"/>
      <c r="C155" s="183" t="s">
        <v>484</v>
      </c>
      <c r="D155" s="183"/>
      <c r="E155" s="183"/>
      <c r="F155" s="183" t="s">
        <v>485</v>
      </c>
      <c r="G155" s="218"/>
      <c r="H155" s="219" t="s">
        <v>111</v>
      </c>
      <c r="I155" s="219" t="s">
        <v>50</v>
      </c>
      <c r="J155" s="183" t="s">
        <v>486</v>
      </c>
      <c r="K155" s="161"/>
    </row>
    <row r="156" spans="2:11" ht="17.25" customHeight="1">
      <c r="B156" s="163"/>
      <c r="C156" s="185" t="s">
        <v>487</v>
      </c>
      <c r="D156" s="185"/>
      <c r="E156" s="185"/>
      <c r="F156" s="186" t="s">
        <v>488</v>
      </c>
      <c r="G156" s="220"/>
      <c r="H156" s="221"/>
      <c r="I156" s="221"/>
      <c r="J156" s="185" t="s">
        <v>489</v>
      </c>
      <c r="K156" s="164"/>
    </row>
    <row r="157" spans="2:11" ht="5.25" customHeight="1">
      <c r="B157" s="191"/>
      <c r="C157" s="188"/>
      <c r="D157" s="188"/>
      <c r="E157" s="188"/>
      <c r="F157" s="188"/>
      <c r="G157" s="189"/>
      <c r="H157" s="188"/>
      <c r="I157" s="188"/>
      <c r="J157" s="188"/>
      <c r="K157" s="210"/>
    </row>
    <row r="158" spans="2:11" ht="15" customHeight="1">
      <c r="B158" s="191"/>
      <c r="C158" s="170" t="s">
        <v>490</v>
      </c>
      <c r="D158" s="170"/>
      <c r="E158" s="170"/>
      <c r="F158" s="190" t="s">
        <v>491</v>
      </c>
      <c r="G158" s="170"/>
      <c r="H158" s="170" t="s">
        <v>521</v>
      </c>
      <c r="I158" s="170" t="s">
        <v>493</v>
      </c>
      <c r="J158" s="170" t="s">
        <v>494</v>
      </c>
      <c r="K158" s="210"/>
    </row>
    <row r="159" spans="2:11" ht="15" customHeight="1">
      <c r="B159" s="191"/>
      <c r="C159" s="170" t="s">
        <v>530</v>
      </c>
      <c r="D159" s="170"/>
      <c r="E159" s="170"/>
      <c r="F159" s="190" t="s">
        <v>491</v>
      </c>
      <c r="G159" s="170"/>
      <c r="H159" s="170" t="s">
        <v>531</v>
      </c>
      <c r="I159" s="170" t="s">
        <v>493</v>
      </c>
      <c r="J159" s="170" t="s">
        <v>494</v>
      </c>
      <c r="K159" s="210"/>
    </row>
    <row r="160" spans="2:11" ht="15" customHeight="1">
      <c r="B160" s="191"/>
      <c r="C160" s="170" t="s">
        <v>76</v>
      </c>
      <c r="D160" s="170"/>
      <c r="E160" s="170"/>
      <c r="F160" s="190" t="s">
        <v>491</v>
      </c>
      <c r="G160" s="170"/>
      <c r="H160" s="170" t="s">
        <v>549</v>
      </c>
      <c r="I160" s="170" t="s">
        <v>493</v>
      </c>
      <c r="J160" s="170" t="s">
        <v>494</v>
      </c>
      <c r="K160" s="210"/>
    </row>
    <row r="161" spans="2:11" ht="15" customHeight="1">
      <c r="B161" s="191"/>
      <c r="C161" s="170" t="s">
        <v>495</v>
      </c>
      <c r="D161" s="170"/>
      <c r="E161" s="170"/>
      <c r="F161" s="190" t="s">
        <v>496</v>
      </c>
      <c r="G161" s="170"/>
      <c r="H161" s="170" t="s">
        <v>549</v>
      </c>
      <c r="I161" s="170" t="s">
        <v>493</v>
      </c>
      <c r="J161" s="170">
        <v>50</v>
      </c>
      <c r="K161" s="210"/>
    </row>
    <row r="162" spans="2:11" ht="15" customHeight="1">
      <c r="B162" s="191"/>
      <c r="C162" s="170" t="s">
        <v>498</v>
      </c>
      <c r="D162" s="170"/>
      <c r="E162" s="170"/>
      <c r="F162" s="190" t="s">
        <v>491</v>
      </c>
      <c r="G162" s="170"/>
      <c r="H162" s="170" t="s">
        <v>549</v>
      </c>
      <c r="I162" s="170" t="s">
        <v>500</v>
      </c>
      <c r="J162" s="170"/>
      <c r="K162" s="210"/>
    </row>
    <row r="163" spans="2:11" ht="15" customHeight="1">
      <c r="B163" s="191"/>
      <c r="C163" s="170" t="s">
        <v>501</v>
      </c>
      <c r="D163" s="170"/>
      <c r="E163" s="170"/>
      <c r="F163" s="190" t="s">
        <v>496</v>
      </c>
      <c r="G163" s="170"/>
      <c r="H163" s="170" t="s">
        <v>549</v>
      </c>
      <c r="I163" s="170" t="s">
        <v>493</v>
      </c>
      <c r="J163" s="170">
        <v>50</v>
      </c>
      <c r="K163" s="210"/>
    </row>
    <row r="164" spans="2:11" ht="15" customHeight="1">
      <c r="B164" s="191"/>
      <c r="C164" s="170" t="s">
        <v>509</v>
      </c>
      <c r="D164" s="170"/>
      <c r="E164" s="170"/>
      <c r="F164" s="190" t="s">
        <v>496</v>
      </c>
      <c r="G164" s="170"/>
      <c r="H164" s="170" t="s">
        <v>549</v>
      </c>
      <c r="I164" s="170" t="s">
        <v>493</v>
      </c>
      <c r="J164" s="170">
        <v>50</v>
      </c>
      <c r="K164" s="210"/>
    </row>
    <row r="165" spans="2:11" ht="15" customHeight="1">
      <c r="B165" s="191"/>
      <c r="C165" s="170" t="s">
        <v>507</v>
      </c>
      <c r="D165" s="170"/>
      <c r="E165" s="170"/>
      <c r="F165" s="190" t="s">
        <v>496</v>
      </c>
      <c r="G165" s="170"/>
      <c r="H165" s="170" t="s">
        <v>549</v>
      </c>
      <c r="I165" s="170" t="s">
        <v>493</v>
      </c>
      <c r="J165" s="170">
        <v>50</v>
      </c>
      <c r="K165" s="210"/>
    </row>
    <row r="166" spans="2:11" ht="15" customHeight="1">
      <c r="B166" s="191"/>
      <c r="C166" s="170" t="s">
        <v>110</v>
      </c>
      <c r="D166" s="170"/>
      <c r="E166" s="170"/>
      <c r="F166" s="190" t="s">
        <v>491</v>
      </c>
      <c r="G166" s="170"/>
      <c r="H166" s="170" t="s">
        <v>550</v>
      </c>
      <c r="I166" s="170" t="s">
        <v>551</v>
      </c>
      <c r="J166" s="170"/>
      <c r="K166" s="210"/>
    </row>
    <row r="167" spans="2:11" ht="15" customHeight="1">
      <c r="B167" s="191"/>
      <c r="C167" s="170" t="s">
        <v>50</v>
      </c>
      <c r="D167" s="170"/>
      <c r="E167" s="170"/>
      <c r="F167" s="190" t="s">
        <v>491</v>
      </c>
      <c r="G167" s="170"/>
      <c r="H167" s="170" t="s">
        <v>552</v>
      </c>
      <c r="I167" s="170" t="s">
        <v>553</v>
      </c>
      <c r="J167" s="170">
        <v>1</v>
      </c>
      <c r="K167" s="210"/>
    </row>
    <row r="168" spans="2:11" ht="15" customHeight="1">
      <c r="B168" s="191"/>
      <c r="C168" s="170" t="s">
        <v>46</v>
      </c>
      <c r="D168" s="170"/>
      <c r="E168" s="170"/>
      <c r="F168" s="190" t="s">
        <v>491</v>
      </c>
      <c r="G168" s="170"/>
      <c r="H168" s="170" t="s">
        <v>554</v>
      </c>
      <c r="I168" s="170" t="s">
        <v>493</v>
      </c>
      <c r="J168" s="170">
        <v>20</v>
      </c>
      <c r="K168" s="210"/>
    </row>
    <row r="169" spans="2:11" ht="15" customHeight="1">
      <c r="B169" s="191"/>
      <c r="C169" s="170" t="s">
        <v>111</v>
      </c>
      <c r="D169" s="170"/>
      <c r="E169" s="170"/>
      <c r="F169" s="190" t="s">
        <v>491</v>
      </c>
      <c r="G169" s="170"/>
      <c r="H169" s="170" t="s">
        <v>555</v>
      </c>
      <c r="I169" s="170" t="s">
        <v>493</v>
      </c>
      <c r="J169" s="170">
        <v>255</v>
      </c>
      <c r="K169" s="210"/>
    </row>
    <row r="170" spans="2:11" ht="15" customHeight="1">
      <c r="B170" s="191"/>
      <c r="C170" s="170" t="s">
        <v>112</v>
      </c>
      <c r="D170" s="170"/>
      <c r="E170" s="170"/>
      <c r="F170" s="190" t="s">
        <v>491</v>
      </c>
      <c r="G170" s="170"/>
      <c r="H170" s="170" t="s">
        <v>455</v>
      </c>
      <c r="I170" s="170" t="s">
        <v>493</v>
      </c>
      <c r="J170" s="170">
        <v>10</v>
      </c>
      <c r="K170" s="210"/>
    </row>
    <row r="171" spans="2:11" ht="15" customHeight="1">
      <c r="B171" s="191"/>
      <c r="C171" s="170" t="s">
        <v>113</v>
      </c>
      <c r="D171" s="170"/>
      <c r="E171" s="170"/>
      <c r="F171" s="190" t="s">
        <v>491</v>
      </c>
      <c r="G171" s="170"/>
      <c r="H171" s="170" t="s">
        <v>556</v>
      </c>
      <c r="I171" s="170" t="s">
        <v>516</v>
      </c>
      <c r="J171" s="170"/>
      <c r="K171" s="210"/>
    </row>
    <row r="172" spans="2:11" ht="15" customHeight="1">
      <c r="B172" s="191"/>
      <c r="C172" s="170" t="s">
        <v>557</v>
      </c>
      <c r="D172" s="170"/>
      <c r="E172" s="170"/>
      <c r="F172" s="190" t="s">
        <v>491</v>
      </c>
      <c r="G172" s="170"/>
      <c r="H172" s="170" t="s">
        <v>558</v>
      </c>
      <c r="I172" s="170" t="s">
        <v>516</v>
      </c>
      <c r="J172" s="170"/>
      <c r="K172" s="210"/>
    </row>
    <row r="173" spans="2:11" ht="15" customHeight="1">
      <c r="B173" s="191"/>
      <c r="C173" s="170" t="s">
        <v>546</v>
      </c>
      <c r="D173" s="170"/>
      <c r="E173" s="170"/>
      <c r="F173" s="190" t="s">
        <v>491</v>
      </c>
      <c r="G173" s="170"/>
      <c r="H173" s="170" t="s">
        <v>559</v>
      </c>
      <c r="I173" s="170" t="s">
        <v>516</v>
      </c>
      <c r="J173" s="170"/>
      <c r="K173" s="210"/>
    </row>
    <row r="174" spans="2:11" ht="15" customHeight="1">
      <c r="B174" s="191"/>
      <c r="C174" s="170" t="s">
        <v>116</v>
      </c>
      <c r="D174" s="170"/>
      <c r="E174" s="170"/>
      <c r="F174" s="190" t="s">
        <v>496</v>
      </c>
      <c r="G174" s="170"/>
      <c r="H174" s="170" t="s">
        <v>560</v>
      </c>
      <c r="I174" s="170" t="s">
        <v>493</v>
      </c>
      <c r="J174" s="170">
        <v>50</v>
      </c>
      <c r="K174" s="210"/>
    </row>
    <row r="175" spans="2:11" ht="15" customHeight="1">
      <c r="B175" s="216"/>
      <c r="C175" s="198"/>
      <c r="D175" s="198"/>
      <c r="E175" s="198"/>
      <c r="F175" s="198"/>
      <c r="G175" s="198"/>
      <c r="H175" s="198"/>
      <c r="I175" s="198"/>
      <c r="J175" s="198"/>
      <c r="K175" s="217"/>
    </row>
    <row r="176" spans="2:11" ht="18.75" customHeight="1">
      <c r="B176" s="166"/>
      <c r="C176" s="170"/>
      <c r="D176" s="170"/>
      <c r="E176" s="170"/>
      <c r="F176" s="190"/>
      <c r="G176" s="170"/>
      <c r="H176" s="170"/>
      <c r="I176" s="170"/>
      <c r="J176" s="170"/>
      <c r="K176" s="166"/>
    </row>
    <row r="177" spans="2:11" ht="18.75" customHeight="1"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</row>
    <row r="178" spans="2:11" ht="13.5">
      <c r="B178" s="157"/>
      <c r="C178" s="158"/>
      <c r="D178" s="158"/>
      <c r="E178" s="158"/>
      <c r="F178" s="158"/>
      <c r="G178" s="158"/>
      <c r="H178" s="158"/>
      <c r="I178" s="158"/>
      <c r="J178" s="158"/>
      <c r="K178" s="159"/>
    </row>
    <row r="179" spans="2:11" ht="21">
      <c r="B179" s="160"/>
      <c r="C179" s="270" t="s">
        <v>561</v>
      </c>
      <c r="D179" s="270"/>
      <c r="E179" s="270"/>
      <c r="F179" s="270"/>
      <c r="G179" s="270"/>
      <c r="H179" s="270"/>
      <c r="I179" s="270"/>
      <c r="J179" s="270"/>
      <c r="K179" s="161"/>
    </row>
    <row r="180" spans="2:11" ht="25.5" customHeight="1">
      <c r="B180" s="160"/>
      <c r="C180" s="222" t="s">
        <v>562</v>
      </c>
      <c r="D180" s="222"/>
      <c r="E180" s="222"/>
      <c r="F180" s="222" t="s">
        <v>563</v>
      </c>
      <c r="G180" s="223"/>
      <c r="H180" s="271" t="s">
        <v>564</v>
      </c>
      <c r="I180" s="271"/>
      <c r="J180" s="271"/>
      <c r="K180" s="161"/>
    </row>
    <row r="181" spans="2:11" ht="5.25" customHeight="1">
      <c r="B181" s="191"/>
      <c r="C181" s="188"/>
      <c r="D181" s="188"/>
      <c r="E181" s="188"/>
      <c r="F181" s="188"/>
      <c r="G181" s="170"/>
      <c r="H181" s="188"/>
      <c r="I181" s="188"/>
      <c r="J181" s="188"/>
      <c r="K181" s="210"/>
    </row>
    <row r="182" spans="2:11" ht="15" customHeight="1">
      <c r="B182" s="191"/>
      <c r="C182" s="170" t="s">
        <v>565</v>
      </c>
      <c r="D182" s="170"/>
      <c r="E182" s="170"/>
      <c r="F182" s="190" t="s">
        <v>35</v>
      </c>
      <c r="G182" s="170"/>
      <c r="H182" s="269" t="s">
        <v>566</v>
      </c>
      <c r="I182" s="269"/>
      <c r="J182" s="269"/>
      <c r="K182" s="210"/>
    </row>
    <row r="183" spans="2:11" ht="15" customHeight="1">
      <c r="B183" s="191"/>
      <c r="C183" s="195"/>
      <c r="D183" s="170"/>
      <c r="E183" s="170"/>
      <c r="F183" s="190" t="s">
        <v>37</v>
      </c>
      <c r="G183" s="170"/>
      <c r="H183" s="269" t="s">
        <v>567</v>
      </c>
      <c r="I183" s="269"/>
      <c r="J183" s="269"/>
      <c r="K183" s="210"/>
    </row>
    <row r="184" spans="2:11" ht="15" customHeight="1">
      <c r="B184" s="191"/>
      <c r="C184" s="195"/>
      <c r="D184" s="170"/>
      <c r="E184" s="170"/>
      <c r="F184" s="190" t="s">
        <v>40</v>
      </c>
      <c r="G184" s="170"/>
      <c r="H184" s="269" t="s">
        <v>568</v>
      </c>
      <c r="I184" s="269"/>
      <c r="J184" s="269"/>
      <c r="K184" s="210"/>
    </row>
    <row r="185" spans="2:11" ht="15" customHeight="1">
      <c r="B185" s="191"/>
      <c r="C185" s="170"/>
      <c r="D185" s="170"/>
      <c r="E185" s="170"/>
      <c r="F185" s="190" t="s">
        <v>38</v>
      </c>
      <c r="G185" s="170"/>
      <c r="H185" s="269" t="s">
        <v>569</v>
      </c>
      <c r="I185" s="269"/>
      <c r="J185" s="269"/>
      <c r="K185" s="210"/>
    </row>
    <row r="186" spans="2:11" ht="15" customHeight="1">
      <c r="B186" s="191"/>
      <c r="C186" s="170"/>
      <c r="D186" s="170"/>
      <c r="E186" s="170"/>
      <c r="F186" s="190" t="s">
        <v>39</v>
      </c>
      <c r="G186" s="170"/>
      <c r="H186" s="269" t="s">
        <v>570</v>
      </c>
      <c r="I186" s="269"/>
      <c r="J186" s="269"/>
      <c r="K186" s="210"/>
    </row>
    <row r="187" spans="2:11" ht="15" customHeight="1">
      <c r="B187" s="191"/>
      <c r="C187" s="170"/>
      <c r="D187" s="170"/>
      <c r="E187" s="170"/>
      <c r="F187" s="190"/>
      <c r="G187" s="170"/>
      <c r="H187" s="170"/>
      <c r="I187" s="170"/>
      <c r="J187" s="170"/>
      <c r="K187" s="210"/>
    </row>
    <row r="188" spans="2:11" ht="15" customHeight="1">
      <c r="B188" s="191"/>
      <c r="C188" s="170" t="s">
        <v>528</v>
      </c>
      <c r="D188" s="170"/>
      <c r="E188" s="170"/>
      <c r="F188" s="190" t="s">
        <v>71</v>
      </c>
      <c r="G188" s="170"/>
      <c r="H188" s="269" t="s">
        <v>571</v>
      </c>
      <c r="I188" s="269"/>
      <c r="J188" s="269"/>
      <c r="K188" s="210"/>
    </row>
    <row r="189" spans="2:11" ht="15" customHeight="1">
      <c r="B189" s="191"/>
      <c r="C189" s="195"/>
      <c r="D189" s="170"/>
      <c r="E189" s="170"/>
      <c r="F189" s="190" t="s">
        <v>435</v>
      </c>
      <c r="G189" s="170"/>
      <c r="H189" s="269" t="s">
        <v>436</v>
      </c>
      <c r="I189" s="269"/>
      <c r="J189" s="269"/>
      <c r="K189" s="210"/>
    </row>
    <row r="190" spans="2:11" ht="15" customHeight="1">
      <c r="B190" s="191"/>
      <c r="C190" s="170"/>
      <c r="D190" s="170"/>
      <c r="E190" s="170"/>
      <c r="F190" s="190" t="s">
        <v>433</v>
      </c>
      <c r="G190" s="170"/>
      <c r="H190" s="269" t="s">
        <v>572</v>
      </c>
      <c r="I190" s="269"/>
      <c r="J190" s="269"/>
      <c r="K190" s="210"/>
    </row>
    <row r="191" spans="2:11" ht="15" customHeight="1">
      <c r="B191" s="224"/>
      <c r="C191" s="195"/>
      <c r="D191" s="195"/>
      <c r="E191" s="195"/>
      <c r="F191" s="190" t="s">
        <v>91</v>
      </c>
      <c r="G191" s="175"/>
      <c r="H191" s="268" t="s">
        <v>437</v>
      </c>
      <c r="I191" s="268"/>
      <c r="J191" s="268"/>
      <c r="K191" s="225"/>
    </row>
    <row r="192" spans="2:11" ht="15" customHeight="1">
      <c r="B192" s="224"/>
      <c r="C192" s="195"/>
      <c r="D192" s="195"/>
      <c r="E192" s="195"/>
      <c r="F192" s="190" t="s">
        <v>438</v>
      </c>
      <c r="G192" s="175"/>
      <c r="H192" s="268" t="s">
        <v>573</v>
      </c>
      <c r="I192" s="268"/>
      <c r="J192" s="268"/>
      <c r="K192" s="225"/>
    </row>
    <row r="193" spans="2:11" ht="15" customHeight="1">
      <c r="B193" s="224"/>
      <c r="C193" s="195"/>
      <c r="D193" s="195"/>
      <c r="E193" s="195"/>
      <c r="F193" s="226"/>
      <c r="G193" s="175"/>
      <c r="H193" s="227"/>
      <c r="I193" s="227"/>
      <c r="J193" s="227"/>
      <c r="K193" s="225"/>
    </row>
    <row r="194" spans="2:11" ht="15" customHeight="1">
      <c r="B194" s="224"/>
      <c r="C194" s="170" t="s">
        <v>553</v>
      </c>
      <c r="D194" s="195"/>
      <c r="E194" s="195"/>
      <c r="F194" s="190">
        <v>1</v>
      </c>
      <c r="G194" s="175"/>
      <c r="H194" s="268" t="s">
        <v>574</v>
      </c>
      <c r="I194" s="268"/>
      <c r="J194" s="268"/>
      <c r="K194" s="225"/>
    </row>
    <row r="195" spans="2:11" ht="15" customHeight="1">
      <c r="B195" s="224"/>
      <c r="C195" s="195"/>
      <c r="D195" s="195"/>
      <c r="E195" s="195"/>
      <c r="F195" s="190">
        <v>2</v>
      </c>
      <c r="G195" s="175"/>
      <c r="H195" s="268" t="s">
        <v>575</v>
      </c>
      <c r="I195" s="268"/>
      <c r="J195" s="268"/>
      <c r="K195" s="225"/>
    </row>
    <row r="196" spans="2:11" ht="15" customHeight="1">
      <c r="B196" s="224"/>
      <c r="C196" s="195"/>
      <c r="D196" s="195"/>
      <c r="E196" s="195"/>
      <c r="F196" s="190">
        <v>3</v>
      </c>
      <c r="G196" s="175"/>
      <c r="H196" s="268" t="s">
        <v>576</v>
      </c>
      <c r="I196" s="268"/>
      <c r="J196" s="268"/>
      <c r="K196" s="225"/>
    </row>
    <row r="197" spans="2:11" ht="15" customHeight="1">
      <c r="B197" s="224"/>
      <c r="C197" s="195"/>
      <c r="D197" s="195"/>
      <c r="E197" s="195"/>
      <c r="F197" s="190">
        <v>4</v>
      </c>
      <c r="G197" s="175"/>
      <c r="H197" s="268" t="s">
        <v>577</v>
      </c>
      <c r="I197" s="268"/>
      <c r="J197" s="268"/>
      <c r="K197" s="225"/>
    </row>
    <row r="198" spans="2:11" ht="12.75" customHeight="1">
      <c r="B198" s="228"/>
      <c r="C198" s="229"/>
      <c r="D198" s="229"/>
      <c r="E198" s="229"/>
      <c r="F198" s="229"/>
      <c r="G198" s="229"/>
      <c r="H198" s="229"/>
      <c r="I198" s="229"/>
      <c r="J198" s="229"/>
      <c r="K198" s="230"/>
    </row>
  </sheetData>
  <sheetProtection/>
  <mergeCells count="77">
    <mergeCell ref="C9:J9"/>
    <mergeCell ref="D10:J10"/>
    <mergeCell ref="C3:J3"/>
    <mergeCell ref="C4:J4"/>
    <mergeCell ref="C6:J6"/>
    <mergeCell ref="C7:J7"/>
    <mergeCell ref="C23:J23"/>
    <mergeCell ref="C24:J24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G37:J37"/>
    <mergeCell ref="G38:J38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C50:J50"/>
    <mergeCell ref="C52:J52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D65:J65"/>
    <mergeCell ref="D66:J66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C154:J154"/>
    <mergeCell ref="C179:J179"/>
    <mergeCell ref="H180:J180"/>
    <mergeCell ref="H182:J182"/>
    <mergeCell ref="H197:J197"/>
    <mergeCell ref="H185:J185"/>
    <mergeCell ref="H186:J186"/>
    <mergeCell ref="H188:J188"/>
    <mergeCell ref="H189:J189"/>
    <mergeCell ref="H190:J190"/>
    <mergeCell ref="H191:J191"/>
    <mergeCell ref="H192:J192"/>
    <mergeCell ref="H194:J194"/>
    <mergeCell ref="H195:J195"/>
    <mergeCell ref="H196:J19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13712</cp:lastModifiedBy>
  <cp:lastPrinted>2013-07-25T10:45:55Z</cp:lastPrinted>
  <dcterms:modified xsi:type="dcterms:W3CDTF">2013-07-25T10:46:14Z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