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firstSheet="6" activeTab="0"/>
  </bookViews>
  <sheets>
    <sheet name="Rekapitulace stavby" sheetId="1" r:id="rId1"/>
    <sheet name="SO-11a - Měrný profil v k..." sheetId="2" r:id="rId2"/>
    <sheet name="SO-11b - Měrný profil v ř..." sheetId="3" r:id="rId3"/>
    <sheet name="SO-11.1 - Soupis prací" sheetId="4" r:id="rId4"/>
    <sheet name="SO-11.2 - Soupis prací" sheetId="5" r:id="rId5"/>
    <sheet name="SO-11.3 - Soupis prací" sheetId="6" r:id="rId6"/>
    <sheet name="SO 11 - 1 - SO 11 Telemet..." sheetId="7" r:id="rId7"/>
    <sheet name="ON 11 - 1 - ON - Ostatní ..." sheetId="8" r:id="rId8"/>
    <sheet name="SO 11 - 2 - SO 11 Telemet..." sheetId="9" r:id="rId9"/>
    <sheet name="ON 11 - 2 - ON - Ostatní ..." sheetId="10" r:id="rId10"/>
    <sheet name="Pokyny pro vyplnění" sheetId="11" r:id="rId11"/>
  </sheets>
  <definedNames>
    <definedName name="_xlnm.Print_Titles" localSheetId="7">'ON 11 - 1 - ON - Ostatní ...'!$73:$73</definedName>
    <definedName name="_xlnm.Print_Titles" localSheetId="9">'ON 11 - 2 - ON - Ostatní ...'!$73:$73</definedName>
    <definedName name="_xlnm.Print_Titles" localSheetId="0">'Rekapitulace stavby'!$47:$47</definedName>
    <definedName name="_xlnm.Print_Titles" localSheetId="6">'SO 11 - 1 - SO 11 Telemet...'!$75:$75</definedName>
    <definedName name="_xlnm.Print_Titles" localSheetId="8">'SO 11 - 2 - SO 11 Telemet...'!$75:$75</definedName>
    <definedName name="_xlnm.Print_Titles" localSheetId="3">'SO-11.1 - Soupis prací'!$89:$89</definedName>
    <definedName name="_xlnm.Print_Titles" localSheetId="4">'SO-11.2 - Soupis prací'!$89:$89</definedName>
    <definedName name="_xlnm.Print_Titles" localSheetId="5">'SO-11.3 - Soupis prací'!$73:$73</definedName>
    <definedName name="_xlnm.Print_Titles" localSheetId="1">'SO-11a - Měrný profil v k...'!$74:$74</definedName>
    <definedName name="_xlnm.Print_Titles" localSheetId="2">'SO-11b - Měrný profil v ř...'!$74:$74</definedName>
    <definedName name="_xlnm.Print_Area" localSheetId="7">'ON 11 - 1 - ON - Ostatní ...'!$C$4:$P$34,'ON 11 - 1 - ON - Ostatní ...'!$C$40:$Q$56,'ON 11 - 1 - ON - Ostatní ...'!$C$62:$R$86</definedName>
    <definedName name="_xlnm.Print_Area" localSheetId="9">'ON 11 - 2 - ON - Ostatní ...'!$C$4:$P$34,'ON 11 - 2 - ON - Ostatní ...'!$C$40:$Q$56,'ON 11 - 2 - ON - Ostatní ...'!$C$62:$R$86</definedName>
    <definedName name="_xlnm.Print_Area" localSheetId="10">'Pokyny pro vyplnění'!$B$2:$K$69,'Pokyny pro vyplnění'!$B$72:$K$110,'Pokyny pro vyplnění'!$B$113:$K$175,'Pokyny pro vyplnění'!$B$178:$K$198</definedName>
    <definedName name="_xlnm.Print_Area" localSheetId="0">'Rekapitulace stavby'!$D$4:$AO$32,'Rekapitulace stavby'!$C$38:$AQ$64</definedName>
    <definedName name="_xlnm.Print_Area" localSheetId="6">'SO 11 - 1 - SO 11 Telemet...'!$C$4:$P$34,'SO 11 - 1 - SO 11 Telemet...'!$C$40:$Q$58,'SO 11 - 1 - SO 11 Telemet...'!$C$64:$R$170</definedName>
    <definedName name="_xlnm.Print_Area" localSheetId="8">'SO 11 - 2 - SO 11 Telemet...'!$C$4:$P$34,'SO 11 - 2 - SO 11 Telemet...'!$C$40:$Q$58,'SO 11 - 2 - SO 11 Telemet...'!$C$64:$R$164</definedName>
    <definedName name="_xlnm.Print_Area" localSheetId="3">'SO-11.1 - Soupis prací'!$C$4:$P$34,'SO-11.1 - Soupis prací'!$C$40:$Q$72,'SO-11.1 - Soupis prací'!$C$78:$R$430</definedName>
    <definedName name="_xlnm.Print_Area" localSheetId="4">'SO-11.2 - Soupis prací'!$C$4:$P$34,'SO-11.2 - Soupis prací'!$C$40:$Q$72,'SO-11.2 - Soupis prací'!$C$78:$R$430</definedName>
    <definedName name="_xlnm.Print_Area" localSheetId="5">'SO-11.3 - Soupis prací'!$C$4:$P$34,'SO-11.3 - Soupis prací'!$C$40:$Q$56,'SO-11.3 - Soupis prací'!$C$62:$R$88</definedName>
    <definedName name="_xlnm.Print_Area" localSheetId="1">'SO-11a - Měrný profil v k...'!$C$4:$P$33,'SO-11a - Měrný profil v k...'!$C$39:$Q$58,'SO-11a - Měrný profil v k...'!$C$64:$R$96</definedName>
    <definedName name="_xlnm.Print_Area" localSheetId="2">'SO-11b - Měrný profil v ř...'!$C$4:$P$33,'SO-11b - Měrný profil v ř...'!$C$39:$Q$58,'SO-11b - Měrný profil v ř...'!$C$64:$R$96</definedName>
  </definedNames>
  <calcPr fullCalcOnLoad="1"/>
</workbook>
</file>

<file path=xl/sharedStrings.xml><?xml version="1.0" encoding="utf-8"?>
<sst xmlns="http://schemas.openxmlformats.org/spreadsheetml/2006/main" count="8425" uniqueCount="1148">
  <si>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</si>
  <si>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</si>
  <si>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</si>
  <si>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</si>
  <si>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</si>
  <si>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</si>
  <si>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</si>
  <si>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</si>
  <si>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</si>
  <si>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</si>
  <si>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</si>
  <si>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</si>
  <si>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</si>
  <si>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</si>
  <si>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</si>
  <si>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</si>
  <si>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</si>
  <si>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</si>
  <si>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</si>
  <si>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</si>
  <si>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</si>
  <si>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</si>
  <si>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</si>
  <si>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</si>
  <si>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</si>
  <si>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</si>
  <si>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</si>
  <si>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</si>
  <si>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</si>
  <si>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</si>
  <si>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</si>
  <si>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</si>
  <si>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</si>
  <si>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</si>
  <si>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</si>
  <si>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</si>
  <si>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</si>
  <si>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</si>
  <si>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</si>
  <si>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</si>
  <si>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</si>
  <si>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</si>
  <si>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</si>
  <si>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</si>
  <si>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</si>
  <si>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</si>
  <si>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</si>
  <si>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</si>
  <si>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</si>
  <si>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</si>
  <si>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</si>
  <si>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</si>
  <si>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</si>
  <si>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</si>
  <si>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</si>
  <si>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</si>
  <si>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</si>
  <si>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</si>
  <si>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</si>
  <si>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</si>
  <si>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</si>
  <si>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</si>
  <si>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</si>
  <si>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</si>
  <si>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</si>
  <si>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</si>
  <si>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</si>
  <si>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</si>
  <si>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</si>
  <si>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</si>
  <si>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</si>
  <si>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</si>
  <si>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</si>
  <si>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</si>
  <si>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</si>
  <si>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</si>
  <si>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</si>
  <si>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</si>
  <si>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</si>
  <si>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</si>
  <si>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</si>
  <si>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</si>
  <si>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</si>
  <si>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</si>
  <si>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</si>
  <si>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</si>
  <si>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</si>
  <si>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</si>
  <si>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</si>
  <si>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</si>
  <si>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</si>
  <si>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</si>
  <si>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</si>
  <si>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</si>
  <si>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</si>
  <si>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</si>
  <si>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</si>
  <si>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</si>
  <si>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</si>
  <si>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</si>
  <si>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</si>
  <si>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</si>
  <si>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</si>
  <si>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</si>
  <si>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</si>
  <si>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</si>
  <si>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</si>
  <si>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Montáž tepelné izolace stropů rohožemi, pásy, dílci, deskami, bloky (izolační materiál ve specifikaci) rovných spodem s přibitím na dřevěnou konstrukci</t>
  </si>
  <si>
    <t>48</t>
  </si>
  <si>
    <t>595908220</t>
  </si>
  <si>
    <t>deska tepelně izolační dřevovláknitá LIGNOS tl.35 mm</t>
  </si>
  <si>
    <t>-591319961</t>
  </si>
  <si>
    <t>desky zdicí nepálené ostatní desky dřevovláknité - tepelně izolační LIGNOS deska z dřevité vlny pojená cementem tl. 35 mm</t>
  </si>
  <si>
    <t>49</t>
  </si>
  <si>
    <t>713131145</t>
  </si>
  <si>
    <t>Montáž izolace tepelné stěn a základů lepením bodově rohoží, pásů, dílců, desek</t>
  </si>
  <si>
    <t>1359100779</t>
  </si>
  <si>
    <t>Montáž tepelné izolace stěn rohožemi, pásy, deskami, dílci, bloky (izolační materiál ve specifikaci) lepením bodově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</si>
  <si>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</si>
  <si>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0,25*(2,1*2+1,2*2+0,1*2)*2</t>
  </si>
  <si>
    <t>50</t>
  </si>
  <si>
    <t>595908390</t>
  </si>
  <si>
    <t>deska tepelně izolační dřevovláknitá s polystyrenem LIGNOPOR tl.35 mm</t>
  </si>
  <si>
    <t>1589476819</t>
  </si>
  <si>
    <t>desky zdicí nepálené ostatní desky dřevovláknité - tepelně izolační LIGNOPOR deska z pěnového polystyrenu jednostranně krytá 0,5 cm vrstvou dřevité vlny jednostranně krytá 0,5 cm vrstvou dřevité vlny tl. 35 mm</t>
  </si>
  <si>
    <t>3,4*1,02 'Přepočtené koeficientem množství</t>
  </si>
  <si>
    <t>51</t>
  </si>
  <si>
    <t>998713201</t>
  </si>
  <si>
    <t>Přesun hmot procentní pro izolace tepelné v objektech v do 6 m</t>
  </si>
  <si>
    <t>891284940</t>
  </si>
  <si>
    <t>Přesun hmot pro izolace tepelné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</si>
  <si>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</si>
  <si>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52</t>
  </si>
  <si>
    <t>721173723</t>
  </si>
  <si>
    <t>Potrubí kanalizační z PE připojovací DN 50</t>
  </si>
  <si>
    <t>-61933508</t>
  </si>
  <si>
    <t>Potrubí z plastových trub polyetylenové (PE) svařované připojovací DN 50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</si>
  <si>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</si>
  <si>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2*8</t>
  </si>
  <si>
    <t>53</t>
  </si>
  <si>
    <t>998721201</t>
  </si>
  <si>
    <t>Přesun hmot procentní pro vnitřní kanalizace v objektech v do 6 m</t>
  </si>
  <si>
    <t>-344005054</t>
  </si>
  <si>
    <t>Přesun hmot pro vnitřní kanalizace stanovený procentní sazbou z ceny vodorovná dopravní vzdálenost do 50 m v objektech výšky do 6 m</t>
  </si>
  <si>
    <t>54</t>
  </si>
  <si>
    <t>762081150</t>
  </si>
  <si>
    <t>Hoblování hraněného řeziva ve staveništní dílně</t>
  </si>
  <si>
    <t>30276001</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</si>
  <si>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</si>
  <si>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</si>
  <si>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0,2+0,128+0,056</t>
  </si>
  <si>
    <t>55</t>
  </si>
  <si>
    <t>762082120</t>
  </si>
  <si>
    <t>Provedení tesařského profilování zhlaví trámu jednoduchým seříznutím jedním řezem plochy do 160 cm2</t>
  </si>
  <si>
    <t>-732173001</t>
  </si>
  <si>
    <t>Práce společné pro tesařské konstrukce profilování zhlaví trámů a ozdobných konců jednoduché seříznutí jedním řezem, plochy do 160 cm2</t>
  </si>
  <si>
    <t>56</t>
  </si>
  <si>
    <t>762083122</t>
  </si>
  <si>
    <t>Impregnace řeziva proti dřevokaznému hmyzu, houbám a plísním máčením třída ohrožení 3 a 4</t>
  </si>
  <si>
    <t>-1974930582</t>
  </si>
  <si>
    <t>Práce společné pro tesařské konstrukce impregnace řeziva máčením proti dřevokaznému hmyzu, houbám a plísním, třída ohrožení 3 a 4 (dřevo v exteriéru)</t>
  </si>
  <si>
    <t>57</t>
  </si>
  <si>
    <t>762085103</t>
  </si>
  <si>
    <t>Montáž kotevních želez, příložek, patek nebo táhel</t>
  </si>
  <si>
    <t>-1885027349</t>
  </si>
  <si>
    <t>Práce společné pro tesařské konstrukce montáž ocelových spojovacích prostředků (materiál ve specifikaci) kotevních želez příložek, patek, táhel</t>
  </si>
  <si>
    <t>58</t>
  </si>
  <si>
    <t>596235330</t>
  </si>
  <si>
    <t>kotvení do betonu LSA - DW - 300/4 - A4 140 - 165 mm</t>
  </si>
  <si>
    <t>580702264</t>
  </si>
  <si>
    <t>cihelné zdivo Klinker kotvení fasád kotvení do betonu a zdiva: LSA - DW provedení nerez W 1.4571/1.4401 (A4) zn.  L/d/c         pro vzdál. stěn (mm) LSA - DW - 300/4 - A4   140 - 165</t>
  </si>
  <si>
    <t>59</t>
  </si>
  <si>
    <t>762332131</t>
  </si>
  <si>
    <t>Montáž vázaných kcí krovů pravidelných z hraněného řeziva průřezové plochy do 120 cm2</t>
  </si>
  <si>
    <t>1034936790</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</si>
  <si>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</si>
  <si>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</si>
  <si>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1,5*2*4</t>
  </si>
  <si>
    <t>1,8*2*4</t>
  </si>
  <si>
    <t>(2,7+1,8-0,3*2)*2</t>
  </si>
  <si>
    <t>60</t>
  </si>
  <si>
    <t>605120010</t>
  </si>
  <si>
    <t>řezivo jehličnaté hranol jakost I do 120 cm2</t>
  </si>
  <si>
    <t>-1420009940</t>
  </si>
  <si>
    <t>řezivo jehličnaté hraněné, neopracované (hranolky, hranoly) řezivo jehličnaté - hranoly do 120 cm2 hranoly jakost I</t>
  </si>
  <si>
    <t>1,5*2*4*0,12*0,08</t>
  </si>
  <si>
    <t>1,8*2*4*0,12*0,025</t>
  </si>
  <si>
    <t>(2,7+1,8-0,3*2)*2*0,12*0,1</t>
  </si>
  <si>
    <t>61</t>
  </si>
  <si>
    <t>762341210</t>
  </si>
  <si>
    <t>Montáž bednění střech rovných a šikmých sklonu do 60° z hrubých prken na sraz</t>
  </si>
  <si>
    <t>-1291041169</t>
  </si>
  <si>
    <t>Bednění a laťování montáž bednění střech rovných a šikmých sklonu do 60 st. s vyřezáním otvorů z prken hrubých na sraz tl. do 32 mm</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</si>
  <si>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</si>
  <si>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1,5*(2,7+0,2*2)*2</t>
  </si>
  <si>
    <t>62</t>
  </si>
  <si>
    <t>605151110</t>
  </si>
  <si>
    <t>řezivo jehličnaté boční prkno jakost I.-II. 2 - 3 cm</t>
  </si>
  <si>
    <t>140065076</t>
  </si>
  <si>
    <t>řezivo jehličnaté neopracované, prkna krajinová a krajiny řezivo jehličnaté - prkna 2 - 3 cm řezivo boční jakost I.-II.</t>
  </si>
  <si>
    <t>9,3*0,025</t>
  </si>
  <si>
    <t>63</t>
  </si>
  <si>
    <t>762341650</t>
  </si>
  <si>
    <t>Montáž bednění štítových okapových říms z hoblovaných prken</t>
  </si>
  <si>
    <t>-2093848760</t>
  </si>
  <si>
    <t>Bednění a laťování montáž bednění štítových okapových říms, krajnic, závětrných prken a žaluzií ve spádu nebo rovnoběžně s okapem z prken hoblovaných</t>
  </si>
  <si>
    <t>0,12*(1,5*2*2+2,7*2)</t>
  </si>
  <si>
    <t>64</t>
  </si>
  <si>
    <t>605110710</t>
  </si>
  <si>
    <t>řezivo jehličnaté středové SM 2 - 3,5 m tl. 18-32 mm jakost II</t>
  </si>
  <si>
    <t>1615423356</t>
  </si>
  <si>
    <t>řezivo jehličnaté deskové neopracované řezivo jehličnaté - středové řezivo  tl. 18-32 mm SM středové,  2 - 3,5 m tl. 18-32 mm jakost II</t>
  </si>
  <si>
    <t>1,368*0,03</t>
  </si>
  <si>
    <t>65</t>
  </si>
  <si>
    <t>762395000</t>
  </si>
  <si>
    <t>Spojovací prostředky pro montáž krovu, bednění, laťování, světlíky, klíny</t>
  </si>
  <si>
    <t>1871794086</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</si>
  <si>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</si>
  <si>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</si>
  <si>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1,8*2*4*0,025*0,12</t>
  </si>
  <si>
    <t>66</t>
  </si>
  <si>
    <t>762841110</t>
  </si>
  <si>
    <t>Montáž podbíjení stropů a střech rovných z hrubých prken na sraz</t>
  </si>
  <si>
    <t>-1884526451</t>
  </si>
  <si>
    <t>Montáž podbíjení stropů a střech vodorovných z hrubých prken na sraz</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</si>
  <si>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</si>
  <si>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2,1*1,2</t>
  </si>
  <si>
    <t>67</t>
  </si>
  <si>
    <t>-1814646186</t>
  </si>
  <si>
    <t>1,2*2,1*0,025</t>
  </si>
  <si>
    <t>68</t>
  </si>
  <si>
    <t>762895000</t>
  </si>
  <si>
    <t>Spojovací prostředky pro montáž záklopu, stropnice a podbíjení</t>
  </si>
  <si>
    <t>-78172699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</si>
  <si>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</si>
  <si>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</si>
  <si>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69</t>
  </si>
  <si>
    <t>762921100</t>
  </si>
  <si>
    <t>Montáž polic šířky do 0,4 m z hoblovaných prken</t>
  </si>
  <si>
    <t>-1664158801</t>
  </si>
  <si>
    <t>Montáž polic z hoblovaných prken, šířky polic do 0,40 m</t>
  </si>
  <si>
    <t>1,3*0,4</t>
  </si>
  <si>
    <t>70</t>
  </si>
  <si>
    <t>605110310</t>
  </si>
  <si>
    <t>řezivo jehličnaté - středové BO tl. 33-100 mm, jakost II, 2 - 3,5 m</t>
  </si>
  <si>
    <t>2104246999</t>
  </si>
  <si>
    <t>řezivo jehličnaté deskové neopracované řezivo jehličnaté - středové fošny tl. 33-100 mm BO,  2 - 3,5 m fošna jakost II</t>
  </si>
  <si>
    <t>1,3*0,4*0,05</t>
  </si>
  <si>
    <t>71</t>
  </si>
  <si>
    <t>762921200</t>
  </si>
  <si>
    <t>Montáž polic šířky do 0,7 m z hoblovaných prken</t>
  </si>
  <si>
    <t>-1937412929</t>
  </si>
  <si>
    <t>Montáž polic z hoblovaných prken, šířky polic přes 0,40 do 0,70 m</t>
  </si>
  <si>
    <t>1,2*0,5</t>
  </si>
  <si>
    <t>72</t>
  </si>
  <si>
    <t>-1455421455</t>
  </si>
  <si>
    <t>1,2*0,5*0,05</t>
  </si>
  <si>
    <t>73</t>
  </si>
  <si>
    <t>998762202</t>
  </si>
  <si>
    <t>Přesun hmot procentní pro kce tesařské v objektech v do 12 m</t>
  </si>
  <si>
    <t>-1590007928</t>
  </si>
  <si>
    <t>Přesun hmot pro konstrukce tesařské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</si>
  <si>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</si>
  <si>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74</t>
  </si>
  <si>
    <t>764173031</t>
  </si>
  <si>
    <t>Krytina OnduSteel okrajové lišty sklon do 30°</t>
  </si>
  <si>
    <t>524263032</t>
  </si>
  <si>
    <t>Krytiny kovové s upraveným povrchem ONDUSTEEL ostatní prvky střešního sytému OnduSteel okrajová lišta, sklon střechy do 30 st.</t>
  </si>
  <si>
    <t xml:space="preserve">Poznámka k souboru cen:
1. V cenách -1231 až –1233 nejsou započteny náklady na závětrnou lištu, tato se oceňuje ve
    specifikaci. Ztratné lze stanovit ve výši 5 %.
2. V cenách -1241 až –1243 nejsou započteny náklady na úžlabí a nároží, tato se oceňuje ve
    specifikaci. Ztratné lze stanovit ve výši 5 %.
3. V cenách montáží 764 17-9 . nejsou započteny náklady krytinu a ostatní střešní prvky, které se
    oceňují ve specifikaci. Ztratné lze stanovit ve výši 5 %.
</t>
  </si>
  <si>
    <t>75</t>
  </si>
  <si>
    <t>764173034</t>
  </si>
  <si>
    <t>Krytina OnduSteel ukončovací lišty sklon do 30°</t>
  </si>
  <si>
    <t>-1101472785</t>
  </si>
  <si>
    <t>Krytiny kovové s upraveným povrchem ONDUSTEEL ostatní prvky střešního sytému OnduSteel ukončovací lišta, sklon střechy do 30 st.</t>
  </si>
  <si>
    <t>76</t>
  </si>
  <si>
    <t>764173071</t>
  </si>
  <si>
    <t>Příplatek ke krytině OnduSteel za práce malého rozsahu do 25 m2</t>
  </si>
  <si>
    <t>1043720300</t>
  </si>
  <si>
    <t>Krytiny kovové s upraveným povrchem Příplatek k cenám Lindab, Ruukki, Ondusteel za práce malého rozsahu do 25 m2</t>
  </si>
  <si>
    <t>(6+6,2)*0,55</t>
  </si>
  <si>
    <t>77</t>
  </si>
  <si>
    <t>998764201</t>
  </si>
  <si>
    <t>Přesun hmot procentní pro konstrukce klempířské v objektech v do 6 m</t>
  </si>
  <si>
    <t>-2079134745</t>
  </si>
  <si>
    <t>Přesun hmot pro konstrukce klempířské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</si>
  <si>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</si>
  <si>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t>
  </si>
  <si>
    <t>765151002</t>
  </si>
  <si>
    <t>Montáž krytiny bitumenové ze šindelů na bednění sklonu přes 20° do 30°</t>
  </si>
  <si>
    <t>-900388086</t>
  </si>
  <si>
    <t>Montáž krytiny bitumenové ze šindelů na bednění, sklonu přes 20 do 30 st.</t>
  </si>
  <si>
    <t xml:space="preserve">Poznámka k souboru cen:
1. V cenách nejsou započteny náklady na bednění, tyto práce se oceňují cenami katalogu 800–762
    Konstrukce tesařské.
2. Oplechování okapu, úžlabí a štítových hran se oceňuje cenami katalogu 800–764 Konstrukce
    klempířské.
3. V cenách nejsou započteny náklady na podkladní pás, ten se oceňuje cenami části A02.
</t>
  </si>
  <si>
    <t>79</t>
  </si>
  <si>
    <t>628650040</t>
  </si>
  <si>
    <t>šindel asfaltový Topic bobrovka</t>
  </si>
  <si>
    <t>189365273</t>
  </si>
  <si>
    <t>šindele bitumenové střešní šindele VERZICH Topic barvy:červená stín,hnědá,zelená,černá bobrovka</t>
  </si>
  <si>
    <t>80</t>
  </si>
  <si>
    <t>765151021</t>
  </si>
  <si>
    <t>Montáž krytiny bitumenové okapová hrana ze šindelů</t>
  </si>
  <si>
    <t>-906701559</t>
  </si>
  <si>
    <t>Montáž krytiny bitumenové ze šindelů okapové hrany na plech</t>
  </si>
  <si>
    <t>3,1*2</t>
  </si>
  <si>
    <t>81</t>
  </si>
  <si>
    <t>765151061</t>
  </si>
  <si>
    <t>Montáž krytiny bitumenové štítová hrana plechem ze šindelů</t>
  </si>
  <si>
    <t>-1498305092</t>
  </si>
  <si>
    <t>Montáž krytiny bitumenové ze šindelů štítové hrany plechem</t>
  </si>
  <si>
    <t>1,5*4</t>
  </si>
  <si>
    <t>82</t>
  </si>
  <si>
    <t>765191023</t>
  </si>
  <si>
    <t>Montáž pojistné hydroizolační fólie kladené ve sklonu do 30° s lepenými spoji na bednění</t>
  </si>
  <si>
    <t>559243107</t>
  </si>
  <si>
    <t>Montáž pojistné hydroizolační fólie kladené ve sklonu do 30 st.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</si>
  <si>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</si>
  <si>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3,1*1,5*2</t>
  </si>
  <si>
    <t>83</t>
  </si>
  <si>
    <t>-438266213</t>
  </si>
  <si>
    <t>9,3*1,05 'Přepočtené koeficientem množství</t>
  </si>
  <si>
    <t>84</t>
  </si>
  <si>
    <t>998765201</t>
  </si>
  <si>
    <t>Přesun hmot procentní pro krytiny skládané v objektech v do 6 m</t>
  </si>
  <si>
    <t>880599933</t>
  </si>
  <si>
    <t>Přesun hmot pro krytiny skládané stanovený procentní sazbou z ceny vodorovná dopravní vzdálenost do 50 m v objektech výšky do 6m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</si>
  <si>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</si>
  <si>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85</t>
  </si>
  <si>
    <t>767220110</t>
  </si>
  <si>
    <t>Montáž zábradlí schodišťového hmotnosti do 15 kg z trubek do zdi</t>
  </si>
  <si>
    <t>1877973366</t>
  </si>
  <si>
    <t>Montáž schodišťového zábradlí z trubek nebo tenkostěnných profilů do zdiva, hmotnosti 1 m zábradlí do 15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</si>
  <si>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</si>
  <si>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86</t>
  </si>
  <si>
    <t>141110460</t>
  </si>
  <si>
    <t>trubka ocelová bezešvá hladká kruhová 11353.1 D38 tl 3,2 mm</t>
  </si>
  <si>
    <t>-447993943</t>
  </si>
  <si>
    <t>trubky ocelové bezešvé hladké kruhové běžné - nekotlové ČSN 41 1353.1 ve výrobních délkách, s vnějším i vnitřním povrchem okujeným, bez ochrany povrchu vnější D  tloušťka stěny mm 38       3,2</t>
  </si>
  <si>
    <t>Poznámka k položce:
Hmotnost: 2,746 kg/m</t>
  </si>
  <si>
    <t>3*2+1*4</t>
  </si>
  <si>
    <t>87</t>
  </si>
  <si>
    <t>767640111</t>
  </si>
  <si>
    <t>Montáž dveří ocelových vchodových jednokřídlových bez nadsvětlíku</t>
  </si>
  <si>
    <t>-1444157748</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</si>
  <si>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</si>
  <si>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</si>
  <si>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88</t>
  </si>
  <si>
    <t>553409770</t>
  </si>
  <si>
    <t>dveře kovové otočné jednostranně vlysové bez zárubně,80x197 P</t>
  </si>
  <si>
    <t>-297550111</t>
  </si>
  <si>
    <t>výplně otvorů staveb - kovové dveře kovové dveře kovové otočné jednostranně hladké vlysové oboustranně oplechované PN 74 6576.2 bez zárubně 80 x 197 P/L</t>
  </si>
  <si>
    <t>89</t>
  </si>
  <si>
    <t>767649195</t>
  </si>
  <si>
    <t>Montáž dveří - druhý zámek</t>
  </si>
  <si>
    <t>-1195046942</t>
  </si>
  <si>
    <t>Montáž dveří ocelových doplňků dveří druhého zámku</t>
  </si>
  <si>
    <t>90</t>
  </si>
  <si>
    <t>549264000</t>
  </si>
  <si>
    <t>zámek stavební dveřní zadlabací s vložkou 5131</t>
  </si>
  <si>
    <t>-571499748</t>
  </si>
  <si>
    <t>zámky stavební zadlabací vložkové zámek stavební dveřní 6 cm, zadlabací vložkový , rekonstr. železný s převodem, bez zapad. plechu, se zvýšeným počtem uzam. sestav typ č. 5131</t>
  </si>
  <si>
    <t>91</t>
  </si>
  <si>
    <t>998767201</t>
  </si>
  <si>
    <t>Přesun hmot procentní pro zámečnické konstrukce v objektech v do 6 m</t>
  </si>
  <si>
    <t>-1872036225</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</si>
  <si>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</si>
  <si>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</si>
  <si>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92</t>
  </si>
  <si>
    <t>783221112</t>
  </si>
  <si>
    <t>Nátěry syntetické KDK barva dražší lesklý povrch 1x antikorozní, 1x základní, 2x email</t>
  </si>
  <si>
    <t>-915263053</t>
  </si>
  <si>
    <t>Nátěry kovových stavebních doplňkových konstrukcí syntetické na vzduchu schnoucí dražšími barvami (např. Düfa, …) lesklý povrch 1x antikorozní, 1x základní 2x email</t>
  </si>
  <si>
    <t>0,25*4</t>
  </si>
  <si>
    <t>2*(1,97+0,1)*(0,8+0,2)</t>
  </si>
  <si>
    <t>3*1</t>
  </si>
  <si>
    <t>93</t>
  </si>
  <si>
    <t>783795114</t>
  </si>
  <si>
    <t>Nátěry vodou ředitelné tesařských konstrukcí barva standardní napuštění, 2x základní a 2x lak</t>
  </si>
  <si>
    <t>-491870195</t>
  </si>
  <si>
    <t>Nátěry tesařských konstrukcí ostatní vodou ředitelné standardními barvami (např. Tebas, …) napuštění, 2x základní a 2x lakování</t>
  </si>
  <si>
    <t>1,2*2,1</t>
  </si>
  <si>
    <t>1,3*0,4*2+1,2*0,5*2</t>
  </si>
  <si>
    <t>0,12*(2,7+1,8)*2+3*0,12*2+(0,12+0,8)*2*0,5*8</t>
  </si>
  <si>
    <t>94</t>
  </si>
  <si>
    <t>784312021</t>
  </si>
  <si>
    <t>Dvojnásobné bílé vápenné malby v místnostech výšky do 3,80 m</t>
  </si>
  <si>
    <t>-593992063</t>
  </si>
  <si>
    <t>2,32*(2,1+1,2)*2+2,1*1,2</t>
  </si>
  <si>
    <t>SO-11.2. - Objekt pro LG v km 1,520</t>
  </si>
  <si>
    <t>SO-11.2 - Soupis prací</t>
  </si>
  <si>
    <t>SO-11.3. - Vedlejší a ostatní náklady pro realizaci stavby</t>
  </si>
  <si>
    <t>SO-11.3 - Soupis prací</t>
  </si>
  <si>
    <t>VRN - Vedlejší rozpočtové náklady</t>
  </si>
  <si>
    <t xml:space="preserve">    0 - Vedlejší rozpočtové náklady</t>
  </si>
  <si>
    <t>012103000</t>
  </si>
  <si>
    <t>Geodetické práce před výstavbou</t>
  </si>
  <si>
    <t>Kč</t>
  </si>
  <si>
    <t>16384</t>
  </si>
  <si>
    <t>1699420545</t>
  </si>
  <si>
    <t>031203000</t>
  </si>
  <si>
    <t>Terénní úpravy pro zařízení staveniště</t>
  </si>
  <si>
    <t>131072</t>
  </si>
  <si>
    <t>946073754</t>
  </si>
  <si>
    <t>Poznámka k položce:
Včetně nutného odřezání stávajících zábradlí a plotů</t>
  </si>
  <si>
    <t>032103000</t>
  </si>
  <si>
    <t>Náklady na stavební buňky</t>
  </si>
  <si>
    <t>2048466267</t>
  </si>
  <si>
    <t>032503000</t>
  </si>
  <si>
    <t>Skládky na staveništi</t>
  </si>
  <si>
    <t>621878357</t>
  </si>
  <si>
    <t>034203000</t>
  </si>
  <si>
    <t>Oplocení staveniště</t>
  </si>
  <si>
    <t>-214315021</t>
  </si>
  <si>
    <t>034503000</t>
  </si>
  <si>
    <t>Informační tabule na staveništi</t>
  </si>
  <si>
    <t>-1250458415</t>
  </si>
  <si>
    <t>039103000</t>
  </si>
  <si>
    <t>Rozebrání, bourání a odvoz zařízení staveniště</t>
  </si>
  <si>
    <t>-1001455363</t>
  </si>
  <si>
    <t>039203000</t>
  </si>
  <si>
    <t>Úprava terénu po zrušení zařízení staveniště</t>
  </si>
  <si>
    <t>331578737</t>
  </si>
  <si>
    <t>042503000</t>
  </si>
  <si>
    <t>Plán BOZP na staveništi</t>
  </si>
  <si>
    <t>408787828</t>
  </si>
  <si>
    <t>R1</t>
  </si>
  <si>
    <t>Aktualitace a doplnění Havarijního plánu</t>
  </si>
  <si>
    <t>2048</t>
  </si>
  <si>
    <t>-685673395</t>
  </si>
  <si>
    <t>R2</t>
  </si>
  <si>
    <t>Aktualizace a doplnění Povodňového plánu</t>
  </si>
  <si>
    <t>-1586280666</t>
  </si>
  <si>
    <t>TEL-2-1 - Napojení ÚSES Komořansko - gravitační přeložky Vesnického potoka s řekou Bílinou přes vnitřní výsypku lomu ČSA</t>
  </si>
  <si>
    <t>SO 11 - 1 - SO 11 Telemetrie - 1.měrné místo PF 76 - rozdělovací objekt</t>
  </si>
  <si>
    <t xml:space="preserve">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soupisů prací, které nemají ve sloupci "Cenová soustava" uveden žádný údaj, nepochází z Cenové soustavy ÚRS.   </t>
  </si>
  <si>
    <t>M - Práce a dodávky M</t>
  </si>
  <si>
    <t xml:space="preserve">    21-M - Elektromontáže</t>
  </si>
  <si>
    <t xml:space="preserve">    22-M - Montáže oznam. a zabezp. zařízení</t>
  </si>
  <si>
    <t xml:space="preserve">    46-M - Zemní práce při extr.mont.pracích</t>
  </si>
  <si>
    <t>2101205</t>
  </si>
  <si>
    <t xml:space="preserve">Montáž jističů </t>
  </si>
  <si>
    <t>-780443512</t>
  </si>
  <si>
    <t>Montáž jističů</t>
  </si>
  <si>
    <t>358221090</t>
  </si>
  <si>
    <t>jistič 1pólový-charakteristika  LPN 10B/2</t>
  </si>
  <si>
    <t>128</t>
  </si>
  <si>
    <t>1103807320</t>
  </si>
  <si>
    <t>Poznámka k položce:
EAN: 8590125338710</t>
  </si>
  <si>
    <t>21019R1-1</t>
  </si>
  <si>
    <t>Montáž a osazení rozvaděče DT1</t>
  </si>
  <si>
    <t>kpl</t>
  </si>
  <si>
    <t>319827253</t>
  </si>
  <si>
    <t>Skříň Aria 108 vč. montáž.desky, vložky FAB</t>
  </si>
  <si>
    <t>256</t>
  </si>
  <si>
    <t>-1519286126</t>
  </si>
  <si>
    <t>Skříň Aria 108, celoplastový rozvaděč, vč. montáž.desky, vložky FAB</t>
  </si>
  <si>
    <t>Poznámka k položce:
je přípustné jiné, kvalitativně a technicky obdobné řešení</t>
  </si>
  <si>
    <t>HL. vypínač - vačkový spínač OBZOR VSN 32 1103 A8</t>
  </si>
  <si>
    <t>-1765385170</t>
  </si>
  <si>
    <t xml:space="preserve">Termostat, typ 17 558                  </t>
  </si>
  <si>
    <t>1192952615</t>
  </si>
  <si>
    <t>Topný odpor, 20W, typ 17502</t>
  </si>
  <si>
    <t>-1995115285</t>
  </si>
  <si>
    <t>Magnetický dveřní spínač N-SA03F</t>
  </si>
  <si>
    <t>1711292899</t>
  </si>
  <si>
    <t>Vypinač zabezpečení OBZOR VSN 10 ovl. klíčem</t>
  </si>
  <si>
    <t>-1940176082</t>
  </si>
  <si>
    <t>Drobný materiál</t>
  </si>
  <si>
    <t>-1595539132</t>
  </si>
  <si>
    <t>21019R1-10</t>
  </si>
  <si>
    <t>Telemetrická stanice vč. radiobloku</t>
  </si>
  <si>
    <t>-881607232</t>
  </si>
  <si>
    <t>21019R1-4</t>
  </si>
  <si>
    <t>Oddálený hromosvod</t>
  </si>
  <si>
    <t>-1105019798</t>
  </si>
  <si>
    <t>21036000R1</t>
  </si>
  <si>
    <t>Montáže MaR + instalace stanice a oživení</t>
  </si>
  <si>
    <t>-141637830</t>
  </si>
  <si>
    <t>348999</t>
  </si>
  <si>
    <t>vnější siréna zálohovaná OS 365A</t>
  </si>
  <si>
    <t>832774838</t>
  </si>
  <si>
    <t>Poznámka k položce:
EAN 8592040017701, indukční předřadník</t>
  </si>
  <si>
    <t>354420925</t>
  </si>
  <si>
    <t>tyč zemnící ZT  1 m  FeZn</t>
  </si>
  <si>
    <t>-404001483</t>
  </si>
  <si>
    <t>35442062</t>
  </si>
  <si>
    <t>páska zemnící 30 x 4 mm FeZn</t>
  </si>
  <si>
    <t>-1090036551</t>
  </si>
  <si>
    <t>5.1</t>
  </si>
  <si>
    <t xml:space="preserve">Regulátor CX10                                         </t>
  </si>
  <si>
    <t>2115703707</t>
  </si>
  <si>
    <t>6.1</t>
  </si>
  <si>
    <t xml:space="preserve">Fotovoltaický panel PS 180W/24V                                     </t>
  </si>
  <si>
    <t>-1680967682</t>
  </si>
  <si>
    <t xml:space="preserve">Fotovoltaický panel PS 180W/24V       </t>
  </si>
  <si>
    <t>14.1</t>
  </si>
  <si>
    <t>Drobný materiál (propojovací vodiče, spojka,...)</t>
  </si>
  <si>
    <t>919243297</t>
  </si>
  <si>
    <t>14.2</t>
  </si>
  <si>
    <t>Sadový stožár typ LBS 6m, FeZn</t>
  </si>
  <si>
    <t>ks</t>
  </si>
  <si>
    <t>1517382007</t>
  </si>
  <si>
    <t>210810041</t>
  </si>
  <si>
    <t>Montáž měděných kabelů CYKY, CYKYD, CYKYDY, NYM, NYY, YSLY 750 V 2x1,5 mm2 uložených pevně</t>
  </si>
  <si>
    <t>1035347155</t>
  </si>
  <si>
    <t>34111005</t>
  </si>
  <si>
    <t>kabel silový s Cu jádrem CYKY O 2x1,5 mm2</t>
  </si>
  <si>
    <t>-1295072580</t>
  </si>
  <si>
    <t>210860221</t>
  </si>
  <si>
    <t>Montáž měděných kabelů speciálních JYTY s Al folií 2x1 mm uložených v chráničce</t>
  </si>
  <si>
    <t>965053021</t>
  </si>
  <si>
    <t>Montáž měděných kabelů speciálních JYTY s Al folií 2x1 mm uložených pevně</t>
  </si>
  <si>
    <t>341215500</t>
  </si>
  <si>
    <t>kabel sdělovací JYTY Al laminovanou fólií 2x1 mm</t>
  </si>
  <si>
    <t>-309731124</t>
  </si>
  <si>
    <t>2203R</t>
  </si>
  <si>
    <t>ČIDLA - snímač hladiny LMP 308, 0-4m/0-10 V, kab.15m</t>
  </si>
  <si>
    <t>-631034440</t>
  </si>
  <si>
    <t>460010023</t>
  </si>
  <si>
    <t>Vytyčení trasy vedení v terénu volném</t>
  </si>
  <si>
    <t>-1716324807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</si>
  <si>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</si>
  <si>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460030011</t>
  </si>
  <si>
    <t>Sejmutí drnu jakékoliv tloušťky</t>
  </si>
  <si>
    <t>-2098488011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</si>
  <si>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</si>
  <si>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4600800</t>
  </si>
  <si>
    <t>Základové konstrukce - betonový základ pro stožár</t>
  </si>
  <si>
    <t>1635836242</t>
  </si>
  <si>
    <t>460202164</t>
  </si>
  <si>
    <t>Hloubení kabelových nezapažených rýh strojně š 35 cm, hl 80 cm, v hornině tř 4</t>
  </si>
  <si>
    <t>634418948</t>
  </si>
  <si>
    <t xml:space="preserve">Poznámka k souboru cen:
1. Ceny hloubení rýh strojně v hornině třídy 6 a 7 jsou stanoveny za použití trhaviny.
</t>
  </si>
  <si>
    <t>460421001</t>
  </si>
  <si>
    <t>Lože kabelů z písku nebo štěrkopísku tl 5 cm nad kabel, bez zakrytí, šířky lože do 65 cm</t>
  </si>
  <si>
    <t>-2110117092</t>
  </si>
  <si>
    <t xml:space="preserve">Poznámka k souboru cen:
1. V cenách -1021 až -1072, -1121 až -1172 a -1221 až -1272 nejsou započteny náklady na dodávku
    betonových a plastových desek. Tato dodávka se oceňuje ve specifikaci.
</t>
  </si>
  <si>
    <t>460490013</t>
  </si>
  <si>
    <t>Krytí kabelů výstražnou fólií šířky 34 cm</t>
  </si>
  <si>
    <t>-1015213149</t>
  </si>
  <si>
    <t>4605100</t>
  </si>
  <si>
    <t>Kabelové prostupy z trub plastových do rýhy bez obsypu, průměru do 20 cm - chránička KOPOFLEX KF 09040</t>
  </si>
  <si>
    <t>-2122808674</t>
  </si>
  <si>
    <t>345713500</t>
  </si>
  <si>
    <t>trubka elektroinstalační ohebná Kopoflex, HDPE+LDPE KF 09040</t>
  </si>
  <si>
    <t>296584315</t>
  </si>
  <si>
    <t>Poznámka k položce:
EAN 8595057698147</t>
  </si>
  <si>
    <t>460560164</t>
  </si>
  <si>
    <t>Zásyp rýh ručně šířky 35 cm, hloubky 80 cm, z horniny třídy 4</t>
  </si>
  <si>
    <t>-16823535</t>
  </si>
  <si>
    <t>Zásyp kabelových rýh ručně šířky 40 cm šířky 35 cm hloubky 80 cm, v hornině třídy 4</t>
  </si>
  <si>
    <t>460620002</t>
  </si>
  <si>
    <t>Položení drnu včetně zalití vodou na rovině</t>
  </si>
  <si>
    <t>-789973763</t>
  </si>
  <si>
    <t xml:space="preserve">Poznámka k souboru cen:
1. V cenách -0002 až -0003 nejsou zahrnuty dodávku drnů. Tato se oceňuje ve specifikaci.
2. V cenách -0022 až -0028 nejsou zahrnuty náklady na dodávku obrubníků. Tato dodávka se oceňuje ve
    specifikaci.
</t>
  </si>
  <si>
    <t>460620014</t>
  </si>
  <si>
    <t>Provizorní úprava terénu se zhutněním, v hornině tř 4</t>
  </si>
  <si>
    <t>-318052441</t>
  </si>
  <si>
    <t>ON 11 - 1 - ON - Ostatní náklady</t>
  </si>
  <si>
    <t>OST - Ostatní</t>
  </si>
  <si>
    <t xml:space="preserve">    O01 - Ostatní náklady</t>
  </si>
  <si>
    <t>OST -1</t>
  </si>
  <si>
    <t>Revize</t>
  </si>
  <si>
    <t>512</t>
  </si>
  <si>
    <t>431707412</t>
  </si>
  <si>
    <t xml:space="preserve">Revize
</t>
  </si>
  <si>
    <t>OST -2</t>
  </si>
  <si>
    <t>Stálá informační tabule dle www.opzp.cz</t>
  </si>
  <si>
    <t>562698113</t>
  </si>
  <si>
    <t>OST -3</t>
  </si>
  <si>
    <t>Úpravy SW</t>
  </si>
  <si>
    <t>705406432</t>
  </si>
  <si>
    <t>OST -4</t>
  </si>
  <si>
    <t>Dokumentace skutečného provedení</t>
  </si>
  <si>
    <t>675193417</t>
  </si>
  <si>
    <t>Dokumentace skutečného provedení, vč. protokolu o kusové zkoušce rozvaděče a prohlášení o shodě</t>
  </si>
  <si>
    <t>OST -5</t>
  </si>
  <si>
    <t>Zkušební provoz</t>
  </si>
  <si>
    <t>396257938</t>
  </si>
  <si>
    <t>TEL-2-2 - Napojení ÚSES Komořansko - gravitační přeložky Vesnického potoka s řekou Bílinou přes vnitřní výsypku lomu ČSA</t>
  </si>
  <si>
    <t>SO 11 - 2 - SO 11 Telemetrie - 2.měrné místo PF 20 - odtok z nádrže Marcela</t>
  </si>
  <si>
    <t>ČIDLA - snímač hladiny LMP 308, 0-4m/0-10 V, kab.20m</t>
  </si>
  <si>
    <t>ON 11 - 2 - ON -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</si>
  <si>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</si>
  <si>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</si>
  <si>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</si>
  <si>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</si>
  <si>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</si>
  <si>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</si>
  <si>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</si>
  <si>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</si>
  <si>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</si>
  <si>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</si>
  <si>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</si>
  <si>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</si>
  <si>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</si>
  <si>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</si>
  <si>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</si>
  <si>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</si>
  <si>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</si>
  <si>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</si>
  <si>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</si>
  <si>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</si>
  <si>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</si>
  <si>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</si>
  <si>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</si>
  <si>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</si>
  <si>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</si>
  <si>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</si>
  <si>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</si>
  <si>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</si>
  <si>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</si>
  <si>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</si>
  <si>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</si>
  <si>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</si>
  <si>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</si>
  <si>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</si>
  <si>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</si>
  <si>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</si>
  <si>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</si>
  <si>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</si>
  <si>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</si>
  <si>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</si>
  <si>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</si>
  <si>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</si>
  <si>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</si>
  <si>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</si>
  <si>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</si>
  <si>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</si>
  <si>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</si>
  <si>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</si>
  <si>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</si>
  <si>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</si>
  <si>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</si>
  <si>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</si>
  <si>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</si>
  <si>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</si>
  <si>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</si>
  <si>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</si>
  <si>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Export VZ</t>
  </si>
  <si>
    <t>List obsahuje:</t>
  </si>
  <si>
    <t>1.0</t>
  </si>
  <si>
    <t>False</t>
  </si>
  <si>
    <t>{2FA9D3C4-A0CE-43D2-881E-FC8DD111B3BB}</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</si>
  <si>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</si>
  <si>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</si>
  <si>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</si>
  <si>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</si>
  <si>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</si>
  <si>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</si>
  <si>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</si>
  <si>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</si>
  <si>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</si>
  <si>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</si>
  <si>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03/2013komplet - Napojení ÚSES Komořansko - gravitační přeložky Vesnického potoka s řekou Bílinou přes vnitřní výsypku lomu ČSA</t>
  </si>
  <si>
    <t>0,1</t>
  </si>
  <si>
    <t>1</t>
  </si>
  <si>
    <t>Místo:</t>
  </si>
  <si>
    <t>lom ČSA</t>
  </si>
  <si>
    <t>Datum:</t>
  </si>
  <si>
    <t>11.03.2013</t>
  </si>
  <si>
    <t>10</t>
  </si>
  <si>
    <t>100</t>
  </si>
  <si>
    <t>Zadavatel:</t>
  </si>
  <si>
    <t>IČ:</t>
  </si>
  <si>
    <t>Výzkumný ústav pro hnědé uhlí a.s.</t>
  </si>
  <si>
    <t>DIČ:</t>
  </si>
  <si>
    <t>Uchazeč:</t>
  </si>
  <si>
    <t>Vyplň údaj</t>
  </si>
  <si>
    <t>Projektant:</t>
  </si>
  <si>
    <t>Ing. Marie Matuštíková</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</si>
  <si>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</si>
  <si>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</si>
  <si>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</si>
  <si>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</si>
  <si>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</si>
  <si>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</si>
  <si>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</si>
  <si>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</si>
  <si>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</si>
  <si>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</si>
  <si>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</si>
  <si>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</si>
  <si>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</si>
  <si>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</si>
  <si>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</si>
  <si>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</si>
  <si>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</si>
  <si>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</si>
  <si>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</si>
  <si>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</si>
  <si>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</si>
  <si>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</si>
  <si>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</si>
  <si>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</si>
  <si>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</si>
  <si>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</si>
  <si>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</si>
  <si>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</si>
  <si>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</si>
  <si>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</si>
  <si>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</si>
  <si>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</si>
  <si>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</si>
  <si>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</si>
  <si>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</si>
  <si>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</si>
  <si>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</si>
  <si>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</si>
  <si>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</si>
  <si>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833 29</t>
  </si>
  <si>
    <t>SO-11a</t>
  </si>
  <si>
    <t xml:space="preserve">Měrný profil v km 0,380 </t>
  </si>
  <si>
    <t>STA</t>
  </si>
  <si>
    <t>{CCF13876-745E-40A6-BA9F-6D4EA6137FB3}</t>
  </si>
  <si>
    <t>2</t>
  </si>
  <si>
    <t>SO-11b</t>
  </si>
  <si>
    <t>Měrný profil v ř.km 1,520</t>
  </si>
  <si>
    <t>{E3287BD1-A398-4CF0-AC7A-91A831143DFB}</t>
  </si>
  <si>
    <t>SO-11.1.</t>
  </si>
  <si>
    <t>Objekt pro LG v km 0,380</t>
  </si>
  <si>
    <t>{16E9636C-68C8-4A0F-9A66-5569766EBDB0}</t>
  </si>
  <si>
    <t>SO-11.1</t>
  </si>
  <si>
    <t>Soupis prací</t>
  </si>
  <si>
    <t>Soupis</t>
  </si>
  <si>
    <t>{E8807E4D-123A-4861-8C9B-FD1FED1245B3}</t>
  </si>
  <si>
    <t>811 99</t>
  </si>
  <si>
    <t>SO-11.2.</t>
  </si>
  <si>
    <t>Objekt pro LG v km 1,520</t>
  </si>
  <si>
    <t>{6354C930-6B2C-4ADB-A139-32B971771382}</t>
  </si>
  <si>
    <t>SO-11.2</t>
  </si>
  <si>
    <t>{2D10C5B2-C7A5-443F-BC28-154F405F0947}</t>
  </si>
  <si>
    <t>SO-11.3.</t>
  </si>
  <si>
    <t>Vedlejší a ostatní náklady pro realizaci stavby</t>
  </si>
  <si>
    <t>{85633E7F-33E4-459A-B826-529C668915D8}</t>
  </si>
  <si>
    <t>SO-11.3</t>
  </si>
  <si>
    <t>{3EEAF815-09BA-4E26-A816-931C503976C7}</t>
  </si>
  <si>
    <t>833</t>
  </si>
  <si>
    <t>TEL-2-1</t>
  </si>
  <si>
    <t>Napojení ÚSES Komořansko - gravitační přeložky Vesnického potoka s řekou Bílinou přes vnitřní výsypku lomu ČSA</t>
  </si>
  <si>
    <t>{0641671F-0585-46F5-A7C3-11111E7BB850}</t>
  </si>
  <si>
    <t>SO 11 - 1</t>
  </si>
  <si>
    <t>SO 11 Telemetrie - 1.měrné místo PF 76 - rozdělovací objekt</t>
  </si>
  <si>
    <t>{1B04074C-447F-42CE-A29A-2F44038916C2}</t>
  </si>
  <si>
    <t>ON 11 - 1</t>
  </si>
  <si>
    <t>ON - Ostatní náklady</t>
  </si>
  <si>
    <t>{D0A58597-566C-4637-A6EF-6531CAEAF0E6}</t>
  </si>
  <si>
    <t>TEL-2-2</t>
  </si>
  <si>
    <t>{1B5199C4-0669-4C88-AFAB-2185CC34BED0}</t>
  </si>
  <si>
    <t>SO 11 - 2</t>
  </si>
  <si>
    <t>SO 11 Telemetrie - 2.měrné místo PF 20 - odtok z nádrže Marcela</t>
  </si>
  <si>
    <t>{9D7853A7-6D4D-4627-BCDC-778719DF1D97}</t>
  </si>
  <si>
    <t>ON 11 - 2</t>
  </si>
  <si>
    <t>{3B84B279-6CC4-4070-B8CE-668F516522BE}</t>
  </si>
  <si>
    <t>Zpět na list:</t>
  </si>
  <si>
    <t>KRYCÍ LIST SOUPISU</t>
  </si>
  <si>
    <t>Objekt:</t>
  </si>
  <si>
    <t xml:space="preserve">SO-11a - Měrný profil v km 0,380 </t>
  </si>
  <si>
    <t>KSO: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</si>
  <si>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</si>
  <si>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</si>
  <si>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</si>
  <si>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</si>
  <si>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</si>
  <si>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</si>
  <si>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</si>
  <si>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</si>
  <si>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</si>
  <si>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</si>
  <si>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</si>
  <si>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</si>
  <si>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</si>
  <si>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</si>
  <si>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</si>
  <si>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</si>
  <si>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</si>
  <si>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</si>
  <si>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</si>
  <si>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</si>
  <si>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</si>
  <si>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</si>
  <si>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</si>
  <si>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</si>
  <si>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</si>
  <si>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</si>
  <si>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</si>
  <si>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</si>
  <si>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115001105</t>
  </si>
  <si>
    <t>Převedení vody potrubím DN do 600</t>
  </si>
  <si>
    <t>m</t>
  </si>
  <si>
    <t>CS ÚRS 2013 01</t>
  </si>
  <si>
    <t>4</t>
  </si>
  <si>
    <t>-1459820023</t>
  </si>
  <si>
    <t>115101202</t>
  </si>
  <si>
    <t>Čerpání vody na dopravní výšku do 10 m průměrný přítok do 1000 l/min</t>
  </si>
  <si>
    <t>hod</t>
  </si>
  <si>
    <t>1115671643</t>
  </si>
  <si>
    <t>3</t>
  </si>
  <si>
    <t>132301102</t>
  </si>
  <si>
    <t>Hloubení rýh š do 600 mm v hornině tř. 4 objemu přes 100 m3</t>
  </si>
  <si>
    <t>m3</t>
  </si>
  <si>
    <t>1602112080</t>
  </si>
  <si>
    <t>161101102</t>
  </si>
  <si>
    <t>Svislé přemístění výkopku z horniny tř. 1 až 4 hl výkopu do 4 m</t>
  </si>
  <si>
    <t>-222082373</t>
  </si>
  <si>
    <t>5</t>
  </si>
  <si>
    <t>162201102</t>
  </si>
  <si>
    <t>Vodorovné přemístění do 50 m výkopku/sypaniny z horniny tř. 1 až 4</t>
  </si>
  <si>
    <t>-577127384</t>
  </si>
  <si>
    <t>6</t>
  </si>
  <si>
    <t>171101103</t>
  </si>
  <si>
    <t>Uložení sypaniny z hornin soudržných do násypů zhutněných do 100 % PS</t>
  </si>
  <si>
    <t>-206724324</t>
  </si>
  <si>
    <t>7</t>
  </si>
  <si>
    <t>171201201</t>
  </si>
  <si>
    <t>Uložení sypaniny na skládky</t>
  </si>
  <si>
    <t>1597901474</t>
  </si>
  <si>
    <t>8</t>
  </si>
  <si>
    <t>181951102</t>
  </si>
  <si>
    <t>Úprava pláně v hornině tř. 1 až 4 se zhutněním</t>
  </si>
  <si>
    <t>m2</t>
  </si>
  <si>
    <t>2029331445</t>
  </si>
  <si>
    <t>9</t>
  </si>
  <si>
    <t>182101101</t>
  </si>
  <si>
    <t>Svahování v zářezech v hornině tř. 1 až 4</t>
  </si>
  <si>
    <t>-1747350427</t>
  </si>
  <si>
    <t>182201101</t>
  </si>
  <si>
    <t>Svahování násypů</t>
  </si>
  <si>
    <t>705099350</t>
  </si>
  <si>
    <t>11</t>
  </si>
  <si>
    <t>274214211</t>
  </si>
  <si>
    <t>Základové pasy z lomového kamene objemu nad 3 m3</t>
  </si>
  <si>
    <t>-1618188403</t>
  </si>
  <si>
    <t>12</t>
  </si>
  <si>
    <t>463211132</t>
  </si>
  <si>
    <t>Rovnanina z lomového kamene s vyplněním spár těženým kamenivem</t>
  </si>
  <si>
    <t>1110432662</t>
  </si>
  <si>
    <t>13</t>
  </si>
  <si>
    <t>465210122</t>
  </si>
  <si>
    <t>Schody z lomového kamene na maltu cementovou s vyspárováním tl 250 mm</t>
  </si>
  <si>
    <t>-644799928</t>
  </si>
  <si>
    <t>14</t>
  </si>
  <si>
    <t>936501111</t>
  </si>
  <si>
    <t>Limnigrafická lať</t>
  </si>
  <si>
    <t>-343791042</t>
  </si>
  <si>
    <t>998312011</t>
  </si>
  <si>
    <t>Přesun hmot pro sanace území, hrazení a úpravy bystřin</t>
  </si>
  <si>
    <t>t</t>
  </si>
  <si>
    <t>-195159317</t>
  </si>
  <si>
    <t>SO-11b - Měrný profil v ř.km 1,520</t>
  </si>
  <si>
    <t>-375451305</t>
  </si>
  <si>
    <t>-200540079</t>
  </si>
  <si>
    <t>-712392652</t>
  </si>
  <si>
    <t>-948282581</t>
  </si>
  <si>
    <t>1767833356</t>
  </si>
  <si>
    <t>1959741391</t>
  </si>
  <si>
    <t>345780848</t>
  </si>
  <si>
    <t>181102302</t>
  </si>
  <si>
    <t>Úprava pláně v zářezech se zhutněním</t>
  </si>
  <si>
    <t>340366429</t>
  </si>
  <si>
    <t>2132395733</t>
  </si>
  <si>
    <t>772055408</t>
  </si>
  <si>
    <t>-2073677674</t>
  </si>
  <si>
    <t>2024495352</t>
  </si>
  <si>
    <t>-678028989</t>
  </si>
  <si>
    <t>-489733086</t>
  </si>
  <si>
    <t>-1223159592</t>
  </si>
  <si>
    <t>SO-11.1. - Objekt pro LG v km 0,380</t>
  </si>
  <si>
    <t>Soupis:</t>
  </si>
  <si>
    <t>SO-11.1 - Soupis prací</t>
  </si>
  <si>
    <t xml:space="preserve">    3 - Svislé a kompletní konstrukce</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</si>
  <si>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</si>
  <si>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</si>
  <si>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</si>
  <si>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</si>
  <si>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</si>
  <si>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762 - Konstrukce tesařské</t>
  </si>
  <si>
    <t xml:space="preserve">    764 - Konstrukce klempířské</t>
  </si>
  <si>
    <t xml:space="preserve">    765 - Konstrukce pokrývačské</t>
  </si>
  <si>
    <t xml:space="preserve">    767 - Konstrukce zámečnické</t>
  </si>
  <si>
    <t xml:space="preserve">    783 - Dokončovací práce - nátěry</t>
  </si>
  <si>
    <t xml:space="preserve">    784 - Dokončovací práce - malby a tapety</t>
  </si>
  <si>
    <t>131303101</t>
  </si>
  <si>
    <t>Hloubení jam ručním nebo pneum nářadím v soudržných horninách tř. 4</t>
  </si>
  <si>
    <t>1986468720</t>
  </si>
  <si>
    <t>Hloubení zapažených i nezapažených jam ručním nebo pneumatickým nářadím s urovnáním dna do předepsaného profilu a spádu v horninách tř. 4 soudržných</t>
  </si>
  <si>
    <t>PP</t>
  </si>
  <si>
    <t xml:space="preserve">Poznámka k souboru cen:
1. V cenách jsou započteny i náklady na přehození výkopku na přilehlém terénu na vzdálenost do 3 m
    od okraje jámy nebo naložení na dopravní prostředek.
2. V cenách 40-3101 až 40-3102 jsou započteny i náklady na svislý přesun horniny po házečkách do 2
    metrů.
</t>
  </si>
  <si>
    <t>PSC</t>
  </si>
  <si>
    <t>(2,7+0,1*2+0,6*2)*(1,8+0,1*2+0,6*2)*0,2</t>
  </si>
  <si>
    <t>VV</t>
  </si>
  <si>
    <t>131303109</t>
  </si>
  <si>
    <t>Příplatek za lepivost u hloubení jam ručním nebo pneum nářadím v hornině tř. 4</t>
  </si>
  <si>
    <t>1884040311</t>
  </si>
  <si>
    <t>Hloubení zapažených i nezapažených jam ručním nebo pneumatickým nářadím s urovnáním dna do předepsaného profilu a spádu v horninách tř. 4 Příplatek k cenám za lepivost horniny tř. 4</t>
  </si>
  <si>
    <t>132302101</t>
  </si>
  <si>
    <t>Hloubení rýh š do 600 mm ručním nebo pneum nářadím v soudržných horninách tř. 4</t>
  </si>
  <si>
    <t>1724622480</t>
  </si>
  <si>
    <t>Hloubení zapažených i nezapažených rýh šířky do 600 mm ručním nebo pneumatickým nářadím s urovnáním dna do předepsaného profilu a spádu v horninách tř. 4 soudržných</t>
  </si>
  <si>
    <t xml:space="preserve">Poznámka k souboru cen:
1. V cenách jsou započteny i náklady na přehození výkopku na přilehlém terénu na vzdálenost do 3 m
    od podélné osy rýhy nebo naložení výkopku na dopravní prostředek.
2. V cenách 10-2101 až 40-2102 jsou započteny i náklady na i svislý přesun horniny po házečkách do
    2 metrů.
</t>
  </si>
  <si>
    <t>0,7*0,5*2,9*2+0,7*0,5*(2-0,5*2)*2</t>
  </si>
  <si>
    <t>132302109</t>
  </si>
  <si>
    <t>Příplatek za lepivost u hloubení rýh š do 600 mm ručním nebo pneum nářadím v hornině tř. 4</t>
  </si>
  <si>
    <t>596845247</t>
  </si>
  <si>
    <t>Hloubení zapažených i nezapažených rýh šířky do 600 mm ručním nebo pneumatickým nářadím s urovnáním dna do předepsaného profilu a spádu v horninách tř. 4 Příplatek k cenám za lepivost horniny tř. 4</t>
  </si>
  <si>
    <t>162701105</t>
  </si>
  <si>
    <t>Vodorovné přemístění do 10000 m výkopku/sypaniny z horniny tř. 1 až 4</t>
  </si>
  <si>
    <t>-181886286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</si>
  <si>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</si>
  <si>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</si>
  <si>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(0,7*0,5*2,9*2+0,7*0,5*(2-0,5*2)*2)</t>
  </si>
  <si>
    <t>162701109</t>
  </si>
  <si>
    <t>Příplatek k vodorovnému přemístění výkopku/sypaniny z horniny tř. 1 až 4 ZKD 1000 m přes 10000 m</t>
  </si>
  <si>
    <t>-1913696876</t>
  </si>
  <si>
    <t>Vodorovné přemístění výkopku nebo sypaniny po suchu na obvyklém dopravním prostředku, bez naložení výkopku, avšak se složením bez rozhrnutí z horniny tř. 1 až 4 na vzdálenost Příplatek k ceně za každých dalších i započatých 1 000 m</t>
  </si>
  <si>
    <t>5,354*5 'Přepočtené koeficientem množství</t>
  </si>
  <si>
    <t>937706348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</si>
  <si>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</si>
  <si>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R</t>
  </si>
  <si>
    <t>Poplatek za uložení odpadu ze sypaniny na skládce (skládkovné)</t>
  </si>
  <si>
    <t>-571334791</t>
  </si>
  <si>
    <t>Uložení sypaniny poplatek za uložení sypaniny na skládce ( skládkovné )</t>
  </si>
  <si>
    <t>(0,7*0,5*2,9*2+0,7*0,5*(2-0,5*2)*2)*1,9</t>
  </si>
  <si>
    <t>((2,7+0,1*2+0,6*2)*(1,8+0,1*2+0,6*2)*0,2)*1,9</t>
  </si>
  <si>
    <t>273313511</t>
  </si>
  <si>
    <t>Základové desky z betonu tř. C 12/15</t>
  </si>
  <si>
    <t>-2065019802</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</si>
  <si>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</si>
  <si>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</si>
  <si>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0,9*0,5*2,9*2+0,9*0,5*(2-0,5*2)*2</t>
  </si>
  <si>
    <t>274351215</t>
  </si>
  <si>
    <t>Zřízení bednění stěn základových pasů</t>
  </si>
  <si>
    <t>-635544139</t>
  </si>
  <si>
    <t>Bednění základových stěn pasů svislé nebo šikmé (odkloněné), půdorysně přímé nebo zalomené ve volných nebo zapažených jámách, rýhách, šachtách, včetně případných vzpěr zřízení</t>
  </si>
  <si>
    <t>0,2*(2,9*2+2*2+1*2+1,9*2)</t>
  </si>
  <si>
    <t>274351216</t>
  </si>
  <si>
    <t>Odstranění bednění stěn základových pasů</t>
  </si>
  <si>
    <t>2054147935</t>
  </si>
  <si>
    <t>Bednění základových stěn pasů svislé nebo šikmé (odkloněné), půdorysně přímé nebo zalomené ve volných nebo zapažených jámách, rýhách, šachtách, včetně případných vzpěr odstranění</t>
  </si>
  <si>
    <t>311273312</t>
  </si>
  <si>
    <t>Zdivo nosné tl 300 mm z pórobetonových přesných tvárnic PDK Ytong hmotnosti 400 kg/m3</t>
  </si>
  <si>
    <t>547207643</t>
  </si>
  <si>
    <t>Zdivo z pórobetonových přesných tvárnic (YTONG) nosné z tvárnic na pero a drážku s kapsou (PDK) jakékoli pevnosti na tenké maltové lože, tloušťka zdiva 300 mm, objemová hmotnost 400 kg/m3</t>
  </si>
  <si>
    <t>0,3*(2,7+1,2)*2*2,425+0,3*(1,8*0,6/2*2-0,9*2)-0,3*1,2*0,14-0,29</t>
  </si>
  <si>
    <t>317121101</t>
  </si>
  <si>
    <t>Montáž prefabrikovaných překladů pro světlost otvoru do 1050 mm</t>
  </si>
  <si>
    <t>kus</t>
  </si>
  <si>
    <t>-1307437952</t>
  </si>
  <si>
    <t>Montáž prefabrikovaných překladů pro světlost otvoru od 600 do 1050 mm</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</si>
  <si>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</si>
  <si>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M</t>
  </si>
  <si>
    <t>593211000</t>
  </si>
  <si>
    <t>překlad železobetonový RZP 1/10 119x14x14 cm</t>
  </si>
  <si>
    <t>131377540</t>
  </si>
  <si>
    <t>překlady železobetonové RZP    1/10      119 x 14 x 14</t>
  </si>
  <si>
    <t>417321212</t>
  </si>
  <si>
    <t>Ztužující pásy a věnce ze ŽB tř. C 12/15</t>
  </si>
  <si>
    <t>-1983432275</t>
  </si>
  <si>
    <t>Ztužující pásy a věnce z betonu železového (bez výztuže) tř. C 12/15</t>
  </si>
  <si>
    <t>0,2*0,175*(2,7*2+1,4*2)</t>
  </si>
  <si>
    <t>16</t>
  </si>
  <si>
    <t>417351115</t>
  </si>
  <si>
    <t>Zřízení bednění ztužujících věnců</t>
  </si>
  <si>
    <t>-79117203</t>
  </si>
  <si>
    <t>Bednění bočnic ztužujících pásů a věnců včetně vzpěr zřízení</t>
  </si>
  <si>
    <t>0,175*(2,7*2+1,4*2+1,8*2+2,3*2)</t>
  </si>
  <si>
    <t>17</t>
  </si>
  <si>
    <t>417351116</t>
  </si>
  <si>
    <t>Odstranění bednění ztužujících věnců</t>
  </si>
  <si>
    <t>2092882407</t>
  </si>
  <si>
    <t>Bednění bočnic ztužujících pásů a věnců včetně vzpěr odstranění</t>
  </si>
  <si>
    <t>18</t>
  </si>
  <si>
    <t>417361221</t>
  </si>
  <si>
    <t>Výztuž ztužujících pásů a věnců betonářskou ocelí 10 216</t>
  </si>
  <si>
    <t>1736351346</t>
  </si>
  <si>
    <t>Výztuž ztužujících pásů a věnců z betonářské oceli 10 216 (E)</t>
  </si>
  <si>
    <t>19</t>
  </si>
  <si>
    <t>434311113</t>
  </si>
  <si>
    <t>Schodišťové stupně dusané na terén z betonu tř. C 12/15 bez potěru</t>
  </si>
  <si>
    <t>1845068682</t>
  </si>
  <si>
    <t>Stupně dusané z betonu prostého nebo prokládaného kamenem na terén nebo na desku bez potěru, se zahlazením povrchu tř. C 12/15</t>
  </si>
  <si>
    <t>6*0,9</t>
  </si>
  <si>
    <t>20</t>
  </si>
  <si>
    <t>434351141</t>
  </si>
  <si>
    <t>Zřízení bednění stupňů přímočarých schodišť</t>
  </si>
  <si>
    <t>76622920</t>
  </si>
  <si>
    <t>Bednění stupňů betonovaných na podstupňové desce nebo na terénu půdorysně přímočarých zřízení</t>
  </si>
  <si>
    <t xml:space="preserve">Poznámka k souboru cen:
1. Množství měrných jednotek bednění stupňů se určuje v m2 plochy stupnic a podstupnic.
</t>
  </si>
  <si>
    <t>6*0,9*0,2+1,1*0,9+1,1*1/2*2</t>
  </si>
  <si>
    <t>434351142</t>
  </si>
  <si>
    <t>Odstranění bednění stupňů přímočarých schodišť</t>
  </si>
  <si>
    <t>1428356968</t>
  </si>
  <si>
    <t>Bednění stupňů betonovaných na podstupňové desce nebo na terénu půdorysně přímočarých odstranění</t>
  </si>
  <si>
    <t>22</t>
  </si>
  <si>
    <t>612321141</t>
  </si>
  <si>
    <t>Vápenocementová omítka štuková dvouvrstvá vnitřních stěn nanášená ručně</t>
  </si>
  <si>
    <t>1013919057</t>
  </si>
  <si>
    <t>Omítka vápenocementová vnitřních ploch nanášená ručně dvouvrstvá, tloušťky jádrové omítky do 10 mm štuková svislých konstrukcí stěn</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</si>
  <si>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</si>
  <si>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2,425*(2,3+1,2)*2-0,8*2,0</t>
  </si>
  <si>
    <t>23</t>
  </si>
  <si>
    <t>622321141</t>
  </si>
  <si>
    <t>Vápenocementová omítka štuková dvouvrstvá vnějších stěn nanášená ručně</t>
  </si>
  <si>
    <t>2065461845</t>
  </si>
  <si>
    <t>Omítka vápenocementová vnějších ploch nanášená ručně dvouvrstvá, tloušťky jádrové omítky do 15 mm štuková stěn</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</si>
  <si>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</si>
  <si>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2,425*(2,7+1,8)*2-0,8*2+1,8*0,6/2*2+0,2*(0,9+2*2)</t>
  </si>
  <si>
    <t>24</t>
  </si>
  <si>
    <t>631311120</t>
  </si>
  <si>
    <t>Mazanina tl do 120 mm z betonu prostého tř. B 7,5</t>
  </si>
  <si>
    <t>1831378716</t>
  </si>
  <si>
    <t>Mazanina z betonu prostého tl. přes 80 do 120 mm tř. B 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</si>
  <si>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</si>
  <si>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1*1,9*0,1+0,4*0,9*0,12</t>
  </si>
  <si>
    <t>25</t>
  </si>
  <si>
    <t>631351111</t>
  </si>
  <si>
    <t>Zřízení bednění otvorů a prostupů v podlahách</t>
  </si>
  <si>
    <t>1493066743</t>
  </si>
  <si>
    <t>Bednění v podlahách otvorů a prostupů zřízení</t>
  </si>
  <si>
    <t>1,2*0,1</t>
  </si>
  <si>
    <t>26</t>
  </si>
  <si>
    <t>631351112</t>
  </si>
  <si>
    <t>Odstranění bednění otvorů a prostupů v podlahách</t>
  </si>
  <si>
    <t>-229464322</t>
  </si>
  <si>
    <t>Bednění v podlahách otvorů a prostupů odstranění</t>
  </si>
  <si>
    <t>27</t>
  </si>
  <si>
    <t>632451455</t>
  </si>
  <si>
    <t>Potěr pískocementový tl do 50 mm tř. C 20 běžný</t>
  </si>
  <si>
    <t>-856954299</t>
  </si>
  <si>
    <t>Potěr pískocementový běžný tl. přes 40 do 50 mm tř. C 20</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</si>
  <si>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</si>
  <si>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1,2*2,1+0,3*0,9</t>
  </si>
  <si>
    <t>28</t>
  </si>
  <si>
    <t>632451492</t>
  </si>
  <si>
    <t>Příplatek k potěrům za pálení do černa</t>
  </si>
  <si>
    <t>-1775185111</t>
  </si>
  <si>
    <t>Potěr pískocementový běžný Příplatek k cenám za pálení do černa</t>
  </si>
  <si>
    <t>29</t>
  </si>
  <si>
    <t>632451635</t>
  </si>
  <si>
    <t>Potěr pískocementový tl 30 mm stupňů a schodnic tř. C 20 běžný</t>
  </si>
  <si>
    <t>-1836216909</t>
  </si>
  <si>
    <t>Potěr pískocementový stupňů a schodnic tl. 30 mm tř. C 20</t>
  </si>
  <si>
    <t xml:space="preserve">Poznámka k souboru cen:
1. V cenách jsou započteny i náklady na základní stržení povrchu potěru s urovnáním vibrační lištou
    nebo dřevěným hladítkem. Pro další povrchové úpravy lze použít ceny 632 45-1491až -1494 souboru cen
    632 45-14 Potěr pískocementový běžný.
2. Ceny lze použít i pro dodatečné nadbetonování stupňů a schodnic i jako vyrovnávací vrstvu při
    opravách.
</t>
  </si>
  <si>
    <t>1*1,1</t>
  </si>
  <si>
    <t>30</t>
  </si>
  <si>
    <t>632459175</t>
  </si>
  <si>
    <t>Příplatek k potěrům tl do 50 mm za plochu do 5 m2</t>
  </si>
  <si>
    <t>1266730365</t>
  </si>
  <si>
    <t>Příplatky k cenám potěrů za malou plochu do 5 m2 jednotlivě, tl. potěru přes 40 do 50 mm</t>
  </si>
  <si>
    <t>31</t>
  </si>
  <si>
    <t>635111115</t>
  </si>
  <si>
    <t>Násyp pod podlahy ze štěrkopísku s udusáním</t>
  </si>
  <si>
    <t>666930222</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</si>
  <si>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</si>
  <si>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</si>
  <si>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32</t>
  </si>
  <si>
    <t>642942111</t>
  </si>
  <si>
    <t>Osazování zárubní nebo rámů dveřních kovových do 2,5 m2 na MC</t>
  </si>
  <si>
    <t>1374753404</t>
  </si>
  <si>
    <t>Osazování zárubní nebo rámů kovových dveřních lisovaných nebo z úhelníků bez dveřních křídel, na cementovou maltu,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</si>
  <si>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</si>
  <si>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33</t>
  </si>
  <si>
    <t>553311040</t>
  </si>
  <si>
    <t>zárubeň ocelová pro běžné zdění H 95 800 L/P</t>
  </si>
  <si>
    <t>1780840511</t>
  </si>
  <si>
    <t>zárubně kovové zárubně ocelové pro zdění H 95 800 L/P</t>
  </si>
  <si>
    <t>34</t>
  </si>
  <si>
    <t>644941111</t>
  </si>
  <si>
    <t>Osazování ventilačních mřížek velikosti do 150 x 150 mm</t>
  </si>
  <si>
    <t>-44667050</t>
  </si>
  <si>
    <t>Montáž průvětrníků nebo mřížek odvětrávacích velikosti do 150 x 200 mm</t>
  </si>
  <si>
    <t xml:space="preserve">Poznámka k souboru cen:
1. V cenách nejsou započteny náklady na dodávku průvětrníku nebo mřížky, tyto se oceňují ve
    specifikaci.
</t>
  </si>
  <si>
    <t>35</t>
  </si>
  <si>
    <t>553414100</t>
  </si>
  <si>
    <t>průvětrník mřížový s klapkami 15x15 cm</t>
  </si>
  <si>
    <t>-335789498</t>
  </si>
  <si>
    <t>výplně otvorů staveb - kovové průvětrníky a větrací mřížky průvětrník mřížový s klapkami s Al mřížkou 15 x 15 cm</t>
  </si>
  <si>
    <t>36</t>
  </si>
  <si>
    <t>949101111</t>
  </si>
  <si>
    <t>Lešení pomocné pro objekty pozemních staveb s lešeňovou podlahou v do 1,9 m zatížení do 150 kg/m2</t>
  </si>
  <si>
    <t>-1262817608</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</si>
  <si>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</si>
  <si>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</si>
  <si>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1,2*1,8+1*(2,7+1,8)*2</t>
  </si>
  <si>
    <t>37</t>
  </si>
  <si>
    <t>952901221</t>
  </si>
  <si>
    <t>Vyčištění budov průmyslových objektů při jakékoliv výšce podlaží</t>
  </si>
  <si>
    <t>1860584874</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</si>
  <si>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</si>
  <si>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</si>
  <si>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2,7*1,8</t>
  </si>
  <si>
    <t>38</t>
  </si>
  <si>
    <t>953731113</t>
  </si>
  <si>
    <t>Odvětrání svislé troubami plastovými DN do 110 mm ve stropních prostupech včetně obetonování</t>
  </si>
  <si>
    <t>1514651992</t>
  </si>
  <si>
    <t>Odvětrání svislé plastovými troubami ve stropních prostupech s obetonováním vnitřního průměru přes 80 do 110mm</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</si>
  <si>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</si>
  <si>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39</t>
  </si>
  <si>
    <t>953942426</t>
  </si>
  <si>
    <t>Osazování podpěr nástěnných skříněk s jejich dodáním</t>
  </si>
  <si>
    <t>-960766424</t>
  </si>
  <si>
    <t>40</t>
  </si>
  <si>
    <t>998011001</t>
  </si>
  <si>
    <t>Přesun hmot pro budovy zděné v do 6 m</t>
  </si>
  <si>
    <t>410422797</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</si>
  <si>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</si>
  <si>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</si>
  <si>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41</t>
  </si>
  <si>
    <t>711141559</t>
  </si>
  <si>
    <t>Provedení izolace proti zemní vlhkosti pásy přitavením vodorovné NAIP</t>
  </si>
  <si>
    <t>392877459</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</si>
  <si>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</si>
  <si>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</si>
  <si>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(1,8+0,2*2)*(2,7+0,2*2)</t>
  </si>
  <si>
    <t>42</t>
  </si>
  <si>
    <t>628311160</t>
  </si>
  <si>
    <t>pás těžký asfaltovaný IPA400/H-PE S40</t>
  </si>
  <si>
    <t>533044838</t>
  </si>
  <si>
    <t>pásy těžké asfaltované vložka strojní lepenka IPA 400/H-PE S40 role/10m2</t>
  </si>
  <si>
    <t>Poznámka k položce:
Je přípustné jiné kvalitativně a technicky obdobné řešení.</t>
  </si>
  <si>
    <t>P</t>
  </si>
  <si>
    <t>6,82*1,15 'Přepočtené koeficientem množství</t>
  </si>
  <si>
    <t>43</t>
  </si>
  <si>
    <t>711199097</t>
  </si>
  <si>
    <t>Příplatek k izolacím proti zemní vlhkosti za plochu do 10 m2 pásy přitavením NAIP nebo termoplasty</t>
  </si>
  <si>
    <t>1000196894</t>
  </si>
  <si>
    <t>Příplatek k cenám provedení izolace proti zemní vlhkosti za plochu do 10 m2 pásy přitavením NAIP nebo termoplasty</t>
  </si>
  <si>
    <t xml:space="preserve">Poznámka k souboru cen:
1. Cenami lze oceňovat jen tehdy, nepřesáhne-li součet souvislé plochy vodorovné a svislé izolační
    vrstvy 10 m2.
</t>
  </si>
  <si>
    <t>44</t>
  </si>
  <si>
    <t>998711201</t>
  </si>
  <si>
    <t>Přesun hmot procentní pro izolace proti vodě, vlhkosti a plynům v objektech v do 6 m</t>
  </si>
  <si>
    <t>%</t>
  </si>
  <si>
    <t>-1973303245</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</si>
  <si>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</si>
  <si>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</si>
  <si>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45</t>
  </si>
  <si>
    <t>713111111</t>
  </si>
  <si>
    <t>Montáž izolace tepelné vrchem stropů volně kladenými rohožemi, pásy, dílci, deskami</t>
  </si>
  <si>
    <t>1067303036</t>
  </si>
  <si>
    <t>Montáž tepelné izolace stropů rohožemi, pásy, dílci, deskami, bloky (izolační materiál ve specifikaci) vrchem bez překrytí lepenkou kladenými volně</t>
  </si>
  <si>
    <t>46</t>
  </si>
  <si>
    <t>283758610</t>
  </si>
  <si>
    <t>deska z pěnového polystyrenu EPS 50 Z 1000 x 1000 x 100 mm</t>
  </si>
  <si>
    <t>839278489</t>
  </si>
  <si>
    <t>desky z lehčených plastů desky z pěnového polystyrénu - samozhášivého EN 13 163 - EPS 002/03 rozměry desek - 1000 x 1000 mm nebo 1000 x 500 mm typ EPS 50 Z pro mechanicky nezatížené konstrukce formát 1000 x 500 (1000) mm 100 mm</t>
  </si>
  <si>
    <t>4,86*1,02 'Přepočtené koeficientem množství</t>
  </si>
  <si>
    <t>47</t>
  </si>
  <si>
    <t>713111122</t>
  </si>
  <si>
    <t>Montáž izolace tepelné spodem stropů s přibitím rohoží, pásů, dílců, desek</t>
  </si>
  <si>
    <t>123223619</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</si>
</sst>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53">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63"/>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37" fillId="3" borderId="0" applyNumberFormat="0" applyBorder="0" applyAlignment="0" applyProtection="0"/>
    <xf numFmtId="0" fontId="4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36" fillId="4" borderId="0" applyNumberFormat="0" applyBorder="0" applyAlignment="0" applyProtection="0"/>
    <xf numFmtId="0" fontId="44" fillId="0" borderId="0" applyNumberFormat="0" applyFill="0" applyBorder="0" applyAlignment="0" applyProtection="0"/>
    <xf numFmtId="0" fontId="39" fillId="7" borderId="8" applyNumberFormat="0" applyAlignment="0" applyProtection="0"/>
    <xf numFmtId="0" fontId="41" fillId="19" borderId="8" applyNumberFormat="0" applyAlignment="0" applyProtection="0"/>
    <xf numFmtId="0" fontId="40" fillId="19" borderId="9" applyNumberFormat="0" applyAlignment="0" applyProtection="0"/>
    <xf numFmtId="0" fontId="45"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cellStyleXfs>
  <cellXfs count="31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18" borderId="0" xfId="0" applyFont="1" applyFill="1" applyAlignment="1">
      <alignment horizontal="left" vertical="center"/>
    </xf>
    <xf numFmtId="49" fontId="9" fillId="18"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19" borderId="0" xfId="0" applyFill="1" applyAlignment="1" applyProtection="1">
      <alignment horizontal="left" vertical="center"/>
      <protection/>
    </xf>
    <xf numFmtId="0" fontId="7" fillId="19" borderId="17" xfId="0" applyFont="1" applyFill="1" applyBorder="1" applyAlignment="1" applyProtection="1">
      <alignment horizontal="left" vertical="center"/>
      <protection/>
    </xf>
    <xf numFmtId="0" fontId="0" fillId="19" borderId="18" xfId="0" applyFill="1" applyBorder="1" applyAlignment="1" applyProtection="1">
      <alignment horizontal="left" vertical="center"/>
      <protection/>
    </xf>
    <xf numFmtId="0" fontId="7" fillId="19" borderId="18" xfId="0" applyFont="1" applyFill="1" applyBorder="1" applyAlignment="1" applyProtection="1">
      <alignment horizontal="center" vertical="center"/>
      <protection/>
    </xf>
    <xf numFmtId="0" fontId="0" fillId="19"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19"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19"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19" borderId="27" xfId="0" applyFont="1" applyFill="1" applyBorder="1" applyAlignment="1" applyProtection="1">
      <alignment horizontal="center" vertical="center" wrapText="1"/>
      <protection/>
    </xf>
    <xf numFmtId="0" fontId="9" fillId="19" borderId="28" xfId="0" applyFont="1" applyFill="1" applyBorder="1" applyAlignment="1" applyProtection="1">
      <alignment horizontal="center" vertical="center" wrapText="1"/>
      <protection/>
    </xf>
    <xf numFmtId="0" fontId="9" fillId="19"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18"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11" fillId="0" borderId="32"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0" fillId="0" borderId="13" xfId="0" applyBorder="1" applyAlignment="1">
      <alignment horizontal="left" vertical="top"/>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34" xfId="0" applyFont="1" applyBorder="1" applyAlignment="1" applyProtection="1">
      <alignment horizontal="center" vertical="center"/>
      <protection/>
    </xf>
    <xf numFmtId="49" fontId="31" fillId="0" borderId="34" xfId="0" applyNumberFormat="1" applyFont="1" applyBorder="1" applyAlignment="1" applyProtection="1">
      <alignment horizontal="left" vertical="center" wrapText="1"/>
      <protection/>
    </xf>
    <xf numFmtId="0" fontId="31" fillId="0" borderId="34" xfId="0" applyFont="1" applyBorder="1" applyAlignment="1" applyProtection="1">
      <alignment horizontal="center" vertical="center" wrapText="1"/>
      <protection/>
    </xf>
    <xf numFmtId="168" fontId="31" fillId="0" borderId="34" xfId="0" applyNumberFormat="1" applyFont="1" applyBorder="1" applyAlignment="1" applyProtection="1">
      <alignment horizontal="right" vertical="center"/>
      <protection/>
    </xf>
    <xf numFmtId="168" fontId="0" fillId="18" borderId="34" xfId="0" applyNumberFormat="1" applyFont="1" applyFill="1" applyBorder="1" applyAlignment="1">
      <alignment horizontal="righ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3" xfId="0" applyBorder="1" applyAlignment="1" applyProtection="1">
      <alignment horizontal="left" vertical="center"/>
      <protection/>
    </xf>
    <xf numFmtId="0" fontId="51" fillId="17" borderId="0" xfId="36" applyFont="1" applyFill="1" applyAlignment="1" applyProtection="1">
      <alignment horizontal="center" vertical="center"/>
      <protection/>
    </xf>
    <xf numFmtId="0" fontId="0" fillId="0" borderId="34" xfId="0" applyFont="1" applyBorder="1" applyAlignment="1" applyProtection="1">
      <alignment horizontal="left" vertical="center" wrapText="1"/>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3" fillId="0" borderId="0" xfId="0" applyFont="1" applyAlignment="1">
      <alignment horizontal="center" vertical="center"/>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11" fillId="0" borderId="0" xfId="0" applyFont="1" applyAlignment="1">
      <alignment horizontal="left" vertical="center"/>
    </xf>
    <xf numFmtId="49" fontId="9" fillId="18"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4" fontId="22" fillId="0" borderId="0" xfId="0" applyNumberFormat="1" applyFont="1" applyAlignment="1" applyProtection="1">
      <alignment horizontal="right"/>
      <protection/>
    </xf>
    <xf numFmtId="0" fontId="27" fillId="0" borderId="0" xfId="0" applyFont="1" applyAlignment="1" applyProtection="1">
      <alignment horizontal="left"/>
      <protection/>
    </xf>
    <xf numFmtId="0" fontId="49" fillId="17" borderId="0" xfId="36" applyFill="1" applyAlignment="1">
      <alignment horizontal="left" vertical="top"/>
    </xf>
    <xf numFmtId="0" fontId="50" fillId="0" borderId="0" xfId="36" applyFont="1" applyAlignment="1">
      <alignment horizontal="center"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7" fillId="19" borderId="18" xfId="0" applyFont="1" applyFill="1" applyBorder="1" applyAlignment="1" applyProtection="1">
      <alignment horizontal="left" vertical="center"/>
      <protection/>
    </xf>
    <xf numFmtId="164" fontId="7" fillId="19" borderId="18" xfId="0" applyNumberFormat="1" applyFont="1" applyFill="1" applyBorder="1" applyAlignment="1" applyProtection="1">
      <alignment horizontal="right" vertical="center"/>
      <protection/>
    </xf>
    <xf numFmtId="0" fontId="0" fillId="19" borderId="26" xfId="0" applyFill="1" applyBorder="1" applyAlignment="1" applyProtection="1">
      <alignment horizontal="left" vertical="center"/>
      <protection/>
    </xf>
    <xf numFmtId="0" fontId="4" fillId="0" borderId="0" xfId="0" applyFont="1" applyAlignment="1" applyProtection="1">
      <alignment horizontal="center" vertical="center"/>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0" fontId="2" fillId="17" borderId="0" xfId="0" applyFont="1" applyFill="1" applyAlignment="1" applyProtection="1">
      <alignment horizontal="left" vertical="center"/>
      <protection/>
    </xf>
    <xf numFmtId="0" fontId="51" fillId="17" borderId="0" xfId="36" applyFont="1" applyFill="1" applyAlignment="1" applyProtection="1">
      <alignment horizontal="left" vertical="center"/>
      <protection/>
    </xf>
    <xf numFmtId="0" fontId="0" fillId="17" borderId="0" xfId="0" applyFont="1" applyFill="1" applyAlignment="1" applyProtection="1">
      <alignment horizontal="left" vertical="top"/>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vertical="center" wrapText="1"/>
    </xf>
    <xf numFmtId="0" fontId="0" fillId="0" borderId="40" xfId="0" applyFont="1" applyBorder="1" applyAlignment="1">
      <alignment vertical="center" wrapText="1"/>
    </xf>
    <xf numFmtId="0" fontId="21" fillId="0" borderId="41"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9" fillId="19" borderId="18" xfId="0" applyFont="1" applyFill="1" applyBorder="1" applyAlignment="1" applyProtection="1">
      <alignment horizontal="right" vertical="center"/>
      <protection/>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1" xfId="0" applyFont="1" applyBorder="1" applyAlignment="1">
      <alignment horizontal="left" vertical="center"/>
    </xf>
    <xf numFmtId="0" fontId="19" fillId="0" borderId="41" xfId="0" applyFont="1" applyBorder="1" applyAlignment="1">
      <alignment horizontal="center" vertical="center"/>
    </xf>
    <xf numFmtId="0" fontId="16" fillId="0" borderId="41"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0" xfId="0" applyFont="1" applyBorder="1" applyAlignment="1">
      <alignment horizontal="left" vertical="center"/>
    </xf>
    <xf numFmtId="0" fontId="21" fillId="0" borderId="41"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9" fillId="0" borderId="41"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0"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1" xfId="0" applyFont="1" applyBorder="1" applyAlignment="1">
      <alignment vertical="center"/>
    </xf>
    <xf numFmtId="0" fontId="19" fillId="0" borderId="41" xfId="0" applyFont="1" applyBorder="1" applyAlignment="1">
      <alignment vertical="center"/>
    </xf>
    <xf numFmtId="0" fontId="19" fillId="0" borderId="41" xfId="0" applyFont="1" applyBorder="1" applyAlignment="1">
      <alignment horizontal="left"/>
    </xf>
    <xf numFmtId="0" fontId="16" fillId="0" borderId="41" xfId="0" applyFont="1" applyBorder="1" applyAlignment="1">
      <alignment/>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0" xfId="0" applyFont="1"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9" fillId="19" borderId="17" xfId="0" applyFont="1" applyFill="1" applyBorder="1" applyAlignment="1" applyProtection="1">
      <alignment horizontal="center" vertical="center"/>
      <protection/>
    </xf>
    <xf numFmtId="0" fontId="0" fillId="19" borderId="18" xfId="0" applyFill="1" applyBorder="1" applyAlignment="1" applyProtection="1">
      <alignment horizontal="left" vertical="center"/>
      <protection/>
    </xf>
    <xf numFmtId="0" fontId="9" fillId="19" borderId="18" xfId="0" applyFont="1" applyFill="1" applyBorder="1" applyAlignment="1" applyProtection="1">
      <alignment horizontal="center" vertical="center"/>
      <protection/>
    </xf>
    <xf numFmtId="0" fontId="0" fillId="0" borderId="34" xfId="0" applyBorder="1" applyAlignment="1" applyProtection="1">
      <alignment horizontal="left" vertical="center"/>
      <protection/>
    </xf>
    <xf numFmtId="164" fontId="0" fillId="18"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9" fillId="19" borderId="28" xfId="0" applyFont="1" applyFill="1" applyBorder="1" applyAlignment="1" applyProtection="1">
      <alignment horizontal="center" vertical="center" wrapText="1"/>
      <protection/>
    </xf>
    <xf numFmtId="0" fontId="0" fillId="19" borderId="28" xfId="0" applyFill="1" applyBorder="1" applyAlignment="1" applyProtection="1">
      <alignment horizontal="center" vertical="center" wrapText="1"/>
      <protection/>
    </xf>
    <xf numFmtId="164" fontId="14" fillId="0" borderId="0" xfId="0" applyNumberFormat="1" applyFont="1" applyAlignment="1" applyProtection="1">
      <alignment horizontal="right"/>
      <protection/>
    </xf>
    <xf numFmtId="164" fontId="24" fillId="0" borderId="0" xfId="0" applyNumberFormat="1" applyFont="1" applyAlignment="1" applyProtection="1">
      <alignment horizontal="right"/>
      <protection/>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164" fontId="24" fillId="0" borderId="0" xfId="0" applyNumberFormat="1" applyFont="1" applyAlignment="1" applyProtection="1">
      <alignment horizontal="right" vertical="center"/>
      <protection/>
    </xf>
    <xf numFmtId="0" fontId="24" fillId="0" borderId="0" xfId="0" applyFont="1" applyAlignment="1" applyProtection="1">
      <alignment horizontal="left" vertical="center"/>
      <protection/>
    </xf>
    <xf numFmtId="0" fontId="9" fillId="19" borderId="0" xfId="0" applyFont="1" applyFill="1" applyAlignment="1" applyProtection="1">
      <alignment horizontal="center" vertical="center"/>
      <protection/>
    </xf>
    <xf numFmtId="0" fontId="0" fillId="19" borderId="0" xfId="0" applyFill="1" applyAlignment="1" applyProtection="1">
      <alignment horizontal="left" vertical="center"/>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0" fillId="0" borderId="0" xfId="0" applyAlignment="1" applyProtection="1">
      <alignment horizontal="left" vertical="center" wrapText="1"/>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31" fillId="0" borderId="34" xfId="0" applyFont="1" applyBorder="1" applyAlignment="1" applyProtection="1">
      <alignment horizontal="left" vertical="center" wrapText="1"/>
      <protection/>
    </xf>
    <xf numFmtId="0" fontId="31" fillId="0" borderId="34" xfId="0" applyFont="1" applyBorder="1" applyAlignment="1" applyProtection="1">
      <alignment horizontal="left" vertical="center"/>
      <protection/>
    </xf>
    <xf numFmtId="164" fontId="31" fillId="18" borderId="34" xfId="0" applyNumberFormat="1" applyFont="1" applyFill="1" applyBorder="1" applyAlignment="1">
      <alignment horizontal="right" vertical="center"/>
    </xf>
    <xf numFmtId="164" fontId="31" fillId="0" borderId="34" xfId="0" applyNumberFormat="1" applyFont="1" applyBorder="1" applyAlignment="1" applyProtection="1">
      <alignment horizontal="right" vertical="center"/>
      <protection/>
    </xf>
    <xf numFmtId="0" fontId="9" fillId="0" borderId="0" xfId="0" applyFont="1" applyBorder="1" applyAlignment="1">
      <alignment horizontal="left" vertical="top"/>
    </xf>
    <xf numFmtId="0" fontId="9" fillId="0" borderId="0" xfId="0" applyFont="1" applyBorder="1" applyAlignment="1">
      <alignment horizontal="left" vertical="center"/>
    </xf>
    <xf numFmtId="0" fontId="4" fillId="0" borderId="0" xfId="0" applyFont="1" applyBorder="1" applyAlignment="1">
      <alignment horizontal="center" vertical="center" wrapText="1"/>
    </xf>
    <xf numFmtId="0" fontId="19" fillId="0" borderId="41" xfId="0" applyFont="1" applyBorder="1" applyAlignment="1">
      <alignment horizontal="left"/>
    </xf>
    <xf numFmtId="0" fontId="9" fillId="0" borderId="0" xfId="0" applyFont="1" applyBorder="1" applyAlignment="1">
      <alignment horizontal="left" vertical="center" wrapText="1"/>
    </xf>
    <xf numFmtId="0" fontId="4" fillId="0" borderId="0" xfId="0" applyFont="1" applyBorder="1" applyAlignment="1">
      <alignment horizontal="center" vertical="center"/>
    </xf>
    <xf numFmtId="49" fontId="9" fillId="0" borderId="0" xfId="0" applyNumberFormat="1" applyFont="1" applyBorder="1" applyAlignment="1">
      <alignment horizontal="left" vertical="center" wrapText="1"/>
    </xf>
    <xf numFmtId="0" fontId="19" fillId="0" borderId="41"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748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B742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2536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B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C7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ACF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954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64AB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24B3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B1D6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75" t="s">
        <v>637</v>
      </c>
      <c r="B1" s="176"/>
      <c r="C1" s="176"/>
      <c r="D1" s="189" t="s">
        <v>638</v>
      </c>
      <c r="E1" s="176"/>
      <c r="F1" s="176"/>
      <c r="G1" s="176"/>
      <c r="H1" s="176"/>
      <c r="I1" s="176"/>
      <c r="J1" s="176"/>
      <c r="K1" s="190" t="s">
        <v>581</v>
      </c>
      <c r="L1" s="190"/>
      <c r="M1" s="190"/>
      <c r="N1" s="190"/>
      <c r="O1" s="190"/>
      <c r="P1" s="190"/>
      <c r="Q1" s="190"/>
      <c r="R1" s="190"/>
      <c r="S1" s="190"/>
      <c r="T1" s="176"/>
      <c r="U1" s="176"/>
      <c r="V1" s="176"/>
      <c r="W1" s="190" t="s">
        <v>582</v>
      </c>
      <c r="X1" s="190"/>
      <c r="Y1" s="190"/>
      <c r="Z1" s="190"/>
      <c r="AA1" s="190"/>
      <c r="AB1" s="190"/>
      <c r="AC1" s="190"/>
      <c r="AD1" s="190"/>
      <c r="AE1" s="190"/>
      <c r="AF1" s="190"/>
      <c r="AG1" s="190"/>
      <c r="AH1" s="190"/>
      <c r="AI1" s="17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639</v>
      </c>
      <c r="BT1" s="4" t="s">
        <v>640</v>
      </c>
      <c r="BU1" s="4" t="s">
        <v>640</v>
      </c>
      <c r="BV1" s="4" t="s">
        <v>641</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62" t="s">
        <v>642</v>
      </c>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6"/>
      <c r="AS2" s="267"/>
      <c r="AT2" s="267"/>
      <c r="AU2" s="267"/>
      <c r="AV2" s="267"/>
      <c r="AW2" s="267"/>
      <c r="AX2" s="267"/>
      <c r="AY2" s="267"/>
      <c r="AZ2" s="267"/>
      <c r="BA2" s="267"/>
      <c r="BB2" s="267"/>
      <c r="BC2" s="267"/>
      <c r="BD2" s="267"/>
      <c r="BE2" s="267"/>
      <c r="BS2" s="6" t="s">
        <v>643</v>
      </c>
      <c r="BT2" s="6" t="s">
        <v>644</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643</v>
      </c>
      <c r="BT3" s="6" t="s">
        <v>645</v>
      </c>
    </row>
    <row r="4" spans="2:71" s="2" customFormat="1" ht="37.5" customHeight="1">
      <c r="B4" s="10"/>
      <c r="C4" s="180" t="s">
        <v>646</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4"/>
      <c r="AS4" s="13" t="s">
        <v>647</v>
      </c>
      <c r="BE4" s="14" t="s">
        <v>648</v>
      </c>
      <c r="BS4" s="6" t="s">
        <v>649</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65" t="s">
        <v>650</v>
      </c>
      <c r="BS5" s="6" t="s">
        <v>643</v>
      </c>
    </row>
    <row r="6" spans="2:71" s="2" customFormat="1" ht="26.25" customHeight="1">
      <c r="B6" s="10"/>
      <c r="C6" s="11"/>
      <c r="D6" s="15" t="s">
        <v>651</v>
      </c>
      <c r="E6" s="11"/>
      <c r="F6" s="11"/>
      <c r="G6" s="11"/>
      <c r="H6" s="11"/>
      <c r="I6" s="11"/>
      <c r="J6" s="11"/>
      <c r="K6" s="182" t="s">
        <v>652</v>
      </c>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1"/>
      <c r="AQ6" s="12"/>
      <c r="BE6" s="267"/>
      <c r="BS6" s="6" t="s">
        <v>653</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267"/>
      <c r="BS7" s="6" t="s">
        <v>654</v>
      </c>
    </row>
    <row r="8" spans="2:71" s="2" customFormat="1" ht="15" customHeight="1">
      <c r="B8" s="10"/>
      <c r="C8" s="11"/>
      <c r="D8" s="16" t="s">
        <v>655</v>
      </c>
      <c r="E8" s="11"/>
      <c r="F8" s="11"/>
      <c r="G8" s="11"/>
      <c r="H8" s="11"/>
      <c r="I8" s="11"/>
      <c r="J8" s="11"/>
      <c r="K8" s="17" t="s">
        <v>656</v>
      </c>
      <c r="L8" s="11"/>
      <c r="M8" s="11"/>
      <c r="N8" s="11"/>
      <c r="O8" s="11"/>
      <c r="P8" s="11"/>
      <c r="Q8" s="11"/>
      <c r="R8" s="11"/>
      <c r="S8" s="11"/>
      <c r="T8" s="11"/>
      <c r="U8" s="11"/>
      <c r="V8" s="11"/>
      <c r="W8" s="11"/>
      <c r="X8" s="11"/>
      <c r="Y8" s="11"/>
      <c r="Z8" s="11"/>
      <c r="AA8" s="11"/>
      <c r="AB8" s="11"/>
      <c r="AC8" s="11"/>
      <c r="AD8" s="11"/>
      <c r="AE8" s="11"/>
      <c r="AF8" s="11"/>
      <c r="AG8" s="11"/>
      <c r="AH8" s="11"/>
      <c r="AI8" s="11"/>
      <c r="AJ8" s="11"/>
      <c r="AK8" s="16" t="s">
        <v>657</v>
      </c>
      <c r="AL8" s="11"/>
      <c r="AM8" s="11"/>
      <c r="AN8" s="18" t="s">
        <v>658</v>
      </c>
      <c r="AO8" s="11"/>
      <c r="AP8" s="11"/>
      <c r="AQ8" s="12"/>
      <c r="BE8" s="267"/>
      <c r="BS8" s="6" t="s">
        <v>659</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267"/>
      <c r="BS9" s="6" t="s">
        <v>660</v>
      </c>
    </row>
    <row r="10" spans="2:71" s="2" customFormat="1" ht="15" customHeight="1">
      <c r="B10" s="10"/>
      <c r="C10" s="11"/>
      <c r="D10" s="16" t="s">
        <v>661</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662</v>
      </c>
      <c r="AL10" s="11"/>
      <c r="AM10" s="11"/>
      <c r="AN10" s="17"/>
      <c r="AO10" s="11"/>
      <c r="AP10" s="11"/>
      <c r="AQ10" s="12"/>
      <c r="BE10" s="267"/>
      <c r="BS10" s="6" t="s">
        <v>653</v>
      </c>
    </row>
    <row r="11" spans="2:71" s="2" customFormat="1" ht="19.5" customHeight="1">
      <c r="B11" s="10"/>
      <c r="C11" s="11"/>
      <c r="D11" s="11"/>
      <c r="E11" s="17" t="s">
        <v>663</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664</v>
      </c>
      <c r="AL11" s="11"/>
      <c r="AM11" s="11"/>
      <c r="AN11" s="17"/>
      <c r="AO11" s="11"/>
      <c r="AP11" s="11"/>
      <c r="AQ11" s="12"/>
      <c r="BE11" s="267"/>
      <c r="BS11" s="6" t="s">
        <v>653</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267"/>
      <c r="BS12" s="6" t="s">
        <v>653</v>
      </c>
    </row>
    <row r="13" spans="2:71" s="2" customFormat="1" ht="15" customHeight="1">
      <c r="B13" s="10"/>
      <c r="C13" s="11"/>
      <c r="D13" s="16" t="s">
        <v>665</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662</v>
      </c>
      <c r="AL13" s="11"/>
      <c r="AM13" s="11"/>
      <c r="AN13" s="19" t="s">
        <v>666</v>
      </c>
      <c r="AO13" s="11"/>
      <c r="AP13" s="11"/>
      <c r="AQ13" s="12"/>
      <c r="BE13" s="267"/>
      <c r="BS13" s="6" t="s">
        <v>653</v>
      </c>
    </row>
    <row r="14" spans="2:71" s="2" customFormat="1" ht="15.75" customHeight="1">
      <c r="B14" s="10"/>
      <c r="C14" s="11"/>
      <c r="D14" s="11"/>
      <c r="E14" s="167" t="s">
        <v>666</v>
      </c>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 t="s">
        <v>664</v>
      </c>
      <c r="AL14" s="11"/>
      <c r="AM14" s="11"/>
      <c r="AN14" s="19" t="s">
        <v>666</v>
      </c>
      <c r="AO14" s="11"/>
      <c r="AP14" s="11"/>
      <c r="AQ14" s="12"/>
      <c r="BE14" s="267"/>
      <c r="BS14" s="6" t="s">
        <v>653</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267"/>
      <c r="BS15" s="6" t="s">
        <v>640</v>
      </c>
    </row>
    <row r="16" spans="2:71" s="2" customFormat="1" ht="15" customHeight="1">
      <c r="B16" s="10"/>
      <c r="C16" s="11"/>
      <c r="D16" s="16" t="s">
        <v>667</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662</v>
      </c>
      <c r="AL16" s="11"/>
      <c r="AM16" s="11"/>
      <c r="AN16" s="17"/>
      <c r="AO16" s="11"/>
      <c r="AP16" s="11"/>
      <c r="AQ16" s="12"/>
      <c r="BE16" s="267"/>
      <c r="BS16" s="6" t="s">
        <v>640</v>
      </c>
    </row>
    <row r="17" spans="2:71" ht="19.5" customHeight="1">
      <c r="B17" s="10"/>
      <c r="C17" s="11"/>
      <c r="D17" s="11"/>
      <c r="E17" s="17" t="s">
        <v>668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664</v>
      </c>
      <c r="AL17" s="11"/>
      <c r="AM17" s="11"/>
      <c r="AN17" s="17"/>
      <c r="AO17" s="11"/>
      <c r="AP17" s="11"/>
      <c r="AQ17" s="12"/>
      <c r="BE17" s="267"/>
      <c r="BF17" s="2"/>
      <c r="BG17" s="2"/>
      <c r="BH17" s="2"/>
      <c r="BI17" s="2"/>
      <c r="BJ17" s="2"/>
      <c r="BK17" s="2"/>
      <c r="BL17" s="2"/>
      <c r="BM17" s="2"/>
      <c r="BN17" s="2"/>
      <c r="BO17" s="2"/>
      <c r="BP17" s="2"/>
      <c r="BQ17" s="2"/>
      <c r="BR17" s="2"/>
      <c r="BS17" s="6" t="s">
        <v>669</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267"/>
      <c r="BF18" s="2"/>
      <c r="BG18" s="2"/>
      <c r="BH18" s="2"/>
      <c r="BI18" s="2"/>
      <c r="BJ18" s="2"/>
      <c r="BK18" s="2"/>
      <c r="BL18" s="2"/>
      <c r="BM18" s="2"/>
      <c r="BN18" s="2"/>
      <c r="BO18" s="2"/>
      <c r="BP18" s="2"/>
      <c r="BQ18" s="2"/>
      <c r="BR18" s="2"/>
      <c r="BS18" s="6" t="s">
        <v>643</v>
      </c>
    </row>
    <row r="19" spans="2:71" ht="15" customHeight="1">
      <c r="B19" s="10"/>
      <c r="C19" s="11"/>
      <c r="D19" s="16" t="s">
        <v>670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267"/>
      <c r="BF19" s="2"/>
      <c r="BG19" s="2"/>
      <c r="BH19" s="2"/>
      <c r="BI19" s="2"/>
      <c r="BJ19" s="2"/>
      <c r="BK19" s="2"/>
      <c r="BL19" s="2"/>
      <c r="BM19" s="2"/>
      <c r="BN19" s="2"/>
      <c r="BO19" s="2"/>
      <c r="BP19" s="2"/>
      <c r="BQ19" s="2"/>
      <c r="BR19" s="2"/>
      <c r="BS19" s="6" t="s">
        <v>653</v>
      </c>
    </row>
    <row r="20" spans="2:71" ht="43.5" customHeight="1">
      <c r="B20" s="10"/>
      <c r="C20" s="11"/>
      <c r="D20" s="11"/>
      <c r="E20" s="168" t="s">
        <v>671</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1"/>
      <c r="AP20" s="11"/>
      <c r="AQ20" s="12"/>
      <c r="BE20" s="267"/>
      <c r="BF20" s="2"/>
      <c r="BG20" s="2"/>
      <c r="BH20" s="2"/>
      <c r="BI20" s="2"/>
      <c r="BJ20" s="2"/>
      <c r="BK20" s="2"/>
      <c r="BL20" s="2"/>
      <c r="BM20" s="2"/>
      <c r="BN20" s="2"/>
      <c r="BO20" s="2"/>
      <c r="BP20" s="2"/>
      <c r="BQ20" s="2"/>
      <c r="BR20" s="2"/>
      <c r="BS20" s="6" t="s">
        <v>640</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267"/>
      <c r="BF21" s="2"/>
      <c r="BG21" s="2"/>
      <c r="BH21" s="2"/>
      <c r="BI21" s="2"/>
      <c r="BJ21" s="2"/>
      <c r="BK21" s="2"/>
      <c r="BL21" s="2"/>
      <c r="BM21" s="2"/>
      <c r="BN21" s="2"/>
      <c r="BO21" s="2"/>
      <c r="BP21" s="2"/>
      <c r="BQ21" s="2"/>
      <c r="BR21" s="2"/>
    </row>
    <row r="22" spans="2:70"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267"/>
      <c r="BF22" s="2"/>
      <c r="BG22" s="2"/>
      <c r="BH22" s="2"/>
      <c r="BI22" s="2"/>
      <c r="BJ22" s="2"/>
      <c r="BK22" s="2"/>
      <c r="BL22" s="2"/>
      <c r="BM22" s="2"/>
      <c r="BN22" s="2"/>
      <c r="BO22" s="2"/>
      <c r="BP22" s="2"/>
      <c r="BQ22" s="2"/>
      <c r="BR22" s="2"/>
    </row>
    <row r="23" spans="2:57" s="6" customFormat="1" ht="27" customHeight="1">
      <c r="B23" s="21"/>
      <c r="C23" s="22"/>
      <c r="D23" s="23" t="s">
        <v>672</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69">
        <f>ROUNDUP($AG$49,2)</f>
        <v>0</v>
      </c>
      <c r="AL23" s="170"/>
      <c r="AM23" s="170"/>
      <c r="AN23" s="170"/>
      <c r="AO23" s="170"/>
      <c r="AP23" s="22"/>
      <c r="AQ23" s="25"/>
      <c r="BE23" s="187"/>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87"/>
    </row>
    <row r="25" spans="2:57" s="6" customFormat="1" ht="15" customHeight="1">
      <c r="B25" s="26"/>
      <c r="C25" s="27"/>
      <c r="D25" s="27" t="s">
        <v>673</v>
      </c>
      <c r="E25" s="27"/>
      <c r="F25" s="27" t="s">
        <v>674</v>
      </c>
      <c r="G25" s="27"/>
      <c r="H25" s="27"/>
      <c r="I25" s="27"/>
      <c r="J25" s="27"/>
      <c r="K25" s="27"/>
      <c r="L25" s="159">
        <v>0.21</v>
      </c>
      <c r="M25" s="160"/>
      <c r="N25" s="160"/>
      <c r="O25" s="160"/>
      <c r="P25" s="27"/>
      <c r="Q25" s="27"/>
      <c r="R25" s="27"/>
      <c r="S25" s="27"/>
      <c r="T25" s="29" t="s">
        <v>675</v>
      </c>
      <c r="U25" s="27"/>
      <c r="V25" s="27"/>
      <c r="W25" s="161">
        <f>ROUNDUP($AZ$49,2)</f>
        <v>0</v>
      </c>
      <c r="X25" s="160"/>
      <c r="Y25" s="160"/>
      <c r="Z25" s="160"/>
      <c r="AA25" s="160"/>
      <c r="AB25" s="160"/>
      <c r="AC25" s="160"/>
      <c r="AD25" s="160"/>
      <c r="AE25" s="160"/>
      <c r="AF25" s="27"/>
      <c r="AG25" s="27"/>
      <c r="AH25" s="27"/>
      <c r="AI25" s="27"/>
      <c r="AJ25" s="27"/>
      <c r="AK25" s="161">
        <f>ROUNDUP($AV$49,1)</f>
        <v>0</v>
      </c>
      <c r="AL25" s="160"/>
      <c r="AM25" s="160"/>
      <c r="AN25" s="160"/>
      <c r="AO25" s="160"/>
      <c r="AP25" s="27"/>
      <c r="AQ25" s="30"/>
      <c r="BE25" s="166"/>
    </row>
    <row r="26" spans="2:57" s="6" customFormat="1" ht="15" customHeight="1">
      <c r="B26" s="26"/>
      <c r="C26" s="27"/>
      <c r="D26" s="27"/>
      <c r="E26" s="27"/>
      <c r="F26" s="27" t="s">
        <v>676</v>
      </c>
      <c r="G26" s="27"/>
      <c r="H26" s="27"/>
      <c r="I26" s="27"/>
      <c r="J26" s="27"/>
      <c r="K26" s="27"/>
      <c r="L26" s="159">
        <v>0.15</v>
      </c>
      <c r="M26" s="160"/>
      <c r="N26" s="160"/>
      <c r="O26" s="160"/>
      <c r="P26" s="27"/>
      <c r="Q26" s="27"/>
      <c r="R26" s="27"/>
      <c r="S26" s="27"/>
      <c r="T26" s="29" t="s">
        <v>675</v>
      </c>
      <c r="U26" s="27"/>
      <c r="V26" s="27"/>
      <c r="W26" s="161">
        <f>ROUNDUP($BA$49,2)</f>
        <v>0</v>
      </c>
      <c r="X26" s="160"/>
      <c r="Y26" s="160"/>
      <c r="Z26" s="160"/>
      <c r="AA26" s="160"/>
      <c r="AB26" s="160"/>
      <c r="AC26" s="160"/>
      <c r="AD26" s="160"/>
      <c r="AE26" s="160"/>
      <c r="AF26" s="27"/>
      <c r="AG26" s="27"/>
      <c r="AH26" s="27"/>
      <c r="AI26" s="27"/>
      <c r="AJ26" s="27"/>
      <c r="AK26" s="161">
        <f>ROUNDUP($AW$49,1)</f>
        <v>0</v>
      </c>
      <c r="AL26" s="160"/>
      <c r="AM26" s="160"/>
      <c r="AN26" s="160"/>
      <c r="AO26" s="160"/>
      <c r="AP26" s="27"/>
      <c r="AQ26" s="30"/>
      <c r="BE26" s="166"/>
    </row>
    <row r="27" spans="2:57" s="6" customFormat="1" ht="15" customHeight="1" hidden="1">
      <c r="B27" s="26"/>
      <c r="C27" s="27"/>
      <c r="D27" s="27"/>
      <c r="E27" s="27"/>
      <c r="F27" s="27" t="s">
        <v>677</v>
      </c>
      <c r="G27" s="27"/>
      <c r="H27" s="27"/>
      <c r="I27" s="27"/>
      <c r="J27" s="27"/>
      <c r="K27" s="27"/>
      <c r="L27" s="159">
        <v>0.21</v>
      </c>
      <c r="M27" s="160"/>
      <c r="N27" s="160"/>
      <c r="O27" s="160"/>
      <c r="P27" s="27"/>
      <c r="Q27" s="27"/>
      <c r="R27" s="27"/>
      <c r="S27" s="27"/>
      <c r="T27" s="29" t="s">
        <v>675</v>
      </c>
      <c r="U27" s="27"/>
      <c r="V27" s="27"/>
      <c r="W27" s="161">
        <f>ROUNDUP($BB$49,2)</f>
        <v>0</v>
      </c>
      <c r="X27" s="160"/>
      <c r="Y27" s="160"/>
      <c r="Z27" s="160"/>
      <c r="AA27" s="160"/>
      <c r="AB27" s="160"/>
      <c r="AC27" s="160"/>
      <c r="AD27" s="160"/>
      <c r="AE27" s="160"/>
      <c r="AF27" s="27"/>
      <c r="AG27" s="27"/>
      <c r="AH27" s="27"/>
      <c r="AI27" s="27"/>
      <c r="AJ27" s="27"/>
      <c r="AK27" s="161">
        <v>0</v>
      </c>
      <c r="AL27" s="160"/>
      <c r="AM27" s="160"/>
      <c r="AN27" s="160"/>
      <c r="AO27" s="160"/>
      <c r="AP27" s="27"/>
      <c r="AQ27" s="30"/>
      <c r="BE27" s="166"/>
    </row>
    <row r="28" spans="2:57" s="6" customFormat="1" ht="15" customHeight="1" hidden="1">
      <c r="B28" s="26"/>
      <c r="C28" s="27"/>
      <c r="D28" s="27"/>
      <c r="E28" s="27"/>
      <c r="F28" s="27" t="s">
        <v>678</v>
      </c>
      <c r="G28" s="27"/>
      <c r="H28" s="27"/>
      <c r="I28" s="27"/>
      <c r="J28" s="27"/>
      <c r="K28" s="27"/>
      <c r="L28" s="159">
        <v>0.15</v>
      </c>
      <c r="M28" s="160"/>
      <c r="N28" s="160"/>
      <c r="O28" s="160"/>
      <c r="P28" s="27"/>
      <c r="Q28" s="27"/>
      <c r="R28" s="27"/>
      <c r="S28" s="27"/>
      <c r="T28" s="29" t="s">
        <v>675</v>
      </c>
      <c r="U28" s="27"/>
      <c r="V28" s="27"/>
      <c r="W28" s="161">
        <f>ROUNDUP($BC$49,2)</f>
        <v>0</v>
      </c>
      <c r="X28" s="160"/>
      <c r="Y28" s="160"/>
      <c r="Z28" s="160"/>
      <c r="AA28" s="160"/>
      <c r="AB28" s="160"/>
      <c r="AC28" s="160"/>
      <c r="AD28" s="160"/>
      <c r="AE28" s="160"/>
      <c r="AF28" s="27"/>
      <c r="AG28" s="27"/>
      <c r="AH28" s="27"/>
      <c r="AI28" s="27"/>
      <c r="AJ28" s="27"/>
      <c r="AK28" s="161">
        <v>0</v>
      </c>
      <c r="AL28" s="160"/>
      <c r="AM28" s="160"/>
      <c r="AN28" s="160"/>
      <c r="AO28" s="160"/>
      <c r="AP28" s="27"/>
      <c r="AQ28" s="30"/>
      <c r="BE28" s="166"/>
    </row>
    <row r="29" spans="2:57" s="6" customFormat="1" ht="15" customHeight="1" hidden="1">
      <c r="B29" s="26"/>
      <c r="C29" s="27"/>
      <c r="D29" s="27"/>
      <c r="E29" s="27"/>
      <c r="F29" s="27" t="s">
        <v>679</v>
      </c>
      <c r="G29" s="27"/>
      <c r="H29" s="27"/>
      <c r="I29" s="27"/>
      <c r="J29" s="27"/>
      <c r="K29" s="27"/>
      <c r="L29" s="159">
        <v>0</v>
      </c>
      <c r="M29" s="160"/>
      <c r="N29" s="160"/>
      <c r="O29" s="160"/>
      <c r="P29" s="27"/>
      <c r="Q29" s="27"/>
      <c r="R29" s="27"/>
      <c r="S29" s="27"/>
      <c r="T29" s="29" t="s">
        <v>675</v>
      </c>
      <c r="U29" s="27"/>
      <c r="V29" s="27"/>
      <c r="W29" s="161">
        <f>ROUNDUP($BD$49,2)</f>
        <v>0</v>
      </c>
      <c r="X29" s="160"/>
      <c r="Y29" s="160"/>
      <c r="Z29" s="160"/>
      <c r="AA29" s="160"/>
      <c r="AB29" s="160"/>
      <c r="AC29" s="160"/>
      <c r="AD29" s="160"/>
      <c r="AE29" s="160"/>
      <c r="AF29" s="27"/>
      <c r="AG29" s="27"/>
      <c r="AH29" s="27"/>
      <c r="AI29" s="27"/>
      <c r="AJ29" s="27"/>
      <c r="AK29" s="161">
        <v>0</v>
      </c>
      <c r="AL29" s="160"/>
      <c r="AM29" s="160"/>
      <c r="AN29" s="160"/>
      <c r="AO29" s="160"/>
      <c r="AP29" s="27"/>
      <c r="AQ29" s="30"/>
      <c r="BE29" s="166"/>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87"/>
    </row>
    <row r="31" spans="2:57" s="6" customFormat="1" ht="27" customHeight="1">
      <c r="B31" s="21"/>
      <c r="C31" s="31"/>
      <c r="D31" s="32" t="s">
        <v>680</v>
      </c>
      <c r="E31" s="33"/>
      <c r="F31" s="33"/>
      <c r="G31" s="33"/>
      <c r="H31" s="33"/>
      <c r="I31" s="33"/>
      <c r="J31" s="33"/>
      <c r="K31" s="33"/>
      <c r="L31" s="33"/>
      <c r="M31" s="33"/>
      <c r="N31" s="33"/>
      <c r="O31" s="33"/>
      <c r="P31" s="33"/>
      <c r="Q31" s="33"/>
      <c r="R31" s="33"/>
      <c r="S31" s="33"/>
      <c r="T31" s="34" t="s">
        <v>681</v>
      </c>
      <c r="U31" s="33"/>
      <c r="V31" s="33"/>
      <c r="W31" s="33"/>
      <c r="X31" s="177" t="s">
        <v>682</v>
      </c>
      <c r="Y31" s="278"/>
      <c r="Z31" s="278"/>
      <c r="AA31" s="278"/>
      <c r="AB31" s="278"/>
      <c r="AC31" s="33"/>
      <c r="AD31" s="33"/>
      <c r="AE31" s="33"/>
      <c r="AF31" s="33"/>
      <c r="AG31" s="33"/>
      <c r="AH31" s="33"/>
      <c r="AI31" s="33"/>
      <c r="AJ31" s="33"/>
      <c r="AK31" s="178">
        <f>ROUNDUP(SUM($AK$23:$AK$29),2)</f>
        <v>0</v>
      </c>
      <c r="AL31" s="278"/>
      <c r="AM31" s="278"/>
      <c r="AN31" s="278"/>
      <c r="AO31" s="179"/>
      <c r="AP31" s="31"/>
      <c r="AQ31" s="35"/>
      <c r="BE31" s="187"/>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87"/>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80" t="s">
        <v>683</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651</v>
      </c>
      <c r="D40" s="15"/>
      <c r="E40" s="15"/>
      <c r="F40" s="15"/>
      <c r="G40" s="15"/>
      <c r="H40" s="15"/>
      <c r="I40" s="15"/>
      <c r="J40" s="15"/>
      <c r="K40" s="15"/>
      <c r="L40" s="182" t="str">
        <f>$K$6</f>
        <v>03/2013komplet - Napojení ÚSES Komořansko - gravitační přeložky Vesnického potoka s řekou Bílinou přes vnitřní výsypku lomu ČSA</v>
      </c>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655</v>
      </c>
      <c r="D42" s="22"/>
      <c r="E42" s="22"/>
      <c r="F42" s="22"/>
      <c r="G42" s="22"/>
      <c r="H42" s="22"/>
      <c r="I42" s="22"/>
      <c r="J42" s="22"/>
      <c r="K42" s="22"/>
      <c r="L42" s="45" t="str">
        <f>IF($K$8="","",$K$8)</f>
        <v>lom ČSA</v>
      </c>
      <c r="M42" s="22"/>
      <c r="N42" s="22"/>
      <c r="O42" s="22"/>
      <c r="P42" s="22"/>
      <c r="Q42" s="22"/>
      <c r="R42" s="22"/>
      <c r="S42" s="22"/>
      <c r="T42" s="22"/>
      <c r="U42" s="22"/>
      <c r="V42" s="22"/>
      <c r="W42" s="22"/>
      <c r="X42" s="22"/>
      <c r="Y42" s="22"/>
      <c r="Z42" s="22"/>
      <c r="AA42" s="22"/>
      <c r="AB42" s="22"/>
      <c r="AC42" s="22"/>
      <c r="AD42" s="22"/>
      <c r="AE42" s="22"/>
      <c r="AF42" s="22"/>
      <c r="AG42" s="22"/>
      <c r="AH42" s="22"/>
      <c r="AI42" s="16" t="s">
        <v>657</v>
      </c>
      <c r="AJ42" s="22"/>
      <c r="AK42" s="22"/>
      <c r="AL42" s="22"/>
      <c r="AM42" s="46" t="str">
        <f>IF($AN$8="","",$AN$8)</f>
        <v>11.03.2013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661</v>
      </c>
      <c r="D44" s="22"/>
      <c r="E44" s="22"/>
      <c r="F44" s="22"/>
      <c r="G44" s="22"/>
      <c r="H44" s="22"/>
      <c r="I44" s="22"/>
      <c r="J44" s="22"/>
      <c r="K44" s="22"/>
      <c r="L44" s="17" t="str">
        <f>IF($E$11="","",$E$11)</f>
        <v>Výzkumný ústav pro hnědé uhlí a.s.</v>
      </c>
      <c r="M44" s="22"/>
      <c r="N44" s="22"/>
      <c r="O44" s="22"/>
      <c r="P44" s="22"/>
      <c r="Q44" s="22"/>
      <c r="R44" s="22"/>
      <c r="S44" s="22"/>
      <c r="T44" s="22"/>
      <c r="U44" s="22"/>
      <c r="V44" s="22"/>
      <c r="W44" s="22"/>
      <c r="X44" s="22"/>
      <c r="Y44" s="22"/>
      <c r="Z44" s="22"/>
      <c r="AA44" s="22"/>
      <c r="AB44" s="22"/>
      <c r="AC44" s="22"/>
      <c r="AD44" s="22"/>
      <c r="AE44" s="22"/>
      <c r="AF44" s="22"/>
      <c r="AG44" s="22"/>
      <c r="AH44" s="22"/>
      <c r="AI44" s="16" t="s">
        <v>667</v>
      </c>
      <c r="AJ44" s="22"/>
      <c r="AK44" s="22"/>
      <c r="AL44" s="22"/>
      <c r="AM44" s="183" t="str">
        <f>IF($E$17="","",$E$17)</f>
        <v>Ing. Marie Matuštíková</v>
      </c>
      <c r="AN44" s="181"/>
      <c r="AO44" s="181"/>
      <c r="AP44" s="181"/>
      <c r="AQ44" s="22"/>
      <c r="AR44" s="41"/>
      <c r="AS44" s="184" t="s">
        <v>684</v>
      </c>
      <c r="AT44" s="185"/>
      <c r="AU44" s="47"/>
      <c r="AV44" s="47"/>
      <c r="AW44" s="47"/>
      <c r="AX44" s="47"/>
      <c r="AY44" s="47"/>
      <c r="AZ44" s="47"/>
      <c r="BA44" s="47"/>
      <c r="BB44" s="47"/>
      <c r="BC44" s="47"/>
      <c r="BD44" s="48"/>
    </row>
    <row r="45" spans="2:56" s="6" customFormat="1" ht="15.75" customHeight="1">
      <c r="B45" s="21"/>
      <c r="C45" s="16" t="s">
        <v>665</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86"/>
      <c r="AT45" s="187"/>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88"/>
      <c r="AT46" s="181"/>
      <c r="AU46" s="22"/>
      <c r="AV46" s="22"/>
      <c r="AW46" s="22"/>
      <c r="AX46" s="22"/>
      <c r="AY46" s="22"/>
      <c r="AZ46" s="22"/>
      <c r="BA46" s="22"/>
      <c r="BB46" s="22"/>
      <c r="BC46" s="22"/>
      <c r="BD46" s="51"/>
    </row>
    <row r="47" spans="2:57" s="6" customFormat="1" ht="30" customHeight="1">
      <c r="B47" s="21"/>
      <c r="C47" s="277" t="s">
        <v>685</v>
      </c>
      <c r="D47" s="278"/>
      <c r="E47" s="278"/>
      <c r="F47" s="278"/>
      <c r="G47" s="278"/>
      <c r="H47" s="33"/>
      <c r="I47" s="279" t="s">
        <v>686</v>
      </c>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16" t="s">
        <v>687</v>
      </c>
      <c r="AH47" s="278"/>
      <c r="AI47" s="278"/>
      <c r="AJ47" s="278"/>
      <c r="AK47" s="278"/>
      <c r="AL47" s="278"/>
      <c r="AM47" s="278"/>
      <c r="AN47" s="279" t="s">
        <v>688</v>
      </c>
      <c r="AO47" s="278"/>
      <c r="AP47" s="278"/>
      <c r="AQ47" s="52" t="s">
        <v>689</v>
      </c>
      <c r="AR47" s="41"/>
      <c r="AS47" s="53" t="s">
        <v>690</v>
      </c>
      <c r="AT47" s="54" t="s">
        <v>691</v>
      </c>
      <c r="AU47" s="54" t="s">
        <v>692</v>
      </c>
      <c r="AV47" s="54" t="s">
        <v>693</v>
      </c>
      <c r="AW47" s="54" t="s">
        <v>694</v>
      </c>
      <c r="AX47" s="54" t="s">
        <v>695</v>
      </c>
      <c r="AY47" s="54" t="s">
        <v>696</v>
      </c>
      <c r="AZ47" s="54" t="s">
        <v>697</v>
      </c>
      <c r="BA47" s="54" t="s">
        <v>698</v>
      </c>
      <c r="BB47" s="54" t="s">
        <v>699</v>
      </c>
      <c r="BC47" s="54" t="s">
        <v>700</v>
      </c>
      <c r="BD47" s="55" t="s">
        <v>701</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90" s="42" customFormat="1" ht="33" customHeight="1">
      <c r="B49" s="43"/>
      <c r="C49" s="60" t="s">
        <v>702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271">
        <f>ROUNDUP($AG$50+$AG$51+$AG$52+$AG$54+$AG$56+$AG$58+$AG$61,2)</f>
        <v>0</v>
      </c>
      <c r="AH49" s="272"/>
      <c r="AI49" s="272"/>
      <c r="AJ49" s="272"/>
      <c r="AK49" s="272"/>
      <c r="AL49" s="272"/>
      <c r="AM49" s="272"/>
      <c r="AN49" s="271">
        <f>ROUNDUP(SUM($AG$49,$AT$49),2)</f>
        <v>0</v>
      </c>
      <c r="AO49" s="272"/>
      <c r="AP49" s="272"/>
      <c r="AQ49" s="61"/>
      <c r="AR49" s="44"/>
      <c r="AS49" s="62">
        <f>ROUNDUP($AS$50+$AS$51+$AS$52+$AS$54+$AS$56+$AS$58+$AS$61,2)</f>
        <v>0</v>
      </c>
      <c r="AT49" s="63">
        <f>ROUNDUP(SUM($AV$49:$AW$49),1)</f>
        <v>0</v>
      </c>
      <c r="AU49" s="64">
        <f>ROUNDUP($AU$50+$AU$51+$AU$52+$AU$54+$AU$56+$AU$58+$AU$61,5)</f>
        <v>0</v>
      </c>
      <c r="AV49" s="63">
        <f>ROUNDUP($AZ$49*$L$25,2)</f>
        <v>0</v>
      </c>
      <c r="AW49" s="63">
        <f>ROUNDUP($BA$49*$L$26,2)</f>
        <v>0</v>
      </c>
      <c r="AX49" s="63">
        <f>ROUNDUP($BB$49*$L$25,2)</f>
        <v>0</v>
      </c>
      <c r="AY49" s="63">
        <f>ROUNDUP($BC$49*$L$26,2)</f>
        <v>0</v>
      </c>
      <c r="AZ49" s="63">
        <f>ROUNDUP($AZ$50+$AZ$51+$AZ$52+$AZ$54+$AZ$56+$AZ$58+$AZ$61,2)</f>
        <v>0</v>
      </c>
      <c r="BA49" s="63">
        <f>ROUNDUP($BA$50+$BA$51+$BA$52+$BA$54+$BA$56+$BA$58+$BA$61,2)</f>
        <v>0</v>
      </c>
      <c r="BB49" s="63">
        <f>ROUNDUP($BB$50+$BB$51+$BB$52+$BB$54+$BB$56+$BB$58+$BB$61,2)</f>
        <v>0</v>
      </c>
      <c r="BC49" s="63">
        <f>ROUNDUP($BC$50+$BC$51+$BC$52+$BC$54+$BC$56+$BC$58+$BC$61,2)</f>
        <v>0</v>
      </c>
      <c r="BD49" s="65">
        <f>ROUNDUP($BD$50+$BD$51+$BD$52+$BD$54+$BD$56+$BD$58+$BD$61,2)</f>
        <v>0</v>
      </c>
      <c r="BS49" s="42" t="s">
        <v>703</v>
      </c>
      <c r="BT49" s="42" t="s">
        <v>704</v>
      </c>
      <c r="BU49" s="66" t="s">
        <v>705</v>
      </c>
      <c r="BV49" s="42" t="s">
        <v>706</v>
      </c>
      <c r="BW49" s="42" t="s">
        <v>641</v>
      </c>
      <c r="BX49" s="42" t="s">
        <v>707</v>
      </c>
      <c r="CL49" s="42" t="s">
        <v>708</v>
      </c>
    </row>
    <row r="50" spans="1:91" s="67" customFormat="1" ht="28.5" customHeight="1">
      <c r="A50" s="174" t="s">
        <v>583</v>
      </c>
      <c r="B50" s="68"/>
      <c r="C50" s="69"/>
      <c r="D50" s="275" t="s">
        <v>709</v>
      </c>
      <c r="E50" s="276"/>
      <c r="F50" s="276"/>
      <c r="G50" s="276"/>
      <c r="H50" s="276"/>
      <c r="I50" s="69"/>
      <c r="J50" s="275" t="s">
        <v>710</v>
      </c>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3">
        <f>'SO-11a - Měrný profil v k...'!$M$25</f>
        <v>0</v>
      </c>
      <c r="AH50" s="274"/>
      <c r="AI50" s="274"/>
      <c r="AJ50" s="274"/>
      <c r="AK50" s="274"/>
      <c r="AL50" s="274"/>
      <c r="AM50" s="274"/>
      <c r="AN50" s="273">
        <f>ROUNDUP(SUM($AG$50,$AT$50),2)</f>
        <v>0</v>
      </c>
      <c r="AO50" s="274"/>
      <c r="AP50" s="274"/>
      <c r="AQ50" s="70" t="s">
        <v>711</v>
      </c>
      <c r="AR50" s="71"/>
      <c r="AS50" s="72">
        <v>0</v>
      </c>
      <c r="AT50" s="73">
        <f>ROUNDUP(SUM($AV$50:$AW$50),1)</f>
        <v>0</v>
      </c>
      <c r="AU50" s="74">
        <f>'SO-11a - Měrný profil v k...'!$W$75</f>
        <v>0</v>
      </c>
      <c r="AV50" s="73">
        <f>'SO-11a - Měrný profil v k...'!$M$27</f>
        <v>0</v>
      </c>
      <c r="AW50" s="73">
        <f>'SO-11a - Měrný profil v k...'!$M$28</f>
        <v>0</v>
      </c>
      <c r="AX50" s="73">
        <f>'SO-11a - Měrný profil v k...'!$M$29</f>
        <v>0</v>
      </c>
      <c r="AY50" s="73">
        <f>'SO-11a - Měrný profil v k...'!$M$30</f>
        <v>0</v>
      </c>
      <c r="AZ50" s="73">
        <f>'SO-11a - Měrný profil v k...'!$H$27</f>
        <v>0</v>
      </c>
      <c r="BA50" s="73">
        <f>'SO-11a - Měrný profil v k...'!$H$28</f>
        <v>0</v>
      </c>
      <c r="BB50" s="73">
        <f>'SO-11a - Měrný profil v k...'!$H$29</f>
        <v>0</v>
      </c>
      <c r="BC50" s="73">
        <f>'SO-11a - Měrný profil v k...'!$H$30</f>
        <v>0</v>
      </c>
      <c r="BD50" s="75">
        <f>'SO-11a - Měrný profil v k...'!$H$31</f>
        <v>0</v>
      </c>
      <c r="BT50" s="67" t="s">
        <v>654</v>
      </c>
      <c r="BV50" s="67" t="s">
        <v>706</v>
      </c>
      <c r="BW50" s="67" t="s">
        <v>712</v>
      </c>
      <c r="BX50" s="67" t="s">
        <v>641</v>
      </c>
      <c r="CL50" s="67" t="s">
        <v>708</v>
      </c>
      <c r="CM50" s="67" t="s">
        <v>713</v>
      </c>
    </row>
    <row r="51" spans="1:91" s="67" customFormat="1" ht="28.5" customHeight="1">
      <c r="A51" s="174" t="s">
        <v>583</v>
      </c>
      <c r="B51" s="68"/>
      <c r="C51" s="69"/>
      <c r="D51" s="275" t="s">
        <v>714</v>
      </c>
      <c r="E51" s="276"/>
      <c r="F51" s="276"/>
      <c r="G51" s="276"/>
      <c r="H51" s="276"/>
      <c r="I51" s="69"/>
      <c r="J51" s="275" t="s">
        <v>715</v>
      </c>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3">
        <f>'SO-11b - Měrný profil v ř...'!$M$25</f>
        <v>0</v>
      </c>
      <c r="AH51" s="274"/>
      <c r="AI51" s="274"/>
      <c r="AJ51" s="274"/>
      <c r="AK51" s="274"/>
      <c r="AL51" s="274"/>
      <c r="AM51" s="274"/>
      <c r="AN51" s="273">
        <f>ROUNDUP(SUM($AG$51,$AT$51),2)</f>
        <v>0</v>
      </c>
      <c r="AO51" s="274"/>
      <c r="AP51" s="274"/>
      <c r="AQ51" s="70" t="s">
        <v>711</v>
      </c>
      <c r="AR51" s="71"/>
      <c r="AS51" s="72">
        <v>0</v>
      </c>
      <c r="AT51" s="73">
        <f>ROUNDUP(SUM($AV$51:$AW$51),1)</f>
        <v>0</v>
      </c>
      <c r="AU51" s="74">
        <f>'SO-11b - Měrný profil v ř...'!$W$75</f>
        <v>0</v>
      </c>
      <c r="AV51" s="73">
        <f>'SO-11b - Měrný profil v ř...'!$M$27</f>
        <v>0</v>
      </c>
      <c r="AW51" s="73">
        <f>'SO-11b - Měrný profil v ř...'!$M$28</f>
        <v>0</v>
      </c>
      <c r="AX51" s="73">
        <f>'SO-11b - Měrný profil v ř...'!$M$29</f>
        <v>0</v>
      </c>
      <c r="AY51" s="73">
        <f>'SO-11b - Měrný profil v ř...'!$M$30</f>
        <v>0</v>
      </c>
      <c r="AZ51" s="73">
        <f>'SO-11b - Měrný profil v ř...'!$H$27</f>
        <v>0</v>
      </c>
      <c r="BA51" s="73">
        <f>'SO-11b - Měrný profil v ř...'!$H$28</f>
        <v>0</v>
      </c>
      <c r="BB51" s="73">
        <f>'SO-11b - Měrný profil v ř...'!$H$29</f>
        <v>0</v>
      </c>
      <c r="BC51" s="73">
        <f>'SO-11b - Měrný profil v ř...'!$H$30</f>
        <v>0</v>
      </c>
      <c r="BD51" s="75">
        <f>'SO-11b - Měrný profil v ř...'!$H$31</f>
        <v>0</v>
      </c>
      <c r="BT51" s="67" t="s">
        <v>654</v>
      </c>
      <c r="BV51" s="67" t="s">
        <v>706</v>
      </c>
      <c r="BW51" s="67" t="s">
        <v>716</v>
      </c>
      <c r="BX51" s="67" t="s">
        <v>641</v>
      </c>
      <c r="CL51" s="67" t="s">
        <v>708</v>
      </c>
      <c r="CM51" s="67" t="s">
        <v>713</v>
      </c>
    </row>
    <row r="52" spans="2:91" s="67" customFormat="1" ht="28.5" customHeight="1">
      <c r="B52" s="68"/>
      <c r="C52" s="69"/>
      <c r="D52" s="275" t="s">
        <v>717</v>
      </c>
      <c r="E52" s="276"/>
      <c r="F52" s="276"/>
      <c r="G52" s="276"/>
      <c r="H52" s="276"/>
      <c r="I52" s="69"/>
      <c r="J52" s="275" t="s">
        <v>718</v>
      </c>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3">
        <f>ROUNDUP($AG$53,2)</f>
        <v>0</v>
      </c>
      <c r="AH52" s="274"/>
      <c r="AI52" s="274"/>
      <c r="AJ52" s="274"/>
      <c r="AK52" s="274"/>
      <c r="AL52" s="274"/>
      <c r="AM52" s="274"/>
      <c r="AN52" s="273">
        <f>ROUNDUP(SUM($AG$52,$AT$52),2)</f>
        <v>0</v>
      </c>
      <c r="AO52" s="274"/>
      <c r="AP52" s="274"/>
      <c r="AQ52" s="70" t="s">
        <v>711</v>
      </c>
      <c r="AR52" s="71"/>
      <c r="AS52" s="72">
        <f>ROUNDUP($AS$53,2)</f>
        <v>0</v>
      </c>
      <c r="AT52" s="73">
        <f>ROUNDUP(SUM($AV$52:$AW$52),1)</f>
        <v>0</v>
      </c>
      <c r="AU52" s="74">
        <f>ROUNDUP($AU$53,5)</f>
        <v>0</v>
      </c>
      <c r="AV52" s="73">
        <f>ROUNDUP($AZ$52*$L$25,2)</f>
        <v>0</v>
      </c>
      <c r="AW52" s="73">
        <f>ROUNDUP($BA$52*$L$26,2)</f>
        <v>0</v>
      </c>
      <c r="AX52" s="73">
        <f>ROUNDUP($BB$52*$L$25,2)</f>
        <v>0</v>
      </c>
      <c r="AY52" s="73">
        <f>ROUNDUP($BC$52*$L$26,2)</f>
        <v>0</v>
      </c>
      <c r="AZ52" s="73">
        <f>ROUNDUP($AZ$53,2)</f>
        <v>0</v>
      </c>
      <c r="BA52" s="73">
        <f>ROUNDUP($BA$53,2)</f>
        <v>0</v>
      </c>
      <c r="BB52" s="73">
        <f>ROUNDUP($BB$53,2)</f>
        <v>0</v>
      </c>
      <c r="BC52" s="73">
        <f>ROUNDUP($BC$53,2)</f>
        <v>0</v>
      </c>
      <c r="BD52" s="75">
        <f>ROUNDUP($BD$53,2)</f>
        <v>0</v>
      </c>
      <c r="BS52" s="67" t="s">
        <v>703</v>
      </c>
      <c r="BT52" s="67" t="s">
        <v>654</v>
      </c>
      <c r="BU52" s="67" t="s">
        <v>705</v>
      </c>
      <c r="BV52" s="67" t="s">
        <v>706</v>
      </c>
      <c r="BW52" s="67" t="s">
        <v>719</v>
      </c>
      <c r="BX52" s="67" t="s">
        <v>641</v>
      </c>
      <c r="CL52" s="67" t="s">
        <v>708</v>
      </c>
      <c r="CM52" s="67" t="s">
        <v>713</v>
      </c>
    </row>
    <row r="53" spans="1:90" s="76" customFormat="1" ht="23.25" customHeight="1">
      <c r="A53" s="174" t="s">
        <v>583</v>
      </c>
      <c r="B53" s="77"/>
      <c r="C53" s="78"/>
      <c r="D53" s="78"/>
      <c r="E53" s="270" t="s">
        <v>720</v>
      </c>
      <c r="F53" s="269"/>
      <c r="G53" s="269"/>
      <c r="H53" s="269"/>
      <c r="I53" s="269"/>
      <c r="J53" s="78"/>
      <c r="K53" s="270" t="s">
        <v>721</v>
      </c>
      <c r="L53" s="269"/>
      <c r="M53" s="269"/>
      <c r="N53" s="269"/>
      <c r="O53" s="269"/>
      <c r="P53" s="269"/>
      <c r="Q53" s="269"/>
      <c r="R53" s="269"/>
      <c r="S53" s="269"/>
      <c r="T53" s="269"/>
      <c r="U53" s="269"/>
      <c r="V53" s="269"/>
      <c r="W53" s="269"/>
      <c r="X53" s="269"/>
      <c r="Y53" s="269"/>
      <c r="Z53" s="269"/>
      <c r="AA53" s="269"/>
      <c r="AB53" s="269"/>
      <c r="AC53" s="269"/>
      <c r="AD53" s="269"/>
      <c r="AE53" s="269"/>
      <c r="AF53" s="269"/>
      <c r="AG53" s="268">
        <f>'SO-11.1 - Soupis prací'!$M$26</f>
        <v>0</v>
      </c>
      <c r="AH53" s="269"/>
      <c r="AI53" s="269"/>
      <c r="AJ53" s="269"/>
      <c r="AK53" s="269"/>
      <c r="AL53" s="269"/>
      <c r="AM53" s="269"/>
      <c r="AN53" s="268">
        <f>ROUNDUP(SUM($AG$53,$AT$53),2)</f>
        <v>0</v>
      </c>
      <c r="AO53" s="269"/>
      <c r="AP53" s="269"/>
      <c r="AQ53" s="79" t="s">
        <v>722</v>
      </c>
      <c r="AR53" s="80"/>
      <c r="AS53" s="81">
        <v>0</v>
      </c>
      <c r="AT53" s="82">
        <f>ROUNDUP(SUM($AV$53:$AW$53),1)</f>
        <v>0</v>
      </c>
      <c r="AU53" s="83">
        <f>'SO-11.1 - Soupis prací'!$W$90</f>
        <v>0</v>
      </c>
      <c r="AV53" s="82">
        <f>'SO-11.1 - Soupis prací'!$M$28</f>
        <v>0</v>
      </c>
      <c r="AW53" s="82">
        <f>'SO-11.1 - Soupis prací'!$M$29</f>
        <v>0</v>
      </c>
      <c r="AX53" s="82">
        <f>'SO-11.1 - Soupis prací'!$M$30</f>
        <v>0</v>
      </c>
      <c r="AY53" s="82">
        <f>'SO-11.1 - Soupis prací'!$M$31</f>
        <v>0</v>
      </c>
      <c r="AZ53" s="82">
        <f>'SO-11.1 - Soupis prací'!$H$28</f>
        <v>0</v>
      </c>
      <c r="BA53" s="82">
        <f>'SO-11.1 - Soupis prací'!$H$29</f>
        <v>0</v>
      </c>
      <c r="BB53" s="82">
        <f>'SO-11.1 - Soupis prací'!$H$30</f>
        <v>0</v>
      </c>
      <c r="BC53" s="82">
        <f>'SO-11.1 - Soupis prací'!$H$31</f>
        <v>0</v>
      </c>
      <c r="BD53" s="84">
        <f>'SO-11.1 - Soupis prací'!$H$32</f>
        <v>0</v>
      </c>
      <c r="BT53" s="76" t="s">
        <v>713</v>
      </c>
      <c r="BV53" s="76" t="s">
        <v>706</v>
      </c>
      <c r="BW53" s="76" t="s">
        <v>723</v>
      </c>
      <c r="BX53" s="76" t="s">
        <v>719</v>
      </c>
      <c r="CL53" s="76" t="s">
        <v>724</v>
      </c>
    </row>
    <row r="54" spans="2:91" s="67" customFormat="1" ht="28.5" customHeight="1">
      <c r="B54" s="68"/>
      <c r="C54" s="69"/>
      <c r="D54" s="275" t="s">
        <v>725</v>
      </c>
      <c r="E54" s="276"/>
      <c r="F54" s="276"/>
      <c r="G54" s="276"/>
      <c r="H54" s="276"/>
      <c r="I54" s="69"/>
      <c r="J54" s="275" t="s">
        <v>726</v>
      </c>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3">
        <f>ROUNDUP($AG$55,2)</f>
        <v>0</v>
      </c>
      <c r="AH54" s="274"/>
      <c r="AI54" s="274"/>
      <c r="AJ54" s="274"/>
      <c r="AK54" s="274"/>
      <c r="AL54" s="274"/>
      <c r="AM54" s="274"/>
      <c r="AN54" s="273">
        <f>ROUNDUP(SUM($AG$54,$AT$54),2)</f>
        <v>0</v>
      </c>
      <c r="AO54" s="274"/>
      <c r="AP54" s="274"/>
      <c r="AQ54" s="70" t="s">
        <v>711</v>
      </c>
      <c r="AR54" s="71"/>
      <c r="AS54" s="72">
        <f>ROUNDUP($AS$55,2)</f>
        <v>0</v>
      </c>
      <c r="AT54" s="73">
        <f>ROUNDUP(SUM($AV$54:$AW$54),1)</f>
        <v>0</v>
      </c>
      <c r="AU54" s="74">
        <f>ROUNDUP($AU$55,5)</f>
        <v>0</v>
      </c>
      <c r="AV54" s="73">
        <f>ROUNDUP($AZ$54*$L$25,2)</f>
        <v>0</v>
      </c>
      <c r="AW54" s="73">
        <f>ROUNDUP($BA$54*$L$26,2)</f>
        <v>0</v>
      </c>
      <c r="AX54" s="73">
        <f>ROUNDUP($BB$54*$L$25,2)</f>
        <v>0</v>
      </c>
      <c r="AY54" s="73">
        <f>ROUNDUP($BC$54*$L$26,2)</f>
        <v>0</v>
      </c>
      <c r="AZ54" s="73">
        <f>ROUNDUP($AZ$55,2)</f>
        <v>0</v>
      </c>
      <c r="BA54" s="73">
        <f>ROUNDUP($BA$55,2)</f>
        <v>0</v>
      </c>
      <c r="BB54" s="73">
        <f>ROUNDUP($BB$55,2)</f>
        <v>0</v>
      </c>
      <c r="BC54" s="73">
        <f>ROUNDUP($BC$55,2)</f>
        <v>0</v>
      </c>
      <c r="BD54" s="75">
        <f>ROUNDUP($BD$55,2)</f>
        <v>0</v>
      </c>
      <c r="BS54" s="67" t="s">
        <v>703</v>
      </c>
      <c r="BT54" s="67" t="s">
        <v>654</v>
      </c>
      <c r="BU54" s="67" t="s">
        <v>705</v>
      </c>
      <c r="BV54" s="67" t="s">
        <v>706</v>
      </c>
      <c r="BW54" s="67" t="s">
        <v>727</v>
      </c>
      <c r="BX54" s="67" t="s">
        <v>641</v>
      </c>
      <c r="CL54" s="67" t="s">
        <v>708</v>
      </c>
      <c r="CM54" s="67" t="s">
        <v>713</v>
      </c>
    </row>
    <row r="55" spans="1:90" s="76" customFormat="1" ht="23.25" customHeight="1">
      <c r="A55" s="174" t="s">
        <v>583</v>
      </c>
      <c r="B55" s="77"/>
      <c r="C55" s="78"/>
      <c r="D55" s="78"/>
      <c r="E55" s="270" t="s">
        <v>728</v>
      </c>
      <c r="F55" s="269"/>
      <c r="G55" s="269"/>
      <c r="H55" s="269"/>
      <c r="I55" s="269"/>
      <c r="J55" s="78"/>
      <c r="K55" s="270" t="s">
        <v>721</v>
      </c>
      <c r="L55" s="269"/>
      <c r="M55" s="269"/>
      <c r="N55" s="269"/>
      <c r="O55" s="269"/>
      <c r="P55" s="269"/>
      <c r="Q55" s="269"/>
      <c r="R55" s="269"/>
      <c r="S55" s="269"/>
      <c r="T55" s="269"/>
      <c r="U55" s="269"/>
      <c r="V55" s="269"/>
      <c r="W55" s="269"/>
      <c r="X55" s="269"/>
      <c r="Y55" s="269"/>
      <c r="Z55" s="269"/>
      <c r="AA55" s="269"/>
      <c r="AB55" s="269"/>
      <c r="AC55" s="269"/>
      <c r="AD55" s="269"/>
      <c r="AE55" s="269"/>
      <c r="AF55" s="269"/>
      <c r="AG55" s="268">
        <f>'SO-11.2 - Soupis prací'!$M$26</f>
        <v>0</v>
      </c>
      <c r="AH55" s="269"/>
      <c r="AI55" s="269"/>
      <c r="AJ55" s="269"/>
      <c r="AK55" s="269"/>
      <c r="AL55" s="269"/>
      <c r="AM55" s="269"/>
      <c r="AN55" s="268">
        <f>ROUNDUP(SUM($AG$55,$AT$55),2)</f>
        <v>0</v>
      </c>
      <c r="AO55" s="269"/>
      <c r="AP55" s="269"/>
      <c r="AQ55" s="79" t="s">
        <v>722</v>
      </c>
      <c r="AR55" s="80"/>
      <c r="AS55" s="81">
        <v>0</v>
      </c>
      <c r="AT55" s="82">
        <f>ROUNDUP(SUM($AV$55:$AW$55),1)</f>
        <v>0</v>
      </c>
      <c r="AU55" s="83">
        <f>'SO-11.2 - Soupis prací'!$W$90</f>
        <v>0</v>
      </c>
      <c r="AV55" s="82">
        <f>'SO-11.2 - Soupis prací'!$M$28</f>
        <v>0</v>
      </c>
      <c r="AW55" s="82">
        <f>'SO-11.2 - Soupis prací'!$M$29</f>
        <v>0</v>
      </c>
      <c r="AX55" s="82">
        <f>'SO-11.2 - Soupis prací'!$M$30</f>
        <v>0</v>
      </c>
      <c r="AY55" s="82">
        <f>'SO-11.2 - Soupis prací'!$M$31</f>
        <v>0</v>
      </c>
      <c r="AZ55" s="82">
        <f>'SO-11.2 - Soupis prací'!$H$28</f>
        <v>0</v>
      </c>
      <c r="BA55" s="82">
        <f>'SO-11.2 - Soupis prací'!$H$29</f>
        <v>0</v>
      </c>
      <c r="BB55" s="82">
        <f>'SO-11.2 - Soupis prací'!$H$30</f>
        <v>0</v>
      </c>
      <c r="BC55" s="82">
        <f>'SO-11.2 - Soupis prací'!$H$31</f>
        <v>0</v>
      </c>
      <c r="BD55" s="84">
        <f>'SO-11.2 - Soupis prací'!$H$32</f>
        <v>0</v>
      </c>
      <c r="BT55" s="76" t="s">
        <v>713</v>
      </c>
      <c r="BV55" s="76" t="s">
        <v>706</v>
      </c>
      <c r="BW55" s="76" t="s">
        <v>729</v>
      </c>
      <c r="BX55" s="76" t="s">
        <v>727</v>
      </c>
      <c r="CL55" s="76" t="s">
        <v>724</v>
      </c>
    </row>
    <row r="56" spans="2:91" s="67" customFormat="1" ht="28.5" customHeight="1">
      <c r="B56" s="68"/>
      <c r="C56" s="69"/>
      <c r="D56" s="275" t="s">
        <v>730</v>
      </c>
      <c r="E56" s="276"/>
      <c r="F56" s="276"/>
      <c r="G56" s="276"/>
      <c r="H56" s="276"/>
      <c r="I56" s="69"/>
      <c r="J56" s="275" t="s">
        <v>731</v>
      </c>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3">
        <f>ROUNDUP($AG$57,2)</f>
        <v>0</v>
      </c>
      <c r="AH56" s="274"/>
      <c r="AI56" s="274"/>
      <c r="AJ56" s="274"/>
      <c r="AK56" s="274"/>
      <c r="AL56" s="274"/>
      <c r="AM56" s="274"/>
      <c r="AN56" s="273">
        <f>ROUNDUP(SUM($AG$56,$AT$56),2)</f>
        <v>0</v>
      </c>
      <c r="AO56" s="274"/>
      <c r="AP56" s="274"/>
      <c r="AQ56" s="70" t="s">
        <v>711</v>
      </c>
      <c r="AR56" s="71"/>
      <c r="AS56" s="72">
        <f>ROUNDUP($AS$57,2)</f>
        <v>0</v>
      </c>
      <c r="AT56" s="73">
        <f>ROUNDUP(SUM($AV$56:$AW$56),1)</f>
        <v>0</v>
      </c>
      <c r="AU56" s="74">
        <f>ROUNDUP($AU$57,5)</f>
        <v>0</v>
      </c>
      <c r="AV56" s="73">
        <f>ROUNDUP($AZ$56*$L$25,2)</f>
        <v>0</v>
      </c>
      <c r="AW56" s="73">
        <f>ROUNDUP($BA$56*$L$26,2)</f>
        <v>0</v>
      </c>
      <c r="AX56" s="73">
        <f>ROUNDUP($BB$56*$L$25,2)</f>
        <v>0</v>
      </c>
      <c r="AY56" s="73">
        <f>ROUNDUP($BC$56*$L$26,2)</f>
        <v>0</v>
      </c>
      <c r="AZ56" s="73">
        <f>ROUNDUP($AZ$57,2)</f>
        <v>0</v>
      </c>
      <c r="BA56" s="73">
        <f>ROUNDUP($BA$57,2)</f>
        <v>0</v>
      </c>
      <c r="BB56" s="73">
        <f>ROUNDUP($BB$57,2)</f>
        <v>0</v>
      </c>
      <c r="BC56" s="73">
        <f>ROUNDUP($BC$57,2)</f>
        <v>0</v>
      </c>
      <c r="BD56" s="75">
        <f>ROUNDUP($BD$57,2)</f>
        <v>0</v>
      </c>
      <c r="BS56" s="67" t="s">
        <v>703</v>
      </c>
      <c r="BT56" s="67" t="s">
        <v>654</v>
      </c>
      <c r="BU56" s="67" t="s">
        <v>705</v>
      </c>
      <c r="BV56" s="67" t="s">
        <v>706</v>
      </c>
      <c r="BW56" s="67" t="s">
        <v>732</v>
      </c>
      <c r="BX56" s="67" t="s">
        <v>641</v>
      </c>
      <c r="CL56" s="67" t="s">
        <v>708</v>
      </c>
      <c r="CM56" s="67" t="s">
        <v>713</v>
      </c>
    </row>
    <row r="57" spans="1:90" s="76" customFormat="1" ht="23.25" customHeight="1">
      <c r="A57" s="174" t="s">
        <v>583</v>
      </c>
      <c r="B57" s="77"/>
      <c r="C57" s="78"/>
      <c r="D57" s="78"/>
      <c r="E57" s="270" t="s">
        <v>733</v>
      </c>
      <c r="F57" s="269"/>
      <c r="G57" s="269"/>
      <c r="H57" s="269"/>
      <c r="I57" s="269"/>
      <c r="J57" s="78"/>
      <c r="K57" s="270" t="s">
        <v>721</v>
      </c>
      <c r="L57" s="269"/>
      <c r="M57" s="269"/>
      <c r="N57" s="269"/>
      <c r="O57" s="269"/>
      <c r="P57" s="269"/>
      <c r="Q57" s="269"/>
      <c r="R57" s="269"/>
      <c r="S57" s="269"/>
      <c r="T57" s="269"/>
      <c r="U57" s="269"/>
      <c r="V57" s="269"/>
      <c r="W57" s="269"/>
      <c r="X57" s="269"/>
      <c r="Y57" s="269"/>
      <c r="Z57" s="269"/>
      <c r="AA57" s="269"/>
      <c r="AB57" s="269"/>
      <c r="AC57" s="269"/>
      <c r="AD57" s="269"/>
      <c r="AE57" s="269"/>
      <c r="AF57" s="269"/>
      <c r="AG57" s="268">
        <f>'SO-11.3 - Soupis prací'!$M$26</f>
        <v>0</v>
      </c>
      <c r="AH57" s="269"/>
      <c r="AI57" s="269"/>
      <c r="AJ57" s="269"/>
      <c r="AK57" s="269"/>
      <c r="AL57" s="269"/>
      <c r="AM57" s="269"/>
      <c r="AN57" s="268">
        <f>ROUNDUP(SUM($AG$57,$AT$57),2)</f>
        <v>0</v>
      </c>
      <c r="AO57" s="269"/>
      <c r="AP57" s="269"/>
      <c r="AQ57" s="79" t="s">
        <v>722</v>
      </c>
      <c r="AR57" s="80"/>
      <c r="AS57" s="81">
        <v>0</v>
      </c>
      <c r="AT57" s="82">
        <f>ROUNDUP(SUM($AV$57:$AW$57),1)</f>
        <v>0</v>
      </c>
      <c r="AU57" s="83">
        <f>'SO-11.3 - Soupis prací'!$W$74</f>
        <v>0</v>
      </c>
      <c r="AV57" s="82">
        <f>'SO-11.3 - Soupis prací'!$M$28</f>
        <v>0</v>
      </c>
      <c r="AW57" s="82">
        <f>'SO-11.3 - Soupis prací'!$M$29</f>
        <v>0</v>
      </c>
      <c r="AX57" s="82">
        <f>'SO-11.3 - Soupis prací'!$M$30</f>
        <v>0</v>
      </c>
      <c r="AY57" s="82">
        <f>'SO-11.3 - Soupis prací'!$M$31</f>
        <v>0</v>
      </c>
      <c r="AZ57" s="82">
        <f>'SO-11.3 - Soupis prací'!$H$28</f>
        <v>0</v>
      </c>
      <c r="BA57" s="82">
        <f>'SO-11.3 - Soupis prací'!$H$29</f>
        <v>0</v>
      </c>
      <c r="BB57" s="82">
        <f>'SO-11.3 - Soupis prací'!$H$30</f>
        <v>0</v>
      </c>
      <c r="BC57" s="82">
        <f>'SO-11.3 - Soupis prací'!$H$31</f>
        <v>0</v>
      </c>
      <c r="BD57" s="84">
        <f>'SO-11.3 - Soupis prací'!$H$32</f>
        <v>0</v>
      </c>
      <c r="BT57" s="76" t="s">
        <v>713</v>
      </c>
      <c r="BV57" s="76" t="s">
        <v>706</v>
      </c>
      <c r="BW57" s="76" t="s">
        <v>734</v>
      </c>
      <c r="BX57" s="76" t="s">
        <v>732</v>
      </c>
      <c r="CL57" s="76" t="s">
        <v>735</v>
      </c>
    </row>
    <row r="58" spans="2:91" s="67" customFormat="1" ht="28.5" customHeight="1">
      <c r="B58" s="68"/>
      <c r="C58" s="69"/>
      <c r="D58" s="275" t="s">
        <v>736</v>
      </c>
      <c r="E58" s="276"/>
      <c r="F58" s="276"/>
      <c r="G58" s="276"/>
      <c r="H58" s="276"/>
      <c r="I58" s="69"/>
      <c r="J58" s="275" t="s">
        <v>737</v>
      </c>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3">
        <f>ROUNDUP(SUM($AG$59:$AG$60),2)</f>
        <v>0</v>
      </c>
      <c r="AH58" s="274"/>
      <c r="AI58" s="274"/>
      <c r="AJ58" s="274"/>
      <c r="AK58" s="274"/>
      <c r="AL58" s="274"/>
      <c r="AM58" s="274"/>
      <c r="AN58" s="273">
        <f>ROUNDUP(SUM($AG$58,$AT$58),2)</f>
        <v>0</v>
      </c>
      <c r="AO58" s="274"/>
      <c r="AP58" s="274"/>
      <c r="AQ58" s="70" t="s">
        <v>711</v>
      </c>
      <c r="AR58" s="71"/>
      <c r="AS58" s="72">
        <f>ROUNDUP(SUM($AS$59:$AS$60),2)</f>
        <v>0</v>
      </c>
      <c r="AT58" s="73">
        <f>ROUNDUP(SUM($AV$58:$AW$58),1)</f>
        <v>0</v>
      </c>
      <c r="AU58" s="74">
        <f>ROUNDUP(SUM($AU$59:$AU$60),5)</f>
        <v>0</v>
      </c>
      <c r="AV58" s="73">
        <f>ROUNDUP($AZ$58*$L$25,2)</f>
        <v>0</v>
      </c>
      <c r="AW58" s="73">
        <f>ROUNDUP($BA$58*$L$26,2)</f>
        <v>0</v>
      </c>
      <c r="AX58" s="73">
        <f>ROUNDUP($BB$58*$L$25,2)</f>
        <v>0</v>
      </c>
      <c r="AY58" s="73">
        <f>ROUNDUP($BC$58*$L$26,2)</f>
        <v>0</v>
      </c>
      <c r="AZ58" s="73">
        <f>ROUNDUP(SUM($AZ$59:$AZ$60),2)</f>
        <v>0</v>
      </c>
      <c r="BA58" s="73">
        <f>ROUNDUP(SUM($BA$59:$BA$60),2)</f>
        <v>0</v>
      </c>
      <c r="BB58" s="73">
        <f>ROUNDUP(SUM($BB$59:$BB$60),2)</f>
        <v>0</v>
      </c>
      <c r="BC58" s="73">
        <f>ROUNDUP(SUM($BC$59:$BC$60),2)</f>
        <v>0</v>
      </c>
      <c r="BD58" s="75">
        <f>ROUNDUP(SUM($BD$59:$BD$60),2)</f>
        <v>0</v>
      </c>
      <c r="BS58" s="67" t="s">
        <v>703</v>
      </c>
      <c r="BT58" s="67" t="s">
        <v>654</v>
      </c>
      <c r="BU58" s="67" t="s">
        <v>705</v>
      </c>
      <c r="BV58" s="67" t="s">
        <v>706</v>
      </c>
      <c r="BW58" s="67" t="s">
        <v>738</v>
      </c>
      <c r="BX58" s="67" t="s">
        <v>641</v>
      </c>
      <c r="CM58" s="67" t="s">
        <v>713</v>
      </c>
    </row>
    <row r="59" spans="1:76" s="76" customFormat="1" ht="23.25" customHeight="1">
      <c r="A59" s="174" t="s">
        <v>583</v>
      </c>
      <c r="B59" s="77"/>
      <c r="C59" s="78"/>
      <c r="D59" s="78"/>
      <c r="E59" s="270" t="s">
        <v>739</v>
      </c>
      <c r="F59" s="269"/>
      <c r="G59" s="269"/>
      <c r="H59" s="269"/>
      <c r="I59" s="269"/>
      <c r="J59" s="78"/>
      <c r="K59" s="270" t="s">
        <v>740</v>
      </c>
      <c r="L59" s="269"/>
      <c r="M59" s="269"/>
      <c r="N59" s="269"/>
      <c r="O59" s="269"/>
      <c r="P59" s="269"/>
      <c r="Q59" s="269"/>
      <c r="R59" s="269"/>
      <c r="S59" s="269"/>
      <c r="T59" s="269"/>
      <c r="U59" s="269"/>
      <c r="V59" s="269"/>
      <c r="W59" s="269"/>
      <c r="X59" s="269"/>
      <c r="Y59" s="269"/>
      <c r="Z59" s="269"/>
      <c r="AA59" s="269"/>
      <c r="AB59" s="269"/>
      <c r="AC59" s="269"/>
      <c r="AD59" s="269"/>
      <c r="AE59" s="269"/>
      <c r="AF59" s="269"/>
      <c r="AG59" s="268">
        <f>'SO 11 - 1 - SO 11 Telemet...'!$M$26</f>
        <v>0</v>
      </c>
      <c r="AH59" s="269"/>
      <c r="AI59" s="269"/>
      <c r="AJ59" s="269"/>
      <c r="AK59" s="269"/>
      <c r="AL59" s="269"/>
      <c r="AM59" s="269"/>
      <c r="AN59" s="268">
        <f>ROUNDUP(SUM($AG$59,$AT$59),2)</f>
        <v>0</v>
      </c>
      <c r="AO59" s="269"/>
      <c r="AP59" s="269"/>
      <c r="AQ59" s="79" t="s">
        <v>722</v>
      </c>
      <c r="AR59" s="80"/>
      <c r="AS59" s="81">
        <v>0</v>
      </c>
      <c r="AT59" s="82">
        <f>ROUNDUP(SUM($AV$59:$AW$59),1)</f>
        <v>0</v>
      </c>
      <c r="AU59" s="83">
        <f>'SO 11 - 1 - SO 11 Telemet...'!$W$76</f>
        <v>0</v>
      </c>
      <c r="AV59" s="82">
        <f>'SO 11 - 1 - SO 11 Telemet...'!$M$28</f>
        <v>0</v>
      </c>
      <c r="AW59" s="82">
        <f>'SO 11 - 1 - SO 11 Telemet...'!$M$29</f>
        <v>0</v>
      </c>
      <c r="AX59" s="82">
        <f>'SO 11 - 1 - SO 11 Telemet...'!$M$30</f>
        <v>0</v>
      </c>
      <c r="AY59" s="82">
        <f>'SO 11 - 1 - SO 11 Telemet...'!$M$31</f>
        <v>0</v>
      </c>
      <c r="AZ59" s="82">
        <f>'SO 11 - 1 - SO 11 Telemet...'!$H$28</f>
        <v>0</v>
      </c>
      <c r="BA59" s="82">
        <f>'SO 11 - 1 - SO 11 Telemet...'!$H$29</f>
        <v>0</v>
      </c>
      <c r="BB59" s="82">
        <f>'SO 11 - 1 - SO 11 Telemet...'!$H$30</f>
        <v>0</v>
      </c>
      <c r="BC59" s="82">
        <f>'SO 11 - 1 - SO 11 Telemet...'!$H$31</f>
        <v>0</v>
      </c>
      <c r="BD59" s="84">
        <f>'SO 11 - 1 - SO 11 Telemet...'!$H$32</f>
        <v>0</v>
      </c>
      <c r="BT59" s="76" t="s">
        <v>713</v>
      </c>
      <c r="BV59" s="76" t="s">
        <v>706</v>
      </c>
      <c r="BW59" s="76" t="s">
        <v>741</v>
      </c>
      <c r="BX59" s="76" t="s">
        <v>738</v>
      </c>
    </row>
    <row r="60" spans="1:76" s="76" customFormat="1" ht="23.25" customHeight="1">
      <c r="A60" s="174" t="s">
        <v>583</v>
      </c>
      <c r="B60" s="77"/>
      <c r="C60" s="78"/>
      <c r="D60" s="78"/>
      <c r="E60" s="270" t="s">
        <v>742</v>
      </c>
      <c r="F60" s="269"/>
      <c r="G60" s="269"/>
      <c r="H60" s="269"/>
      <c r="I60" s="269"/>
      <c r="J60" s="78"/>
      <c r="K60" s="270" t="s">
        <v>743</v>
      </c>
      <c r="L60" s="269"/>
      <c r="M60" s="269"/>
      <c r="N60" s="269"/>
      <c r="O60" s="269"/>
      <c r="P60" s="269"/>
      <c r="Q60" s="269"/>
      <c r="R60" s="269"/>
      <c r="S60" s="269"/>
      <c r="T60" s="269"/>
      <c r="U60" s="269"/>
      <c r="V60" s="269"/>
      <c r="W60" s="269"/>
      <c r="X60" s="269"/>
      <c r="Y60" s="269"/>
      <c r="Z60" s="269"/>
      <c r="AA60" s="269"/>
      <c r="AB60" s="269"/>
      <c r="AC60" s="269"/>
      <c r="AD60" s="269"/>
      <c r="AE60" s="269"/>
      <c r="AF60" s="269"/>
      <c r="AG60" s="268">
        <f>'ON 11 - 1 - ON - Ostatní ...'!$M$26</f>
        <v>0</v>
      </c>
      <c r="AH60" s="269"/>
      <c r="AI60" s="269"/>
      <c r="AJ60" s="269"/>
      <c r="AK60" s="269"/>
      <c r="AL60" s="269"/>
      <c r="AM60" s="269"/>
      <c r="AN60" s="268">
        <f>ROUNDUP(SUM($AG$60,$AT$60),2)</f>
        <v>0</v>
      </c>
      <c r="AO60" s="269"/>
      <c r="AP60" s="269"/>
      <c r="AQ60" s="79" t="s">
        <v>722</v>
      </c>
      <c r="AR60" s="80"/>
      <c r="AS60" s="81">
        <v>0</v>
      </c>
      <c r="AT60" s="82">
        <f>ROUNDUP(SUM($AV$60:$AW$60),1)</f>
        <v>0</v>
      </c>
      <c r="AU60" s="83">
        <f>'ON 11 - 1 - ON - Ostatní ...'!$W$74</f>
        <v>0</v>
      </c>
      <c r="AV60" s="82">
        <f>'ON 11 - 1 - ON - Ostatní ...'!$M$28</f>
        <v>0</v>
      </c>
      <c r="AW60" s="82">
        <f>'ON 11 - 1 - ON - Ostatní ...'!$M$29</f>
        <v>0</v>
      </c>
      <c r="AX60" s="82">
        <f>'ON 11 - 1 - ON - Ostatní ...'!$M$30</f>
        <v>0</v>
      </c>
      <c r="AY60" s="82">
        <f>'ON 11 - 1 - ON - Ostatní ...'!$M$31</f>
        <v>0</v>
      </c>
      <c r="AZ60" s="82">
        <f>'ON 11 - 1 - ON - Ostatní ...'!$H$28</f>
        <v>0</v>
      </c>
      <c r="BA60" s="82">
        <f>'ON 11 - 1 - ON - Ostatní ...'!$H$29</f>
        <v>0</v>
      </c>
      <c r="BB60" s="82">
        <f>'ON 11 - 1 - ON - Ostatní ...'!$H$30</f>
        <v>0</v>
      </c>
      <c r="BC60" s="82">
        <f>'ON 11 - 1 - ON - Ostatní ...'!$H$31</f>
        <v>0</v>
      </c>
      <c r="BD60" s="84">
        <f>'ON 11 - 1 - ON - Ostatní ...'!$H$32</f>
        <v>0</v>
      </c>
      <c r="BT60" s="76" t="s">
        <v>713</v>
      </c>
      <c r="BV60" s="76" t="s">
        <v>706</v>
      </c>
      <c r="BW60" s="76" t="s">
        <v>744</v>
      </c>
      <c r="BX60" s="76" t="s">
        <v>738</v>
      </c>
    </row>
    <row r="61" spans="2:91" s="67" customFormat="1" ht="28.5" customHeight="1">
      <c r="B61" s="68"/>
      <c r="C61" s="69"/>
      <c r="D61" s="275" t="s">
        <v>745</v>
      </c>
      <c r="E61" s="276"/>
      <c r="F61" s="276"/>
      <c r="G61" s="276"/>
      <c r="H61" s="276"/>
      <c r="I61" s="69"/>
      <c r="J61" s="275" t="s">
        <v>737</v>
      </c>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3">
        <f>ROUNDUP(SUM($AG$62:$AG$63),2)</f>
        <v>0</v>
      </c>
      <c r="AH61" s="274"/>
      <c r="AI61" s="274"/>
      <c r="AJ61" s="274"/>
      <c r="AK61" s="274"/>
      <c r="AL61" s="274"/>
      <c r="AM61" s="274"/>
      <c r="AN61" s="273">
        <f>ROUNDUP(SUM($AG$61,$AT$61),2)</f>
        <v>0</v>
      </c>
      <c r="AO61" s="274"/>
      <c r="AP61" s="274"/>
      <c r="AQ61" s="70" t="s">
        <v>711</v>
      </c>
      <c r="AR61" s="71"/>
      <c r="AS61" s="72">
        <f>ROUNDUP(SUM($AS$62:$AS$63),2)</f>
        <v>0</v>
      </c>
      <c r="AT61" s="73">
        <f>ROUNDUP(SUM($AV$61:$AW$61),1)</f>
        <v>0</v>
      </c>
      <c r="AU61" s="74">
        <f>ROUNDUP(SUM($AU$62:$AU$63),5)</f>
        <v>0</v>
      </c>
      <c r="AV61" s="73">
        <f>ROUNDUP($AZ$61*$L$25,2)</f>
        <v>0</v>
      </c>
      <c r="AW61" s="73">
        <f>ROUNDUP($BA$61*$L$26,2)</f>
        <v>0</v>
      </c>
      <c r="AX61" s="73">
        <f>ROUNDUP($BB$61*$L$25,2)</f>
        <v>0</v>
      </c>
      <c r="AY61" s="73">
        <f>ROUNDUP($BC$61*$L$26,2)</f>
        <v>0</v>
      </c>
      <c r="AZ61" s="73">
        <f>ROUNDUP(SUM($AZ$62:$AZ$63),2)</f>
        <v>0</v>
      </c>
      <c r="BA61" s="73">
        <f>ROUNDUP(SUM($BA$62:$BA$63),2)</f>
        <v>0</v>
      </c>
      <c r="BB61" s="73">
        <f>ROUNDUP(SUM($BB$62:$BB$63),2)</f>
        <v>0</v>
      </c>
      <c r="BC61" s="73">
        <f>ROUNDUP(SUM($BC$62:$BC$63),2)</f>
        <v>0</v>
      </c>
      <c r="BD61" s="75">
        <f>ROUNDUP(SUM($BD$62:$BD$63),2)</f>
        <v>0</v>
      </c>
      <c r="BS61" s="67" t="s">
        <v>703</v>
      </c>
      <c r="BT61" s="67" t="s">
        <v>654</v>
      </c>
      <c r="BU61" s="67" t="s">
        <v>705</v>
      </c>
      <c r="BV61" s="67" t="s">
        <v>706</v>
      </c>
      <c r="BW61" s="67" t="s">
        <v>746</v>
      </c>
      <c r="BX61" s="67" t="s">
        <v>641</v>
      </c>
      <c r="CM61" s="67" t="s">
        <v>713</v>
      </c>
    </row>
    <row r="62" spans="1:76" s="76" customFormat="1" ht="23.25" customHeight="1">
      <c r="A62" s="174" t="s">
        <v>583</v>
      </c>
      <c r="B62" s="77"/>
      <c r="C62" s="78"/>
      <c r="D62" s="78"/>
      <c r="E62" s="270" t="s">
        <v>747</v>
      </c>
      <c r="F62" s="269"/>
      <c r="G62" s="269"/>
      <c r="H62" s="269"/>
      <c r="I62" s="269"/>
      <c r="J62" s="78"/>
      <c r="K62" s="270" t="s">
        <v>748</v>
      </c>
      <c r="L62" s="269"/>
      <c r="M62" s="269"/>
      <c r="N62" s="269"/>
      <c r="O62" s="269"/>
      <c r="P62" s="269"/>
      <c r="Q62" s="269"/>
      <c r="R62" s="269"/>
      <c r="S62" s="269"/>
      <c r="T62" s="269"/>
      <c r="U62" s="269"/>
      <c r="V62" s="269"/>
      <c r="W62" s="269"/>
      <c r="X62" s="269"/>
      <c r="Y62" s="269"/>
      <c r="Z62" s="269"/>
      <c r="AA62" s="269"/>
      <c r="AB62" s="269"/>
      <c r="AC62" s="269"/>
      <c r="AD62" s="269"/>
      <c r="AE62" s="269"/>
      <c r="AF62" s="269"/>
      <c r="AG62" s="268">
        <f>'SO 11 - 2 - SO 11 Telemet...'!$M$26</f>
        <v>0</v>
      </c>
      <c r="AH62" s="269"/>
      <c r="AI62" s="269"/>
      <c r="AJ62" s="269"/>
      <c r="AK62" s="269"/>
      <c r="AL62" s="269"/>
      <c r="AM62" s="269"/>
      <c r="AN62" s="268">
        <f>ROUNDUP(SUM($AG$62,$AT$62),2)</f>
        <v>0</v>
      </c>
      <c r="AO62" s="269"/>
      <c r="AP62" s="269"/>
      <c r="AQ62" s="79" t="s">
        <v>722</v>
      </c>
      <c r="AR62" s="80"/>
      <c r="AS62" s="81">
        <v>0</v>
      </c>
      <c r="AT62" s="82">
        <f>ROUNDUP(SUM($AV$62:$AW$62),1)</f>
        <v>0</v>
      </c>
      <c r="AU62" s="83">
        <f>'SO 11 - 2 - SO 11 Telemet...'!$W$76</f>
        <v>0</v>
      </c>
      <c r="AV62" s="82">
        <f>'SO 11 - 2 - SO 11 Telemet...'!$M$28</f>
        <v>0</v>
      </c>
      <c r="AW62" s="82">
        <f>'SO 11 - 2 - SO 11 Telemet...'!$M$29</f>
        <v>0</v>
      </c>
      <c r="AX62" s="82">
        <f>'SO 11 - 2 - SO 11 Telemet...'!$M$30</f>
        <v>0</v>
      </c>
      <c r="AY62" s="82">
        <f>'SO 11 - 2 - SO 11 Telemet...'!$M$31</f>
        <v>0</v>
      </c>
      <c r="AZ62" s="82">
        <f>'SO 11 - 2 - SO 11 Telemet...'!$H$28</f>
        <v>0</v>
      </c>
      <c r="BA62" s="82">
        <f>'SO 11 - 2 - SO 11 Telemet...'!$H$29</f>
        <v>0</v>
      </c>
      <c r="BB62" s="82">
        <f>'SO 11 - 2 - SO 11 Telemet...'!$H$30</f>
        <v>0</v>
      </c>
      <c r="BC62" s="82">
        <f>'SO 11 - 2 - SO 11 Telemet...'!$H$31</f>
        <v>0</v>
      </c>
      <c r="BD62" s="84">
        <f>'SO 11 - 2 - SO 11 Telemet...'!$H$32</f>
        <v>0</v>
      </c>
      <c r="BT62" s="76" t="s">
        <v>713</v>
      </c>
      <c r="BV62" s="76" t="s">
        <v>706</v>
      </c>
      <c r="BW62" s="76" t="s">
        <v>749</v>
      </c>
      <c r="BX62" s="76" t="s">
        <v>746</v>
      </c>
    </row>
    <row r="63" spans="1:76" s="76" customFormat="1" ht="23.25" customHeight="1">
      <c r="A63" s="174" t="s">
        <v>583</v>
      </c>
      <c r="B63" s="77"/>
      <c r="C63" s="78"/>
      <c r="D63" s="78"/>
      <c r="E63" s="270" t="s">
        <v>750</v>
      </c>
      <c r="F63" s="269"/>
      <c r="G63" s="269"/>
      <c r="H63" s="269"/>
      <c r="I63" s="269"/>
      <c r="J63" s="78"/>
      <c r="K63" s="270" t="s">
        <v>743</v>
      </c>
      <c r="L63" s="269"/>
      <c r="M63" s="269"/>
      <c r="N63" s="269"/>
      <c r="O63" s="269"/>
      <c r="P63" s="269"/>
      <c r="Q63" s="269"/>
      <c r="R63" s="269"/>
      <c r="S63" s="269"/>
      <c r="T63" s="269"/>
      <c r="U63" s="269"/>
      <c r="V63" s="269"/>
      <c r="W63" s="269"/>
      <c r="X63" s="269"/>
      <c r="Y63" s="269"/>
      <c r="Z63" s="269"/>
      <c r="AA63" s="269"/>
      <c r="AB63" s="269"/>
      <c r="AC63" s="269"/>
      <c r="AD63" s="269"/>
      <c r="AE63" s="269"/>
      <c r="AF63" s="269"/>
      <c r="AG63" s="268">
        <f>'ON 11 - 2 - ON - Ostatní ...'!$M$26</f>
        <v>0</v>
      </c>
      <c r="AH63" s="269"/>
      <c r="AI63" s="269"/>
      <c r="AJ63" s="269"/>
      <c r="AK63" s="269"/>
      <c r="AL63" s="269"/>
      <c r="AM63" s="269"/>
      <c r="AN63" s="268">
        <f>ROUNDUP(SUM($AG$63,$AT$63),2)</f>
        <v>0</v>
      </c>
      <c r="AO63" s="269"/>
      <c r="AP63" s="269"/>
      <c r="AQ63" s="79" t="s">
        <v>722</v>
      </c>
      <c r="AR63" s="80"/>
      <c r="AS63" s="85">
        <v>0</v>
      </c>
      <c r="AT63" s="86">
        <f>ROUNDUP(SUM($AV$63:$AW$63),1)</f>
        <v>0</v>
      </c>
      <c r="AU63" s="87">
        <f>'ON 11 - 2 - ON - Ostatní ...'!$W$74</f>
        <v>0</v>
      </c>
      <c r="AV63" s="86">
        <f>'ON 11 - 2 - ON - Ostatní ...'!$M$28</f>
        <v>0</v>
      </c>
      <c r="AW63" s="86">
        <f>'ON 11 - 2 - ON - Ostatní ...'!$M$29</f>
        <v>0</v>
      </c>
      <c r="AX63" s="86">
        <f>'ON 11 - 2 - ON - Ostatní ...'!$M$30</f>
        <v>0</v>
      </c>
      <c r="AY63" s="86">
        <f>'ON 11 - 2 - ON - Ostatní ...'!$M$31</f>
        <v>0</v>
      </c>
      <c r="AZ63" s="86">
        <f>'ON 11 - 2 - ON - Ostatní ...'!$H$28</f>
        <v>0</v>
      </c>
      <c r="BA63" s="86">
        <f>'ON 11 - 2 - ON - Ostatní ...'!$H$29</f>
        <v>0</v>
      </c>
      <c r="BB63" s="86">
        <f>'ON 11 - 2 - ON - Ostatní ...'!$H$30</f>
        <v>0</v>
      </c>
      <c r="BC63" s="86">
        <f>'ON 11 - 2 - ON - Ostatní ...'!$H$31</f>
        <v>0</v>
      </c>
      <c r="BD63" s="88">
        <f>'ON 11 - 2 - ON - Ostatní ...'!$H$32</f>
        <v>0</v>
      </c>
      <c r="BT63" s="76" t="s">
        <v>713</v>
      </c>
      <c r="BV63" s="76" t="s">
        <v>706</v>
      </c>
      <c r="BW63" s="76" t="s">
        <v>751</v>
      </c>
      <c r="BX63" s="76" t="s">
        <v>746</v>
      </c>
    </row>
    <row r="64" spans="2:44" s="6" customFormat="1" ht="30.75" customHeight="1">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41"/>
    </row>
    <row r="65" spans="2:44" s="6" customFormat="1" ht="7.5" customHeight="1">
      <c r="B65" s="36"/>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41"/>
    </row>
  </sheetData>
  <sheetProtection password="CC35" sheet="1" objects="1" scenarios="1" formatColumns="0" formatRows="0" sort="0" autoFilter="0"/>
  <mergeCells count="91">
    <mergeCell ref="C2:AQ2"/>
    <mergeCell ref="C4:AQ4"/>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AM44:AP44"/>
    <mergeCell ref="AS44:AT46"/>
    <mergeCell ref="L28:O28"/>
    <mergeCell ref="W28:AE28"/>
    <mergeCell ref="AK28:AO28"/>
    <mergeCell ref="L29:O29"/>
    <mergeCell ref="W29:AE29"/>
    <mergeCell ref="AK29:AO29"/>
    <mergeCell ref="X31:AB31"/>
    <mergeCell ref="AK31:AO31"/>
    <mergeCell ref="C38:AQ38"/>
    <mergeCell ref="L40:AO40"/>
    <mergeCell ref="AN50:AP50"/>
    <mergeCell ref="AG50:AM50"/>
    <mergeCell ref="D50:H50"/>
    <mergeCell ref="J50:AF50"/>
    <mergeCell ref="C47:G47"/>
    <mergeCell ref="I47:AF47"/>
    <mergeCell ref="AG47:AM47"/>
    <mergeCell ref="AN47:AP47"/>
    <mergeCell ref="AN52:AP52"/>
    <mergeCell ref="AG52:AM52"/>
    <mergeCell ref="D52:H52"/>
    <mergeCell ref="J52:AF52"/>
    <mergeCell ref="AN51:AP51"/>
    <mergeCell ref="AG51:AM51"/>
    <mergeCell ref="D51:H51"/>
    <mergeCell ref="J51:AF51"/>
    <mergeCell ref="AN54:AP54"/>
    <mergeCell ref="AG54:AM54"/>
    <mergeCell ref="D54:H54"/>
    <mergeCell ref="J54:AF54"/>
    <mergeCell ref="AN53:AP53"/>
    <mergeCell ref="AG53:AM53"/>
    <mergeCell ref="E53:I53"/>
    <mergeCell ref="K53:AF53"/>
    <mergeCell ref="AN56:AP56"/>
    <mergeCell ref="AG56:AM56"/>
    <mergeCell ref="D56:H56"/>
    <mergeCell ref="J56:AF56"/>
    <mergeCell ref="AN55:AP55"/>
    <mergeCell ref="AG55:AM55"/>
    <mergeCell ref="E55:I55"/>
    <mergeCell ref="K55:AF55"/>
    <mergeCell ref="AN58:AP58"/>
    <mergeCell ref="AG58:AM58"/>
    <mergeCell ref="D58:H58"/>
    <mergeCell ref="J58:AF58"/>
    <mergeCell ref="AN57:AP57"/>
    <mergeCell ref="AG57:AM57"/>
    <mergeCell ref="E57:I57"/>
    <mergeCell ref="K57:AF57"/>
    <mergeCell ref="AN60:AP60"/>
    <mergeCell ref="AG60:AM60"/>
    <mergeCell ref="E60:I60"/>
    <mergeCell ref="K60:AF60"/>
    <mergeCell ref="AN59:AP59"/>
    <mergeCell ref="AG59:AM59"/>
    <mergeCell ref="E59:I59"/>
    <mergeCell ref="K59:AF59"/>
    <mergeCell ref="J61:AF61"/>
    <mergeCell ref="AN62:AP62"/>
    <mergeCell ref="AG62:AM62"/>
    <mergeCell ref="E62:I62"/>
    <mergeCell ref="K62:AF62"/>
    <mergeCell ref="AR2:BE2"/>
    <mergeCell ref="AN63:AP63"/>
    <mergeCell ref="AG63:AM63"/>
    <mergeCell ref="E63:I63"/>
    <mergeCell ref="K63:AF63"/>
    <mergeCell ref="AG49:AM49"/>
    <mergeCell ref="AN49:AP49"/>
    <mergeCell ref="AN61:AP61"/>
    <mergeCell ref="AG61:AM61"/>
    <mergeCell ref="D61:H61"/>
  </mergeCells>
  <hyperlinks>
    <hyperlink ref="K1:S1" location="C2" tooltip="Rekapitulace stavby" display="1) Rekapitulace stavby"/>
    <hyperlink ref="W1:AI1" location="C49" tooltip="Rekapitulace objektů stavby a soupisů prací" display="2) Rekapitulace objektů stavby a soupisů prací"/>
    <hyperlink ref="A50" location="'SO-11a - Měrný profil v k...'!C2" tooltip="SO-11a - Měrný profil v k..." display="/"/>
    <hyperlink ref="A51" location="'SO-11b - Měrný profil v ř...'!C2" tooltip="SO-11b - Měrný profil v ř..." display="/"/>
    <hyperlink ref="A53" location="'SO-11.1 - Soupis prací'!C2" tooltip="SO-11.1 - Soupis prací" display="/"/>
    <hyperlink ref="A55" location="'SO-11.2 - Soupis prací'!C2" tooltip="SO-11.2 - Soupis prací" display="/"/>
    <hyperlink ref="A57" location="'SO-11.3 - Soupis prací'!C2" tooltip="SO-11.3 - Soupis prací" display="/"/>
    <hyperlink ref="A59" location="'SO 11 - 1 - SO 11 Telemet...'!C2" tooltip="SO 11 - 1 - SO 11 Telemet..." display="/"/>
    <hyperlink ref="A60" location="'ON 11 - 1 - ON - Ostatní ...'!C2" tooltip="ON 11 - 1 - ON - Ostatní ..." display="/"/>
    <hyperlink ref="A62" location="'SO 11 - 2 - SO 11 Telemet...'!C2" tooltip="SO 11 - 2 - SO 11 Telemet..." display="/"/>
    <hyperlink ref="A63" location="'ON 11 - 2 - ON - Ostatní ...'!C2" tooltip="ON 11 - 2 - ON - Ostatní ..."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751</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577</v>
      </c>
      <c r="G7" s="163"/>
      <c r="H7" s="163"/>
      <c r="I7" s="163"/>
      <c r="J7" s="163"/>
      <c r="K7" s="163"/>
      <c r="L7" s="163"/>
      <c r="M7" s="163"/>
      <c r="N7" s="163"/>
      <c r="O7" s="163"/>
      <c r="P7" s="163"/>
      <c r="Q7" s="163"/>
      <c r="R7" s="12"/>
    </row>
    <row r="8" spans="2:18" s="6" customFormat="1" ht="18.75" customHeight="1">
      <c r="B8" s="21"/>
      <c r="C8" s="22"/>
      <c r="D8" s="15" t="s">
        <v>866</v>
      </c>
      <c r="E8" s="22"/>
      <c r="F8" s="182" t="s">
        <v>580</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SUM($BE$74:$BE$86)</f>
        <v>0</v>
      </c>
      <c r="I28" s="181"/>
      <c r="J28" s="181"/>
      <c r="K28" s="22"/>
      <c r="L28" s="22"/>
      <c r="M28" s="293">
        <f>SUM($BE$74:$BE$86)*$F$28</f>
        <v>0</v>
      </c>
      <c r="N28" s="181"/>
      <c r="O28" s="181"/>
      <c r="P28" s="181"/>
      <c r="Q28" s="22"/>
      <c r="R28" s="25"/>
    </row>
    <row r="29" spans="2:18" s="6" customFormat="1" ht="15" customHeight="1">
      <c r="B29" s="21"/>
      <c r="C29" s="22"/>
      <c r="D29" s="22"/>
      <c r="E29" s="27" t="s">
        <v>676</v>
      </c>
      <c r="F29" s="28">
        <v>0.15</v>
      </c>
      <c r="G29" s="94" t="s">
        <v>675</v>
      </c>
      <c r="H29" s="293">
        <f>SUM($BF$74:$BF$86)</f>
        <v>0</v>
      </c>
      <c r="I29" s="181"/>
      <c r="J29" s="181"/>
      <c r="K29" s="22"/>
      <c r="L29" s="22"/>
      <c r="M29" s="293">
        <f>SUM($BF$74:$BF$86)*$F$29</f>
        <v>0</v>
      </c>
      <c r="N29" s="181"/>
      <c r="O29" s="181"/>
      <c r="P29" s="181"/>
      <c r="Q29" s="22"/>
      <c r="R29" s="25"/>
    </row>
    <row r="30" spans="2:18" s="6" customFormat="1" ht="15" customHeight="1" hidden="1">
      <c r="B30" s="21"/>
      <c r="C30" s="22"/>
      <c r="D30" s="22"/>
      <c r="E30" s="27" t="s">
        <v>677</v>
      </c>
      <c r="F30" s="28">
        <v>0.21</v>
      </c>
      <c r="G30" s="94" t="s">
        <v>675</v>
      </c>
      <c r="H30" s="293">
        <f>SUM($BG$74:$BG$86)</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SUM($BH$74:$BH$86)</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SUM($BI$74:$BI$86)</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577</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ON 11 - 2 - ON - Ostatní náklady</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557</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558</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577</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ON 11 - 2 - ON - Ostatní náklady</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557</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789</v>
      </c>
      <c r="AT75" s="121" t="s">
        <v>703</v>
      </c>
      <c r="AU75" s="121" t="s">
        <v>704</v>
      </c>
      <c r="AY75" s="121" t="s">
        <v>783</v>
      </c>
      <c r="BK75" s="122">
        <f>$BK$76</f>
        <v>0</v>
      </c>
    </row>
    <row r="76" spans="2:63" s="113" customFormat="1" ht="21" customHeight="1">
      <c r="B76" s="114"/>
      <c r="C76" s="115"/>
      <c r="D76" s="123" t="s">
        <v>558</v>
      </c>
      <c r="E76" s="115"/>
      <c r="F76" s="115"/>
      <c r="G76" s="115"/>
      <c r="H76" s="115"/>
      <c r="I76" s="115"/>
      <c r="J76" s="115"/>
      <c r="K76" s="115"/>
      <c r="L76" s="115"/>
      <c r="M76" s="115"/>
      <c r="N76" s="171">
        <f>$BK$76</f>
        <v>0</v>
      </c>
      <c r="O76" s="172"/>
      <c r="P76" s="172"/>
      <c r="Q76" s="172"/>
      <c r="R76" s="115"/>
      <c r="S76" s="117"/>
      <c r="T76" s="118"/>
      <c r="U76" s="115"/>
      <c r="V76" s="115"/>
      <c r="W76" s="119">
        <f>SUM($W$77:$W$86)</f>
        <v>0</v>
      </c>
      <c r="X76" s="115"/>
      <c r="Y76" s="119">
        <f>SUM($Y$77:$Y$86)</f>
        <v>0</v>
      </c>
      <c r="Z76" s="115"/>
      <c r="AA76" s="120">
        <f>SUM($AA$77:$AA$86)</f>
        <v>0</v>
      </c>
      <c r="AR76" s="121" t="s">
        <v>789</v>
      </c>
      <c r="AT76" s="121" t="s">
        <v>703</v>
      </c>
      <c r="AU76" s="121" t="s">
        <v>654</v>
      </c>
      <c r="AY76" s="121" t="s">
        <v>783</v>
      </c>
      <c r="BK76" s="122">
        <f>SUM($BK$77:$BK$86)</f>
        <v>0</v>
      </c>
    </row>
    <row r="77" spans="2:65" s="6" customFormat="1" ht="15.75" customHeight="1">
      <c r="B77" s="21"/>
      <c r="C77" s="124" t="s">
        <v>654</v>
      </c>
      <c r="D77" s="124" t="s">
        <v>784</v>
      </c>
      <c r="E77" s="125" t="s">
        <v>559</v>
      </c>
      <c r="F77" s="158" t="s">
        <v>560</v>
      </c>
      <c r="G77" s="280"/>
      <c r="H77" s="280"/>
      <c r="I77" s="280"/>
      <c r="J77" s="127" t="s">
        <v>448</v>
      </c>
      <c r="K77" s="128">
        <v>1</v>
      </c>
      <c r="L77" s="281"/>
      <c r="M77" s="280"/>
      <c r="N77" s="282">
        <f>ROUND($L$77*$K$77,2)</f>
        <v>0</v>
      </c>
      <c r="O77" s="280"/>
      <c r="P77" s="280"/>
      <c r="Q77" s="280"/>
      <c r="R77" s="126"/>
      <c r="S77" s="41"/>
      <c r="T77" s="129"/>
      <c r="U77" s="130" t="s">
        <v>674</v>
      </c>
      <c r="V77" s="22"/>
      <c r="W77" s="22"/>
      <c r="X77" s="131">
        <v>0</v>
      </c>
      <c r="Y77" s="131">
        <f>$X$77*$K$77</f>
        <v>0</v>
      </c>
      <c r="Z77" s="131">
        <v>0</v>
      </c>
      <c r="AA77" s="132">
        <f>$Z$77*$K$77</f>
        <v>0</v>
      </c>
      <c r="AR77" s="89" t="s">
        <v>561</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561</v>
      </c>
      <c r="BM77" s="89" t="s">
        <v>562</v>
      </c>
    </row>
    <row r="78" spans="2:47" s="6" customFormat="1" ht="27" customHeight="1">
      <c r="B78" s="21"/>
      <c r="C78" s="22"/>
      <c r="D78" s="22"/>
      <c r="E78" s="22"/>
      <c r="F78" s="298" t="s">
        <v>563</v>
      </c>
      <c r="G78" s="181"/>
      <c r="H78" s="181"/>
      <c r="I78" s="181"/>
      <c r="J78" s="181"/>
      <c r="K78" s="181"/>
      <c r="L78" s="181"/>
      <c r="M78" s="181"/>
      <c r="N78" s="181"/>
      <c r="O78" s="181"/>
      <c r="P78" s="181"/>
      <c r="Q78" s="181"/>
      <c r="R78" s="181"/>
      <c r="S78" s="41"/>
      <c r="T78" s="50"/>
      <c r="U78" s="22"/>
      <c r="V78" s="22"/>
      <c r="W78" s="22"/>
      <c r="X78" s="22"/>
      <c r="Y78" s="22"/>
      <c r="Z78" s="22"/>
      <c r="AA78" s="51"/>
      <c r="AT78" s="6" t="s">
        <v>884</v>
      </c>
      <c r="AU78" s="6" t="s">
        <v>713</v>
      </c>
    </row>
    <row r="79" spans="2:65" s="6" customFormat="1" ht="15.75" customHeight="1">
      <c r="B79" s="21"/>
      <c r="C79" s="124" t="s">
        <v>713</v>
      </c>
      <c r="D79" s="124" t="s">
        <v>784</v>
      </c>
      <c r="E79" s="125" t="s">
        <v>564</v>
      </c>
      <c r="F79" s="158" t="s">
        <v>565</v>
      </c>
      <c r="G79" s="280"/>
      <c r="H79" s="280"/>
      <c r="I79" s="280"/>
      <c r="J79" s="127" t="s">
        <v>448</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561</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561</v>
      </c>
      <c r="BM79" s="89" t="s">
        <v>566</v>
      </c>
    </row>
    <row r="80" spans="2:47" s="6" customFormat="1" ht="16.5" customHeight="1">
      <c r="B80" s="21"/>
      <c r="C80" s="22"/>
      <c r="D80" s="22"/>
      <c r="E80" s="22"/>
      <c r="F80" s="298" t="s">
        <v>565</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24" t="s">
        <v>795</v>
      </c>
      <c r="D81" s="124" t="s">
        <v>784</v>
      </c>
      <c r="E81" s="125" t="s">
        <v>567</v>
      </c>
      <c r="F81" s="158" t="s">
        <v>568</v>
      </c>
      <c r="G81" s="280"/>
      <c r="H81" s="280"/>
      <c r="I81" s="280"/>
      <c r="J81" s="127" t="s">
        <v>448</v>
      </c>
      <c r="K81" s="128">
        <v>1</v>
      </c>
      <c r="L81" s="281"/>
      <c r="M81" s="280"/>
      <c r="N81" s="282">
        <f>ROUND($L$81*$K$81,2)</f>
        <v>0</v>
      </c>
      <c r="O81" s="280"/>
      <c r="P81" s="280"/>
      <c r="Q81" s="280"/>
      <c r="R81" s="126"/>
      <c r="S81" s="41"/>
      <c r="T81" s="129"/>
      <c r="U81" s="130" t="s">
        <v>674</v>
      </c>
      <c r="V81" s="22"/>
      <c r="W81" s="22"/>
      <c r="X81" s="131">
        <v>0</v>
      </c>
      <c r="Y81" s="131">
        <f>$X$81*$K$81</f>
        <v>0</v>
      </c>
      <c r="Z81" s="131">
        <v>0</v>
      </c>
      <c r="AA81" s="132">
        <f>$Z$81*$K$81</f>
        <v>0</v>
      </c>
      <c r="AR81" s="89" t="s">
        <v>561</v>
      </c>
      <c r="AT81" s="89" t="s">
        <v>784</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561</v>
      </c>
      <c r="BM81" s="89" t="s">
        <v>569</v>
      </c>
    </row>
    <row r="82" spans="2:47" s="6" customFormat="1" ht="16.5" customHeight="1">
      <c r="B82" s="21"/>
      <c r="C82" s="22"/>
      <c r="D82" s="22"/>
      <c r="E82" s="22"/>
      <c r="F82" s="298" t="s">
        <v>568</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65" s="6" customFormat="1" ht="15.75" customHeight="1">
      <c r="B83" s="21"/>
      <c r="C83" s="124" t="s">
        <v>789</v>
      </c>
      <c r="D83" s="124" t="s">
        <v>784</v>
      </c>
      <c r="E83" s="125" t="s">
        <v>570</v>
      </c>
      <c r="F83" s="158" t="s">
        <v>571</v>
      </c>
      <c r="G83" s="280"/>
      <c r="H83" s="280"/>
      <c r="I83" s="280"/>
      <c r="J83" s="127" t="s">
        <v>448</v>
      </c>
      <c r="K83" s="128">
        <v>1</v>
      </c>
      <c r="L83" s="281"/>
      <c r="M83" s="280"/>
      <c r="N83" s="282">
        <f>ROUND($L$83*$K$83,2)</f>
        <v>0</v>
      </c>
      <c r="O83" s="280"/>
      <c r="P83" s="280"/>
      <c r="Q83" s="280"/>
      <c r="R83" s="126"/>
      <c r="S83" s="41"/>
      <c r="T83" s="129"/>
      <c r="U83" s="130" t="s">
        <v>674</v>
      </c>
      <c r="V83" s="22"/>
      <c r="W83" s="22"/>
      <c r="X83" s="131">
        <v>0</v>
      </c>
      <c r="Y83" s="131">
        <f>$X$83*$K$83</f>
        <v>0</v>
      </c>
      <c r="Z83" s="131">
        <v>0</v>
      </c>
      <c r="AA83" s="132">
        <f>$Z$83*$K$83</f>
        <v>0</v>
      </c>
      <c r="AR83" s="89" t="s">
        <v>561</v>
      </c>
      <c r="AT83" s="89" t="s">
        <v>784</v>
      </c>
      <c r="AU83" s="89" t="s">
        <v>713</v>
      </c>
      <c r="AY83" s="6"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561</v>
      </c>
      <c r="BM83" s="89" t="s">
        <v>572</v>
      </c>
    </row>
    <row r="84" spans="2:47" s="6" customFormat="1" ht="16.5" customHeight="1">
      <c r="B84" s="21"/>
      <c r="C84" s="22"/>
      <c r="D84" s="22"/>
      <c r="E84" s="22"/>
      <c r="F84" s="298" t="s">
        <v>573</v>
      </c>
      <c r="G84" s="181"/>
      <c r="H84" s="181"/>
      <c r="I84" s="181"/>
      <c r="J84" s="181"/>
      <c r="K84" s="181"/>
      <c r="L84" s="181"/>
      <c r="M84" s="181"/>
      <c r="N84" s="181"/>
      <c r="O84" s="181"/>
      <c r="P84" s="181"/>
      <c r="Q84" s="181"/>
      <c r="R84" s="181"/>
      <c r="S84" s="41"/>
      <c r="T84" s="50"/>
      <c r="U84" s="22"/>
      <c r="V84" s="22"/>
      <c r="W84" s="22"/>
      <c r="X84" s="22"/>
      <c r="Y84" s="22"/>
      <c r="Z84" s="22"/>
      <c r="AA84" s="51"/>
      <c r="AT84" s="6" t="s">
        <v>884</v>
      </c>
      <c r="AU84" s="6" t="s">
        <v>713</v>
      </c>
    </row>
    <row r="85" spans="2:65" s="6" customFormat="1" ht="15.75" customHeight="1">
      <c r="B85" s="21"/>
      <c r="C85" s="124" t="s">
        <v>803</v>
      </c>
      <c r="D85" s="124" t="s">
        <v>784</v>
      </c>
      <c r="E85" s="125" t="s">
        <v>574</v>
      </c>
      <c r="F85" s="158" t="s">
        <v>575</v>
      </c>
      <c r="G85" s="280"/>
      <c r="H85" s="280"/>
      <c r="I85" s="280"/>
      <c r="J85" s="127" t="s">
        <v>448</v>
      </c>
      <c r="K85" s="128">
        <v>1</v>
      </c>
      <c r="L85" s="281"/>
      <c r="M85" s="280"/>
      <c r="N85" s="282">
        <f>ROUND($L$85*$K$85,2)</f>
        <v>0</v>
      </c>
      <c r="O85" s="280"/>
      <c r="P85" s="280"/>
      <c r="Q85" s="280"/>
      <c r="R85" s="126"/>
      <c r="S85" s="41"/>
      <c r="T85" s="129"/>
      <c r="U85" s="130" t="s">
        <v>674</v>
      </c>
      <c r="V85" s="22"/>
      <c r="W85" s="22"/>
      <c r="X85" s="131">
        <v>0</v>
      </c>
      <c r="Y85" s="131">
        <f>$X$85*$K$85</f>
        <v>0</v>
      </c>
      <c r="Z85" s="131">
        <v>0</v>
      </c>
      <c r="AA85" s="132">
        <f>$Z$85*$K$85</f>
        <v>0</v>
      </c>
      <c r="AR85" s="89" t="s">
        <v>561</v>
      </c>
      <c r="AT85" s="89" t="s">
        <v>784</v>
      </c>
      <c r="AU85" s="89" t="s">
        <v>713</v>
      </c>
      <c r="AY85" s="6"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561</v>
      </c>
      <c r="BM85" s="89" t="s">
        <v>576</v>
      </c>
    </row>
    <row r="86" spans="2:47" s="6" customFormat="1" ht="16.5" customHeight="1">
      <c r="B86" s="21"/>
      <c r="C86" s="22"/>
      <c r="D86" s="22"/>
      <c r="E86" s="22"/>
      <c r="F86" s="298" t="s">
        <v>575</v>
      </c>
      <c r="G86" s="181"/>
      <c r="H86" s="181"/>
      <c r="I86" s="181"/>
      <c r="J86" s="181"/>
      <c r="K86" s="181"/>
      <c r="L86" s="181"/>
      <c r="M86" s="181"/>
      <c r="N86" s="181"/>
      <c r="O86" s="181"/>
      <c r="P86" s="181"/>
      <c r="Q86" s="181"/>
      <c r="R86" s="181"/>
      <c r="S86" s="41"/>
      <c r="T86" s="155"/>
      <c r="U86" s="135"/>
      <c r="V86" s="135"/>
      <c r="W86" s="135"/>
      <c r="X86" s="135"/>
      <c r="Y86" s="135"/>
      <c r="Z86" s="135"/>
      <c r="AA86" s="156"/>
      <c r="AT86" s="6" t="s">
        <v>884</v>
      </c>
      <c r="AU86" s="6" t="s">
        <v>713</v>
      </c>
    </row>
    <row r="87" spans="2:19" s="6" customFormat="1" ht="7.5" customHeight="1">
      <c r="B87" s="36"/>
      <c r="C87" s="37"/>
      <c r="D87" s="37"/>
      <c r="E87" s="37"/>
      <c r="F87" s="37"/>
      <c r="G87" s="37"/>
      <c r="H87" s="37"/>
      <c r="I87" s="37"/>
      <c r="J87" s="37"/>
      <c r="K87" s="37"/>
      <c r="L87" s="37"/>
      <c r="M87" s="37"/>
      <c r="N87" s="37"/>
      <c r="O87" s="37"/>
      <c r="P87" s="37"/>
      <c r="Q87" s="37"/>
      <c r="R87" s="37"/>
      <c r="S87" s="41"/>
    </row>
  </sheetData>
  <sheetProtection password="CC35" sheet="1" objects="1" scenarios="1" formatColumns="0" formatRows="0" sort="0" autoFilter="0"/>
  <mergeCells count="70">
    <mergeCell ref="F8:Q8"/>
    <mergeCell ref="O11:P11"/>
    <mergeCell ref="C2:R2"/>
    <mergeCell ref="C4:R4"/>
    <mergeCell ref="F6:Q6"/>
    <mergeCell ref="F7:Q7"/>
    <mergeCell ref="H29:J29"/>
    <mergeCell ref="M29:P29"/>
    <mergeCell ref="O13:P13"/>
    <mergeCell ref="O14:P14"/>
    <mergeCell ref="O16:P16"/>
    <mergeCell ref="O17:P17"/>
    <mergeCell ref="O19:P19"/>
    <mergeCell ref="O20:P20"/>
    <mergeCell ref="E23:P23"/>
    <mergeCell ref="M26:P26"/>
    <mergeCell ref="H28:J28"/>
    <mergeCell ref="M28:P28"/>
    <mergeCell ref="F44:Q44"/>
    <mergeCell ref="M46:P46"/>
    <mergeCell ref="H30:J30"/>
    <mergeCell ref="M30:P30"/>
    <mergeCell ref="H31:J31"/>
    <mergeCell ref="M31:P31"/>
    <mergeCell ref="H32:J32"/>
    <mergeCell ref="M32:P32"/>
    <mergeCell ref="L34:P34"/>
    <mergeCell ref="C40:R40"/>
    <mergeCell ref="F42:Q42"/>
    <mergeCell ref="F43:Q43"/>
    <mergeCell ref="M68:P68"/>
    <mergeCell ref="M70:Q70"/>
    <mergeCell ref="M48:Q48"/>
    <mergeCell ref="C51:G51"/>
    <mergeCell ref="N51:Q51"/>
    <mergeCell ref="N53:Q53"/>
    <mergeCell ref="N54:Q54"/>
    <mergeCell ref="N55:Q55"/>
    <mergeCell ref="C62:R62"/>
    <mergeCell ref="F64:Q64"/>
    <mergeCell ref="F65:Q65"/>
    <mergeCell ref="F66:Q66"/>
    <mergeCell ref="L81:M81"/>
    <mergeCell ref="N81:Q81"/>
    <mergeCell ref="F73:I73"/>
    <mergeCell ref="L73:M73"/>
    <mergeCell ref="N73:Q73"/>
    <mergeCell ref="F77:I77"/>
    <mergeCell ref="L77:M77"/>
    <mergeCell ref="N77:Q77"/>
    <mergeCell ref="H1:K1"/>
    <mergeCell ref="S2:AC2"/>
    <mergeCell ref="F82:R82"/>
    <mergeCell ref="F83:I83"/>
    <mergeCell ref="L83:M83"/>
    <mergeCell ref="N83:Q83"/>
    <mergeCell ref="F78:R78"/>
    <mergeCell ref="F79:I79"/>
    <mergeCell ref="L79:M79"/>
    <mergeCell ref="N79:Q79"/>
    <mergeCell ref="F86:R86"/>
    <mergeCell ref="N74:Q74"/>
    <mergeCell ref="N75:Q75"/>
    <mergeCell ref="N76:Q76"/>
    <mergeCell ref="F84:R84"/>
    <mergeCell ref="F85:I85"/>
    <mergeCell ref="L85:M85"/>
    <mergeCell ref="N85:Q85"/>
    <mergeCell ref="F80:R80"/>
    <mergeCell ref="F81:I8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92"/>
      <c r="C2" s="193"/>
      <c r="D2" s="193"/>
      <c r="E2" s="193"/>
      <c r="F2" s="193"/>
      <c r="G2" s="193"/>
      <c r="H2" s="193"/>
      <c r="I2" s="193"/>
      <c r="J2" s="193"/>
      <c r="K2" s="194"/>
    </row>
    <row r="3" spans="2:11" s="197" customFormat="1" ht="45" customHeight="1">
      <c r="B3" s="195"/>
      <c r="C3" s="306" t="s">
        <v>588</v>
      </c>
      <c r="D3" s="306"/>
      <c r="E3" s="306"/>
      <c r="F3" s="306"/>
      <c r="G3" s="306"/>
      <c r="H3" s="306"/>
      <c r="I3" s="306"/>
      <c r="J3" s="306"/>
      <c r="K3" s="196"/>
    </row>
    <row r="4" spans="2:11" ht="25.5" customHeight="1">
      <c r="B4" s="198"/>
      <c r="C4" s="311" t="s">
        <v>589</v>
      </c>
      <c r="D4" s="311"/>
      <c r="E4" s="311"/>
      <c r="F4" s="311"/>
      <c r="G4" s="311"/>
      <c r="H4" s="311"/>
      <c r="I4" s="311"/>
      <c r="J4" s="311"/>
      <c r="K4" s="199"/>
    </row>
    <row r="5" spans="2:11" ht="5.25" customHeight="1">
      <c r="B5" s="198"/>
      <c r="C5" s="200"/>
      <c r="D5" s="200"/>
      <c r="E5" s="200"/>
      <c r="F5" s="200"/>
      <c r="G5" s="200"/>
      <c r="H5" s="200"/>
      <c r="I5" s="200"/>
      <c r="J5" s="200"/>
      <c r="K5" s="199"/>
    </row>
    <row r="6" spans="2:11" ht="15" customHeight="1">
      <c r="B6" s="198"/>
      <c r="C6" s="308" t="s">
        <v>590</v>
      </c>
      <c r="D6" s="308"/>
      <c r="E6" s="308"/>
      <c r="F6" s="308"/>
      <c r="G6" s="308"/>
      <c r="H6" s="308"/>
      <c r="I6" s="308"/>
      <c r="J6" s="308"/>
      <c r="K6" s="199"/>
    </row>
    <row r="7" spans="2:11" ht="15" customHeight="1">
      <c r="B7" s="202"/>
      <c r="C7" s="308" t="s">
        <v>591</v>
      </c>
      <c r="D7" s="308"/>
      <c r="E7" s="308"/>
      <c r="F7" s="308"/>
      <c r="G7" s="308"/>
      <c r="H7" s="308"/>
      <c r="I7" s="308"/>
      <c r="J7" s="308"/>
      <c r="K7" s="199"/>
    </row>
    <row r="8" spans="2:11" ht="12.75" customHeight="1">
      <c r="B8" s="202"/>
      <c r="C8" s="201"/>
      <c r="D8" s="201"/>
      <c r="E8" s="201"/>
      <c r="F8" s="201"/>
      <c r="G8" s="201"/>
      <c r="H8" s="201"/>
      <c r="I8" s="201"/>
      <c r="J8" s="201"/>
      <c r="K8" s="199"/>
    </row>
    <row r="9" spans="2:11" ht="15" customHeight="1">
      <c r="B9" s="202"/>
      <c r="C9" s="308" t="s">
        <v>592</v>
      </c>
      <c r="D9" s="308"/>
      <c r="E9" s="308"/>
      <c r="F9" s="308"/>
      <c r="G9" s="308"/>
      <c r="H9" s="308"/>
      <c r="I9" s="308"/>
      <c r="J9" s="308"/>
      <c r="K9" s="199"/>
    </row>
    <row r="10" spans="2:11" ht="15" customHeight="1">
      <c r="B10" s="202"/>
      <c r="C10" s="201"/>
      <c r="D10" s="308" t="s">
        <v>593</v>
      </c>
      <c r="E10" s="308"/>
      <c r="F10" s="308"/>
      <c r="G10" s="308"/>
      <c r="H10" s="308"/>
      <c r="I10" s="308"/>
      <c r="J10" s="308"/>
      <c r="K10" s="199"/>
    </row>
    <row r="11" spans="2:11" ht="15" customHeight="1">
      <c r="B11" s="202"/>
      <c r="C11" s="203"/>
      <c r="D11" s="308" t="s">
        <v>594</v>
      </c>
      <c r="E11" s="308"/>
      <c r="F11" s="308"/>
      <c r="G11" s="308"/>
      <c r="H11" s="308"/>
      <c r="I11" s="308"/>
      <c r="J11" s="308"/>
      <c r="K11" s="199"/>
    </row>
    <row r="12" spans="2:11" ht="12.75" customHeight="1">
      <c r="B12" s="202"/>
      <c r="C12" s="203"/>
      <c r="D12" s="203"/>
      <c r="E12" s="203"/>
      <c r="F12" s="203"/>
      <c r="G12" s="203"/>
      <c r="H12" s="203"/>
      <c r="I12" s="203"/>
      <c r="J12" s="203"/>
      <c r="K12" s="199"/>
    </row>
    <row r="13" spans="2:11" ht="15" customHeight="1">
      <c r="B13" s="202"/>
      <c r="C13" s="203"/>
      <c r="D13" s="308" t="s">
        <v>595</v>
      </c>
      <c r="E13" s="308"/>
      <c r="F13" s="308"/>
      <c r="G13" s="308"/>
      <c r="H13" s="308"/>
      <c r="I13" s="308"/>
      <c r="J13" s="308"/>
      <c r="K13" s="199"/>
    </row>
    <row r="14" spans="2:11" ht="15" customHeight="1">
      <c r="B14" s="202"/>
      <c r="C14" s="203"/>
      <c r="D14" s="308" t="s">
        <v>596</v>
      </c>
      <c r="E14" s="308"/>
      <c r="F14" s="308"/>
      <c r="G14" s="308"/>
      <c r="H14" s="308"/>
      <c r="I14" s="308"/>
      <c r="J14" s="308"/>
      <c r="K14" s="199"/>
    </row>
    <row r="15" spans="2:11" ht="15" customHeight="1">
      <c r="B15" s="202"/>
      <c r="C15" s="203"/>
      <c r="D15" s="308" t="s">
        <v>597</v>
      </c>
      <c r="E15" s="308"/>
      <c r="F15" s="308"/>
      <c r="G15" s="308"/>
      <c r="H15" s="308"/>
      <c r="I15" s="308"/>
      <c r="J15" s="308"/>
      <c r="K15" s="199"/>
    </row>
    <row r="16" spans="2:11" ht="15" customHeight="1">
      <c r="B16" s="202"/>
      <c r="C16" s="203"/>
      <c r="D16" s="203"/>
      <c r="E16" s="204" t="s">
        <v>711</v>
      </c>
      <c r="F16" s="308" t="s">
        <v>598</v>
      </c>
      <c r="G16" s="308"/>
      <c r="H16" s="308"/>
      <c r="I16" s="308"/>
      <c r="J16" s="308"/>
      <c r="K16" s="199"/>
    </row>
    <row r="17" spans="2:11" ht="15" customHeight="1">
      <c r="B17" s="202"/>
      <c r="C17" s="203"/>
      <c r="D17" s="203"/>
      <c r="E17" s="204" t="s">
        <v>599</v>
      </c>
      <c r="F17" s="308" t="s">
        <v>600</v>
      </c>
      <c r="G17" s="308"/>
      <c r="H17" s="308"/>
      <c r="I17" s="308"/>
      <c r="J17" s="308"/>
      <c r="K17" s="199"/>
    </row>
    <row r="18" spans="2:11" ht="15" customHeight="1">
      <c r="B18" s="202"/>
      <c r="C18" s="203"/>
      <c r="D18" s="203"/>
      <c r="E18" s="204" t="s">
        <v>601</v>
      </c>
      <c r="F18" s="308" t="s">
        <v>602</v>
      </c>
      <c r="G18" s="308"/>
      <c r="H18" s="308"/>
      <c r="I18" s="308"/>
      <c r="J18" s="308"/>
      <c r="K18" s="199"/>
    </row>
    <row r="19" spans="2:11" ht="15" customHeight="1">
      <c r="B19" s="202"/>
      <c r="C19" s="203"/>
      <c r="D19" s="203"/>
      <c r="E19" s="204" t="s">
        <v>603</v>
      </c>
      <c r="F19" s="308" t="s">
        <v>604</v>
      </c>
      <c r="G19" s="308"/>
      <c r="H19" s="308"/>
      <c r="I19" s="308"/>
      <c r="J19" s="308"/>
      <c r="K19" s="199"/>
    </row>
    <row r="20" spans="2:11" ht="15" customHeight="1">
      <c r="B20" s="202"/>
      <c r="C20" s="203"/>
      <c r="D20" s="203"/>
      <c r="E20" s="204" t="s">
        <v>605</v>
      </c>
      <c r="F20" s="308" t="s">
        <v>606</v>
      </c>
      <c r="G20" s="308"/>
      <c r="H20" s="308"/>
      <c r="I20" s="308"/>
      <c r="J20" s="308"/>
      <c r="K20" s="199"/>
    </row>
    <row r="21" spans="2:11" ht="15" customHeight="1">
      <c r="B21" s="202"/>
      <c r="C21" s="203"/>
      <c r="D21" s="203"/>
      <c r="E21" s="204" t="s">
        <v>722</v>
      </c>
      <c r="F21" s="308" t="s">
        <v>607</v>
      </c>
      <c r="G21" s="308"/>
      <c r="H21" s="308"/>
      <c r="I21" s="308"/>
      <c r="J21" s="308"/>
      <c r="K21" s="199"/>
    </row>
    <row r="22" spans="2:11" ht="12.75" customHeight="1">
      <c r="B22" s="202"/>
      <c r="C22" s="203"/>
      <c r="D22" s="203"/>
      <c r="E22" s="203"/>
      <c r="F22" s="203"/>
      <c r="G22" s="203"/>
      <c r="H22" s="203"/>
      <c r="I22" s="203"/>
      <c r="J22" s="203"/>
      <c r="K22" s="199"/>
    </row>
    <row r="23" spans="2:11" ht="15" customHeight="1">
      <c r="B23" s="202"/>
      <c r="C23" s="308" t="s">
        <v>608</v>
      </c>
      <c r="D23" s="308"/>
      <c r="E23" s="308"/>
      <c r="F23" s="308"/>
      <c r="G23" s="308"/>
      <c r="H23" s="308"/>
      <c r="I23" s="308"/>
      <c r="J23" s="308"/>
      <c r="K23" s="199"/>
    </row>
    <row r="24" spans="2:11" ht="15" customHeight="1">
      <c r="B24" s="202"/>
      <c r="C24" s="308" t="s">
        <v>609</v>
      </c>
      <c r="D24" s="308"/>
      <c r="E24" s="308"/>
      <c r="F24" s="308"/>
      <c r="G24" s="308"/>
      <c r="H24" s="308"/>
      <c r="I24" s="308"/>
      <c r="J24" s="308"/>
      <c r="K24" s="199"/>
    </row>
    <row r="25" spans="2:11" ht="15" customHeight="1">
      <c r="B25" s="202"/>
      <c r="C25" s="201"/>
      <c r="D25" s="308" t="s">
        <v>610</v>
      </c>
      <c r="E25" s="308"/>
      <c r="F25" s="308"/>
      <c r="G25" s="308"/>
      <c r="H25" s="308"/>
      <c r="I25" s="308"/>
      <c r="J25" s="308"/>
      <c r="K25" s="199"/>
    </row>
    <row r="26" spans="2:11" ht="15" customHeight="1">
      <c r="B26" s="202"/>
      <c r="C26" s="203"/>
      <c r="D26" s="308" t="s">
        <v>611</v>
      </c>
      <c r="E26" s="308"/>
      <c r="F26" s="308"/>
      <c r="G26" s="308"/>
      <c r="H26" s="308"/>
      <c r="I26" s="308"/>
      <c r="J26" s="308"/>
      <c r="K26" s="199"/>
    </row>
    <row r="27" spans="2:11" ht="12.75" customHeight="1">
      <c r="B27" s="202"/>
      <c r="C27" s="203"/>
      <c r="D27" s="203"/>
      <c r="E27" s="203"/>
      <c r="F27" s="203"/>
      <c r="G27" s="203"/>
      <c r="H27" s="203"/>
      <c r="I27" s="203"/>
      <c r="J27" s="203"/>
      <c r="K27" s="199"/>
    </row>
    <row r="28" spans="2:11" ht="15" customHeight="1">
      <c r="B28" s="202"/>
      <c r="C28" s="203"/>
      <c r="D28" s="308" t="s">
        <v>612</v>
      </c>
      <c r="E28" s="308"/>
      <c r="F28" s="308"/>
      <c r="G28" s="308"/>
      <c r="H28" s="308"/>
      <c r="I28" s="308"/>
      <c r="J28" s="308"/>
      <c r="K28" s="199"/>
    </row>
    <row r="29" spans="2:11" ht="15" customHeight="1">
      <c r="B29" s="202"/>
      <c r="C29" s="203"/>
      <c r="D29" s="308" t="s">
        <v>613</v>
      </c>
      <c r="E29" s="308"/>
      <c r="F29" s="308"/>
      <c r="G29" s="308"/>
      <c r="H29" s="308"/>
      <c r="I29" s="308"/>
      <c r="J29" s="308"/>
      <c r="K29" s="199"/>
    </row>
    <row r="30" spans="2:11" ht="12.75" customHeight="1">
      <c r="B30" s="202"/>
      <c r="C30" s="203"/>
      <c r="D30" s="203"/>
      <c r="E30" s="203"/>
      <c r="F30" s="203"/>
      <c r="G30" s="203"/>
      <c r="H30" s="203"/>
      <c r="I30" s="203"/>
      <c r="J30" s="203"/>
      <c r="K30" s="199"/>
    </row>
    <row r="31" spans="2:11" ht="15" customHeight="1">
      <c r="B31" s="202"/>
      <c r="C31" s="203"/>
      <c r="D31" s="308" t="s">
        <v>614</v>
      </c>
      <c r="E31" s="308"/>
      <c r="F31" s="308"/>
      <c r="G31" s="308"/>
      <c r="H31" s="308"/>
      <c r="I31" s="308"/>
      <c r="J31" s="308"/>
      <c r="K31" s="199"/>
    </row>
    <row r="32" spans="2:11" ht="15" customHeight="1">
      <c r="B32" s="202"/>
      <c r="C32" s="203"/>
      <c r="D32" s="308" t="s">
        <v>615</v>
      </c>
      <c r="E32" s="308"/>
      <c r="F32" s="308"/>
      <c r="G32" s="308"/>
      <c r="H32" s="308"/>
      <c r="I32" s="308"/>
      <c r="J32" s="308"/>
      <c r="K32" s="199"/>
    </row>
    <row r="33" spans="2:11" ht="15" customHeight="1">
      <c r="B33" s="202"/>
      <c r="C33" s="203"/>
      <c r="D33" s="308" t="s">
        <v>616</v>
      </c>
      <c r="E33" s="308"/>
      <c r="F33" s="308"/>
      <c r="G33" s="308"/>
      <c r="H33" s="308"/>
      <c r="I33" s="308"/>
      <c r="J33" s="308"/>
      <c r="K33" s="199"/>
    </row>
    <row r="34" spans="2:11" ht="15" customHeight="1">
      <c r="B34" s="202"/>
      <c r="C34" s="203"/>
      <c r="D34" s="201"/>
      <c r="E34" s="205" t="s">
        <v>769</v>
      </c>
      <c r="F34" s="201"/>
      <c r="G34" s="308" t="s">
        <v>617</v>
      </c>
      <c r="H34" s="308"/>
      <c r="I34" s="308"/>
      <c r="J34" s="308"/>
      <c r="K34" s="199"/>
    </row>
    <row r="35" spans="2:11" ht="15" customHeight="1">
      <c r="B35" s="202"/>
      <c r="C35" s="203"/>
      <c r="D35" s="201"/>
      <c r="E35" s="205" t="s">
        <v>618</v>
      </c>
      <c r="F35" s="201"/>
      <c r="G35" s="308" t="s">
        <v>619</v>
      </c>
      <c r="H35" s="308"/>
      <c r="I35" s="308"/>
      <c r="J35" s="308"/>
      <c r="K35" s="199"/>
    </row>
    <row r="36" spans="2:11" ht="15" customHeight="1">
      <c r="B36" s="202"/>
      <c r="C36" s="203"/>
      <c r="D36" s="201"/>
      <c r="E36" s="205" t="s">
        <v>685</v>
      </c>
      <c r="F36" s="201"/>
      <c r="G36" s="308" t="s">
        <v>620</v>
      </c>
      <c r="H36" s="308"/>
      <c r="I36" s="308"/>
      <c r="J36" s="308"/>
      <c r="K36" s="199"/>
    </row>
    <row r="37" spans="2:11" ht="15" customHeight="1">
      <c r="B37" s="202"/>
      <c r="C37" s="203"/>
      <c r="D37" s="201"/>
      <c r="E37" s="205" t="s">
        <v>770</v>
      </c>
      <c r="F37" s="201"/>
      <c r="G37" s="308" t="s">
        <v>621</v>
      </c>
      <c r="H37" s="308"/>
      <c r="I37" s="308"/>
      <c r="J37" s="308"/>
      <c r="K37" s="199"/>
    </row>
    <row r="38" spans="2:11" ht="15" customHeight="1">
      <c r="B38" s="202"/>
      <c r="C38" s="203"/>
      <c r="D38" s="201"/>
      <c r="E38" s="205" t="s">
        <v>771</v>
      </c>
      <c r="F38" s="201"/>
      <c r="G38" s="308" t="s">
        <v>622</v>
      </c>
      <c r="H38" s="308"/>
      <c r="I38" s="308"/>
      <c r="J38" s="308"/>
      <c r="K38" s="199"/>
    </row>
    <row r="39" spans="2:11" ht="15" customHeight="1">
      <c r="B39" s="202"/>
      <c r="C39" s="203"/>
      <c r="D39" s="201"/>
      <c r="E39" s="205" t="s">
        <v>772</v>
      </c>
      <c r="F39" s="201"/>
      <c r="G39" s="308" t="s">
        <v>623</v>
      </c>
      <c r="H39" s="308"/>
      <c r="I39" s="308"/>
      <c r="J39" s="308"/>
      <c r="K39" s="199"/>
    </row>
    <row r="40" spans="2:11" ht="15" customHeight="1">
      <c r="B40" s="202"/>
      <c r="C40" s="203"/>
      <c r="D40" s="201"/>
      <c r="E40" s="205" t="s">
        <v>624</v>
      </c>
      <c r="F40" s="201"/>
      <c r="G40" s="308" t="s">
        <v>625</v>
      </c>
      <c r="H40" s="308"/>
      <c r="I40" s="308"/>
      <c r="J40" s="308"/>
      <c r="K40" s="199"/>
    </row>
    <row r="41" spans="2:11" ht="15" customHeight="1">
      <c r="B41" s="202"/>
      <c r="C41" s="203"/>
      <c r="D41" s="201"/>
      <c r="E41" s="205"/>
      <c r="F41" s="201"/>
      <c r="G41" s="308" t="s">
        <v>626</v>
      </c>
      <c r="H41" s="308"/>
      <c r="I41" s="308"/>
      <c r="J41" s="308"/>
      <c r="K41" s="199"/>
    </row>
    <row r="42" spans="2:11" ht="15" customHeight="1">
      <c r="B42" s="202"/>
      <c r="C42" s="203"/>
      <c r="D42" s="201"/>
      <c r="E42" s="205" t="s">
        <v>627</v>
      </c>
      <c r="F42" s="201"/>
      <c r="G42" s="308" t="s">
        <v>628</v>
      </c>
      <c r="H42" s="308"/>
      <c r="I42" s="308"/>
      <c r="J42" s="308"/>
      <c r="K42" s="199"/>
    </row>
    <row r="43" spans="2:11" ht="15" customHeight="1">
      <c r="B43" s="202"/>
      <c r="C43" s="203"/>
      <c r="D43" s="201"/>
      <c r="E43" s="205" t="s">
        <v>775</v>
      </c>
      <c r="F43" s="201"/>
      <c r="G43" s="308" t="s">
        <v>629</v>
      </c>
      <c r="H43" s="308"/>
      <c r="I43" s="308"/>
      <c r="J43" s="308"/>
      <c r="K43" s="199"/>
    </row>
    <row r="44" spans="2:11" ht="12.75" customHeight="1">
      <c r="B44" s="202"/>
      <c r="C44" s="203"/>
      <c r="D44" s="201"/>
      <c r="E44" s="201"/>
      <c r="F44" s="201"/>
      <c r="G44" s="201"/>
      <c r="H44" s="201"/>
      <c r="I44" s="201"/>
      <c r="J44" s="201"/>
      <c r="K44" s="199"/>
    </row>
    <row r="45" spans="2:11" ht="15" customHeight="1">
      <c r="B45" s="202"/>
      <c r="C45" s="203"/>
      <c r="D45" s="308" t="s">
        <v>630</v>
      </c>
      <c r="E45" s="308"/>
      <c r="F45" s="308"/>
      <c r="G45" s="308"/>
      <c r="H45" s="308"/>
      <c r="I45" s="308"/>
      <c r="J45" s="308"/>
      <c r="K45" s="199"/>
    </row>
    <row r="46" spans="2:11" ht="15" customHeight="1">
      <c r="B46" s="202"/>
      <c r="C46" s="203"/>
      <c r="D46" s="203"/>
      <c r="E46" s="308" t="s">
        <v>631</v>
      </c>
      <c r="F46" s="308"/>
      <c r="G46" s="308"/>
      <c r="H46" s="308"/>
      <c r="I46" s="308"/>
      <c r="J46" s="308"/>
      <c r="K46" s="199"/>
    </row>
    <row r="47" spans="2:11" ht="15" customHeight="1">
      <c r="B47" s="202"/>
      <c r="C47" s="203"/>
      <c r="D47" s="203"/>
      <c r="E47" s="308" t="s">
        <v>632</v>
      </c>
      <c r="F47" s="308"/>
      <c r="G47" s="308"/>
      <c r="H47" s="308"/>
      <c r="I47" s="308"/>
      <c r="J47" s="308"/>
      <c r="K47" s="199"/>
    </row>
    <row r="48" spans="2:11" ht="15" customHeight="1">
      <c r="B48" s="202"/>
      <c r="C48" s="203"/>
      <c r="D48" s="203"/>
      <c r="E48" s="308" t="s">
        <v>633</v>
      </c>
      <c r="F48" s="308"/>
      <c r="G48" s="308"/>
      <c r="H48" s="308"/>
      <c r="I48" s="308"/>
      <c r="J48" s="308"/>
      <c r="K48" s="199"/>
    </row>
    <row r="49" spans="2:11" ht="15" customHeight="1">
      <c r="B49" s="202"/>
      <c r="C49" s="203"/>
      <c r="D49" s="308" t="s">
        <v>634</v>
      </c>
      <c r="E49" s="308"/>
      <c r="F49" s="308"/>
      <c r="G49" s="308"/>
      <c r="H49" s="308"/>
      <c r="I49" s="308"/>
      <c r="J49" s="308"/>
      <c r="K49" s="199"/>
    </row>
    <row r="50" spans="2:11" ht="25.5" customHeight="1">
      <c r="B50" s="198"/>
      <c r="C50" s="311" t="s">
        <v>635</v>
      </c>
      <c r="D50" s="311"/>
      <c r="E50" s="311"/>
      <c r="F50" s="311"/>
      <c r="G50" s="311"/>
      <c r="H50" s="311"/>
      <c r="I50" s="311"/>
      <c r="J50" s="311"/>
      <c r="K50" s="199"/>
    </row>
    <row r="51" spans="2:11" ht="5.25" customHeight="1">
      <c r="B51" s="198"/>
      <c r="C51" s="200"/>
      <c r="D51" s="200"/>
      <c r="E51" s="200"/>
      <c r="F51" s="200"/>
      <c r="G51" s="200"/>
      <c r="H51" s="200"/>
      <c r="I51" s="200"/>
      <c r="J51" s="200"/>
      <c r="K51" s="199"/>
    </row>
    <row r="52" spans="2:11" ht="15" customHeight="1">
      <c r="B52" s="198"/>
      <c r="C52" s="308" t="s">
        <v>636</v>
      </c>
      <c r="D52" s="308"/>
      <c r="E52" s="308"/>
      <c r="F52" s="308"/>
      <c r="G52" s="308"/>
      <c r="H52" s="308"/>
      <c r="I52" s="308"/>
      <c r="J52" s="308"/>
      <c r="K52" s="199"/>
    </row>
    <row r="53" spans="2:11" ht="15" customHeight="1">
      <c r="B53" s="198"/>
      <c r="C53" s="308" t="s">
        <v>0</v>
      </c>
      <c r="D53" s="308"/>
      <c r="E53" s="308"/>
      <c r="F53" s="308"/>
      <c r="G53" s="308"/>
      <c r="H53" s="308"/>
      <c r="I53" s="308"/>
      <c r="J53" s="308"/>
      <c r="K53" s="199"/>
    </row>
    <row r="54" spans="2:11" ht="12.75" customHeight="1">
      <c r="B54" s="198"/>
      <c r="C54" s="201"/>
      <c r="D54" s="201"/>
      <c r="E54" s="201"/>
      <c r="F54" s="201"/>
      <c r="G54" s="201"/>
      <c r="H54" s="201"/>
      <c r="I54" s="201"/>
      <c r="J54" s="201"/>
      <c r="K54" s="199"/>
    </row>
    <row r="55" spans="2:11" ht="15" customHeight="1">
      <c r="B55" s="198"/>
      <c r="C55" s="308" t="s">
        <v>1</v>
      </c>
      <c r="D55" s="308"/>
      <c r="E55" s="308"/>
      <c r="F55" s="308"/>
      <c r="G55" s="308"/>
      <c r="H55" s="308"/>
      <c r="I55" s="308"/>
      <c r="J55" s="308"/>
      <c r="K55" s="199"/>
    </row>
    <row r="56" spans="2:11" ht="15" customHeight="1">
      <c r="B56" s="198"/>
      <c r="C56" s="203"/>
      <c r="D56" s="308" t="s">
        <v>2</v>
      </c>
      <c r="E56" s="308"/>
      <c r="F56" s="308"/>
      <c r="G56" s="308"/>
      <c r="H56" s="308"/>
      <c r="I56" s="308"/>
      <c r="J56" s="308"/>
      <c r="K56" s="199"/>
    </row>
    <row r="57" spans="2:11" ht="15" customHeight="1">
      <c r="B57" s="198"/>
      <c r="C57" s="203"/>
      <c r="D57" s="308" t="s">
        <v>3</v>
      </c>
      <c r="E57" s="308"/>
      <c r="F57" s="308"/>
      <c r="G57" s="308"/>
      <c r="H57" s="308"/>
      <c r="I57" s="308"/>
      <c r="J57" s="308"/>
      <c r="K57" s="199"/>
    </row>
    <row r="58" spans="2:11" ht="15" customHeight="1">
      <c r="B58" s="198"/>
      <c r="C58" s="203"/>
      <c r="D58" s="308" t="s">
        <v>4</v>
      </c>
      <c r="E58" s="308"/>
      <c r="F58" s="308"/>
      <c r="G58" s="308"/>
      <c r="H58" s="308"/>
      <c r="I58" s="308"/>
      <c r="J58" s="308"/>
      <c r="K58" s="199"/>
    </row>
    <row r="59" spans="2:11" ht="15" customHeight="1">
      <c r="B59" s="198"/>
      <c r="C59" s="203"/>
      <c r="D59" s="308" t="s">
        <v>5</v>
      </c>
      <c r="E59" s="308"/>
      <c r="F59" s="308"/>
      <c r="G59" s="308"/>
      <c r="H59" s="308"/>
      <c r="I59" s="308"/>
      <c r="J59" s="308"/>
      <c r="K59" s="199"/>
    </row>
    <row r="60" spans="2:11" ht="15" customHeight="1">
      <c r="B60" s="198"/>
      <c r="C60" s="203"/>
      <c r="D60" s="310" t="s">
        <v>6</v>
      </c>
      <c r="E60" s="310"/>
      <c r="F60" s="310"/>
      <c r="G60" s="310"/>
      <c r="H60" s="310"/>
      <c r="I60" s="310"/>
      <c r="J60" s="310"/>
      <c r="K60" s="199"/>
    </row>
    <row r="61" spans="2:11" ht="15" customHeight="1">
      <c r="B61" s="198"/>
      <c r="C61" s="203"/>
      <c r="D61" s="308" t="s">
        <v>7</v>
      </c>
      <c r="E61" s="308"/>
      <c r="F61" s="308"/>
      <c r="G61" s="308"/>
      <c r="H61" s="308"/>
      <c r="I61" s="308"/>
      <c r="J61" s="308"/>
      <c r="K61" s="199"/>
    </row>
    <row r="62" spans="2:11" ht="12.75" customHeight="1">
      <c r="B62" s="198"/>
      <c r="C62" s="203"/>
      <c r="D62" s="203"/>
      <c r="E62" s="206"/>
      <c r="F62" s="203"/>
      <c r="G62" s="203"/>
      <c r="H62" s="203"/>
      <c r="I62" s="203"/>
      <c r="J62" s="203"/>
      <c r="K62" s="199"/>
    </row>
    <row r="63" spans="2:11" ht="15" customHeight="1">
      <c r="B63" s="198"/>
      <c r="C63" s="203"/>
      <c r="D63" s="308" t="s">
        <v>8</v>
      </c>
      <c r="E63" s="308"/>
      <c r="F63" s="308"/>
      <c r="G63" s="308"/>
      <c r="H63" s="308"/>
      <c r="I63" s="308"/>
      <c r="J63" s="308"/>
      <c r="K63" s="199"/>
    </row>
    <row r="64" spans="2:11" ht="15" customHeight="1">
      <c r="B64" s="198"/>
      <c r="C64" s="203"/>
      <c r="D64" s="310" t="s">
        <v>9</v>
      </c>
      <c r="E64" s="310"/>
      <c r="F64" s="310"/>
      <c r="G64" s="310"/>
      <c r="H64" s="310"/>
      <c r="I64" s="310"/>
      <c r="J64" s="310"/>
      <c r="K64" s="199"/>
    </row>
    <row r="65" spans="2:11" ht="15" customHeight="1">
      <c r="B65" s="198"/>
      <c r="C65" s="203"/>
      <c r="D65" s="308" t="s">
        <v>10</v>
      </c>
      <c r="E65" s="308"/>
      <c r="F65" s="308"/>
      <c r="G65" s="308"/>
      <c r="H65" s="308"/>
      <c r="I65" s="308"/>
      <c r="J65" s="308"/>
      <c r="K65" s="199"/>
    </row>
    <row r="66" spans="2:11" ht="15" customHeight="1">
      <c r="B66" s="198"/>
      <c r="C66" s="203"/>
      <c r="D66" s="308" t="s">
        <v>11</v>
      </c>
      <c r="E66" s="308"/>
      <c r="F66" s="308"/>
      <c r="G66" s="308"/>
      <c r="H66" s="308"/>
      <c r="I66" s="308"/>
      <c r="J66" s="308"/>
      <c r="K66" s="199"/>
    </row>
    <row r="67" spans="2:11" ht="15" customHeight="1">
      <c r="B67" s="198"/>
      <c r="C67" s="203"/>
      <c r="D67" s="308" t="s">
        <v>12</v>
      </c>
      <c r="E67" s="308"/>
      <c r="F67" s="308"/>
      <c r="G67" s="308"/>
      <c r="H67" s="308"/>
      <c r="I67" s="308"/>
      <c r="J67" s="308"/>
      <c r="K67" s="199"/>
    </row>
    <row r="68" spans="2:11" ht="15" customHeight="1">
      <c r="B68" s="198"/>
      <c r="C68" s="203"/>
      <c r="D68" s="308" t="s">
        <v>13</v>
      </c>
      <c r="E68" s="308"/>
      <c r="F68" s="308"/>
      <c r="G68" s="308"/>
      <c r="H68" s="308"/>
      <c r="I68" s="308"/>
      <c r="J68" s="308"/>
      <c r="K68" s="199"/>
    </row>
    <row r="69" spans="2:11" ht="12.75" customHeight="1">
      <c r="B69" s="207"/>
      <c r="C69" s="208"/>
      <c r="D69" s="208"/>
      <c r="E69" s="208"/>
      <c r="F69" s="208"/>
      <c r="G69" s="208"/>
      <c r="H69" s="208"/>
      <c r="I69" s="208"/>
      <c r="J69" s="208"/>
      <c r="K69" s="209"/>
    </row>
    <row r="70" spans="2:11" ht="18.75" customHeight="1">
      <c r="B70" s="210"/>
      <c r="C70" s="210"/>
      <c r="D70" s="210"/>
      <c r="E70" s="210"/>
      <c r="F70" s="210"/>
      <c r="G70" s="210"/>
      <c r="H70" s="210"/>
      <c r="I70" s="210"/>
      <c r="J70" s="210"/>
      <c r="K70" s="211"/>
    </row>
    <row r="71" spans="2:11" ht="18.75" customHeight="1">
      <c r="B71" s="211"/>
      <c r="C71" s="211"/>
      <c r="D71" s="211"/>
      <c r="E71" s="211"/>
      <c r="F71" s="211"/>
      <c r="G71" s="211"/>
      <c r="H71" s="211"/>
      <c r="I71" s="211"/>
      <c r="J71" s="211"/>
      <c r="K71" s="211"/>
    </row>
    <row r="72" spans="2:11" ht="7.5" customHeight="1">
      <c r="B72" s="212"/>
      <c r="C72" s="213"/>
      <c r="D72" s="213"/>
      <c r="E72" s="213"/>
      <c r="F72" s="213"/>
      <c r="G72" s="213"/>
      <c r="H72" s="213"/>
      <c r="I72" s="213"/>
      <c r="J72" s="213"/>
      <c r="K72" s="214"/>
    </row>
    <row r="73" spans="2:11" ht="45" customHeight="1">
      <c r="B73" s="215"/>
      <c r="C73" s="309" t="s">
        <v>587</v>
      </c>
      <c r="D73" s="309"/>
      <c r="E73" s="309"/>
      <c r="F73" s="309"/>
      <c r="G73" s="309"/>
      <c r="H73" s="309"/>
      <c r="I73" s="309"/>
      <c r="J73" s="309"/>
      <c r="K73" s="217"/>
    </row>
    <row r="74" spans="2:11" ht="17.25" customHeight="1">
      <c r="B74" s="215"/>
      <c r="C74" s="218" t="s">
        <v>14</v>
      </c>
      <c r="D74" s="218"/>
      <c r="E74" s="218"/>
      <c r="F74" s="218" t="s">
        <v>15</v>
      </c>
      <c r="G74" s="219"/>
      <c r="H74" s="218" t="s">
        <v>770</v>
      </c>
      <c r="I74" s="218" t="s">
        <v>689</v>
      </c>
      <c r="J74" s="218" t="s">
        <v>16</v>
      </c>
      <c r="K74" s="217"/>
    </row>
    <row r="75" spans="2:11" ht="17.25" customHeight="1">
      <c r="B75" s="215"/>
      <c r="C75" s="220" t="s">
        <v>17</v>
      </c>
      <c r="D75" s="220"/>
      <c r="E75" s="220"/>
      <c r="F75" s="221" t="s">
        <v>18</v>
      </c>
      <c r="G75" s="222"/>
      <c r="H75" s="220"/>
      <c r="I75" s="220"/>
      <c r="J75" s="220" t="s">
        <v>19</v>
      </c>
      <c r="K75" s="217"/>
    </row>
    <row r="76" spans="2:11" ht="5.25" customHeight="1">
      <c r="B76" s="215"/>
      <c r="C76" s="223"/>
      <c r="D76" s="223"/>
      <c r="E76" s="223"/>
      <c r="F76" s="223"/>
      <c r="G76" s="224"/>
      <c r="H76" s="223"/>
      <c r="I76" s="223"/>
      <c r="J76" s="223"/>
      <c r="K76" s="217"/>
    </row>
    <row r="77" spans="2:11" ht="15" customHeight="1">
      <c r="B77" s="215"/>
      <c r="C77" s="205" t="s">
        <v>20</v>
      </c>
      <c r="D77" s="205"/>
      <c r="E77" s="205"/>
      <c r="F77" s="225" t="s">
        <v>21</v>
      </c>
      <c r="G77" s="224"/>
      <c r="H77" s="205" t="s">
        <v>22</v>
      </c>
      <c r="I77" s="205" t="s">
        <v>23</v>
      </c>
      <c r="J77" s="205" t="s">
        <v>24</v>
      </c>
      <c r="K77" s="217"/>
    </row>
    <row r="78" spans="2:11" ht="15" customHeight="1">
      <c r="B78" s="226"/>
      <c r="C78" s="205" t="s">
        <v>25</v>
      </c>
      <c r="D78" s="205"/>
      <c r="E78" s="205"/>
      <c r="F78" s="225" t="s">
        <v>26</v>
      </c>
      <c r="G78" s="224"/>
      <c r="H78" s="205" t="s">
        <v>27</v>
      </c>
      <c r="I78" s="205" t="s">
        <v>23</v>
      </c>
      <c r="J78" s="205">
        <v>50</v>
      </c>
      <c r="K78" s="217"/>
    </row>
    <row r="79" spans="2:11" ht="15" customHeight="1">
      <c r="B79" s="226"/>
      <c r="C79" s="205" t="s">
        <v>28</v>
      </c>
      <c r="D79" s="205"/>
      <c r="E79" s="205"/>
      <c r="F79" s="225" t="s">
        <v>21</v>
      </c>
      <c r="G79" s="224"/>
      <c r="H79" s="205" t="s">
        <v>29</v>
      </c>
      <c r="I79" s="205" t="s">
        <v>30</v>
      </c>
      <c r="J79" s="205"/>
      <c r="K79" s="217"/>
    </row>
    <row r="80" spans="2:11" ht="15" customHeight="1">
      <c r="B80" s="226"/>
      <c r="C80" s="205" t="s">
        <v>31</v>
      </c>
      <c r="D80" s="205"/>
      <c r="E80" s="205"/>
      <c r="F80" s="225" t="s">
        <v>26</v>
      </c>
      <c r="G80" s="224"/>
      <c r="H80" s="205" t="s">
        <v>32</v>
      </c>
      <c r="I80" s="205" t="s">
        <v>23</v>
      </c>
      <c r="J80" s="205">
        <v>50</v>
      </c>
      <c r="K80" s="217"/>
    </row>
    <row r="81" spans="2:11" ht="15" customHeight="1">
      <c r="B81" s="226"/>
      <c r="C81" s="205" t="s">
        <v>33</v>
      </c>
      <c r="D81" s="205"/>
      <c r="E81" s="205"/>
      <c r="F81" s="225" t="s">
        <v>26</v>
      </c>
      <c r="G81" s="224"/>
      <c r="H81" s="205" t="s">
        <v>34</v>
      </c>
      <c r="I81" s="205" t="s">
        <v>23</v>
      </c>
      <c r="J81" s="205">
        <v>20</v>
      </c>
      <c r="K81" s="217"/>
    </row>
    <row r="82" spans="2:11" ht="15" customHeight="1">
      <c r="B82" s="226"/>
      <c r="C82" s="205" t="s">
        <v>35</v>
      </c>
      <c r="D82" s="205"/>
      <c r="E82" s="205"/>
      <c r="F82" s="225" t="s">
        <v>26</v>
      </c>
      <c r="G82" s="224"/>
      <c r="H82" s="205" t="s">
        <v>36</v>
      </c>
      <c r="I82" s="205" t="s">
        <v>23</v>
      </c>
      <c r="J82" s="205">
        <v>20</v>
      </c>
      <c r="K82" s="217"/>
    </row>
    <row r="83" spans="2:11" ht="15" customHeight="1">
      <c r="B83" s="226"/>
      <c r="C83" s="205" t="s">
        <v>37</v>
      </c>
      <c r="D83" s="205"/>
      <c r="E83" s="205"/>
      <c r="F83" s="225" t="s">
        <v>26</v>
      </c>
      <c r="G83" s="224"/>
      <c r="H83" s="205" t="s">
        <v>38</v>
      </c>
      <c r="I83" s="205" t="s">
        <v>23</v>
      </c>
      <c r="J83" s="205">
        <v>50</v>
      </c>
      <c r="K83" s="217"/>
    </row>
    <row r="84" spans="2:11" ht="15" customHeight="1">
      <c r="B84" s="226"/>
      <c r="C84" s="205" t="s">
        <v>39</v>
      </c>
      <c r="D84" s="205"/>
      <c r="E84" s="205"/>
      <c r="F84" s="225" t="s">
        <v>26</v>
      </c>
      <c r="G84" s="224"/>
      <c r="H84" s="205" t="s">
        <v>39</v>
      </c>
      <c r="I84" s="205" t="s">
        <v>23</v>
      </c>
      <c r="J84" s="205">
        <v>50</v>
      </c>
      <c r="K84" s="217"/>
    </row>
    <row r="85" spans="2:11" ht="15" customHeight="1">
      <c r="B85" s="226"/>
      <c r="C85" s="205" t="s">
        <v>776</v>
      </c>
      <c r="D85" s="205"/>
      <c r="E85" s="205"/>
      <c r="F85" s="225" t="s">
        <v>26</v>
      </c>
      <c r="G85" s="224"/>
      <c r="H85" s="205" t="s">
        <v>40</v>
      </c>
      <c r="I85" s="205" t="s">
        <v>23</v>
      </c>
      <c r="J85" s="205">
        <v>255</v>
      </c>
      <c r="K85" s="217"/>
    </row>
    <row r="86" spans="2:11" ht="15" customHeight="1">
      <c r="B86" s="226"/>
      <c r="C86" s="205" t="s">
        <v>41</v>
      </c>
      <c r="D86" s="205"/>
      <c r="E86" s="205"/>
      <c r="F86" s="225" t="s">
        <v>21</v>
      </c>
      <c r="G86" s="224"/>
      <c r="H86" s="205" t="s">
        <v>42</v>
      </c>
      <c r="I86" s="205" t="s">
        <v>43</v>
      </c>
      <c r="J86" s="205"/>
      <c r="K86" s="217"/>
    </row>
    <row r="87" spans="2:11" ht="15" customHeight="1">
      <c r="B87" s="226"/>
      <c r="C87" s="205" t="s">
        <v>44</v>
      </c>
      <c r="D87" s="205"/>
      <c r="E87" s="205"/>
      <c r="F87" s="225" t="s">
        <v>21</v>
      </c>
      <c r="G87" s="224"/>
      <c r="H87" s="205" t="s">
        <v>45</v>
      </c>
      <c r="I87" s="205" t="s">
        <v>46</v>
      </c>
      <c r="J87" s="205"/>
      <c r="K87" s="217"/>
    </row>
    <row r="88" spans="2:11" ht="15" customHeight="1">
      <c r="B88" s="226"/>
      <c r="C88" s="205" t="s">
        <v>47</v>
      </c>
      <c r="D88" s="205"/>
      <c r="E88" s="205"/>
      <c r="F88" s="225" t="s">
        <v>21</v>
      </c>
      <c r="G88" s="224"/>
      <c r="H88" s="205" t="s">
        <v>47</v>
      </c>
      <c r="I88" s="205" t="s">
        <v>46</v>
      </c>
      <c r="J88" s="205"/>
      <c r="K88" s="217"/>
    </row>
    <row r="89" spans="2:11" ht="15" customHeight="1">
      <c r="B89" s="226"/>
      <c r="C89" s="205" t="s">
        <v>672</v>
      </c>
      <c r="D89" s="205"/>
      <c r="E89" s="205"/>
      <c r="F89" s="225" t="s">
        <v>21</v>
      </c>
      <c r="G89" s="224"/>
      <c r="H89" s="205" t="s">
        <v>48</v>
      </c>
      <c r="I89" s="205" t="s">
        <v>46</v>
      </c>
      <c r="J89" s="205"/>
      <c r="K89" s="217"/>
    </row>
    <row r="90" spans="2:11" ht="15" customHeight="1">
      <c r="B90" s="226"/>
      <c r="C90" s="205" t="s">
        <v>680</v>
      </c>
      <c r="D90" s="205"/>
      <c r="E90" s="205"/>
      <c r="F90" s="225" t="s">
        <v>21</v>
      </c>
      <c r="G90" s="224"/>
      <c r="H90" s="205" t="s">
        <v>49</v>
      </c>
      <c r="I90" s="205" t="s">
        <v>46</v>
      </c>
      <c r="J90" s="205"/>
      <c r="K90" s="217"/>
    </row>
    <row r="91" spans="2:11" ht="15" customHeight="1">
      <c r="B91" s="227"/>
      <c r="C91" s="228"/>
      <c r="D91" s="228"/>
      <c r="E91" s="228"/>
      <c r="F91" s="228"/>
      <c r="G91" s="228"/>
      <c r="H91" s="228"/>
      <c r="I91" s="228"/>
      <c r="J91" s="228"/>
      <c r="K91" s="229"/>
    </row>
    <row r="92" spans="2:11" ht="18.75" customHeight="1">
      <c r="B92" s="230"/>
      <c r="C92" s="231"/>
      <c r="D92" s="231"/>
      <c r="E92" s="231"/>
      <c r="F92" s="231"/>
      <c r="G92" s="231"/>
      <c r="H92" s="231"/>
      <c r="I92" s="231"/>
      <c r="J92" s="231"/>
      <c r="K92" s="230"/>
    </row>
    <row r="93" spans="2:11" ht="18.75" customHeight="1">
      <c r="B93" s="211"/>
      <c r="C93" s="211"/>
      <c r="D93" s="211"/>
      <c r="E93" s="211"/>
      <c r="F93" s="211"/>
      <c r="G93" s="211"/>
      <c r="H93" s="211"/>
      <c r="I93" s="211"/>
      <c r="J93" s="211"/>
      <c r="K93" s="211"/>
    </row>
    <row r="94" spans="2:11" ht="7.5" customHeight="1">
      <c r="B94" s="212"/>
      <c r="C94" s="213"/>
      <c r="D94" s="213"/>
      <c r="E94" s="213"/>
      <c r="F94" s="213"/>
      <c r="G94" s="213"/>
      <c r="H94" s="213"/>
      <c r="I94" s="213"/>
      <c r="J94" s="213"/>
      <c r="K94" s="214"/>
    </row>
    <row r="95" spans="2:11" ht="45" customHeight="1">
      <c r="B95" s="215"/>
      <c r="C95" s="309" t="s">
        <v>50</v>
      </c>
      <c r="D95" s="309"/>
      <c r="E95" s="309"/>
      <c r="F95" s="309"/>
      <c r="G95" s="309"/>
      <c r="H95" s="309"/>
      <c r="I95" s="309"/>
      <c r="J95" s="309"/>
      <c r="K95" s="217"/>
    </row>
    <row r="96" spans="2:11" ht="17.25" customHeight="1">
      <c r="B96" s="215"/>
      <c r="C96" s="218" t="s">
        <v>14</v>
      </c>
      <c r="D96" s="218"/>
      <c r="E96" s="218"/>
      <c r="F96" s="218" t="s">
        <v>15</v>
      </c>
      <c r="G96" s="219"/>
      <c r="H96" s="218" t="s">
        <v>770</v>
      </c>
      <c r="I96" s="218" t="s">
        <v>689</v>
      </c>
      <c r="J96" s="218" t="s">
        <v>16</v>
      </c>
      <c r="K96" s="217"/>
    </row>
    <row r="97" spans="2:11" ht="17.25" customHeight="1">
      <c r="B97" s="215"/>
      <c r="C97" s="220" t="s">
        <v>17</v>
      </c>
      <c r="D97" s="220"/>
      <c r="E97" s="220"/>
      <c r="F97" s="221" t="s">
        <v>18</v>
      </c>
      <c r="G97" s="222"/>
      <c r="H97" s="220"/>
      <c r="I97" s="220"/>
      <c r="J97" s="220" t="s">
        <v>19</v>
      </c>
      <c r="K97" s="217"/>
    </row>
    <row r="98" spans="2:11" ht="5.25" customHeight="1">
      <c r="B98" s="215"/>
      <c r="C98" s="218"/>
      <c r="D98" s="218"/>
      <c r="E98" s="218"/>
      <c r="F98" s="218"/>
      <c r="G98" s="232"/>
      <c r="H98" s="218"/>
      <c r="I98" s="218"/>
      <c r="J98" s="218"/>
      <c r="K98" s="217"/>
    </row>
    <row r="99" spans="2:11" ht="15" customHeight="1">
      <c r="B99" s="215"/>
      <c r="C99" s="205" t="s">
        <v>20</v>
      </c>
      <c r="D99" s="205"/>
      <c r="E99" s="205"/>
      <c r="F99" s="225" t="s">
        <v>21</v>
      </c>
      <c r="G99" s="205"/>
      <c r="H99" s="205" t="s">
        <v>51</v>
      </c>
      <c r="I99" s="205" t="s">
        <v>23</v>
      </c>
      <c r="J99" s="205" t="s">
        <v>24</v>
      </c>
      <c r="K99" s="217"/>
    </row>
    <row r="100" spans="2:11" ht="15" customHeight="1">
      <c r="B100" s="226"/>
      <c r="C100" s="205" t="s">
        <v>25</v>
      </c>
      <c r="D100" s="205"/>
      <c r="E100" s="205"/>
      <c r="F100" s="225" t="s">
        <v>26</v>
      </c>
      <c r="G100" s="205"/>
      <c r="H100" s="205" t="s">
        <v>51</v>
      </c>
      <c r="I100" s="205" t="s">
        <v>23</v>
      </c>
      <c r="J100" s="205">
        <v>50</v>
      </c>
      <c r="K100" s="217"/>
    </row>
    <row r="101" spans="2:11" ht="15" customHeight="1">
      <c r="B101" s="226"/>
      <c r="C101" s="205" t="s">
        <v>28</v>
      </c>
      <c r="D101" s="205"/>
      <c r="E101" s="205"/>
      <c r="F101" s="225" t="s">
        <v>21</v>
      </c>
      <c r="G101" s="205"/>
      <c r="H101" s="205" t="s">
        <v>51</v>
      </c>
      <c r="I101" s="205" t="s">
        <v>30</v>
      </c>
      <c r="J101" s="205"/>
      <c r="K101" s="217"/>
    </row>
    <row r="102" spans="2:11" ht="15" customHeight="1">
      <c r="B102" s="226"/>
      <c r="C102" s="205" t="s">
        <v>31</v>
      </c>
      <c r="D102" s="205"/>
      <c r="E102" s="205"/>
      <c r="F102" s="225" t="s">
        <v>26</v>
      </c>
      <c r="G102" s="205"/>
      <c r="H102" s="205" t="s">
        <v>51</v>
      </c>
      <c r="I102" s="205" t="s">
        <v>23</v>
      </c>
      <c r="J102" s="205">
        <v>50</v>
      </c>
      <c r="K102" s="217"/>
    </row>
    <row r="103" spans="2:11" ht="15" customHeight="1">
      <c r="B103" s="226"/>
      <c r="C103" s="205" t="s">
        <v>39</v>
      </c>
      <c r="D103" s="205"/>
      <c r="E103" s="205"/>
      <c r="F103" s="225" t="s">
        <v>26</v>
      </c>
      <c r="G103" s="205"/>
      <c r="H103" s="205" t="s">
        <v>51</v>
      </c>
      <c r="I103" s="205" t="s">
        <v>23</v>
      </c>
      <c r="J103" s="205">
        <v>50</v>
      </c>
      <c r="K103" s="217"/>
    </row>
    <row r="104" spans="2:11" ht="15" customHeight="1">
      <c r="B104" s="226"/>
      <c r="C104" s="205" t="s">
        <v>37</v>
      </c>
      <c r="D104" s="205"/>
      <c r="E104" s="205"/>
      <c r="F104" s="225" t="s">
        <v>26</v>
      </c>
      <c r="G104" s="205"/>
      <c r="H104" s="205" t="s">
        <v>51</v>
      </c>
      <c r="I104" s="205" t="s">
        <v>23</v>
      </c>
      <c r="J104" s="205">
        <v>50</v>
      </c>
      <c r="K104" s="217"/>
    </row>
    <row r="105" spans="2:11" ht="15" customHeight="1">
      <c r="B105" s="226"/>
      <c r="C105" s="205" t="s">
        <v>685</v>
      </c>
      <c r="D105" s="205"/>
      <c r="E105" s="205"/>
      <c r="F105" s="225" t="s">
        <v>21</v>
      </c>
      <c r="G105" s="205"/>
      <c r="H105" s="205" t="s">
        <v>52</v>
      </c>
      <c r="I105" s="205" t="s">
        <v>23</v>
      </c>
      <c r="J105" s="205">
        <v>20</v>
      </c>
      <c r="K105" s="217"/>
    </row>
    <row r="106" spans="2:11" ht="15" customHeight="1">
      <c r="B106" s="226"/>
      <c r="C106" s="205" t="s">
        <v>53</v>
      </c>
      <c r="D106" s="205"/>
      <c r="E106" s="205"/>
      <c r="F106" s="225" t="s">
        <v>21</v>
      </c>
      <c r="G106" s="205"/>
      <c r="H106" s="205" t="s">
        <v>54</v>
      </c>
      <c r="I106" s="205" t="s">
        <v>23</v>
      </c>
      <c r="J106" s="205">
        <v>120</v>
      </c>
      <c r="K106" s="217"/>
    </row>
    <row r="107" spans="2:11" ht="15" customHeight="1">
      <c r="B107" s="226"/>
      <c r="C107" s="205" t="s">
        <v>672</v>
      </c>
      <c r="D107" s="205"/>
      <c r="E107" s="205"/>
      <c r="F107" s="225" t="s">
        <v>21</v>
      </c>
      <c r="G107" s="205"/>
      <c r="H107" s="205" t="s">
        <v>55</v>
      </c>
      <c r="I107" s="205" t="s">
        <v>46</v>
      </c>
      <c r="J107" s="205"/>
      <c r="K107" s="217"/>
    </row>
    <row r="108" spans="2:11" ht="15" customHeight="1">
      <c r="B108" s="226"/>
      <c r="C108" s="205" t="s">
        <v>680</v>
      </c>
      <c r="D108" s="205"/>
      <c r="E108" s="205"/>
      <c r="F108" s="225" t="s">
        <v>21</v>
      </c>
      <c r="G108" s="205"/>
      <c r="H108" s="205" t="s">
        <v>56</v>
      </c>
      <c r="I108" s="205" t="s">
        <v>46</v>
      </c>
      <c r="J108" s="205"/>
      <c r="K108" s="217"/>
    </row>
    <row r="109" spans="2:11" ht="15" customHeight="1">
      <c r="B109" s="226"/>
      <c r="C109" s="205" t="s">
        <v>689</v>
      </c>
      <c r="D109" s="205"/>
      <c r="E109" s="205"/>
      <c r="F109" s="225" t="s">
        <v>21</v>
      </c>
      <c r="G109" s="205"/>
      <c r="H109" s="205" t="s">
        <v>57</v>
      </c>
      <c r="I109" s="205" t="s">
        <v>58</v>
      </c>
      <c r="J109" s="205"/>
      <c r="K109" s="217"/>
    </row>
    <row r="110" spans="2:11" ht="15" customHeight="1">
      <c r="B110" s="227"/>
      <c r="C110" s="233"/>
      <c r="D110" s="233"/>
      <c r="E110" s="233"/>
      <c r="F110" s="233"/>
      <c r="G110" s="233"/>
      <c r="H110" s="233"/>
      <c r="I110" s="233"/>
      <c r="J110" s="233"/>
      <c r="K110" s="229"/>
    </row>
    <row r="111" spans="2:11" ht="18.75" customHeight="1">
      <c r="B111" s="234"/>
      <c r="C111" s="201"/>
      <c r="D111" s="201"/>
      <c r="E111" s="201"/>
      <c r="F111" s="235"/>
      <c r="G111" s="201"/>
      <c r="H111" s="201"/>
      <c r="I111" s="201"/>
      <c r="J111" s="201"/>
      <c r="K111" s="234"/>
    </row>
    <row r="112" spans="2:11" ht="18.75" customHeight="1">
      <c r="B112" s="211"/>
      <c r="C112" s="211"/>
      <c r="D112" s="211"/>
      <c r="E112" s="211"/>
      <c r="F112" s="211"/>
      <c r="G112" s="211"/>
      <c r="H112" s="211"/>
      <c r="I112" s="211"/>
      <c r="J112" s="211"/>
      <c r="K112" s="211"/>
    </row>
    <row r="113" spans="2:11" ht="7.5" customHeight="1">
      <c r="B113" s="236"/>
      <c r="C113" s="237"/>
      <c r="D113" s="237"/>
      <c r="E113" s="237"/>
      <c r="F113" s="237"/>
      <c r="G113" s="237"/>
      <c r="H113" s="237"/>
      <c r="I113" s="237"/>
      <c r="J113" s="237"/>
      <c r="K113" s="238"/>
    </row>
    <row r="114" spans="2:11" ht="45" customHeight="1">
      <c r="B114" s="239"/>
      <c r="C114" s="306" t="s">
        <v>59</v>
      </c>
      <c r="D114" s="306"/>
      <c r="E114" s="306"/>
      <c r="F114" s="306"/>
      <c r="G114" s="306"/>
      <c r="H114" s="306"/>
      <c r="I114" s="306"/>
      <c r="J114" s="306"/>
      <c r="K114" s="240"/>
    </row>
    <row r="115" spans="2:11" ht="17.25" customHeight="1">
      <c r="B115" s="241"/>
      <c r="C115" s="218" t="s">
        <v>14</v>
      </c>
      <c r="D115" s="218"/>
      <c r="E115" s="218"/>
      <c r="F115" s="218" t="s">
        <v>15</v>
      </c>
      <c r="G115" s="219"/>
      <c r="H115" s="218" t="s">
        <v>770</v>
      </c>
      <c r="I115" s="218" t="s">
        <v>689</v>
      </c>
      <c r="J115" s="218" t="s">
        <v>16</v>
      </c>
      <c r="K115" s="242"/>
    </row>
    <row r="116" spans="2:11" ht="17.25" customHeight="1">
      <c r="B116" s="241"/>
      <c r="C116" s="220" t="s">
        <v>17</v>
      </c>
      <c r="D116" s="220"/>
      <c r="E116" s="220"/>
      <c r="F116" s="221" t="s">
        <v>18</v>
      </c>
      <c r="G116" s="222"/>
      <c r="H116" s="220"/>
      <c r="I116" s="220"/>
      <c r="J116" s="220" t="s">
        <v>19</v>
      </c>
      <c r="K116" s="242"/>
    </row>
    <row r="117" spans="2:11" ht="5.25" customHeight="1">
      <c r="B117" s="243"/>
      <c r="C117" s="223"/>
      <c r="D117" s="223"/>
      <c r="E117" s="223"/>
      <c r="F117" s="223"/>
      <c r="G117" s="205"/>
      <c r="H117" s="223"/>
      <c r="I117" s="223"/>
      <c r="J117" s="223"/>
      <c r="K117" s="244"/>
    </row>
    <row r="118" spans="2:11" ht="15" customHeight="1">
      <c r="B118" s="243"/>
      <c r="C118" s="205" t="s">
        <v>20</v>
      </c>
      <c r="D118" s="223"/>
      <c r="E118" s="223"/>
      <c r="F118" s="225" t="s">
        <v>21</v>
      </c>
      <c r="G118" s="205"/>
      <c r="H118" s="205" t="s">
        <v>51</v>
      </c>
      <c r="I118" s="205" t="s">
        <v>23</v>
      </c>
      <c r="J118" s="205" t="s">
        <v>24</v>
      </c>
      <c r="K118" s="245"/>
    </row>
    <row r="119" spans="2:11" ht="15" customHeight="1">
      <c r="B119" s="243"/>
      <c r="C119" s="205" t="s">
        <v>60</v>
      </c>
      <c r="D119" s="205"/>
      <c r="E119" s="205"/>
      <c r="F119" s="225" t="s">
        <v>21</v>
      </c>
      <c r="G119" s="205"/>
      <c r="H119" s="205" t="s">
        <v>61</v>
      </c>
      <c r="I119" s="205" t="s">
        <v>23</v>
      </c>
      <c r="J119" s="205" t="s">
        <v>24</v>
      </c>
      <c r="K119" s="245"/>
    </row>
    <row r="120" spans="2:11" ht="15" customHeight="1">
      <c r="B120" s="243"/>
      <c r="C120" s="205" t="s">
        <v>722</v>
      </c>
      <c r="D120" s="205"/>
      <c r="E120" s="205"/>
      <c r="F120" s="225" t="s">
        <v>21</v>
      </c>
      <c r="G120" s="205"/>
      <c r="H120" s="205" t="s">
        <v>62</v>
      </c>
      <c r="I120" s="205" t="s">
        <v>23</v>
      </c>
      <c r="J120" s="205" t="s">
        <v>24</v>
      </c>
      <c r="K120" s="245"/>
    </row>
    <row r="121" spans="2:11" ht="15" customHeight="1">
      <c r="B121" s="243"/>
      <c r="C121" s="205" t="s">
        <v>63</v>
      </c>
      <c r="D121" s="205"/>
      <c r="E121" s="205"/>
      <c r="F121" s="225" t="s">
        <v>26</v>
      </c>
      <c r="G121" s="205"/>
      <c r="H121" s="205" t="s">
        <v>64</v>
      </c>
      <c r="I121" s="205" t="s">
        <v>23</v>
      </c>
      <c r="J121" s="205">
        <v>15</v>
      </c>
      <c r="K121" s="245"/>
    </row>
    <row r="122" spans="2:11" ht="15" customHeight="1">
      <c r="B122" s="243"/>
      <c r="C122" s="205" t="s">
        <v>25</v>
      </c>
      <c r="D122" s="205"/>
      <c r="E122" s="205"/>
      <c r="F122" s="225" t="s">
        <v>26</v>
      </c>
      <c r="G122" s="205"/>
      <c r="H122" s="205" t="s">
        <v>51</v>
      </c>
      <c r="I122" s="205" t="s">
        <v>23</v>
      </c>
      <c r="J122" s="205">
        <v>50</v>
      </c>
      <c r="K122" s="245"/>
    </row>
    <row r="123" spans="2:11" ht="15" customHeight="1">
      <c r="B123" s="243"/>
      <c r="C123" s="205" t="s">
        <v>31</v>
      </c>
      <c r="D123" s="205"/>
      <c r="E123" s="205"/>
      <c r="F123" s="225" t="s">
        <v>26</v>
      </c>
      <c r="G123" s="205"/>
      <c r="H123" s="205" t="s">
        <v>51</v>
      </c>
      <c r="I123" s="205" t="s">
        <v>23</v>
      </c>
      <c r="J123" s="205">
        <v>50</v>
      </c>
      <c r="K123" s="245"/>
    </row>
    <row r="124" spans="2:11" ht="15" customHeight="1">
      <c r="B124" s="243"/>
      <c r="C124" s="205" t="s">
        <v>37</v>
      </c>
      <c r="D124" s="205"/>
      <c r="E124" s="205"/>
      <c r="F124" s="225" t="s">
        <v>26</v>
      </c>
      <c r="G124" s="205"/>
      <c r="H124" s="205" t="s">
        <v>51</v>
      </c>
      <c r="I124" s="205" t="s">
        <v>23</v>
      </c>
      <c r="J124" s="205">
        <v>50</v>
      </c>
      <c r="K124" s="245"/>
    </row>
    <row r="125" spans="2:11" ht="15" customHeight="1">
      <c r="B125" s="243"/>
      <c r="C125" s="205" t="s">
        <v>39</v>
      </c>
      <c r="D125" s="205"/>
      <c r="E125" s="205"/>
      <c r="F125" s="225" t="s">
        <v>26</v>
      </c>
      <c r="G125" s="205"/>
      <c r="H125" s="205" t="s">
        <v>51</v>
      </c>
      <c r="I125" s="205" t="s">
        <v>23</v>
      </c>
      <c r="J125" s="205">
        <v>50</v>
      </c>
      <c r="K125" s="245"/>
    </row>
    <row r="126" spans="2:11" ht="15" customHeight="1">
      <c r="B126" s="243"/>
      <c r="C126" s="205" t="s">
        <v>776</v>
      </c>
      <c r="D126" s="205"/>
      <c r="E126" s="205"/>
      <c r="F126" s="225" t="s">
        <v>26</v>
      </c>
      <c r="G126" s="205"/>
      <c r="H126" s="205" t="s">
        <v>65</v>
      </c>
      <c r="I126" s="205" t="s">
        <v>23</v>
      </c>
      <c r="J126" s="205">
        <v>255</v>
      </c>
      <c r="K126" s="245"/>
    </row>
    <row r="127" spans="2:11" ht="15" customHeight="1">
      <c r="B127" s="243"/>
      <c r="C127" s="205" t="s">
        <v>41</v>
      </c>
      <c r="D127" s="205"/>
      <c r="E127" s="205"/>
      <c r="F127" s="225" t="s">
        <v>21</v>
      </c>
      <c r="G127" s="205"/>
      <c r="H127" s="205" t="s">
        <v>66</v>
      </c>
      <c r="I127" s="205" t="s">
        <v>43</v>
      </c>
      <c r="J127" s="205"/>
      <c r="K127" s="245"/>
    </row>
    <row r="128" spans="2:11" ht="15" customHeight="1">
      <c r="B128" s="243"/>
      <c r="C128" s="205" t="s">
        <v>44</v>
      </c>
      <c r="D128" s="205"/>
      <c r="E128" s="205"/>
      <c r="F128" s="225" t="s">
        <v>21</v>
      </c>
      <c r="G128" s="205"/>
      <c r="H128" s="205" t="s">
        <v>67</v>
      </c>
      <c r="I128" s="205" t="s">
        <v>46</v>
      </c>
      <c r="J128" s="205"/>
      <c r="K128" s="245"/>
    </row>
    <row r="129" spans="2:11" ht="15" customHeight="1">
      <c r="B129" s="243"/>
      <c r="C129" s="205" t="s">
        <v>47</v>
      </c>
      <c r="D129" s="205"/>
      <c r="E129" s="205"/>
      <c r="F129" s="225" t="s">
        <v>21</v>
      </c>
      <c r="G129" s="205"/>
      <c r="H129" s="205" t="s">
        <v>47</v>
      </c>
      <c r="I129" s="205" t="s">
        <v>46</v>
      </c>
      <c r="J129" s="205"/>
      <c r="K129" s="245"/>
    </row>
    <row r="130" spans="2:11" ht="15" customHeight="1">
      <c r="B130" s="243"/>
      <c r="C130" s="205" t="s">
        <v>672</v>
      </c>
      <c r="D130" s="205"/>
      <c r="E130" s="205"/>
      <c r="F130" s="225" t="s">
        <v>21</v>
      </c>
      <c r="G130" s="205"/>
      <c r="H130" s="205" t="s">
        <v>68</v>
      </c>
      <c r="I130" s="205" t="s">
        <v>46</v>
      </c>
      <c r="J130" s="205"/>
      <c r="K130" s="245"/>
    </row>
    <row r="131" spans="2:11" ht="15" customHeight="1">
      <c r="B131" s="243"/>
      <c r="C131" s="205" t="s">
        <v>69</v>
      </c>
      <c r="D131" s="205"/>
      <c r="E131" s="205"/>
      <c r="F131" s="225" t="s">
        <v>21</v>
      </c>
      <c r="G131" s="205"/>
      <c r="H131" s="205" t="s">
        <v>70</v>
      </c>
      <c r="I131" s="205" t="s">
        <v>46</v>
      </c>
      <c r="J131" s="205"/>
      <c r="K131" s="245"/>
    </row>
    <row r="132" spans="2:11" ht="15" customHeight="1">
      <c r="B132" s="246"/>
      <c r="C132" s="247"/>
      <c r="D132" s="247"/>
      <c r="E132" s="247"/>
      <c r="F132" s="247"/>
      <c r="G132" s="247"/>
      <c r="H132" s="247"/>
      <c r="I132" s="247"/>
      <c r="J132" s="247"/>
      <c r="K132" s="248"/>
    </row>
    <row r="133" spans="2:11" ht="18.75" customHeight="1">
      <c r="B133" s="201"/>
      <c r="C133" s="201"/>
      <c r="D133" s="201"/>
      <c r="E133" s="201"/>
      <c r="F133" s="235"/>
      <c r="G133" s="201"/>
      <c r="H133" s="201"/>
      <c r="I133" s="201"/>
      <c r="J133" s="201"/>
      <c r="K133" s="201"/>
    </row>
    <row r="134" spans="2:11" ht="18.75" customHeight="1">
      <c r="B134" s="211"/>
      <c r="C134" s="211"/>
      <c r="D134" s="211"/>
      <c r="E134" s="211"/>
      <c r="F134" s="211"/>
      <c r="G134" s="211"/>
      <c r="H134" s="211"/>
      <c r="I134" s="211"/>
      <c r="J134" s="211"/>
      <c r="K134" s="211"/>
    </row>
    <row r="135" spans="2:11" ht="7.5" customHeight="1">
      <c r="B135" s="212"/>
      <c r="C135" s="213"/>
      <c r="D135" s="213"/>
      <c r="E135" s="213"/>
      <c r="F135" s="213"/>
      <c r="G135" s="213"/>
      <c r="H135" s="213"/>
      <c r="I135" s="213"/>
      <c r="J135" s="213"/>
      <c r="K135" s="214"/>
    </row>
    <row r="136" spans="2:11" ht="45" customHeight="1">
      <c r="B136" s="215"/>
      <c r="C136" s="309" t="s">
        <v>71</v>
      </c>
      <c r="D136" s="309"/>
      <c r="E136" s="309"/>
      <c r="F136" s="309"/>
      <c r="G136" s="309"/>
      <c r="H136" s="309"/>
      <c r="I136" s="309"/>
      <c r="J136" s="309"/>
      <c r="K136" s="217"/>
    </row>
    <row r="137" spans="2:11" ht="17.25" customHeight="1">
      <c r="B137" s="215"/>
      <c r="C137" s="218" t="s">
        <v>14</v>
      </c>
      <c r="D137" s="218"/>
      <c r="E137" s="218"/>
      <c r="F137" s="218" t="s">
        <v>15</v>
      </c>
      <c r="G137" s="219"/>
      <c r="H137" s="218" t="s">
        <v>770</v>
      </c>
      <c r="I137" s="218" t="s">
        <v>689</v>
      </c>
      <c r="J137" s="218" t="s">
        <v>16</v>
      </c>
      <c r="K137" s="217"/>
    </row>
    <row r="138" spans="2:11" ht="17.25" customHeight="1">
      <c r="B138" s="215"/>
      <c r="C138" s="220" t="s">
        <v>17</v>
      </c>
      <c r="D138" s="220"/>
      <c r="E138" s="220"/>
      <c r="F138" s="221" t="s">
        <v>18</v>
      </c>
      <c r="G138" s="222"/>
      <c r="H138" s="220"/>
      <c r="I138" s="220"/>
      <c r="J138" s="220" t="s">
        <v>19</v>
      </c>
      <c r="K138" s="217"/>
    </row>
    <row r="139" spans="2:11" ht="5.25" customHeight="1">
      <c r="B139" s="226"/>
      <c r="C139" s="223"/>
      <c r="D139" s="223"/>
      <c r="E139" s="223"/>
      <c r="F139" s="223"/>
      <c r="G139" s="224"/>
      <c r="H139" s="223"/>
      <c r="I139" s="223"/>
      <c r="J139" s="223"/>
      <c r="K139" s="245"/>
    </row>
    <row r="140" spans="2:11" ht="15" customHeight="1">
      <c r="B140" s="226"/>
      <c r="C140" s="249" t="s">
        <v>20</v>
      </c>
      <c r="D140" s="205"/>
      <c r="E140" s="205"/>
      <c r="F140" s="250" t="s">
        <v>21</v>
      </c>
      <c r="G140" s="205"/>
      <c r="H140" s="249" t="s">
        <v>51</v>
      </c>
      <c r="I140" s="249" t="s">
        <v>23</v>
      </c>
      <c r="J140" s="249" t="s">
        <v>24</v>
      </c>
      <c r="K140" s="245"/>
    </row>
    <row r="141" spans="2:11" ht="15" customHeight="1">
      <c r="B141" s="226"/>
      <c r="C141" s="249" t="s">
        <v>60</v>
      </c>
      <c r="D141" s="205"/>
      <c r="E141" s="205"/>
      <c r="F141" s="250" t="s">
        <v>21</v>
      </c>
      <c r="G141" s="205"/>
      <c r="H141" s="249" t="s">
        <v>72</v>
      </c>
      <c r="I141" s="249" t="s">
        <v>23</v>
      </c>
      <c r="J141" s="249" t="s">
        <v>24</v>
      </c>
      <c r="K141" s="245"/>
    </row>
    <row r="142" spans="2:11" ht="15" customHeight="1">
      <c r="B142" s="226"/>
      <c r="C142" s="249" t="s">
        <v>722</v>
      </c>
      <c r="D142" s="205"/>
      <c r="E142" s="205"/>
      <c r="F142" s="250" t="s">
        <v>21</v>
      </c>
      <c r="G142" s="205"/>
      <c r="H142" s="249" t="s">
        <v>73</v>
      </c>
      <c r="I142" s="249" t="s">
        <v>23</v>
      </c>
      <c r="J142" s="249" t="s">
        <v>24</v>
      </c>
      <c r="K142" s="245"/>
    </row>
    <row r="143" spans="2:11" ht="15" customHeight="1">
      <c r="B143" s="226"/>
      <c r="C143" s="249" t="s">
        <v>25</v>
      </c>
      <c r="D143" s="205"/>
      <c r="E143" s="205"/>
      <c r="F143" s="250" t="s">
        <v>26</v>
      </c>
      <c r="G143" s="205"/>
      <c r="H143" s="249" t="s">
        <v>51</v>
      </c>
      <c r="I143" s="249" t="s">
        <v>23</v>
      </c>
      <c r="J143" s="249">
        <v>50</v>
      </c>
      <c r="K143" s="245"/>
    </row>
    <row r="144" spans="2:11" ht="15" customHeight="1">
      <c r="B144" s="226"/>
      <c r="C144" s="249" t="s">
        <v>28</v>
      </c>
      <c r="D144" s="205"/>
      <c r="E144" s="205"/>
      <c r="F144" s="250" t="s">
        <v>21</v>
      </c>
      <c r="G144" s="205"/>
      <c r="H144" s="249" t="s">
        <v>51</v>
      </c>
      <c r="I144" s="249" t="s">
        <v>30</v>
      </c>
      <c r="J144" s="249"/>
      <c r="K144" s="245"/>
    </row>
    <row r="145" spans="2:11" ht="15" customHeight="1">
      <c r="B145" s="226"/>
      <c r="C145" s="249" t="s">
        <v>31</v>
      </c>
      <c r="D145" s="205"/>
      <c r="E145" s="205"/>
      <c r="F145" s="250" t="s">
        <v>26</v>
      </c>
      <c r="G145" s="205"/>
      <c r="H145" s="249" t="s">
        <v>51</v>
      </c>
      <c r="I145" s="249" t="s">
        <v>23</v>
      </c>
      <c r="J145" s="249">
        <v>50</v>
      </c>
      <c r="K145" s="245"/>
    </row>
    <row r="146" spans="2:11" ht="15" customHeight="1">
      <c r="B146" s="226"/>
      <c r="C146" s="249" t="s">
        <v>39</v>
      </c>
      <c r="D146" s="205"/>
      <c r="E146" s="205"/>
      <c r="F146" s="250" t="s">
        <v>26</v>
      </c>
      <c r="G146" s="205"/>
      <c r="H146" s="249" t="s">
        <v>51</v>
      </c>
      <c r="I146" s="249" t="s">
        <v>23</v>
      </c>
      <c r="J146" s="249">
        <v>50</v>
      </c>
      <c r="K146" s="245"/>
    </row>
    <row r="147" spans="2:11" ht="15" customHeight="1">
      <c r="B147" s="226"/>
      <c r="C147" s="249" t="s">
        <v>37</v>
      </c>
      <c r="D147" s="205"/>
      <c r="E147" s="205"/>
      <c r="F147" s="250" t="s">
        <v>26</v>
      </c>
      <c r="G147" s="205"/>
      <c r="H147" s="249" t="s">
        <v>51</v>
      </c>
      <c r="I147" s="249" t="s">
        <v>23</v>
      </c>
      <c r="J147" s="249">
        <v>50</v>
      </c>
      <c r="K147" s="245"/>
    </row>
    <row r="148" spans="2:11" ht="15" customHeight="1">
      <c r="B148" s="226"/>
      <c r="C148" s="249" t="s">
        <v>758</v>
      </c>
      <c r="D148" s="205"/>
      <c r="E148" s="205"/>
      <c r="F148" s="250" t="s">
        <v>21</v>
      </c>
      <c r="G148" s="205"/>
      <c r="H148" s="249" t="s">
        <v>74</v>
      </c>
      <c r="I148" s="249" t="s">
        <v>23</v>
      </c>
      <c r="J148" s="249" t="s">
        <v>75</v>
      </c>
      <c r="K148" s="245"/>
    </row>
    <row r="149" spans="2:11" ht="15" customHeight="1">
      <c r="B149" s="226"/>
      <c r="C149" s="249" t="s">
        <v>76</v>
      </c>
      <c r="D149" s="205"/>
      <c r="E149" s="205"/>
      <c r="F149" s="250" t="s">
        <v>21</v>
      </c>
      <c r="G149" s="205"/>
      <c r="H149" s="249" t="s">
        <v>77</v>
      </c>
      <c r="I149" s="249" t="s">
        <v>46</v>
      </c>
      <c r="J149" s="249"/>
      <c r="K149" s="245"/>
    </row>
    <row r="150" spans="2:11" ht="15" customHeight="1">
      <c r="B150" s="251"/>
      <c r="C150" s="233"/>
      <c r="D150" s="233"/>
      <c r="E150" s="233"/>
      <c r="F150" s="233"/>
      <c r="G150" s="233"/>
      <c r="H150" s="233"/>
      <c r="I150" s="233"/>
      <c r="J150" s="233"/>
      <c r="K150" s="252"/>
    </row>
    <row r="151" spans="2:11" ht="18.75" customHeight="1">
      <c r="B151" s="201"/>
      <c r="C151" s="205"/>
      <c r="D151" s="205"/>
      <c r="E151" s="205"/>
      <c r="F151" s="225"/>
      <c r="G151" s="205"/>
      <c r="H151" s="205"/>
      <c r="I151" s="205"/>
      <c r="J151" s="205"/>
      <c r="K151" s="201"/>
    </row>
    <row r="152" spans="2:11" ht="18.75" customHeight="1">
      <c r="B152" s="211"/>
      <c r="C152" s="211"/>
      <c r="D152" s="211"/>
      <c r="E152" s="211"/>
      <c r="F152" s="211"/>
      <c r="G152" s="211"/>
      <c r="H152" s="211"/>
      <c r="I152" s="211"/>
      <c r="J152" s="211"/>
      <c r="K152" s="211"/>
    </row>
    <row r="153" spans="2:11" ht="7.5" customHeight="1">
      <c r="B153" s="192"/>
      <c r="C153" s="193"/>
      <c r="D153" s="193"/>
      <c r="E153" s="193"/>
      <c r="F153" s="193"/>
      <c r="G153" s="193"/>
      <c r="H153" s="193"/>
      <c r="I153" s="193"/>
      <c r="J153" s="193"/>
      <c r="K153" s="194"/>
    </row>
    <row r="154" spans="2:11" ht="45" customHeight="1">
      <c r="B154" s="195"/>
      <c r="C154" s="306" t="s">
        <v>721</v>
      </c>
      <c r="D154" s="306"/>
      <c r="E154" s="306"/>
      <c r="F154" s="306"/>
      <c r="G154" s="306"/>
      <c r="H154" s="306"/>
      <c r="I154" s="306"/>
      <c r="J154" s="306"/>
      <c r="K154" s="196"/>
    </row>
    <row r="155" spans="2:11" ht="17.25" customHeight="1">
      <c r="B155" s="195"/>
      <c r="C155" s="218" t="s">
        <v>14</v>
      </c>
      <c r="D155" s="218"/>
      <c r="E155" s="218"/>
      <c r="F155" s="218" t="s">
        <v>15</v>
      </c>
      <c r="G155" s="253"/>
      <c r="H155" s="254" t="s">
        <v>770</v>
      </c>
      <c r="I155" s="254" t="s">
        <v>689</v>
      </c>
      <c r="J155" s="218" t="s">
        <v>16</v>
      </c>
      <c r="K155" s="196"/>
    </row>
    <row r="156" spans="2:11" ht="17.25" customHeight="1">
      <c r="B156" s="198"/>
      <c r="C156" s="220" t="s">
        <v>17</v>
      </c>
      <c r="D156" s="220"/>
      <c r="E156" s="220"/>
      <c r="F156" s="221" t="s">
        <v>18</v>
      </c>
      <c r="G156" s="255"/>
      <c r="H156" s="256"/>
      <c r="I156" s="256"/>
      <c r="J156" s="220" t="s">
        <v>19</v>
      </c>
      <c r="K156" s="199"/>
    </row>
    <row r="157" spans="2:11" ht="5.25" customHeight="1">
      <c r="B157" s="226"/>
      <c r="C157" s="223"/>
      <c r="D157" s="223"/>
      <c r="E157" s="223"/>
      <c r="F157" s="223"/>
      <c r="G157" s="224"/>
      <c r="H157" s="223"/>
      <c r="I157" s="223"/>
      <c r="J157" s="223"/>
      <c r="K157" s="245"/>
    </row>
    <row r="158" spans="2:11" ht="15" customHeight="1">
      <c r="B158" s="226"/>
      <c r="C158" s="205" t="s">
        <v>20</v>
      </c>
      <c r="D158" s="205"/>
      <c r="E158" s="205"/>
      <c r="F158" s="225" t="s">
        <v>21</v>
      </c>
      <c r="G158" s="205"/>
      <c r="H158" s="205" t="s">
        <v>51</v>
      </c>
      <c r="I158" s="205" t="s">
        <v>23</v>
      </c>
      <c r="J158" s="205" t="s">
        <v>24</v>
      </c>
      <c r="K158" s="245"/>
    </row>
    <row r="159" spans="2:11" ht="15" customHeight="1">
      <c r="B159" s="226"/>
      <c r="C159" s="205" t="s">
        <v>60</v>
      </c>
      <c r="D159" s="205"/>
      <c r="E159" s="205"/>
      <c r="F159" s="225" t="s">
        <v>21</v>
      </c>
      <c r="G159" s="205"/>
      <c r="H159" s="205" t="s">
        <v>61</v>
      </c>
      <c r="I159" s="205" t="s">
        <v>23</v>
      </c>
      <c r="J159" s="205" t="s">
        <v>24</v>
      </c>
      <c r="K159" s="245"/>
    </row>
    <row r="160" spans="2:11" ht="15" customHeight="1">
      <c r="B160" s="226"/>
      <c r="C160" s="205" t="s">
        <v>722</v>
      </c>
      <c r="D160" s="205"/>
      <c r="E160" s="205"/>
      <c r="F160" s="225" t="s">
        <v>21</v>
      </c>
      <c r="G160" s="205"/>
      <c r="H160" s="205" t="s">
        <v>78</v>
      </c>
      <c r="I160" s="205" t="s">
        <v>23</v>
      </c>
      <c r="J160" s="205" t="s">
        <v>24</v>
      </c>
      <c r="K160" s="245"/>
    </row>
    <row r="161" spans="2:11" ht="15" customHeight="1">
      <c r="B161" s="226"/>
      <c r="C161" s="205" t="s">
        <v>25</v>
      </c>
      <c r="D161" s="205"/>
      <c r="E161" s="205"/>
      <c r="F161" s="225" t="s">
        <v>26</v>
      </c>
      <c r="G161" s="205"/>
      <c r="H161" s="205" t="s">
        <v>78</v>
      </c>
      <c r="I161" s="205" t="s">
        <v>23</v>
      </c>
      <c r="J161" s="205">
        <v>50</v>
      </c>
      <c r="K161" s="245"/>
    </row>
    <row r="162" spans="2:11" ht="15" customHeight="1">
      <c r="B162" s="226"/>
      <c r="C162" s="205" t="s">
        <v>28</v>
      </c>
      <c r="D162" s="205"/>
      <c r="E162" s="205"/>
      <c r="F162" s="225" t="s">
        <v>21</v>
      </c>
      <c r="G162" s="205"/>
      <c r="H162" s="205" t="s">
        <v>78</v>
      </c>
      <c r="I162" s="205" t="s">
        <v>30</v>
      </c>
      <c r="J162" s="205"/>
      <c r="K162" s="245"/>
    </row>
    <row r="163" spans="2:11" ht="15" customHeight="1">
      <c r="B163" s="226"/>
      <c r="C163" s="205" t="s">
        <v>31</v>
      </c>
      <c r="D163" s="205"/>
      <c r="E163" s="205"/>
      <c r="F163" s="225" t="s">
        <v>26</v>
      </c>
      <c r="G163" s="205"/>
      <c r="H163" s="205" t="s">
        <v>78</v>
      </c>
      <c r="I163" s="205" t="s">
        <v>23</v>
      </c>
      <c r="J163" s="205">
        <v>50</v>
      </c>
      <c r="K163" s="245"/>
    </row>
    <row r="164" spans="2:11" ht="15" customHeight="1">
      <c r="B164" s="226"/>
      <c r="C164" s="205" t="s">
        <v>39</v>
      </c>
      <c r="D164" s="205"/>
      <c r="E164" s="205"/>
      <c r="F164" s="225" t="s">
        <v>26</v>
      </c>
      <c r="G164" s="205"/>
      <c r="H164" s="205" t="s">
        <v>78</v>
      </c>
      <c r="I164" s="205" t="s">
        <v>23</v>
      </c>
      <c r="J164" s="205">
        <v>50</v>
      </c>
      <c r="K164" s="245"/>
    </row>
    <row r="165" spans="2:11" ht="15" customHeight="1">
      <c r="B165" s="226"/>
      <c r="C165" s="205" t="s">
        <v>37</v>
      </c>
      <c r="D165" s="205"/>
      <c r="E165" s="205"/>
      <c r="F165" s="225" t="s">
        <v>26</v>
      </c>
      <c r="G165" s="205"/>
      <c r="H165" s="205" t="s">
        <v>78</v>
      </c>
      <c r="I165" s="205" t="s">
        <v>23</v>
      </c>
      <c r="J165" s="205">
        <v>50</v>
      </c>
      <c r="K165" s="245"/>
    </row>
    <row r="166" spans="2:11" ht="15" customHeight="1">
      <c r="B166" s="226"/>
      <c r="C166" s="205" t="s">
        <v>769</v>
      </c>
      <c r="D166" s="205"/>
      <c r="E166" s="205"/>
      <c r="F166" s="225" t="s">
        <v>21</v>
      </c>
      <c r="G166" s="205"/>
      <c r="H166" s="205" t="s">
        <v>79</v>
      </c>
      <c r="I166" s="205" t="s">
        <v>80</v>
      </c>
      <c r="J166" s="205"/>
      <c r="K166" s="245"/>
    </row>
    <row r="167" spans="2:11" ht="15" customHeight="1">
      <c r="B167" s="226"/>
      <c r="C167" s="205" t="s">
        <v>689</v>
      </c>
      <c r="D167" s="205"/>
      <c r="E167" s="205"/>
      <c r="F167" s="225" t="s">
        <v>21</v>
      </c>
      <c r="G167" s="205"/>
      <c r="H167" s="205" t="s">
        <v>81</v>
      </c>
      <c r="I167" s="205" t="s">
        <v>82</v>
      </c>
      <c r="J167" s="205">
        <v>1</v>
      </c>
      <c r="K167" s="245"/>
    </row>
    <row r="168" spans="2:11" ht="15" customHeight="1">
      <c r="B168" s="226"/>
      <c r="C168" s="205" t="s">
        <v>685</v>
      </c>
      <c r="D168" s="205"/>
      <c r="E168" s="205"/>
      <c r="F168" s="225" t="s">
        <v>21</v>
      </c>
      <c r="G168" s="205"/>
      <c r="H168" s="205" t="s">
        <v>83</v>
      </c>
      <c r="I168" s="205" t="s">
        <v>23</v>
      </c>
      <c r="J168" s="205">
        <v>20</v>
      </c>
      <c r="K168" s="245"/>
    </row>
    <row r="169" spans="2:11" ht="15" customHeight="1">
      <c r="B169" s="226"/>
      <c r="C169" s="205" t="s">
        <v>770</v>
      </c>
      <c r="D169" s="205"/>
      <c r="E169" s="205"/>
      <c r="F169" s="225" t="s">
        <v>21</v>
      </c>
      <c r="G169" s="205"/>
      <c r="H169" s="205" t="s">
        <v>84</v>
      </c>
      <c r="I169" s="205" t="s">
        <v>23</v>
      </c>
      <c r="J169" s="205">
        <v>255</v>
      </c>
      <c r="K169" s="245"/>
    </row>
    <row r="170" spans="2:11" ht="15" customHeight="1">
      <c r="B170" s="226"/>
      <c r="C170" s="205" t="s">
        <v>771</v>
      </c>
      <c r="D170" s="205"/>
      <c r="E170" s="205"/>
      <c r="F170" s="225" t="s">
        <v>21</v>
      </c>
      <c r="G170" s="205"/>
      <c r="H170" s="205" t="s">
        <v>622</v>
      </c>
      <c r="I170" s="205" t="s">
        <v>23</v>
      </c>
      <c r="J170" s="205">
        <v>10</v>
      </c>
      <c r="K170" s="245"/>
    </row>
    <row r="171" spans="2:11" ht="15" customHeight="1">
      <c r="B171" s="226"/>
      <c r="C171" s="205" t="s">
        <v>772</v>
      </c>
      <c r="D171" s="205"/>
      <c r="E171" s="205"/>
      <c r="F171" s="225" t="s">
        <v>21</v>
      </c>
      <c r="G171" s="205"/>
      <c r="H171" s="205" t="s">
        <v>85</v>
      </c>
      <c r="I171" s="205" t="s">
        <v>46</v>
      </c>
      <c r="J171" s="205"/>
      <c r="K171" s="245"/>
    </row>
    <row r="172" spans="2:11" ht="15" customHeight="1">
      <c r="B172" s="226"/>
      <c r="C172" s="205" t="s">
        <v>86</v>
      </c>
      <c r="D172" s="205"/>
      <c r="E172" s="205"/>
      <c r="F172" s="225" t="s">
        <v>21</v>
      </c>
      <c r="G172" s="205"/>
      <c r="H172" s="205" t="s">
        <v>87</v>
      </c>
      <c r="I172" s="205" t="s">
        <v>46</v>
      </c>
      <c r="J172" s="205"/>
      <c r="K172" s="245"/>
    </row>
    <row r="173" spans="2:11" ht="15" customHeight="1">
      <c r="B173" s="226"/>
      <c r="C173" s="205" t="s">
        <v>76</v>
      </c>
      <c r="D173" s="205"/>
      <c r="E173" s="205"/>
      <c r="F173" s="225" t="s">
        <v>21</v>
      </c>
      <c r="G173" s="205"/>
      <c r="H173" s="205" t="s">
        <v>88</v>
      </c>
      <c r="I173" s="205" t="s">
        <v>46</v>
      </c>
      <c r="J173" s="205"/>
      <c r="K173" s="245"/>
    </row>
    <row r="174" spans="2:11" ht="15" customHeight="1">
      <c r="B174" s="226"/>
      <c r="C174" s="205" t="s">
        <v>775</v>
      </c>
      <c r="D174" s="205"/>
      <c r="E174" s="205"/>
      <c r="F174" s="225" t="s">
        <v>26</v>
      </c>
      <c r="G174" s="205"/>
      <c r="H174" s="205" t="s">
        <v>89</v>
      </c>
      <c r="I174" s="205" t="s">
        <v>23</v>
      </c>
      <c r="J174" s="205">
        <v>50</v>
      </c>
      <c r="K174" s="245"/>
    </row>
    <row r="175" spans="2:11" ht="15" customHeight="1">
      <c r="B175" s="251"/>
      <c r="C175" s="233"/>
      <c r="D175" s="233"/>
      <c r="E175" s="233"/>
      <c r="F175" s="233"/>
      <c r="G175" s="233"/>
      <c r="H175" s="233"/>
      <c r="I175" s="233"/>
      <c r="J175" s="233"/>
      <c r="K175" s="252"/>
    </row>
    <row r="176" spans="2:11" ht="18.75" customHeight="1">
      <c r="B176" s="201"/>
      <c r="C176" s="205"/>
      <c r="D176" s="205"/>
      <c r="E176" s="205"/>
      <c r="F176" s="225"/>
      <c r="G176" s="205"/>
      <c r="H176" s="205"/>
      <c r="I176" s="205"/>
      <c r="J176" s="205"/>
      <c r="K176" s="201"/>
    </row>
    <row r="177" spans="2:11" ht="18.75" customHeight="1">
      <c r="B177" s="211"/>
      <c r="C177" s="211"/>
      <c r="D177" s="211"/>
      <c r="E177" s="211"/>
      <c r="F177" s="211"/>
      <c r="G177" s="211"/>
      <c r="H177" s="211"/>
      <c r="I177" s="211"/>
      <c r="J177" s="211"/>
      <c r="K177" s="211"/>
    </row>
    <row r="178" spans="2:11" ht="13.5">
      <c r="B178" s="192"/>
      <c r="C178" s="193"/>
      <c r="D178" s="193"/>
      <c r="E178" s="193"/>
      <c r="F178" s="193"/>
      <c r="G178" s="193"/>
      <c r="H178" s="193"/>
      <c r="I178" s="193"/>
      <c r="J178" s="193"/>
      <c r="K178" s="194"/>
    </row>
    <row r="179" spans="2:11" ht="21">
      <c r="B179" s="195"/>
      <c r="C179" s="306" t="s">
        <v>90</v>
      </c>
      <c r="D179" s="306"/>
      <c r="E179" s="306"/>
      <c r="F179" s="306"/>
      <c r="G179" s="306"/>
      <c r="H179" s="306"/>
      <c r="I179" s="306"/>
      <c r="J179" s="306"/>
      <c r="K179" s="196"/>
    </row>
    <row r="180" spans="2:11" ht="25.5" customHeight="1">
      <c r="B180" s="195"/>
      <c r="C180" s="257" t="s">
        <v>91</v>
      </c>
      <c r="D180" s="257"/>
      <c r="E180" s="257"/>
      <c r="F180" s="257" t="s">
        <v>92</v>
      </c>
      <c r="G180" s="258"/>
      <c r="H180" s="307" t="s">
        <v>93</v>
      </c>
      <c r="I180" s="307"/>
      <c r="J180" s="307"/>
      <c r="K180" s="196"/>
    </row>
    <row r="181" spans="2:11" ht="5.25" customHeight="1">
      <c r="B181" s="226"/>
      <c r="C181" s="223"/>
      <c r="D181" s="223"/>
      <c r="E181" s="223"/>
      <c r="F181" s="223"/>
      <c r="G181" s="205"/>
      <c r="H181" s="223"/>
      <c r="I181" s="223"/>
      <c r="J181" s="223"/>
      <c r="K181" s="245"/>
    </row>
    <row r="182" spans="2:11" ht="15" customHeight="1">
      <c r="B182" s="226"/>
      <c r="C182" s="205" t="s">
        <v>94</v>
      </c>
      <c r="D182" s="205"/>
      <c r="E182" s="205"/>
      <c r="F182" s="225" t="s">
        <v>674</v>
      </c>
      <c r="G182" s="205"/>
      <c r="H182" s="305" t="s">
        <v>95</v>
      </c>
      <c r="I182" s="305"/>
      <c r="J182" s="305"/>
      <c r="K182" s="245"/>
    </row>
    <row r="183" spans="2:11" ht="15" customHeight="1">
      <c r="B183" s="226"/>
      <c r="C183" s="230"/>
      <c r="D183" s="205"/>
      <c r="E183" s="205"/>
      <c r="F183" s="225" t="s">
        <v>676</v>
      </c>
      <c r="G183" s="205"/>
      <c r="H183" s="305" t="s">
        <v>96</v>
      </c>
      <c r="I183" s="305"/>
      <c r="J183" s="305"/>
      <c r="K183" s="245"/>
    </row>
    <row r="184" spans="2:11" ht="15" customHeight="1">
      <c r="B184" s="226"/>
      <c r="C184" s="230"/>
      <c r="D184" s="205"/>
      <c r="E184" s="205"/>
      <c r="F184" s="225" t="s">
        <v>679</v>
      </c>
      <c r="G184" s="205"/>
      <c r="H184" s="305" t="s">
        <v>97</v>
      </c>
      <c r="I184" s="305"/>
      <c r="J184" s="305"/>
      <c r="K184" s="245"/>
    </row>
    <row r="185" spans="2:11" ht="15" customHeight="1">
      <c r="B185" s="226"/>
      <c r="C185" s="205"/>
      <c r="D185" s="205"/>
      <c r="E185" s="205"/>
      <c r="F185" s="225" t="s">
        <v>677</v>
      </c>
      <c r="G185" s="205"/>
      <c r="H185" s="305" t="s">
        <v>98</v>
      </c>
      <c r="I185" s="305"/>
      <c r="J185" s="305"/>
      <c r="K185" s="245"/>
    </row>
    <row r="186" spans="2:11" ht="15" customHeight="1">
      <c r="B186" s="226"/>
      <c r="C186" s="205"/>
      <c r="D186" s="205"/>
      <c r="E186" s="205"/>
      <c r="F186" s="225" t="s">
        <v>678</v>
      </c>
      <c r="G186" s="205"/>
      <c r="H186" s="305" t="s">
        <v>99</v>
      </c>
      <c r="I186" s="305"/>
      <c r="J186" s="305"/>
      <c r="K186" s="245"/>
    </row>
    <row r="187" spans="2:11" ht="15" customHeight="1">
      <c r="B187" s="226"/>
      <c r="C187" s="205"/>
      <c r="D187" s="205"/>
      <c r="E187" s="205"/>
      <c r="F187" s="225"/>
      <c r="G187" s="205"/>
      <c r="H187" s="205"/>
      <c r="I187" s="205"/>
      <c r="J187" s="205"/>
      <c r="K187" s="245"/>
    </row>
    <row r="188" spans="2:11" ht="15" customHeight="1">
      <c r="B188" s="226"/>
      <c r="C188" s="205" t="s">
        <v>58</v>
      </c>
      <c r="D188" s="205"/>
      <c r="E188" s="205"/>
      <c r="F188" s="225" t="s">
        <v>711</v>
      </c>
      <c r="G188" s="205"/>
      <c r="H188" s="305" t="s">
        <v>100</v>
      </c>
      <c r="I188" s="305"/>
      <c r="J188" s="305"/>
      <c r="K188" s="245"/>
    </row>
    <row r="189" spans="2:11" ht="15" customHeight="1">
      <c r="B189" s="226"/>
      <c r="C189" s="230"/>
      <c r="D189" s="205"/>
      <c r="E189" s="205"/>
      <c r="F189" s="225" t="s">
        <v>601</v>
      </c>
      <c r="G189" s="205"/>
      <c r="H189" s="305" t="s">
        <v>602</v>
      </c>
      <c r="I189" s="305"/>
      <c r="J189" s="305"/>
      <c r="K189" s="245"/>
    </row>
    <row r="190" spans="2:11" ht="15" customHeight="1">
      <c r="B190" s="226"/>
      <c r="C190" s="205"/>
      <c r="D190" s="205"/>
      <c r="E190" s="205"/>
      <c r="F190" s="225" t="s">
        <v>599</v>
      </c>
      <c r="G190" s="205"/>
      <c r="H190" s="305" t="s">
        <v>101</v>
      </c>
      <c r="I190" s="305"/>
      <c r="J190" s="305"/>
      <c r="K190" s="245"/>
    </row>
    <row r="191" spans="2:11" ht="15" customHeight="1">
      <c r="B191" s="259"/>
      <c r="C191" s="230"/>
      <c r="D191" s="230"/>
      <c r="E191" s="230"/>
      <c r="F191" s="225" t="s">
        <v>603</v>
      </c>
      <c r="G191" s="210"/>
      <c r="H191" s="304" t="s">
        <v>604</v>
      </c>
      <c r="I191" s="304"/>
      <c r="J191" s="304"/>
      <c r="K191" s="260"/>
    </row>
    <row r="192" spans="2:11" ht="15" customHeight="1">
      <c r="B192" s="259"/>
      <c r="C192" s="230"/>
      <c r="D192" s="230"/>
      <c r="E192" s="230"/>
      <c r="F192" s="225" t="s">
        <v>605</v>
      </c>
      <c r="G192" s="210"/>
      <c r="H192" s="304" t="s">
        <v>102</v>
      </c>
      <c r="I192" s="304"/>
      <c r="J192" s="304"/>
      <c r="K192" s="260"/>
    </row>
    <row r="193" spans="2:11" ht="15" customHeight="1">
      <c r="B193" s="259"/>
      <c r="C193" s="230"/>
      <c r="D193" s="230"/>
      <c r="E193" s="230"/>
      <c r="F193" s="261"/>
      <c r="G193" s="210"/>
      <c r="H193" s="262"/>
      <c r="I193" s="262"/>
      <c r="J193" s="262"/>
      <c r="K193" s="260"/>
    </row>
    <row r="194" spans="2:11" ht="15" customHeight="1">
      <c r="B194" s="259"/>
      <c r="C194" s="205" t="s">
        <v>82</v>
      </c>
      <c r="D194" s="230"/>
      <c r="E194" s="230"/>
      <c r="F194" s="225">
        <v>1</v>
      </c>
      <c r="G194" s="210"/>
      <c r="H194" s="304" t="s">
        <v>103</v>
      </c>
      <c r="I194" s="304"/>
      <c r="J194" s="304"/>
      <c r="K194" s="260"/>
    </row>
    <row r="195" spans="2:11" ht="15" customHeight="1">
      <c r="B195" s="259"/>
      <c r="C195" s="230"/>
      <c r="D195" s="230"/>
      <c r="E195" s="230"/>
      <c r="F195" s="225">
        <v>2</v>
      </c>
      <c r="G195" s="210"/>
      <c r="H195" s="304" t="s">
        <v>104</v>
      </c>
      <c r="I195" s="304"/>
      <c r="J195" s="304"/>
      <c r="K195" s="260"/>
    </row>
    <row r="196" spans="2:11" ht="15" customHeight="1">
      <c r="B196" s="259"/>
      <c r="C196" s="230"/>
      <c r="D196" s="230"/>
      <c r="E196" s="230"/>
      <c r="F196" s="225">
        <v>3</v>
      </c>
      <c r="G196" s="210"/>
      <c r="H196" s="304" t="s">
        <v>105</v>
      </c>
      <c r="I196" s="304"/>
      <c r="J196" s="304"/>
      <c r="K196" s="260"/>
    </row>
    <row r="197" spans="2:11" ht="15" customHeight="1">
      <c r="B197" s="259"/>
      <c r="C197" s="230"/>
      <c r="D197" s="230"/>
      <c r="E197" s="230"/>
      <c r="F197" s="225">
        <v>4</v>
      </c>
      <c r="G197" s="210"/>
      <c r="H197" s="304" t="s">
        <v>106</v>
      </c>
      <c r="I197" s="304"/>
      <c r="J197" s="304"/>
      <c r="K197" s="260"/>
    </row>
    <row r="198" spans="2:11" ht="12.75" customHeight="1">
      <c r="B198" s="263"/>
      <c r="C198" s="264"/>
      <c r="D198" s="264"/>
      <c r="E198" s="264"/>
      <c r="F198" s="264"/>
      <c r="G198" s="264"/>
      <c r="H198" s="264"/>
      <c r="I198" s="264"/>
      <c r="J198" s="264"/>
      <c r="K198" s="265"/>
    </row>
  </sheetData>
  <sheetProtection/>
  <mergeCells count="77">
    <mergeCell ref="C9:J9"/>
    <mergeCell ref="D10:J10"/>
    <mergeCell ref="C3:J3"/>
    <mergeCell ref="C4:J4"/>
    <mergeCell ref="C6:J6"/>
    <mergeCell ref="C7:J7"/>
    <mergeCell ref="C23:J23"/>
    <mergeCell ref="C24:J24"/>
    <mergeCell ref="D11:J11"/>
    <mergeCell ref="D13:J13"/>
    <mergeCell ref="D14:J14"/>
    <mergeCell ref="D15:J15"/>
    <mergeCell ref="F16:J16"/>
    <mergeCell ref="F17:J17"/>
    <mergeCell ref="F18:J18"/>
    <mergeCell ref="F19:J19"/>
    <mergeCell ref="F20:J20"/>
    <mergeCell ref="F21:J21"/>
    <mergeCell ref="G37:J37"/>
    <mergeCell ref="G38:J38"/>
    <mergeCell ref="D25:J25"/>
    <mergeCell ref="D26:J26"/>
    <mergeCell ref="D28:J28"/>
    <mergeCell ref="D29:J29"/>
    <mergeCell ref="D31:J31"/>
    <mergeCell ref="D32:J32"/>
    <mergeCell ref="D33:J33"/>
    <mergeCell ref="G34:J34"/>
    <mergeCell ref="G35:J35"/>
    <mergeCell ref="G36:J36"/>
    <mergeCell ref="C50:J50"/>
    <mergeCell ref="C52:J52"/>
    <mergeCell ref="G39:J39"/>
    <mergeCell ref="G40:J40"/>
    <mergeCell ref="G41:J41"/>
    <mergeCell ref="G42:J42"/>
    <mergeCell ref="G43:J43"/>
    <mergeCell ref="D45:J45"/>
    <mergeCell ref="E46:J46"/>
    <mergeCell ref="E47:J47"/>
    <mergeCell ref="E48:J48"/>
    <mergeCell ref="D49:J49"/>
    <mergeCell ref="D65:J65"/>
    <mergeCell ref="D66:J66"/>
    <mergeCell ref="C53:J53"/>
    <mergeCell ref="C55:J55"/>
    <mergeCell ref="D56:J56"/>
    <mergeCell ref="D57:J57"/>
    <mergeCell ref="D58:J58"/>
    <mergeCell ref="D59:J59"/>
    <mergeCell ref="D60:J60"/>
    <mergeCell ref="D61:J61"/>
    <mergeCell ref="D63:J63"/>
    <mergeCell ref="D64:J64"/>
    <mergeCell ref="H183:J183"/>
    <mergeCell ref="H184:J184"/>
    <mergeCell ref="D67:J67"/>
    <mergeCell ref="D68:J68"/>
    <mergeCell ref="C73:J73"/>
    <mergeCell ref="C95:J95"/>
    <mergeCell ref="C114:J114"/>
    <mergeCell ref="C136:J136"/>
    <mergeCell ref="C154:J154"/>
    <mergeCell ref="C179:J179"/>
    <mergeCell ref="H180:J180"/>
    <mergeCell ref="H182:J182"/>
    <mergeCell ref="H197:J197"/>
    <mergeCell ref="H185:J185"/>
    <mergeCell ref="H186:J186"/>
    <mergeCell ref="H188:J188"/>
    <mergeCell ref="H189:J189"/>
    <mergeCell ref="H190:J190"/>
    <mergeCell ref="H191:J191"/>
    <mergeCell ref="H192:J192"/>
    <mergeCell ref="H194:J194"/>
    <mergeCell ref="H195:J195"/>
    <mergeCell ref="H196:J19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712</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6" customFormat="1" ht="18.75" customHeight="1">
      <c r="B7" s="21"/>
      <c r="C7" s="22"/>
      <c r="D7" s="15" t="s">
        <v>754</v>
      </c>
      <c r="E7" s="22"/>
      <c r="F7" s="182" t="s">
        <v>755</v>
      </c>
      <c r="G7" s="181"/>
      <c r="H7" s="181"/>
      <c r="I7" s="181"/>
      <c r="J7" s="181"/>
      <c r="K7" s="181"/>
      <c r="L7" s="181"/>
      <c r="M7" s="181"/>
      <c r="N7" s="181"/>
      <c r="O7" s="181"/>
      <c r="P7" s="181"/>
      <c r="Q7" s="181"/>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756</v>
      </c>
      <c r="E9" s="22"/>
      <c r="F9" s="17" t="s">
        <v>708</v>
      </c>
      <c r="G9" s="22"/>
      <c r="H9" s="22"/>
      <c r="I9" s="22"/>
      <c r="J9" s="22"/>
      <c r="K9" s="22"/>
      <c r="L9" s="22"/>
      <c r="M9" s="22"/>
      <c r="N9" s="22"/>
      <c r="O9" s="22"/>
      <c r="P9" s="22"/>
      <c r="Q9" s="22"/>
      <c r="R9" s="25"/>
    </row>
    <row r="10" spans="2:18" s="6" customFormat="1" ht="15" customHeight="1">
      <c r="B10" s="21"/>
      <c r="C10" s="22"/>
      <c r="D10" s="16" t="s">
        <v>655</v>
      </c>
      <c r="E10" s="22"/>
      <c r="F10" s="17" t="s">
        <v>656</v>
      </c>
      <c r="G10" s="22"/>
      <c r="H10" s="22"/>
      <c r="I10" s="22"/>
      <c r="J10" s="22"/>
      <c r="K10" s="22"/>
      <c r="L10" s="22"/>
      <c r="M10" s="16" t="s">
        <v>657</v>
      </c>
      <c r="N10" s="22"/>
      <c r="O10" s="288" t="str">
        <f>'Rekapitulace stavby'!$AN$8</f>
        <v>11.03.2013</v>
      </c>
      <c r="P10" s="181"/>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661</v>
      </c>
      <c r="E12" s="22"/>
      <c r="F12" s="22"/>
      <c r="G12" s="22"/>
      <c r="H12" s="22"/>
      <c r="I12" s="22"/>
      <c r="J12" s="22"/>
      <c r="K12" s="22"/>
      <c r="L12" s="22"/>
      <c r="M12" s="16" t="s">
        <v>662</v>
      </c>
      <c r="N12" s="22"/>
      <c r="O12" s="183"/>
      <c r="P12" s="181"/>
      <c r="Q12" s="22"/>
      <c r="R12" s="25"/>
    </row>
    <row r="13" spans="2:18" s="6" customFormat="1" ht="18.75" customHeight="1">
      <c r="B13" s="21"/>
      <c r="C13" s="22"/>
      <c r="D13" s="22"/>
      <c r="E13" s="17" t="s">
        <v>663</v>
      </c>
      <c r="F13" s="22"/>
      <c r="G13" s="22"/>
      <c r="H13" s="22"/>
      <c r="I13" s="22"/>
      <c r="J13" s="22"/>
      <c r="K13" s="22"/>
      <c r="L13" s="22"/>
      <c r="M13" s="16" t="s">
        <v>664</v>
      </c>
      <c r="N13" s="22"/>
      <c r="O13" s="183"/>
      <c r="P13" s="181"/>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665</v>
      </c>
      <c r="E15" s="22"/>
      <c r="F15" s="22"/>
      <c r="G15" s="22"/>
      <c r="H15" s="22"/>
      <c r="I15" s="22"/>
      <c r="J15" s="22"/>
      <c r="K15" s="22"/>
      <c r="L15" s="22"/>
      <c r="M15" s="16" t="s">
        <v>662</v>
      </c>
      <c r="N15" s="22"/>
      <c r="O15" s="183" t="str">
        <f>IF('Rekapitulace stavby'!$AN$13="","",'Rekapitulace stavby'!$AN$13)</f>
        <v>Vyplň údaj</v>
      </c>
      <c r="P15" s="181"/>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664</v>
      </c>
      <c r="N16" s="22"/>
      <c r="O16" s="183" t="str">
        <f>IF('Rekapitulace stavby'!$AN$14="","",'Rekapitulace stavby'!$AN$14)</f>
        <v>Vyplň údaj</v>
      </c>
      <c r="P16" s="181"/>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667</v>
      </c>
      <c r="E18" s="22"/>
      <c r="F18" s="22"/>
      <c r="G18" s="22"/>
      <c r="H18" s="22"/>
      <c r="I18" s="22"/>
      <c r="J18" s="22"/>
      <c r="K18" s="22"/>
      <c r="L18" s="22"/>
      <c r="M18" s="16" t="s">
        <v>662</v>
      </c>
      <c r="N18" s="22"/>
      <c r="O18" s="183"/>
      <c r="P18" s="181"/>
      <c r="Q18" s="22"/>
      <c r="R18" s="25"/>
    </row>
    <row r="19" spans="2:18" s="6" customFormat="1" ht="18.75" customHeight="1">
      <c r="B19" s="21"/>
      <c r="C19" s="22"/>
      <c r="D19" s="22"/>
      <c r="E19" s="17" t="s">
        <v>668</v>
      </c>
      <c r="F19" s="22"/>
      <c r="G19" s="22"/>
      <c r="H19" s="22"/>
      <c r="I19" s="22"/>
      <c r="J19" s="22"/>
      <c r="K19" s="22"/>
      <c r="L19" s="22"/>
      <c r="M19" s="16" t="s">
        <v>664</v>
      </c>
      <c r="N19" s="22"/>
      <c r="O19" s="183"/>
      <c r="P19" s="181"/>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670</v>
      </c>
      <c r="E21" s="22"/>
      <c r="F21" s="22"/>
      <c r="G21" s="22"/>
      <c r="H21" s="22"/>
      <c r="I21" s="22"/>
      <c r="J21" s="22"/>
      <c r="K21" s="22"/>
      <c r="L21" s="22"/>
      <c r="M21" s="22"/>
      <c r="N21" s="22"/>
      <c r="O21" s="22"/>
      <c r="P21" s="22"/>
      <c r="Q21" s="22"/>
      <c r="R21" s="25"/>
    </row>
    <row r="22" spans="2:18" s="89" customFormat="1" ht="354" customHeight="1">
      <c r="B22" s="90"/>
      <c r="C22" s="91"/>
      <c r="D22" s="91"/>
      <c r="E22" s="168" t="s">
        <v>671</v>
      </c>
      <c r="F22" s="295"/>
      <c r="G22" s="295"/>
      <c r="H22" s="295"/>
      <c r="I22" s="295"/>
      <c r="J22" s="295"/>
      <c r="K22" s="295"/>
      <c r="L22" s="295"/>
      <c r="M22" s="295"/>
      <c r="N22" s="295"/>
      <c r="O22" s="295"/>
      <c r="P22" s="295"/>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672</v>
      </c>
      <c r="E25" s="22"/>
      <c r="F25" s="22"/>
      <c r="G25" s="22"/>
      <c r="H25" s="22"/>
      <c r="I25" s="22"/>
      <c r="J25" s="22"/>
      <c r="K25" s="22"/>
      <c r="L25" s="22"/>
      <c r="M25" s="271">
        <f>ROUNDUP($N$75,2)</f>
        <v>0</v>
      </c>
      <c r="N25" s="181"/>
      <c r="O25" s="181"/>
      <c r="P25" s="181"/>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673</v>
      </c>
      <c r="E27" s="27" t="s">
        <v>674</v>
      </c>
      <c r="F27" s="28">
        <v>0.21</v>
      </c>
      <c r="G27" s="94" t="s">
        <v>675</v>
      </c>
      <c r="H27" s="293">
        <f>SUM($BE$75:$BE$96)</f>
        <v>0</v>
      </c>
      <c r="I27" s="181"/>
      <c r="J27" s="181"/>
      <c r="K27" s="22"/>
      <c r="L27" s="22"/>
      <c r="M27" s="293">
        <f>SUM($BE$75:$BE$96)*$F$27</f>
        <v>0</v>
      </c>
      <c r="N27" s="181"/>
      <c r="O27" s="181"/>
      <c r="P27" s="181"/>
      <c r="Q27" s="22"/>
      <c r="R27" s="25"/>
    </row>
    <row r="28" spans="2:18" s="6" customFormat="1" ht="15" customHeight="1">
      <c r="B28" s="21"/>
      <c r="C28" s="22"/>
      <c r="D28" s="22"/>
      <c r="E28" s="27" t="s">
        <v>676</v>
      </c>
      <c r="F28" s="28">
        <v>0.15</v>
      </c>
      <c r="G28" s="94" t="s">
        <v>675</v>
      </c>
      <c r="H28" s="293">
        <f>SUM($BF$75:$BF$96)</f>
        <v>0</v>
      </c>
      <c r="I28" s="181"/>
      <c r="J28" s="181"/>
      <c r="K28" s="22"/>
      <c r="L28" s="22"/>
      <c r="M28" s="293">
        <f>SUM($BF$75:$BF$96)*$F$28</f>
        <v>0</v>
      </c>
      <c r="N28" s="181"/>
      <c r="O28" s="181"/>
      <c r="P28" s="181"/>
      <c r="Q28" s="22"/>
      <c r="R28" s="25"/>
    </row>
    <row r="29" spans="2:18" s="6" customFormat="1" ht="15" customHeight="1" hidden="1">
      <c r="B29" s="21"/>
      <c r="C29" s="22"/>
      <c r="D29" s="22"/>
      <c r="E29" s="27" t="s">
        <v>677</v>
      </c>
      <c r="F29" s="28">
        <v>0.21</v>
      </c>
      <c r="G29" s="94" t="s">
        <v>675</v>
      </c>
      <c r="H29" s="293">
        <f>SUM($BG$75:$BG$96)</f>
        <v>0</v>
      </c>
      <c r="I29" s="181"/>
      <c r="J29" s="181"/>
      <c r="K29" s="22"/>
      <c r="L29" s="22"/>
      <c r="M29" s="293">
        <v>0</v>
      </c>
      <c r="N29" s="181"/>
      <c r="O29" s="181"/>
      <c r="P29" s="181"/>
      <c r="Q29" s="22"/>
      <c r="R29" s="25"/>
    </row>
    <row r="30" spans="2:18" s="6" customFormat="1" ht="15" customHeight="1" hidden="1">
      <c r="B30" s="21"/>
      <c r="C30" s="22"/>
      <c r="D30" s="22"/>
      <c r="E30" s="27" t="s">
        <v>678</v>
      </c>
      <c r="F30" s="28">
        <v>0.15</v>
      </c>
      <c r="G30" s="94" t="s">
        <v>675</v>
      </c>
      <c r="H30" s="293">
        <f>SUM($BH$75:$BH$96)</f>
        <v>0</v>
      </c>
      <c r="I30" s="181"/>
      <c r="J30" s="181"/>
      <c r="K30" s="22"/>
      <c r="L30" s="22"/>
      <c r="M30" s="293">
        <v>0</v>
      </c>
      <c r="N30" s="181"/>
      <c r="O30" s="181"/>
      <c r="P30" s="181"/>
      <c r="Q30" s="22"/>
      <c r="R30" s="25"/>
    </row>
    <row r="31" spans="2:18" s="6" customFormat="1" ht="15" customHeight="1" hidden="1">
      <c r="B31" s="21"/>
      <c r="C31" s="22"/>
      <c r="D31" s="22"/>
      <c r="E31" s="27" t="s">
        <v>679</v>
      </c>
      <c r="F31" s="28">
        <v>0</v>
      </c>
      <c r="G31" s="94" t="s">
        <v>675</v>
      </c>
      <c r="H31" s="293">
        <f>SUM($BI$75:$BI$96)</f>
        <v>0</v>
      </c>
      <c r="I31" s="181"/>
      <c r="J31" s="181"/>
      <c r="K31" s="22"/>
      <c r="L31" s="22"/>
      <c r="M31" s="293">
        <v>0</v>
      </c>
      <c r="N31" s="181"/>
      <c r="O31" s="181"/>
      <c r="P31" s="181"/>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680</v>
      </c>
      <c r="E33" s="33"/>
      <c r="F33" s="33"/>
      <c r="G33" s="95" t="s">
        <v>681</v>
      </c>
      <c r="H33" s="34" t="s">
        <v>682</v>
      </c>
      <c r="I33" s="33"/>
      <c r="J33" s="33"/>
      <c r="K33" s="33"/>
      <c r="L33" s="178">
        <f>ROUNDUP(SUM($M$25:$M$31),2)</f>
        <v>0</v>
      </c>
      <c r="M33" s="278"/>
      <c r="N33" s="278"/>
      <c r="O33" s="278"/>
      <c r="P33" s="179"/>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80" t="s">
        <v>757</v>
      </c>
      <c r="D39" s="181"/>
      <c r="E39" s="181"/>
      <c r="F39" s="181"/>
      <c r="G39" s="181"/>
      <c r="H39" s="181"/>
      <c r="I39" s="181"/>
      <c r="J39" s="181"/>
      <c r="K39" s="181"/>
      <c r="L39" s="181"/>
      <c r="M39" s="181"/>
      <c r="N39" s="181"/>
      <c r="O39" s="181"/>
      <c r="P39" s="181"/>
      <c r="Q39" s="181"/>
      <c r="R39" s="294"/>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651</v>
      </c>
      <c r="D41" s="22"/>
      <c r="E41" s="22"/>
      <c r="F41" s="287" t="str">
        <f>$F$6</f>
        <v>03/2013komplet - Napojení ÚSES Komořansko - gravitační přeložky Vesnického potoka s řekou Bílinou přes vnitřní výsypku lomu ČSA</v>
      </c>
      <c r="G41" s="181"/>
      <c r="H41" s="181"/>
      <c r="I41" s="181"/>
      <c r="J41" s="181"/>
      <c r="K41" s="181"/>
      <c r="L41" s="181"/>
      <c r="M41" s="181"/>
      <c r="N41" s="181"/>
      <c r="O41" s="181"/>
      <c r="P41" s="181"/>
      <c r="Q41" s="181"/>
      <c r="R41" s="25"/>
      <c r="T41" s="22"/>
      <c r="U41" s="22"/>
    </row>
    <row r="42" spans="2:21" s="6" customFormat="1" ht="15" customHeight="1">
      <c r="B42" s="21"/>
      <c r="C42" s="15" t="s">
        <v>754</v>
      </c>
      <c r="D42" s="22"/>
      <c r="E42" s="22"/>
      <c r="F42" s="182" t="str">
        <f>$F$7</f>
        <v>SO-11a - Měrný profil v km 0,380 </v>
      </c>
      <c r="G42" s="181"/>
      <c r="H42" s="181"/>
      <c r="I42" s="181"/>
      <c r="J42" s="181"/>
      <c r="K42" s="181"/>
      <c r="L42" s="181"/>
      <c r="M42" s="181"/>
      <c r="N42" s="181"/>
      <c r="O42" s="181"/>
      <c r="P42" s="181"/>
      <c r="Q42" s="181"/>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655</v>
      </c>
      <c r="D44" s="22"/>
      <c r="E44" s="22"/>
      <c r="F44" s="17" t="str">
        <f>$F$10</f>
        <v>lom ČSA</v>
      </c>
      <c r="G44" s="22"/>
      <c r="H44" s="22"/>
      <c r="I44" s="22"/>
      <c r="J44" s="22"/>
      <c r="K44" s="16" t="s">
        <v>657</v>
      </c>
      <c r="L44" s="22"/>
      <c r="M44" s="288" t="str">
        <f>IF($O$10="","",$O$10)</f>
        <v>11.03.2013</v>
      </c>
      <c r="N44" s="181"/>
      <c r="O44" s="181"/>
      <c r="P44" s="181"/>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661</v>
      </c>
      <c r="D46" s="22"/>
      <c r="E46" s="22"/>
      <c r="F46" s="17" t="str">
        <f>$E$13</f>
        <v>Výzkumný ústav pro hnědé uhlí a.s.</v>
      </c>
      <c r="G46" s="22"/>
      <c r="H46" s="22"/>
      <c r="I46" s="22"/>
      <c r="J46" s="22"/>
      <c r="K46" s="16" t="s">
        <v>667</v>
      </c>
      <c r="L46" s="22"/>
      <c r="M46" s="183" t="str">
        <f>$E$19</f>
        <v>Ing. Marie Matuštíková</v>
      </c>
      <c r="N46" s="181"/>
      <c r="O46" s="181"/>
      <c r="P46" s="181"/>
      <c r="Q46" s="181"/>
      <c r="R46" s="25"/>
      <c r="T46" s="22"/>
      <c r="U46" s="22"/>
    </row>
    <row r="47" spans="2:21" s="6" customFormat="1" ht="15" customHeight="1">
      <c r="B47" s="21"/>
      <c r="C47" s="16" t="s">
        <v>665</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91" t="s">
        <v>758</v>
      </c>
      <c r="D49" s="292"/>
      <c r="E49" s="292"/>
      <c r="F49" s="292"/>
      <c r="G49" s="292"/>
      <c r="H49" s="31"/>
      <c r="I49" s="31"/>
      <c r="J49" s="31"/>
      <c r="K49" s="31"/>
      <c r="L49" s="31"/>
      <c r="M49" s="31"/>
      <c r="N49" s="291" t="s">
        <v>759</v>
      </c>
      <c r="O49" s="292"/>
      <c r="P49" s="292"/>
      <c r="Q49" s="29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760</v>
      </c>
      <c r="D51" s="22"/>
      <c r="E51" s="22"/>
      <c r="F51" s="22"/>
      <c r="G51" s="22"/>
      <c r="H51" s="22"/>
      <c r="I51" s="22"/>
      <c r="J51" s="22"/>
      <c r="K51" s="22"/>
      <c r="L51" s="22"/>
      <c r="M51" s="22"/>
      <c r="N51" s="271">
        <f>ROUNDUP($N$75,2)</f>
        <v>0</v>
      </c>
      <c r="O51" s="181"/>
      <c r="P51" s="181"/>
      <c r="Q51" s="181"/>
      <c r="R51" s="25"/>
      <c r="T51" s="22"/>
      <c r="U51" s="22"/>
      <c r="AU51" s="6" t="s">
        <v>761</v>
      </c>
    </row>
    <row r="52" spans="2:21" s="66" customFormat="1" ht="25.5" customHeight="1">
      <c r="B52" s="99"/>
      <c r="C52" s="100"/>
      <c r="D52" s="100" t="s">
        <v>762</v>
      </c>
      <c r="E52" s="100"/>
      <c r="F52" s="100"/>
      <c r="G52" s="100"/>
      <c r="H52" s="100"/>
      <c r="I52" s="100"/>
      <c r="J52" s="100"/>
      <c r="K52" s="100"/>
      <c r="L52" s="100"/>
      <c r="M52" s="100"/>
      <c r="N52" s="289">
        <f>ROUNDUP($N$76,2)</f>
        <v>0</v>
      </c>
      <c r="O52" s="290"/>
      <c r="P52" s="290"/>
      <c r="Q52" s="290"/>
      <c r="R52" s="101"/>
      <c r="T52" s="100"/>
      <c r="U52" s="100"/>
    </row>
    <row r="53" spans="2:21" s="76" customFormat="1" ht="21" customHeight="1">
      <c r="B53" s="102"/>
      <c r="C53" s="78"/>
      <c r="D53" s="78" t="s">
        <v>763</v>
      </c>
      <c r="E53" s="78"/>
      <c r="F53" s="78"/>
      <c r="G53" s="78"/>
      <c r="H53" s="78"/>
      <c r="I53" s="78"/>
      <c r="J53" s="78"/>
      <c r="K53" s="78"/>
      <c r="L53" s="78"/>
      <c r="M53" s="78"/>
      <c r="N53" s="268">
        <f>ROUNDUP($N$77,2)</f>
        <v>0</v>
      </c>
      <c r="O53" s="269"/>
      <c r="P53" s="269"/>
      <c r="Q53" s="269"/>
      <c r="R53" s="103"/>
      <c r="T53" s="78"/>
      <c r="U53" s="78"/>
    </row>
    <row r="54" spans="2:21" s="76" customFormat="1" ht="21" customHeight="1">
      <c r="B54" s="102"/>
      <c r="C54" s="78"/>
      <c r="D54" s="78" t="s">
        <v>764</v>
      </c>
      <c r="E54" s="78"/>
      <c r="F54" s="78"/>
      <c r="G54" s="78"/>
      <c r="H54" s="78"/>
      <c r="I54" s="78"/>
      <c r="J54" s="78"/>
      <c r="K54" s="78"/>
      <c r="L54" s="78"/>
      <c r="M54" s="78"/>
      <c r="N54" s="268">
        <f>ROUNDUP($N$88,2)</f>
        <v>0</v>
      </c>
      <c r="O54" s="269"/>
      <c r="P54" s="269"/>
      <c r="Q54" s="269"/>
      <c r="R54" s="103"/>
      <c r="T54" s="78"/>
      <c r="U54" s="78"/>
    </row>
    <row r="55" spans="2:21" s="76" customFormat="1" ht="21" customHeight="1">
      <c r="B55" s="102"/>
      <c r="C55" s="78"/>
      <c r="D55" s="78" t="s">
        <v>765</v>
      </c>
      <c r="E55" s="78"/>
      <c r="F55" s="78"/>
      <c r="G55" s="78"/>
      <c r="H55" s="78"/>
      <c r="I55" s="78"/>
      <c r="J55" s="78"/>
      <c r="K55" s="78"/>
      <c r="L55" s="78"/>
      <c r="M55" s="78"/>
      <c r="N55" s="268">
        <f>ROUNDUP($N$90,2)</f>
        <v>0</v>
      </c>
      <c r="O55" s="269"/>
      <c r="P55" s="269"/>
      <c r="Q55" s="269"/>
      <c r="R55" s="103"/>
      <c r="T55" s="78"/>
      <c r="U55" s="78"/>
    </row>
    <row r="56" spans="2:21" s="76" customFormat="1" ht="21" customHeight="1">
      <c r="B56" s="102"/>
      <c r="C56" s="78"/>
      <c r="D56" s="78" t="s">
        <v>766</v>
      </c>
      <c r="E56" s="78"/>
      <c r="F56" s="78"/>
      <c r="G56" s="78"/>
      <c r="H56" s="78"/>
      <c r="I56" s="78"/>
      <c r="J56" s="78"/>
      <c r="K56" s="78"/>
      <c r="L56" s="78"/>
      <c r="M56" s="78"/>
      <c r="N56" s="268">
        <f>ROUNDUP($N$93,2)</f>
        <v>0</v>
      </c>
      <c r="O56" s="269"/>
      <c r="P56" s="269"/>
      <c r="Q56" s="269"/>
      <c r="R56" s="103"/>
      <c r="T56" s="78"/>
      <c r="U56" s="78"/>
    </row>
    <row r="57" spans="2:21" s="76" customFormat="1" ht="15.75" customHeight="1">
      <c r="B57" s="102"/>
      <c r="C57" s="78"/>
      <c r="D57" s="78" t="s">
        <v>767</v>
      </c>
      <c r="E57" s="78"/>
      <c r="F57" s="78"/>
      <c r="G57" s="78"/>
      <c r="H57" s="78"/>
      <c r="I57" s="78"/>
      <c r="J57" s="78"/>
      <c r="K57" s="78"/>
      <c r="L57" s="78"/>
      <c r="M57" s="78"/>
      <c r="N57" s="268">
        <f>ROUNDUP($N$95,2)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6" customFormat="1" ht="15" customHeight="1">
      <c r="B67" s="21"/>
      <c r="C67" s="15" t="s">
        <v>754</v>
      </c>
      <c r="D67" s="22"/>
      <c r="E67" s="22"/>
      <c r="F67" s="182" t="str">
        <f>$F$7</f>
        <v>SO-11a - Měrný profil v km 0,380 </v>
      </c>
      <c r="G67" s="181"/>
      <c r="H67" s="181"/>
      <c r="I67" s="181"/>
      <c r="J67" s="181"/>
      <c r="K67" s="181"/>
      <c r="L67" s="181"/>
      <c r="M67" s="181"/>
      <c r="N67" s="181"/>
      <c r="O67" s="181"/>
      <c r="P67" s="181"/>
      <c r="Q67" s="181"/>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655</v>
      </c>
      <c r="D69" s="22"/>
      <c r="E69" s="22"/>
      <c r="F69" s="17" t="str">
        <f>$F$10</f>
        <v>lom ČSA</v>
      </c>
      <c r="G69" s="22"/>
      <c r="H69" s="22"/>
      <c r="I69" s="22"/>
      <c r="J69" s="22"/>
      <c r="K69" s="16" t="s">
        <v>657</v>
      </c>
      <c r="L69" s="22"/>
      <c r="M69" s="288" t="str">
        <f>IF($O$10="","",$O$10)</f>
        <v>11.03.2013</v>
      </c>
      <c r="N69" s="181"/>
      <c r="O69" s="181"/>
      <c r="P69" s="181"/>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661</v>
      </c>
      <c r="D71" s="22"/>
      <c r="E71" s="22"/>
      <c r="F71" s="17" t="str">
        <f>$E$13</f>
        <v>Výzkumný ústav pro hnědé uhlí a.s.</v>
      </c>
      <c r="G71" s="22"/>
      <c r="H71" s="22"/>
      <c r="I71" s="22"/>
      <c r="J71" s="22"/>
      <c r="K71" s="16" t="s">
        <v>667</v>
      </c>
      <c r="L71" s="22"/>
      <c r="M71" s="183" t="str">
        <f>$E$19</f>
        <v>Ing. Marie Matuštíková</v>
      </c>
      <c r="N71" s="181"/>
      <c r="O71" s="181"/>
      <c r="P71" s="181"/>
      <c r="Q71" s="181"/>
      <c r="R71" s="22"/>
      <c r="S71" s="41"/>
    </row>
    <row r="72" spans="2:19" s="6" customFormat="1" ht="15" customHeight="1">
      <c r="B72" s="21"/>
      <c r="C72" s="16" t="s">
        <v>665</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769</v>
      </c>
      <c r="D74" s="107" t="s">
        <v>689</v>
      </c>
      <c r="E74" s="107" t="s">
        <v>685</v>
      </c>
      <c r="F74" s="283" t="s">
        <v>770</v>
      </c>
      <c r="G74" s="284"/>
      <c r="H74" s="284"/>
      <c r="I74" s="284"/>
      <c r="J74" s="107" t="s">
        <v>771</v>
      </c>
      <c r="K74" s="107" t="s">
        <v>772</v>
      </c>
      <c r="L74" s="283" t="s">
        <v>773</v>
      </c>
      <c r="M74" s="284"/>
      <c r="N74" s="283" t="s">
        <v>774</v>
      </c>
      <c r="O74" s="284"/>
      <c r="P74" s="284"/>
      <c r="Q74" s="284"/>
      <c r="R74" s="108" t="s">
        <v>775</v>
      </c>
      <c r="S74" s="109"/>
      <c r="T74" s="53" t="s">
        <v>776</v>
      </c>
      <c r="U74" s="54" t="s">
        <v>673</v>
      </c>
      <c r="V74" s="54" t="s">
        <v>777</v>
      </c>
      <c r="W74" s="54" t="s">
        <v>778</v>
      </c>
      <c r="X74" s="54" t="s">
        <v>779</v>
      </c>
      <c r="Y74" s="54" t="s">
        <v>780</v>
      </c>
      <c r="Z74" s="54" t="s">
        <v>781</v>
      </c>
      <c r="AA74" s="55" t="s">
        <v>782</v>
      </c>
    </row>
    <row r="75" spans="2:63" s="6" customFormat="1" ht="30" customHeight="1">
      <c r="B75" s="21"/>
      <c r="C75" s="60" t="s">
        <v>760</v>
      </c>
      <c r="D75" s="22"/>
      <c r="E75" s="22"/>
      <c r="F75" s="22"/>
      <c r="G75" s="22"/>
      <c r="H75" s="22"/>
      <c r="I75" s="22"/>
      <c r="J75" s="22"/>
      <c r="K75" s="22"/>
      <c r="L75" s="22"/>
      <c r="M75" s="22"/>
      <c r="N75" s="285">
        <f>$BK$75</f>
        <v>0</v>
      </c>
      <c r="O75" s="181"/>
      <c r="P75" s="181"/>
      <c r="Q75" s="181"/>
      <c r="R75" s="22"/>
      <c r="S75" s="41"/>
      <c r="T75" s="57"/>
      <c r="U75" s="58"/>
      <c r="V75" s="58"/>
      <c r="W75" s="110">
        <f>$W$76</f>
        <v>0</v>
      </c>
      <c r="X75" s="58"/>
      <c r="Y75" s="110">
        <f>$Y$76</f>
        <v>208.9715</v>
      </c>
      <c r="Z75" s="58"/>
      <c r="AA75" s="111">
        <f>$AA$76</f>
        <v>0</v>
      </c>
      <c r="AT75" s="6" t="s">
        <v>703</v>
      </c>
      <c r="AU75" s="6" t="s">
        <v>761</v>
      </c>
      <c r="BK75" s="112">
        <f>$BK$76</f>
        <v>0</v>
      </c>
    </row>
    <row r="76" spans="2:63" s="113" customFormat="1" ht="37.5" customHeight="1">
      <c r="B76" s="114"/>
      <c r="C76" s="115"/>
      <c r="D76" s="116" t="s">
        <v>762</v>
      </c>
      <c r="E76" s="115"/>
      <c r="F76" s="115"/>
      <c r="G76" s="115"/>
      <c r="H76" s="115"/>
      <c r="I76" s="115"/>
      <c r="J76" s="115"/>
      <c r="K76" s="115"/>
      <c r="L76" s="115"/>
      <c r="M76" s="115"/>
      <c r="N76" s="286">
        <f>$BK$76</f>
        <v>0</v>
      </c>
      <c r="O76" s="172"/>
      <c r="P76" s="172"/>
      <c r="Q76" s="172"/>
      <c r="R76" s="115"/>
      <c r="S76" s="117"/>
      <c r="T76" s="118"/>
      <c r="U76" s="115"/>
      <c r="V76" s="115"/>
      <c r="W76" s="119">
        <f>$W$77+$W$88+$W$90+$W$93</f>
        <v>0</v>
      </c>
      <c r="X76" s="115"/>
      <c r="Y76" s="119">
        <f>$Y$77+$Y$88+$Y$90+$Y$93</f>
        <v>208.9715</v>
      </c>
      <c r="Z76" s="115"/>
      <c r="AA76" s="120">
        <f>$AA$77+$AA$88+$AA$90+$AA$93</f>
        <v>0</v>
      </c>
      <c r="AR76" s="121" t="s">
        <v>654</v>
      </c>
      <c r="AT76" s="121" t="s">
        <v>703</v>
      </c>
      <c r="AU76" s="121" t="s">
        <v>704</v>
      </c>
      <c r="AY76" s="121" t="s">
        <v>783</v>
      </c>
      <c r="BK76" s="122">
        <f>$BK$77+$BK$88+$BK$90+$BK$93</f>
        <v>0</v>
      </c>
    </row>
    <row r="77" spans="2:63" s="113" customFormat="1" ht="21" customHeight="1">
      <c r="B77" s="114"/>
      <c r="C77" s="115"/>
      <c r="D77" s="123" t="s">
        <v>763</v>
      </c>
      <c r="E77" s="115"/>
      <c r="F77" s="115"/>
      <c r="G77" s="115"/>
      <c r="H77" s="115"/>
      <c r="I77" s="115"/>
      <c r="J77" s="115"/>
      <c r="K77" s="115"/>
      <c r="L77" s="115"/>
      <c r="M77" s="115"/>
      <c r="N77" s="171">
        <f>$BK$77</f>
        <v>0</v>
      </c>
      <c r="O77" s="172"/>
      <c r="P77" s="172"/>
      <c r="Q77" s="172"/>
      <c r="R77" s="115"/>
      <c r="S77" s="117"/>
      <c r="T77" s="118"/>
      <c r="U77" s="115"/>
      <c r="V77" s="115"/>
      <c r="W77" s="119">
        <f>SUM($W$78:$W$87)</f>
        <v>0</v>
      </c>
      <c r="X77" s="115"/>
      <c r="Y77" s="119">
        <f>SUM($Y$78:$Y$87)</f>
        <v>0.1721</v>
      </c>
      <c r="Z77" s="115"/>
      <c r="AA77" s="120">
        <f>SUM($AA$78:$AA$87)</f>
        <v>0</v>
      </c>
      <c r="AR77" s="121" t="s">
        <v>654</v>
      </c>
      <c r="AT77" s="121" t="s">
        <v>703</v>
      </c>
      <c r="AU77" s="121" t="s">
        <v>654</v>
      </c>
      <c r="AY77" s="121" t="s">
        <v>783</v>
      </c>
      <c r="BK77" s="122">
        <f>SUM($BK$78:$BK$87)</f>
        <v>0</v>
      </c>
    </row>
    <row r="78" spans="2:65" s="6" customFormat="1" ht="15.75" customHeight="1">
      <c r="B78" s="21"/>
      <c r="C78" s="124" t="s">
        <v>654</v>
      </c>
      <c r="D78" s="124" t="s">
        <v>784</v>
      </c>
      <c r="E78" s="125" t="s">
        <v>785</v>
      </c>
      <c r="F78" s="158" t="s">
        <v>786</v>
      </c>
      <c r="G78" s="280"/>
      <c r="H78" s="280"/>
      <c r="I78" s="280"/>
      <c r="J78" s="127" t="s">
        <v>787</v>
      </c>
      <c r="K78" s="128">
        <v>10</v>
      </c>
      <c r="L78" s="281"/>
      <c r="M78" s="280"/>
      <c r="N78" s="282">
        <f>ROUND($L$78*$K$78,2)</f>
        <v>0</v>
      </c>
      <c r="O78" s="280"/>
      <c r="P78" s="280"/>
      <c r="Q78" s="280"/>
      <c r="R78" s="126" t="s">
        <v>788</v>
      </c>
      <c r="S78" s="41"/>
      <c r="T78" s="129"/>
      <c r="U78" s="130" t="s">
        <v>674</v>
      </c>
      <c r="V78" s="22"/>
      <c r="W78" s="22"/>
      <c r="X78" s="131">
        <v>0.01721</v>
      </c>
      <c r="Y78" s="131">
        <f>$X$78*$K$78</f>
        <v>0.1721</v>
      </c>
      <c r="Z78" s="131">
        <v>0</v>
      </c>
      <c r="AA78" s="132">
        <f>$Z$78*$K$78</f>
        <v>0</v>
      </c>
      <c r="AR78" s="89" t="s">
        <v>789</v>
      </c>
      <c r="AT78" s="89" t="s">
        <v>784</v>
      </c>
      <c r="AU78" s="89" t="s">
        <v>713</v>
      </c>
      <c r="AY78" s="6"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789</v>
      </c>
      <c r="BM78" s="89" t="s">
        <v>790</v>
      </c>
    </row>
    <row r="79" spans="2:65" s="6" customFormat="1" ht="27" customHeight="1">
      <c r="B79" s="21"/>
      <c r="C79" s="127" t="s">
        <v>713</v>
      </c>
      <c r="D79" s="127" t="s">
        <v>784</v>
      </c>
      <c r="E79" s="125" t="s">
        <v>791</v>
      </c>
      <c r="F79" s="158" t="s">
        <v>792</v>
      </c>
      <c r="G79" s="280"/>
      <c r="H79" s="280"/>
      <c r="I79" s="280"/>
      <c r="J79" s="127" t="s">
        <v>793</v>
      </c>
      <c r="K79" s="128">
        <v>20</v>
      </c>
      <c r="L79" s="281"/>
      <c r="M79" s="280"/>
      <c r="N79" s="282">
        <f>ROUND($L$79*$K$79,2)</f>
        <v>0</v>
      </c>
      <c r="O79" s="280"/>
      <c r="P79" s="280"/>
      <c r="Q79" s="280"/>
      <c r="R79" s="126" t="s">
        <v>788</v>
      </c>
      <c r="S79" s="41"/>
      <c r="T79" s="129"/>
      <c r="U79" s="130" t="s">
        <v>674</v>
      </c>
      <c r="V79" s="22"/>
      <c r="W79" s="22"/>
      <c r="X79" s="131">
        <v>0</v>
      </c>
      <c r="Y79" s="131">
        <f>$X$79*$K$79</f>
        <v>0</v>
      </c>
      <c r="Z79" s="131">
        <v>0</v>
      </c>
      <c r="AA79" s="132">
        <f>$Z$79*$K$79</f>
        <v>0</v>
      </c>
      <c r="AR79" s="89" t="s">
        <v>789</v>
      </c>
      <c r="AT79" s="89" t="s">
        <v>784</v>
      </c>
      <c r="AU79" s="89" t="s">
        <v>713</v>
      </c>
      <c r="AY79" s="89"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789</v>
      </c>
      <c r="BM79" s="89" t="s">
        <v>794</v>
      </c>
    </row>
    <row r="80" spans="2:65" s="6" customFormat="1" ht="27" customHeight="1">
      <c r="B80" s="21"/>
      <c r="C80" s="127" t="s">
        <v>795</v>
      </c>
      <c r="D80" s="127" t="s">
        <v>784</v>
      </c>
      <c r="E80" s="125" t="s">
        <v>796</v>
      </c>
      <c r="F80" s="158" t="s">
        <v>797</v>
      </c>
      <c r="G80" s="280"/>
      <c r="H80" s="280"/>
      <c r="I80" s="280"/>
      <c r="J80" s="127" t="s">
        <v>798</v>
      </c>
      <c r="K80" s="128">
        <v>33.6</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789</v>
      </c>
      <c r="AT80" s="89" t="s">
        <v>784</v>
      </c>
      <c r="AU80" s="89" t="s">
        <v>713</v>
      </c>
      <c r="AY80" s="89"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789</v>
      </c>
      <c r="BM80" s="89" t="s">
        <v>799</v>
      </c>
    </row>
    <row r="81" spans="2:65" s="6" customFormat="1" ht="27" customHeight="1">
      <c r="B81" s="21"/>
      <c r="C81" s="127" t="s">
        <v>789</v>
      </c>
      <c r="D81" s="127" t="s">
        <v>784</v>
      </c>
      <c r="E81" s="125" t="s">
        <v>800</v>
      </c>
      <c r="F81" s="158" t="s">
        <v>801</v>
      </c>
      <c r="G81" s="280"/>
      <c r="H81" s="280"/>
      <c r="I81" s="280"/>
      <c r="J81" s="127" t="s">
        <v>798</v>
      </c>
      <c r="K81" s="128">
        <v>33.6</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789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789</v>
      </c>
      <c r="BM81" s="89" t="s">
        <v>802</v>
      </c>
    </row>
    <row r="82" spans="2:65" s="6" customFormat="1" ht="27" customHeight="1">
      <c r="B82" s="21"/>
      <c r="C82" s="127" t="s">
        <v>803</v>
      </c>
      <c r="D82" s="127" t="s">
        <v>784</v>
      </c>
      <c r="E82" s="125" t="s">
        <v>804</v>
      </c>
      <c r="F82" s="158" t="s">
        <v>805</v>
      </c>
      <c r="G82" s="280"/>
      <c r="H82" s="280"/>
      <c r="I82" s="280"/>
      <c r="J82" s="127" t="s">
        <v>798</v>
      </c>
      <c r="K82" s="128">
        <v>33.6</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789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789</v>
      </c>
      <c r="BM82" s="89" t="s">
        <v>806</v>
      </c>
    </row>
    <row r="83" spans="2:65" s="6" customFormat="1" ht="27" customHeight="1">
      <c r="B83" s="21"/>
      <c r="C83" s="127" t="s">
        <v>807</v>
      </c>
      <c r="D83" s="127" t="s">
        <v>784</v>
      </c>
      <c r="E83" s="125" t="s">
        <v>808</v>
      </c>
      <c r="F83" s="158" t="s">
        <v>809</v>
      </c>
      <c r="G83" s="280"/>
      <c r="H83" s="280"/>
      <c r="I83" s="280"/>
      <c r="J83" s="127" t="s">
        <v>798</v>
      </c>
      <c r="K83" s="128">
        <v>4.14</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789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789</v>
      </c>
      <c r="BM83" s="89" t="s">
        <v>810</v>
      </c>
    </row>
    <row r="84" spans="2:65" s="6" customFormat="1" ht="15.75" customHeight="1">
      <c r="B84" s="21"/>
      <c r="C84" s="127" t="s">
        <v>811</v>
      </c>
      <c r="D84" s="127" t="s">
        <v>784</v>
      </c>
      <c r="E84" s="125" t="s">
        <v>812</v>
      </c>
      <c r="F84" s="158" t="s">
        <v>813</v>
      </c>
      <c r="G84" s="280"/>
      <c r="H84" s="280"/>
      <c r="I84" s="280"/>
      <c r="J84" s="127" t="s">
        <v>798</v>
      </c>
      <c r="K84" s="128">
        <v>29.46</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789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789</v>
      </c>
      <c r="BM84" s="89" t="s">
        <v>814</v>
      </c>
    </row>
    <row r="85" spans="2:65" s="6" customFormat="1" ht="15.75" customHeight="1">
      <c r="B85" s="21"/>
      <c r="C85" s="127" t="s">
        <v>815</v>
      </c>
      <c r="D85" s="127" t="s">
        <v>784</v>
      </c>
      <c r="E85" s="125" t="s">
        <v>816</v>
      </c>
      <c r="F85" s="158" t="s">
        <v>817</v>
      </c>
      <c r="G85" s="280"/>
      <c r="H85" s="280"/>
      <c r="I85" s="280"/>
      <c r="J85" s="127" t="s">
        <v>818</v>
      </c>
      <c r="K85" s="128">
        <v>5.4</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789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789</v>
      </c>
      <c r="BM85" s="89" t="s">
        <v>819</v>
      </c>
    </row>
    <row r="86" spans="2:65" s="6" customFormat="1" ht="15.75" customHeight="1">
      <c r="B86" s="21"/>
      <c r="C86" s="127" t="s">
        <v>820</v>
      </c>
      <c r="D86" s="127" t="s">
        <v>784</v>
      </c>
      <c r="E86" s="125" t="s">
        <v>821</v>
      </c>
      <c r="F86" s="158" t="s">
        <v>822</v>
      </c>
      <c r="G86" s="280"/>
      <c r="H86" s="280"/>
      <c r="I86" s="280"/>
      <c r="J86" s="127" t="s">
        <v>818</v>
      </c>
      <c r="K86" s="128">
        <v>7.32</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789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789</v>
      </c>
      <c r="BM86" s="89" t="s">
        <v>823</v>
      </c>
    </row>
    <row r="87" spans="2:65" s="6" customFormat="1" ht="15.75" customHeight="1">
      <c r="B87" s="21"/>
      <c r="C87" s="127" t="s">
        <v>659</v>
      </c>
      <c r="D87" s="127" t="s">
        <v>784</v>
      </c>
      <c r="E87" s="125" t="s">
        <v>824</v>
      </c>
      <c r="F87" s="158" t="s">
        <v>825</v>
      </c>
      <c r="G87" s="280"/>
      <c r="H87" s="280"/>
      <c r="I87" s="280"/>
      <c r="J87" s="127" t="s">
        <v>818</v>
      </c>
      <c r="K87" s="128">
        <v>2.46</v>
      </c>
      <c r="L87" s="281"/>
      <c r="M87" s="280"/>
      <c r="N87" s="282">
        <f>ROUND($L$87*$K$87,2)</f>
        <v>0</v>
      </c>
      <c r="O87" s="280"/>
      <c r="P87" s="280"/>
      <c r="Q87" s="280"/>
      <c r="R87" s="126" t="s">
        <v>788</v>
      </c>
      <c r="S87" s="41"/>
      <c r="T87" s="129"/>
      <c r="U87" s="130" t="s">
        <v>674</v>
      </c>
      <c r="V87" s="22"/>
      <c r="W87" s="22"/>
      <c r="X87" s="131">
        <v>0</v>
      </c>
      <c r="Y87" s="131">
        <f>$X$87*$K$87</f>
        <v>0</v>
      </c>
      <c r="Z87" s="131">
        <v>0</v>
      </c>
      <c r="AA87" s="132">
        <f>$Z$87*$K$87</f>
        <v>0</v>
      </c>
      <c r="AR87" s="89" t="s">
        <v>789</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789</v>
      </c>
      <c r="BM87" s="89" t="s">
        <v>826</v>
      </c>
    </row>
    <row r="88" spans="2:63" s="113" customFormat="1" ht="30.75" customHeight="1">
      <c r="B88" s="114"/>
      <c r="C88" s="115"/>
      <c r="D88" s="123" t="s">
        <v>764</v>
      </c>
      <c r="E88" s="115"/>
      <c r="F88" s="115"/>
      <c r="G88" s="115"/>
      <c r="H88" s="115"/>
      <c r="I88" s="115"/>
      <c r="J88" s="115"/>
      <c r="K88" s="115"/>
      <c r="L88" s="115"/>
      <c r="M88" s="115"/>
      <c r="N88" s="171">
        <f>$BK$88</f>
        <v>0</v>
      </c>
      <c r="O88" s="172"/>
      <c r="P88" s="172"/>
      <c r="Q88" s="172"/>
      <c r="R88" s="115"/>
      <c r="S88" s="117"/>
      <c r="T88" s="118"/>
      <c r="U88" s="115"/>
      <c r="V88" s="115"/>
      <c r="W88" s="119">
        <f>$W$89</f>
        <v>0</v>
      </c>
      <c r="X88" s="115"/>
      <c r="Y88" s="119">
        <f>$Y$89</f>
        <v>41.994</v>
      </c>
      <c r="Z88" s="115"/>
      <c r="AA88" s="120">
        <f>$AA$89</f>
        <v>0</v>
      </c>
      <c r="AR88" s="121" t="s">
        <v>654</v>
      </c>
      <c r="AT88" s="121" t="s">
        <v>703</v>
      </c>
      <c r="AU88" s="121" t="s">
        <v>654</v>
      </c>
      <c r="AY88" s="121" t="s">
        <v>783</v>
      </c>
      <c r="BK88" s="122">
        <f>$BK$89</f>
        <v>0</v>
      </c>
    </row>
    <row r="89" spans="2:65" s="6" customFormat="1" ht="27" customHeight="1">
      <c r="B89" s="21"/>
      <c r="C89" s="127" t="s">
        <v>827</v>
      </c>
      <c r="D89" s="127" t="s">
        <v>784</v>
      </c>
      <c r="E89" s="125" t="s">
        <v>828</v>
      </c>
      <c r="F89" s="158" t="s">
        <v>829</v>
      </c>
      <c r="G89" s="280"/>
      <c r="H89" s="280"/>
      <c r="I89" s="280"/>
      <c r="J89" s="127" t="s">
        <v>798</v>
      </c>
      <c r="K89" s="128">
        <v>15</v>
      </c>
      <c r="L89" s="281"/>
      <c r="M89" s="280"/>
      <c r="N89" s="282">
        <f>ROUND($L$89*$K$89,2)</f>
        <v>0</v>
      </c>
      <c r="O89" s="280"/>
      <c r="P89" s="280"/>
      <c r="Q89" s="280"/>
      <c r="R89" s="126" t="s">
        <v>788</v>
      </c>
      <c r="S89" s="41"/>
      <c r="T89" s="129"/>
      <c r="U89" s="130" t="s">
        <v>674</v>
      </c>
      <c r="V89" s="22"/>
      <c r="W89" s="22"/>
      <c r="X89" s="131">
        <v>2.7996</v>
      </c>
      <c r="Y89" s="131">
        <f>$X$89*$K$89</f>
        <v>41.994</v>
      </c>
      <c r="Z89" s="131">
        <v>0</v>
      </c>
      <c r="AA89" s="132">
        <f>$Z$89*$K$89</f>
        <v>0</v>
      </c>
      <c r="AR89" s="89" t="s">
        <v>789</v>
      </c>
      <c r="AT89" s="89" t="s">
        <v>784</v>
      </c>
      <c r="AU89" s="89" t="s">
        <v>713</v>
      </c>
      <c r="AY89" s="89"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789</v>
      </c>
      <c r="BM89" s="89" t="s">
        <v>830</v>
      </c>
    </row>
    <row r="90" spans="2:63" s="113" customFormat="1" ht="30.75" customHeight="1">
      <c r="B90" s="114"/>
      <c r="C90" s="115"/>
      <c r="D90" s="123" t="s">
        <v>765</v>
      </c>
      <c r="E90" s="115"/>
      <c r="F90" s="115"/>
      <c r="G90" s="115"/>
      <c r="H90" s="115"/>
      <c r="I90" s="115"/>
      <c r="J90" s="115"/>
      <c r="K90" s="115"/>
      <c r="L90" s="115"/>
      <c r="M90" s="115"/>
      <c r="N90" s="171">
        <f>$BK$90</f>
        <v>0</v>
      </c>
      <c r="O90" s="172"/>
      <c r="P90" s="172"/>
      <c r="Q90" s="172"/>
      <c r="R90" s="115"/>
      <c r="S90" s="117"/>
      <c r="T90" s="118"/>
      <c r="U90" s="115"/>
      <c r="V90" s="115"/>
      <c r="W90" s="119">
        <f>SUM($W$91:$W$92)</f>
        <v>0</v>
      </c>
      <c r="X90" s="115"/>
      <c r="Y90" s="119">
        <f>SUM($Y$91:$Y$92)</f>
        <v>166.45909999999998</v>
      </c>
      <c r="Z90" s="115"/>
      <c r="AA90" s="120">
        <f>SUM($AA$91:$AA$92)</f>
        <v>0</v>
      </c>
      <c r="AR90" s="121" t="s">
        <v>654</v>
      </c>
      <c r="AT90" s="121" t="s">
        <v>703</v>
      </c>
      <c r="AU90" s="121" t="s">
        <v>654</v>
      </c>
      <c r="AY90" s="121" t="s">
        <v>783</v>
      </c>
      <c r="BK90" s="122">
        <f>SUM($BK$91:$BK$92)</f>
        <v>0</v>
      </c>
    </row>
    <row r="91" spans="2:65" s="6" customFormat="1" ht="27" customHeight="1">
      <c r="B91" s="21"/>
      <c r="C91" s="127" t="s">
        <v>831</v>
      </c>
      <c r="D91" s="127" t="s">
        <v>784</v>
      </c>
      <c r="E91" s="125" t="s">
        <v>832</v>
      </c>
      <c r="F91" s="158" t="s">
        <v>833</v>
      </c>
      <c r="G91" s="280"/>
      <c r="H91" s="280"/>
      <c r="I91" s="280"/>
      <c r="J91" s="127" t="s">
        <v>798</v>
      </c>
      <c r="K91" s="128">
        <v>70</v>
      </c>
      <c r="L91" s="281"/>
      <c r="M91" s="280"/>
      <c r="N91" s="282">
        <f>ROUND($L$91*$K$91,2)</f>
        <v>0</v>
      </c>
      <c r="O91" s="280"/>
      <c r="P91" s="280"/>
      <c r="Q91" s="280"/>
      <c r="R91" s="126" t="s">
        <v>788</v>
      </c>
      <c r="S91" s="41"/>
      <c r="T91" s="129"/>
      <c r="U91" s="130" t="s">
        <v>674</v>
      </c>
      <c r="V91" s="22"/>
      <c r="W91" s="22"/>
      <c r="X91" s="131">
        <v>2.2655</v>
      </c>
      <c r="Y91" s="131">
        <f>$X$91*$K$91</f>
        <v>158.58499999999998</v>
      </c>
      <c r="Z91" s="131">
        <v>0</v>
      </c>
      <c r="AA91" s="132">
        <f>$Z$91*$K$91</f>
        <v>0</v>
      </c>
      <c r="AR91" s="89" t="s">
        <v>789</v>
      </c>
      <c r="AT91" s="89" t="s">
        <v>784</v>
      </c>
      <c r="AU91" s="89" t="s">
        <v>713</v>
      </c>
      <c r="AY91" s="89" t="s">
        <v>783</v>
      </c>
      <c r="BE91" s="133">
        <f>IF($U$91="základní",$N$91,0)</f>
        <v>0</v>
      </c>
      <c r="BF91" s="133">
        <f>IF($U$91="snížená",$N$91,0)</f>
        <v>0</v>
      </c>
      <c r="BG91" s="133">
        <f>IF($U$91="zákl. přenesená",$N$91,0)</f>
        <v>0</v>
      </c>
      <c r="BH91" s="133">
        <f>IF($U$91="sníž. přenesená",$N$91,0)</f>
        <v>0</v>
      </c>
      <c r="BI91" s="133">
        <f>IF($U$91="nulová",$N$91,0)</f>
        <v>0</v>
      </c>
      <c r="BJ91" s="89" t="s">
        <v>654</v>
      </c>
      <c r="BK91" s="133">
        <f>ROUND($L$91*$K$91,2)</f>
        <v>0</v>
      </c>
      <c r="BL91" s="89" t="s">
        <v>789</v>
      </c>
      <c r="BM91" s="89" t="s">
        <v>834</v>
      </c>
    </row>
    <row r="92" spans="2:65" s="6" customFormat="1" ht="27" customHeight="1">
      <c r="B92" s="21"/>
      <c r="C92" s="127" t="s">
        <v>835</v>
      </c>
      <c r="D92" s="127" t="s">
        <v>784</v>
      </c>
      <c r="E92" s="125" t="s">
        <v>836</v>
      </c>
      <c r="F92" s="158" t="s">
        <v>837</v>
      </c>
      <c r="G92" s="280"/>
      <c r="H92" s="280"/>
      <c r="I92" s="280"/>
      <c r="J92" s="127" t="s">
        <v>818</v>
      </c>
      <c r="K92" s="128">
        <v>10</v>
      </c>
      <c r="L92" s="281"/>
      <c r="M92" s="280"/>
      <c r="N92" s="282">
        <f>ROUND($L$92*$K$92,2)</f>
        <v>0</v>
      </c>
      <c r="O92" s="280"/>
      <c r="P92" s="280"/>
      <c r="Q92" s="280"/>
      <c r="R92" s="126" t="s">
        <v>788</v>
      </c>
      <c r="S92" s="41"/>
      <c r="T92" s="129"/>
      <c r="U92" s="130" t="s">
        <v>674</v>
      </c>
      <c r="V92" s="22"/>
      <c r="W92" s="22"/>
      <c r="X92" s="131">
        <v>0.78741</v>
      </c>
      <c r="Y92" s="131">
        <f>$X$92*$K$92</f>
        <v>7.8741</v>
      </c>
      <c r="Z92" s="131">
        <v>0</v>
      </c>
      <c r="AA92" s="132">
        <f>$Z$92*$K$92</f>
        <v>0</v>
      </c>
      <c r="AR92" s="89" t="s">
        <v>789</v>
      </c>
      <c r="AT92" s="89" t="s">
        <v>784</v>
      </c>
      <c r="AU92" s="89" t="s">
        <v>713</v>
      </c>
      <c r="AY92" s="89"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789</v>
      </c>
      <c r="BM92" s="89" t="s">
        <v>838</v>
      </c>
    </row>
    <row r="93" spans="2:63" s="113" customFormat="1" ht="30.75" customHeight="1">
      <c r="B93" s="114"/>
      <c r="C93" s="115"/>
      <c r="D93" s="123" t="s">
        <v>766</v>
      </c>
      <c r="E93" s="115"/>
      <c r="F93" s="115"/>
      <c r="G93" s="115"/>
      <c r="H93" s="115"/>
      <c r="I93" s="115"/>
      <c r="J93" s="115"/>
      <c r="K93" s="115"/>
      <c r="L93" s="115"/>
      <c r="M93" s="115"/>
      <c r="N93" s="171">
        <f>$BK$93</f>
        <v>0</v>
      </c>
      <c r="O93" s="172"/>
      <c r="P93" s="172"/>
      <c r="Q93" s="172"/>
      <c r="R93" s="115"/>
      <c r="S93" s="117"/>
      <c r="T93" s="118"/>
      <c r="U93" s="115"/>
      <c r="V93" s="115"/>
      <c r="W93" s="119">
        <f>$W$94+$W$95</f>
        <v>0</v>
      </c>
      <c r="X93" s="115"/>
      <c r="Y93" s="119">
        <f>$Y$94+$Y$95</f>
        <v>0.3463</v>
      </c>
      <c r="Z93" s="115"/>
      <c r="AA93" s="120">
        <f>$AA$94+$AA$95</f>
        <v>0</v>
      </c>
      <c r="AR93" s="121" t="s">
        <v>654</v>
      </c>
      <c r="AT93" s="121" t="s">
        <v>703</v>
      </c>
      <c r="AU93" s="121" t="s">
        <v>654</v>
      </c>
      <c r="AY93" s="121" t="s">
        <v>783</v>
      </c>
      <c r="BK93" s="122">
        <f>$BK$94+$BK$95</f>
        <v>0</v>
      </c>
    </row>
    <row r="94" spans="2:65" s="6" customFormat="1" ht="15.75" customHeight="1">
      <c r="B94" s="21"/>
      <c r="C94" s="127" t="s">
        <v>839</v>
      </c>
      <c r="D94" s="127" t="s">
        <v>784</v>
      </c>
      <c r="E94" s="125" t="s">
        <v>840</v>
      </c>
      <c r="F94" s="158" t="s">
        <v>841</v>
      </c>
      <c r="G94" s="280"/>
      <c r="H94" s="280"/>
      <c r="I94" s="280"/>
      <c r="J94" s="127" t="s">
        <v>787</v>
      </c>
      <c r="K94" s="128">
        <v>5</v>
      </c>
      <c r="L94" s="281"/>
      <c r="M94" s="280"/>
      <c r="N94" s="282">
        <f>ROUND($L$94*$K$94,2)</f>
        <v>0</v>
      </c>
      <c r="O94" s="280"/>
      <c r="P94" s="280"/>
      <c r="Q94" s="280"/>
      <c r="R94" s="126" t="s">
        <v>788</v>
      </c>
      <c r="S94" s="41"/>
      <c r="T94" s="129"/>
      <c r="U94" s="130" t="s">
        <v>674</v>
      </c>
      <c r="V94" s="22"/>
      <c r="W94" s="22"/>
      <c r="X94" s="131">
        <v>0.06926</v>
      </c>
      <c r="Y94" s="131">
        <f>$X$94*$K$94</f>
        <v>0.3463</v>
      </c>
      <c r="Z94" s="131">
        <v>0</v>
      </c>
      <c r="AA94" s="132">
        <f>$Z$94*$K$94</f>
        <v>0</v>
      </c>
      <c r="AR94" s="89" t="s">
        <v>789</v>
      </c>
      <c r="AT94" s="89" t="s">
        <v>784</v>
      </c>
      <c r="AU94" s="89" t="s">
        <v>713</v>
      </c>
      <c r="AY94" s="89" t="s">
        <v>783</v>
      </c>
      <c r="BE94" s="133">
        <f>IF($U$94="základní",$N$94,0)</f>
        <v>0</v>
      </c>
      <c r="BF94" s="133">
        <f>IF($U$94="snížená",$N$94,0)</f>
        <v>0</v>
      </c>
      <c r="BG94" s="133">
        <f>IF($U$94="zákl. přenesená",$N$94,0)</f>
        <v>0</v>
      </c>
      <c r="BH94" s="133">
        <f>IF($U$94="sníž. přenesená",$N$94,0)</f>
        <v>0</v>
      </c>
      <c r="BI94" s="133">
        <f>IF($U$94="nulová",$N$94,0)</f>
        <v>0</v>
      </c>
      <c r="BJ94" s="89" t="s">
        <v>654</v>
      </c>
      <c r="BK94" s="133">
        <f>ROUND($L$94*$K$94,2)</f>
        <v>0</v>
      </c>
      <c r="BL94" s="89" t="s">
        <v>789</v>
      </c>
      <c r="BM94" s="89" t="s">
        <v>842</v>
      </c>
    </row>
    <row r="95" spans="2:63" s="113" customFormat="1" ht="23.25" customHeight="1">
      <c r="B95" s="114"/>
      <c r="C95" s="115"/>
      <c r="D95" s="123" t="s">
        <v>767</v>
      </c>
      <c r="E95" s="115"/>
      <c r="F95" s="115"/>
      <c r="G95" s="115"/>
      <c r="H95" s="115"/>
      <c r="I95" s="115"/>
      <c r="J95" s="115"/>
      <c r="K95" s="115"/>
      <c r="L95" s="115"/>
      <c r="M95" s="115"/>
      <c r="N95" s="171">
        <f>$BK$95</f>
        <v>0</v>
      </c>
      <c r="O95" s="172"/>
      <c r="P95" s="172"/>
      <c r="Q95" s="172"/>
      <c r="R95" s="115"/>
      <c r="S95" s="117"/>
      <c r="T95" s="118"/>
      <c r="U95" s="115"/>
      <c r="V95" s="115"/>
      <c r="W95" s="119">
        <f>$W$96</f>
        <v>0</v>
      </c>
      <c r="X95" s="115"/>
      <c r="Y95" s="119">
        <f>$Y$96</f>
        <v>0</v>
      </c>
      <c r="Z95" s="115"/>
      <c r="AA95" s="120">
        <f>$AA$96</f>
        <v>0</v>
      </c>
      <c r="AR95" s="121" t="s">
        <v>654</v>
      </c>
      <c r="AT95" s="121" t="s">
        <v>703</v>
      </c>
      <c r="AU95" s="121" t="s">
        <v>713</v>
      </c>
      <c r="AY95" s="121" t="s">
        <v>783</v>
      </c>
      <c r="BK95" s="122">
        <f>$BK$96</f>
        <v>0</v>
      </c>
    </row>
    <row r="96" spans="2:65" s="6" customFormat="1" ht="27" customHeight="1">
      <c r="B96" s="21"/>
      <c r="C96" s="127" t="s">
        <v>645</v>
      </c>
      <c r="D96" s="127" t="s">
        <v>784</v>
      </c>
      <c r="E96" s="125" t="s">
        <v>843</v>
      </c>
      <c r="F96" s="158" t="s">
        <v>844</v>
      </c>
      <c r="G96" s="280"/>
      <c r="H96" s="280"/>
      <c r="I96" s="280"/>
      <c r="J96" s="127" t="s">
        <v>845</v>
      </c>
      <c r="K96" s="128">
        <v>208.972</v>
      </c>
      <c r="L96" s="281"/>
      <c r="M96" s="280"/>
      <c r="N96" s="282">
        <f>ROUND($L$96*$K$96,2)</f>
        <v>0</v>
      </c>
      <c r="O96" s="280"/>
      <c r="P96" s="280"/>
      <c r="Q96" s="280"/>
      <c r="R96" s="126" t="s">
        <v>788</v>
      </c>
      <c r="S96" s="41"/>
      <c r="T96" s="129"/>
      <c r="U96" s="134" t="s">
        <v>674</v>
      </c>
      <c r="V96" s="135"/>
      <c r="W96" s="135"/>
      <c r="X96" s="136">
        <v>0</v>
      </c>
      <c r="Y96" s="136">
        <f>$X$96*$K$96</f>
        <v>0</v>
      </c>
      <c r="Z96" s="136">
        <v>0</v>
      </c>
      <c r="AA96" s="137">
        <f>$Z$96*$K$96</f>
        <v>0</v>
      </c>
      <c r="AR96" s="89" t="s">
        <v>789</v>
      </c>
      <c r="AT96" s="89" t="s">
        <v>784</v>
      </c>
      <c r="AU96" s="89" t="s">
        <v>795</v>
      </c>
      <c r="AY96" s="89" t="s">
        <v>783</v>
      </c>
      <c r="BE96" s="133">
        <f>IF($U$96="základní",$N$96,0)</f>
        <v>0</v>
      </c>
      <c r="BF96" s="133">
        <f>IF($U$96="snížená",$N$96,0)</f>
        <v>0</v>
      </c>
      <c r="BG96" s="133">
        <f>IF($U$96="zákl. přenesená",$N$96,0)</f>
        <v>0</v>
      </c>
      <c r="BH96" s="133">
        <f>IF($U$96="sníž. přenesená",$N$96,0)</f>
        <v>0</v>
      </c>
      <c r="BI96" s="133">
        <f>IF($U$96="nulová",$N$96,0)</f>
        <v>0</v>
      </c>
      <c r="BJ96" s="89" t="s">
        <v>654</v>
      </c>
      <c r="BK96" s="133">
        <f>ROUND($L$96*$K$96,2)</f>
        <v>0</v>
      </c>
      <c r="BL96" s="89" t="s">
        <v>789</v>
      </c>
      <c r="BM96" s="89" t="s">
        <v>846</v>
      </c>
    </row>
    <row r="97" spans="2:19" s="6" customFormat="1" ht="7.5" customHeight="1">
      <c r="B97" s="36"/>
      <c r="C97" s="37"/>
      <c r="D97" s="37"/>
      <c r="E97" s="37"/>
      <c r="F97" s="37"/>
      <c r="G97" s="37"/>
      <c r="H97" s="37"/>
      <c r="I97" s="37"/>
      <c r="J97" s="37"/>
      <c r="K97" s="37"/>
      <c r="L97" s="37"/>
      <c r="M97" s="37"/>
      <c r="N97" s="37"/>
      <c r="O97" s="37"/>
      <c r="P97" s="37"/>
      <c r="Q97" s="37"/>
      <c r="R97" s="37"/>
      <c r="S97" s="41"/>
    </row>
  </sheetData>
  <sheetProtection password="CC35" sheet="1" objects="1" scenarios="1" formatColumns="0" formatRows="0" sort="0" autoFilter="0"/>
  <mergeCells count="100">
    <mergeCell ref="O10:P10"/>
    <mergeCell ref="O12:P12"/>
    <mergeCell ref="C2:R2"/>
    <mergeCell ref="C4:R4"/>
    <mergeCell ref="F6:Q6"/>
    <mergeCell ref="F7:Q7"/>
    <mergeCell ref="H29:J29"/>
    <mergeCell ref="M29:P29"/>
    <mergeCell ref="O13:P13"/>
    <mergeCell ref="O15:P15"/>
    <mergeCell ref="O16:P16"/>
    <mergeCell ref="O18:P18"/>
    <mergeCell ref="O19:P19"/>
    <mergeCell ref="E22:P22"/>
    <mergeCell ref="M25:P25"/>
    <mergeCell ref="H27:J27"/>
    <mergeCell ref="M27:P27"/>
    <mergeCell ref="H28:J28"/>
    <mergeCell ref="M28:P28"/>
    <mergeCell ref="C49:G49"/>
    <mergeCell ref="N49:Q49"/>
    <mergeCell ref="H30:J30"/>
    <mergeCell ref="M30:P30"/>
    <mergeCell ref="H31:J31"/>
    <mergeCell ref="M31:P31"/>
    <mergeCell ref="L33:P33"/>
    <mergeCell ref="C39:R39"/>
    <mergeCell ref="F41:Q41"/>
    <mergeCell ref="F42:Q42"/>
    <mergeCell ref="M44:P44"/>
    <mergeCell ref="M46:Q46"/>
    <mergeCell ref="M69:P69"/>
    <mergeCell ref="M71:Q71"/>
    <mergeCell ref="N51:Q51"/>
    <mergeCell ref="N52:Q52"/>
    <mergeCell ref="N53:Q53"/>
    <mergeCell ref="N54:Q54"/>
    <mergeCell ref="N55:Q55"/>
    <mergeCell ref="N56:Q56"/>
    <mergeCell ref="N57:Q57"/>
    <mergeCell ref="C64:R64"/>
    <mergeCell ref="F66:Q66"/>
    <mergeCell ref="F67:Q67"/>
    <mergeCell ref="F74:I74"/>
    <mergeCell ref="L74:M74"/>
    <mergeCell ref="N74:Q74"/>
    <mergeCell ref="F78:I78"/>
    <mergeCell ref="L78:M78"/>
    <mergeCell ref="N78:Q78"/>
    <mergeCell ref="N75:Q75"/>
    <mergeCell ref="N76:Q76"/>
    <mergeCell ref="N77:Q77"/>
    <mergeCell ref="F79:I79"/>
    <mergeCell ref="L79:M79"/>
    <mergeCell ref="N79:Q79"/>
    <mergeCell ref="F80:I80"/>
    <mergeCell ref="L80:M80"/>
    <mergeCell ref="N80:Q80"/>
    <mergeCell ref="F81:I81"/>
    <mergeCell ref="L81:M81"/>
    <mergeCell ref="N81:Q81"/>
    <mergeCell ref="F82:I82"/>
    <mergeCell ref="L82:M82"/>
    <mergeCell ref="N82:Q82"/>
    <mergeCell ref="N86:Q86"/>
    <mergeCell ref="F83:I83"/>
    <mergeCell ref="L83:M83"/>
    <mergeCell ref="N83:Q83"/>
    <mergeCell ref="F84:I84"/>
    <mergeCell ref="L84:M84"/>
    <mergeCell ref="N84:Q84"/>
    <mergeCell ref="F96:I96"/>
    <mergeCell ref="L96:M96"/>
    <mergeCell ref="N96:Q96"/>
    <mergeCell ref="F91:I91"/>
    <mergeCell ref="L91:M91"/>
    <mergeCell ref="N91:Q91"/>
    <mergeCell ref="F92:I92"/>
    <mergeCell ref="L92:M92"/>
    <mergeCell ref="N92:Q92"/>
    <mergeCell ref="S2:AC2"/>
    <mergeCell ref="F94:I94"/>
    <mergeCell ref="L94:M94"/>
    <mergeCell ref="N94:Q94"/>
    <mergeCell ref="F87:I87"/>
    <mergeCell ref="L87:M87"/>
    <mergeCell ref="N87:Q87"/>
    <mergeCell ref="F89:I89"/>
    <mergeCell ref="L89:M89"/>
    <mergeCell ref="N89:Q89"/>
    <mergeCell ref="N90:Q90"/>
    <mergeCell ref="N93:Q93"/>
    <mergeCell ref="N95:Q95"/>
    <mergeCell ref="H1:K1"/>
    <mergeCell ref="N88:Q88"/>
    <mergeCell ref="F85:I85"/>
    <mergeCell ref="L85:M85"/>
    <mergeCell ref="N85:Q85"/>
    <mergeCell ref="F86:I86"/>
    <mergeCell ref="L86:M86"/>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716</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6" customFormat="1" ht="18.75" customHeight="1">
      <c r="B7" s="21"/>
      <c r="C7" s="22"/>
      <c r="D7" s="15" t="s">
        <v>754</v>
      </c>
      <c r="E7" s="22"/>
      <c r="F7" s="182" t="s">
        <v>847</v>
      </c>
      <c r="G7" s="181"/>
      <c r="H7" s="181"/>
      <c r="I7" s="181"/>
      <c r="J7" s="181"/>
      <c r="K7" s="181"/>
      <c r="L7" s="181"/>
      <c r="M7" s="181"/>
      <c r="N7" s="181"/>
      <c r="O7" s="181"/>
      <c r="P7" s="181"/>
      <c r="Q7" s="181"/>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756</v>
      </c>
      <c r="E9" s="22"/>
      <c r="F9" s="17" t="s">
        <v>708</v>
      </c>
      <c r="G9" s="22"/>
      <c r="H9" s="22"/>
      <c r="I9" s="22"/>
      <c r="J9" s="22"/>
      <c r="K9" s="22"/>
      <c r="L9" s="22"/>
      <c r="M9" s="22"/>
      <c r="N9" s="22"/>
      <c r="O9" s="22"/>
      <c r="P9" s="22"/>
      <c r="Q9" s="22"/>
      <c r="R9" s="25"/>
    </row>
    <row r="10" spans="2:18" s="6" customFormat="1" ht="15" customHeight="1">
      <c r="B10" s="21"/>
      <c r="C10" s="22"/>
      <c r="D10" s="16" t="s">
        <v>655</v>
      </c>
      <c r="E10" s="22"/>
      <c r="F10" s="17" t="s">
        <v>656</v>
      </c>
      <c r="G10" s="22"/>
      <c r="H10" s="22"/>
      <c r="I10" s="22"/>
      <c r="J10" s="22"/>
      <c r="K10" s="22"/>
      <c r="L10" s="22"/>
      <c r="M10" s="16" t="s">
        <v>657</v>
      </c>
      <c r="N10" s="22"/>
      <c r="O10" s="288" t="str">
        <f>'Rekapitulace stavby'!$AN$8</f>
        <v>11.03.2013</v>
      </c>
      <c r="P10" s="181"/>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661</v>
      </c>
      <c r="E12" s="22"/>
      <c r="F12" s="22"/>
      <c r="G12" s="22"/>
      <c r="H12" s="22"/>
      <c r="I12" s="22"/>
      <c r="J12" s="22"/>
      <c r="K12" s="22"/>
      <c r="L12" s="22"/>
      <c r="M12" s="16" t="s">
        <v>662</v>
      </c>
      <c r="N12" s="22"/>
      <c r="O12" s="183"/>
      <c r="P12" s="181"/>
      <c r="Q12" s="22"/>
      <c r="R12" s="25"/>
    </row>
    <row r="13" spans="2:18" s="6" customFormat="1" ht="18.75" customHeight="1">
      <c r="B13" s="21"/>
      <c r="C13" s="22"/>
      <c r="D13" s="22"/>
      <c r="E13" s="17" t="s">
        <v>663</v>
      </c>
      <c r="F13" s="22"/>
      <c r="G13" s="22"/>
      <c r="H13" s="22"/>
      <c r="I13" s="22"/>
      <c r="J13" s="22"/>
      <c r="K13" s="22"/>
      <c r="L13" s="22"/>
      <c r="M13" s="16" t="s">
        <v>664</v>
      </c>
      <c r="N13" s="22"/>
      <c r="O13" s="183"/>
      <c r="P13" s="181"/>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665</v>
      </c>
      <c r="E15" s="22"/>
      <c r="F15" s="22"/>
      <c r="G15" s="22"/>
      <c r="H15" s="22"/>
      <c r="I15" s="22"/>
      <c r="J15" s="22"/>
      <c r="K15" s="22"/>
      <c r="L15" s="22"/>
      <c r="M15" s="16" t="s">
        <v>662</v>
      </c>
      <c r="N15" s="22"/>
      <c r="O15" s="183" t="str">
        <f>IF('Rekapitulace stavby'!$AN$13="","",'Rekapitulace stavby'!$AN$13)</f>
        <v>Vyplň údaj</v>
      </c>
      <c r="P15" s="181"/>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664</v>
      </c>
      <c r="N16" s="22"/>
      <c r="O16" s="183" t="str">
        <f>IF('Rekapitulace stavby'!$AN$14="","",'Rekapitulace stavby'!$AN$14)</f>
        <v>Vyplň údaj</v>
      </c>
      <c r="P16" s="181"/>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667</v>
      </c>
      <c r="E18" s="22"/>
      <c r="F18" s="22"/>
      <c r="G18" s="22"/>
      <c r="H18" s="22"/>
      <c r="I18" s="22"/>
      <c r="J18" s="22"/>
      <c r="K18" s="22"/>
      <c r="L18" s="22"/>
      <c r="M18" s="16" t="s">
        <v>662</v>
      </c>
      <c r="N18" s="22"/>
      <c r="O18" s="183"/>
      <c r="P18" s="181"/>
      <c r="Q18" s="22"/>
      <c r="R18" s="25"/>
    </row>
    <row r="19" spans="2:18" s="6" customFormat="1" ht="18.75" customHeight="1">
      <c r="B19" s="21"/>
      <c r="C19" s="22"/>
      <c r="D19" s="22"/>
      <c r="E19" s="17" t="s">
        <v>668</v>
      </c>
      <c r="F19" s="22"/>
      <c r="G19" s="22"/>
      <c r="H19" s="22"/>
      <c r="I19" s="22"/>
      <c r="J19" s="22"/>
      <c r="K19" s="22"/>
      <c r="L19" s="22"/>
      <c r="M19" s="16" t="s">
        <v>664</v>
      </c>
      <c r="N19" s="22"/>
      <c r="O19" s="183"/>
      <c r="P19" s="181"/>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670</v>
      </c>
      <c r="E21" s="22"/>
      <c r="F21" s="22"/>
      <c r="G21" s="22"/>
      <c r="H21" s="22"/>
      <c r="I21" s="22"/>
      <c r="J21" s="22"/>
      <c r="K21" s="22"/>
      <c r="L21" s="22"/>
      <c r="M21" s="22"/>
      <c r="N21" s="22"/>
      <c r="O21" s="22"/>
      <c r="P21" s="22"/>
      <c r="Q21" s="22"/>
      <c r="R21" s="25"/>
    </row>
    <row r="22" spans="2:18" s="89" customFormat="1" ht="15.75" customHeight="1">
      <c r="B22" s="90"/>
      <c r="C22" s="91"/>
      <c r="D22" s="91"/>
      <c r="E22" s="168"/>
      <c r="F22" s="295"/>
      <c r="G22" s="295"/>
      <c r="H22" s="295"/>
      <c r="I22" s="295"/>
      <c r="J22" s="295"/>
      <c r="K22" s="295"/>
      <c r="L22" s="295"/>
      <c r="M22" s="295"/>
      <c r="N22" s="295"/>
      <c r="O22" s="295"/>
      <c r="P22" s="295"/>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672</v>
      </c>
      <c r="E25" s="22"/>
      <c r="F25" s="22"/>
      <c r="G25" s="22"/>
      <c r="H25" s="22"/>
      <c r="I25" s="22"/>
      <c r="J25" s="22"/>
      <c r="K25" s="22"/>
      <c r="L25" s="22"/>
      <c r="M25" s="271">
        <f>ROUNDUP($N$75,2)</f>
        <v>0</v>
      </c>
      <c r="N25" s="181"/>
      <c r="O25" s="181"/>
      <c r="P25" s="181"/>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673</v>
      </c>
      <c r="E27" s="27" t="s">
        <v>674</v>
      </c>
      <c r="F27" s="28">
        <v>0.21</v>
      </c>
      <c r="G27" s="94" t="s">
        <v>675</v>
      </c>
      <c r="H27" s="293">
        <f>SUM($BE$75:$BE$96)</f>
        <v>0</v>
      </c>
      <c r="I27" s="181"/>
      <c r="J27" s="181"/>
      <c r="K27" s="22"/>
      <c r="L27" s="22"/>
      <c r="M27" s="293">
        <f>SUM($BE$75:$BE$96)*$F$27</f>
        <v>0</v>
      </c>
      <c r="N27" s="181"/>
      <c r="O27" s="181"/>
      <c r="P27" s="181"/>
      <c r="Q27" s="22"/>
      <c r="R27" s="25"/>
    </row>
    <row r="28" spans="2:18" s="6" customFormat="1" ht="15" customHeight="1">
      <c r="B28" s="21"/>
      <c r="C28" s="22"/>
      <c r="D28" s="22"/>
      <c r="E28" s="27" t="s">
        <v>676</v>
      </c>
      <c r="F28" s="28">
        <v>0.15</v>
      </c>
      <c r="G28" s="94" t="s">
        <v>675</v>
      </c>
      <c r="H28" s="293">
        <f>SUM($BF$75:$BF$96)</f>
        <v>0</v>
      </c>
      <c r="I28" s="181"/>
      <c r="J28" s="181"/>
      <c r="K28" s="22"/>
      <c r="L28" s="22"/>
      <c r="M28" s="293">
        <f>SUM($BF$75:$BF$96)*$F$28</f>
        <v>0</v>
      </c>
      <c r="N28" s="181"/>
      <c r="O28" s="181"/>
      <c r="P28" s="181"/>
      <c r="Q28" s="22"/>
      <c r="R28" s="25"/>
    </row>
    <row r="29" spans="2:18" s="6" customFormat="1" ht="15" customHeight="1" hidden="1">
      <c r="B29" s="21"/>
      <c r="C29" s="22"/>
      <c r="D29" s="22"/>
      <c r="E29" s="27" t="s">
        <v>677</v>
      </c>
      <c r="F29" s="28">
        <v>0.21</v>
      </c>
      <c r="G29" s="94" t="s">
        <v>675</v>
      </c>
      <c r="H29" s="293">
        <f>SUM($BG$75:$BG$96)</f>
        <v>0</v>
      </c>
      <c r="I29" s="181"/>
      <c r="J29" s="181"/>
      <c r="K29" s="22"/>
      <c r="L29" s="22"/>
      <c r="M29" s="293">
        <v>0</v>
      </c>
      <c r="N29" s="181"/>
      <c r="O29" s="181"/>
      <c r="P29" s="181"/>
      <c r="Q29" s="22"/>
      <c r="R29" s="25"/>
    </row>
    <row r="30" spans="2:18" s="6" customFormat="1" ht="15" customHeight="1" hidden="1">
      <c r="B30" s="21"/>
      <c r="C30" s="22"/>
      <c r="D30" s="22"/>
      <c r="E30" s="27" t="s">
        <v>678</v>
      </c>
      <c r="F30" s="28">
        <v>0.15</v>
      </c>
      <c r="G30" s="94" t="s">
        <v>675</v>
      </c>
      <c r="H30" s="293">
        <f>SUM($BH$75:$BH$96)</f>
        <v>0</v>
      </c>
      <c r="I30" s="181"/>
      <c r="J30" s="181"/>
      <c r="K30" s="22"/>
      <c r="L30" s="22"/>
      <c r="M30" s="293">
        <v>0</v>
      </c>
      <c r="N30" s="181"/>
      <c r="O30" s="181"/>
      <c r="P30" s="181"/>
      <c r="Q30" s="22"/>
      <c r="R30" s="25"/>
    </row>
    <row r="31" spans="2:18" s="6" customFormat="1" ht="15" customHeight="1" hidden="1">
      <c r="B31" s="21"/>
      <c r="C31" s="22"/>
      <c r="D31" s="22"/>
      <c r="E31" s="27" t="s">
        <v>679</v>
      </c>
      <c r="F31" s="28">
        <v>0</v>
      </c>
      <c r="G31" s="94" t="s">
        <v>675</v>
      </c>
      <c r="H31" s="293">
        <f>SUM($BI$75:$BI$96)</f>
        <v>0</v>
      </c>
      <c r="I31" s="181"/>
      <c r="J31" s="181"/>
      <c r="K31" s="22"/>
      <c r="L31" s="22"/>
      <c r="M31" s="293">
        <v>0</v>
      </c>
      <c r="N31" s="181"/>
      <c r="O31" s="181"/>
      <c r="P31" s="181"/>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680</v>
      </c>
      <c r="E33" s="33"/>
      <c r="F33" s="33"/>
      <c r="G33" s="95" t="s">
        <v>681</v>
      </c>
      <c r="H33" s="34" t="s">
        <v>682</v>
      </c>
      <c r="I33" s="33"/>
      <c r="J33" s="33"/>
      <c r="K33" s="33"/>
      <c r="L33" s="178">
        <f>ROUNDUP(SUM($M$25:$M$31),2)</f>
        <v>0</v>
      </c>
      <c r="M33" s="278"/>
      <c r="N33" s="278"/>
      <c r="O33" s="278"/>
      <c r="P33" s="179"/>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80" t="s">
        <v>757</v>
      </c>
      <c r="D39" s="181"/>
      <c r="E39" s="181"/>
      <c r="F39" s="181"/>
      <c r="G39" s="181"/>
      <c r="H39" s="181"/>
      <c r="I39" s="181"/>
      <c r="J39" s="181"/>
      <c r="K39" s="181"/>
      <c r="L39" s="181"/>
      <c r="M39" s="181"/>
      <c r="N39" s="181"/>
      <c r="O39" s="181"/>
      <c r="P39" s="181"/>
      <c r="Q39" s="181"/>
      <c r="R39" s="294"/>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651</v>
      </c>
      <c r="D41" s="22"/>
      <c r="E41" s="22"/>
      <c r="F41" s="287" t="str">
        <f>$F$6</f>
        <v>03/2013komplet - Napojení ÚSES Komořansko - gravitační přeložky Vesnického potoka s řekou Bílinou přes vnitřní výsypku lomu ČSA</v>
      </c>
      <c r="G41" s="181"/>
      <c r="H41" s="181"/>
      <c r="I41" s="181"/>
      <c r="J41" s="181"/>
      <c r="K41" s="181"/>
      <c r="L41" s="181"/>
      <c r="M41" s="181"/>
      <c r="N41" s="181"/>
      <c r="O41" s="181"/>
      <c r="P41" s="181"/>
      <c r="Q41" s="181"/>
      <c r="R41" s="25"/>
      <c r="T41" s="22"/>
      <c r="U41" s="22"/>
    </row>
    <row r="42" spans="2:21" s="6" customFormat="1" ht="15" customHeight="1">
      <c r="B42" s="21"/>
      <c r="C42" s="15" t="s">
        <v>754</v>
      </c>
      <c r="D42" s="22"/>
      <c r="E42" s="22"/>
      <c r="F42" s="182" t="str">
        <f>$F$7</f>
        <v>SO-11b - Měrný profil v ř.km 1,520</v>
      </c>
      <c r="G42" s="181"/>
      <c r="H42" s="181"/>
      <c r="I42" s="181"/>
      <c r="J42" s="181"/>
      <c r="K42" s="181"/>
      <c r="L42" s="181"/>
      <c r="M42" s="181"/>
      <c r="N42" s="181"/>
      <c r="O42" s="181"/>
      <c r="P42" s="181"/>
      <c r="Q42" s="181"/>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655</v>
      </c>
      <c r="D44" s="22"/>
      <c r="E44" s="22"/>
      <c r="F44" s="17" t="str">
        <f>$F$10</f>
        <v>lom ČSA</v>
      </c>
      <c r="G44" s="22"/>
      <c r="H44" s="22"/>
      <c r="I44" s="22"/>
      <c r="J44" s="22"/>
      <c r="K44" s="16" t="s">
        <v>657</v>
      </c>
      <c r="L44" s="22"/>
      <c r="M44" s="288" t="str">
        <f>IF($O$10="","",$O$10)</f>
        <v>11.03.2013</v>
      </c>
      <c r="N44" s="181"/>
      <c r="O44" s="181"/>
      <c r="P44" s="181"/>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661</v>
      </c>
      <c r="D46" s="22"/>
      <c r="E46" s="22"/>
      <c r="F46" s="17" t="str">
        <f>$E$13</f>
        <v>Výzkumný ústav pro hnědé uhlí a.s.</v>
      </c>
      <c r="G46" s="22"/>
      <c r="H46" s="22"/>
      <c r="I46" s="22"/>
      <c r="J46" s="22"/>
      <c r="K46" s="16" t="s">
        <v>667</v>
      </c>
      <c r="L46" s="22"/>
      <c r="M46" s="183" t="str">
        <f>$E$19</f>
        <v>Ing. Marie Matuštíková</v>
      </c>
      <c r="N46" s="181"/>
      <c r="O46" s="181"/>
      <c r="P46" s="181"/>
      <c r="Q46" s="181"/>
      <c r="R46" s="25"/>
      <c r="T46" s="22"/>
      <c r="U46" s="22"/>
    </row>
    <row r="47" spans="2:21" s="6" customFormat="1" ht="15" customHeight="1">
      <c r="B47" s="21"/>
      <c r="C47" s="16" t="s">
        <v>665</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91" t="s">
        <v>758</v>
      </c>
      <c r="D49" s="292"/>
      <c r="E49" s="292"/>
      <c r="F49" s="292"/>
      <c r="G49" s="292"/>
      <c r="H49" s="31"/>
      <c r="I49" s="31"/>
      <c r="J49" s="31"/>
      <c r="K49" s="31"/>
      <c r="L49" s="31"/>
      <c r="M49" s="31"/>
      <c r="N49" s="291" t="s">
        <v>759</v>
      </c>
      <c r="O49" s="292"/>
      <c r="P49" s="292"/>
      <c r="Q49" s="29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760</v>
      </c>
      <c r="D51" s="22"/>
      <c r="E51" s="22"/>
      <c r="F51" s="22"/>
      <c r="G51" s="22"/>
      <c r="H51" s="22"/>
      <c r="I51" s="22"/>
      <c r="J51" s="22"/>
      <c r="K51" s="22"/>
      <c r="L51" s="22"/>
      <c r="M51" s="22"/>
      <c r="N51" s="271">
        <f>ROUNDUP($N$75,2)</f>
        <v>0</v>
      </c>
      <c r="O51" s="181"/>
      <c r="P51" s="181"/>
      <c r="Q51" s="181"/>
      <c r="R51" s="25"/>
      <c r="T51" s="22"/>
      <c r="U51" s="22"/>
      <c r="AU51" s="6" t="s">
        <v>761</v>
      </c>
    </row>
    <row r="52" spans="2:21" s="66" customFormat="1" ht="25.5" customHeight="1">
      <c r="B52" s="99"/>
      <c r="C52" s="100"/>
      <c r="D52" s="100" t="s">
        <v>762</v>
      </c>
      <c r="E52" s="100"/>
      <c r="F52" s="100"/>
      <c r="G52" s="100"/>
      <c r="H52" s="100"/>
      <c r="I52" s="100"/>
      <c r="J52" s="100"/>
      <c r="K52" s="100"/>
      <c r="L52" s="100"/>
      <c r="M52" s="100"/>
      <c r="N52" s="289">
        <f>ROUNDUP($N$76,2)</f>
        <v>0</v>
      </c>
      <c r="O52" s="290"/>
      <c r="P52" s="290"/>
      <c r="Q52" s="290"/>
      <c r="R52" s="101"/>
      <c r="T52" s="100"/>
      <c r="U52" s="100"/>
    </row>
    <row r="53" spans="2:21" s="76" customFormat="1" ht="21" customHeight="1">
      <c r="B53" s="102"/>
      <c r="C53" s="78"/>
      <c r="D53" s="78" t="s">
        <v>763</v>
      </c>
      <c r="E53" s="78"/>
      <c r="F53" s="78"/>
      <c r="G53" s="78"/>
      <c r="H53" s="78"/>
      <c r="I53" s="78"/>
      <c r="J53" s="78"/>
      <c r="K53" s="78"/>
      <c r="L53" s="78"/>
      <c r="M53" s="78"/>
      <c r="N53" s="268">
        <f>ROUNDUP($N$77,2)</f>
        <v>0</v>
      </c>
      <c r="O53" s="269"/>
      <c r="P53" s="269"/>
      <c r="Q53" s="269"/>
      <c r="R53" s="103"/>
      <c r="T53" s="78"/>
      <c r="U53" s="78"/>
    </row>
    <row r="54" spans="2:21" s="76" customFormat="1" ht="21" customHeight="1">
      <c r="B54" s="102"/>
      <c r="C54" s="78"/>
      <c r="D54" s="78" t="s">
        <v>764</v>
      </c>
      <c r="E54" s="78"/>
      <c r="F54" s="78"/>
      <c r="G54" s="78"/>
      <c r="H54" s="78"/>
      <c r="I54" s="78"/>
      <c r="J54" s="78"/>
      <c r="K54" s="78"/>
      <c r="L54" s="78"/>
      <c r="M54" s="78"/>
      <c r="N54" s="268">
        <f>ROUNDUP($N$88,2)</f>
        <v>0</v>
      </c>
      <c r="O54" s="269"/>
      <c r="P54" s="269"/>
      <c r="Q54" s="269"/>
      <c r="R54" s="103"/>
      <c r="T54" s="78"/>
      <c r="U54" s="78"/>
    </row>
    <row r="55" spans="2:21" s="76" customFormat="1" ht="21" customHeight="1">
      <c r="B55" s="102"/>
      <c r="C55" s="78"/>
      <c r="D55" s="78" t="s">
        <v>765</v>
      </c>
      <c r="E55" s="78"/>
      <c r="F55" s="78"/>
      <c r="G55" s="78"/>
      <c r="H55" s="78"/>
      <c r="I55" s="78"/>
      <c r="J55" s="78"/>
      <c r="K55" s="78"/>
      <c r="L55" s="78"/>
      <c r="M55" s="78"/>
      <c r="N55" s="268">
        <f>ROUNDUP($N$90,2)</f>
        <v>0</v>
      </c>
      <c r="O55" s="269"/>
      <c r="P55" s="269"/>
      <c r="Q55" s="269"/>
      <c r="R55" s="103"/>
      <c r="T55" s="78"/>
      <c r="U55" s="78"/>
    </row>
    <row r="56" spans="2:21" s="76" customFormat="1" ht="21" customHeight="1">
      <c r="B56" s="102"/>
      <c r="C56" s="78"/>
      <c r="D56" s="78" t="s">
        <v>766</v>
      </c>
      <c r="E56" s="78"/>
      <c r="F56" s="78"/>
      <c r="G56" s="78"/>
      <c r="H56" s="78"/>
      <c r="I56" s="78"/>
      <c r="J56" s="78"/>
      <c r="K56" s="78"/>
      <c r="L56" s="78"/>
      <c r="M56" s="78"/>
      <c r="N56" s="268">
        <f>ROUNDUP($N$93,2)</f>
        <v>0</v>
      </c>
      <c r="O56" s="269"/>
      <c r="P56" s="269"/>
      <c r="Q56" s="269"/>
      <c r="R56" s="103"/>
      <c r="T56" s="78"/>
      <c r="U56" s="78"/>
    </row>
    <row r="57" spans="2:21" s="76" customFormat="1" ht="15.75" customHeight="1">
      <c r="B57" s="102"/>
      <c r="C57" s="78"/>
      <c r="D57" s="78" t="s">
        <v>767</v>
      </c>
      <c r="E57" s="78"/>
      <c r="F57" s="78"/>
      <c r="G57" s="78"/>
      <c r="H57" s="78"/>
      <c r="I57" s="78"/>
      <c r="J57" s="78"/>
      <c r="K57" s="78"/>
      <c r="L57" s="78"/>
      <c r="M57" s="78"/>
      <c r="N57" s="268">
        <f>ROUNDUP($N$95,2)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6" customFormat="1" ht="15" customHeight="1">
      <c r="B67" s="21"/>
      <c r="C67" s="15" t="s">
        <v>754</v>
      </c>
      <c r="D67" s="22"/>
      <c r="E67" s="22"/>
      <c r="F67" s="182" t="str">
        <f>$F$7</f>
        <v>SO-11b - Měrný profil v ř.km 1,520</v>
      </c>
      <c r="G67" s="181"/>
      <c r="H67" s="181"/>
      <c r="I67" s="181"/>
      <c r="J67" s="181"/>
      <c r="K67" s="181"/>
      <c r="L67" s="181"/>
      <c r="M67" s="181"/>
      <c r="N67" s="181"/>
      <c r="O67" s="181"/>
      <c r="P67" s="181"/>
      <c r="Q67" s="181"/>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655</v>
      </c>
      <c r="D69" s="22"/>
      <c r="E69" s="22"/>
      <c r="F69" s="17" t="str">
        <f>$F$10</f>
        <v>lom ČSA</v>
      </c>
      <c r="G69" s="22"/>
      <c r="H69" s="22"/>
      <c r="I69" s="22"/>
      <c r="J69" s="22"/>
      <c r="K69" s="16" t="s">
        <v>657</v>
      </c>
      <c r="L69" s="22"/>
      <c r="M69" s="288" t="str">
        <f>IF($O$10="","",$O$10)</f>
        <v>11.03.2013</v>
      </c>
      <c r="N69" s="181"/>
      <c r="O69" s="181"/>
      <c r="P69" s="181"/>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661</v>
      </c>
      <c r="D71" s="22"/>
      <c r="E71" s="22"/>
      <c r="F71" s="17" t="str">
        <f>$E$13</f>
        <v>Výzkumný ústav pro hnědé uhlí a.s.</v>
      </c>
      <c r="G71" s="22"/>
      <c r="H71" s="22"/>
      <c r="I71" s="22"/>
      <c r="J71" s="22"/>
      <c r="K71" s="16" t="s">
        <v>667</v>
      </c>
      <c r="L71" s="22"/>
      <c r="M71" s="183" t="str">
        <f>$E$19</f>
        <v>Ing. Marie Matuštíková</v>
      </c>
      <c r="N71" s="181"/>
      <c r="O71" s="181"/>
      <c r="P71" s="181"/>
      <c r="Q71" s="181"/>
      <c r="R71" s="22"/>
      <c r="S71" s="41"/>
    </row>
    <row r="72" spans="2:19" s="6" customFormat="1" ht="15" customHeight="1">
      <c r="B72" s="21"/>
      <c r="C72" s="16" t="s">
        <v>665</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769</v>
      </c>
      <c r="D74" s="107" t="s">
        <v>689</v>
      </c>
      <c r="E74" s="107" t="s">
        <v>685</v>
      </c>
      <c r="F74" s="283" t="s">
        <v>770</v>
      </c>
      <c r="G74" s="284"/>
      <c r="H74" s="284"/>
      <c r="I74" s="284"/>
      <c r="J74" s="107" t="s">
        <v>771</v>
      </c>
      <c r="K74" s="107" t="s">
        <v>772</v>
      </c>
      <c r="L74" s="283" t="s">
        <v>773</v>
      </c>
      <c r="M74" s="284"/>
      <c r="N74" s="283" t="s">
        <v>774</v>
      </c>
      <c r="O74" s="284"/>
      <c r="P74" s="284"/>
      <c r="Q74" s="284"/>
      <c r="R74" s="108" t="s">
        <v>775</v>
      </c>
      <c r="S74" s="109"/>
      <c r="T74" s="53" t="s">
        <v>776</v>
      </c>
      <c r="U74" s="54" t="s">
        <v>673</v>
      </c>
      <c r="V74" s="54" t="s">
        <v>777</v>
      </c>
      <c r="W74" s="54" t="s">
        <v>778</v>
      </c>
      <c r="X74" s="54" t="s">
        <v>779</v>
      </c>
      <c r="Y74" s="54" t="s">
        <v>780</v>
      </c>
      <c r="Z74" s="54" t="s">
        <v>781</v>
      </c>
      <c r="AA74" s="55" t="s">
        <v>782</v>
      </c>
    </row>
    <row r="75" spans="2:63" s="6" customFormat="1" ht="30" customHeight="1">
      <c r="B75" s="21"/>
      <c r="C75" s="60" t="s">
        <v>760</v>
      </c>
      <c r="D75" s="22"/>
      <c r="E75" s="22"/>
      <c r="F75" s="22"/>
      <c r="G75" s="22"/>
      <c r="H75" s="22"/>
      <c r="I75" s="22"/>
      <c r="J75" s="22"/>
      <c r="K75" s="22"/>
      <c r="L75" s="22"/>
      <c r="M75" s="22"/>
      <c r="N75" s="285">
        <f>$BK$75</f>
        <v>0</v>
      </c>
      <c r="O75" s="181"/>
      <c r="P75" s="181"/>
      <c r="Q75" s="181"/>
      <c r="R75" s="22"/>
      <c r="S75" s="41"/>
      <c r="T75" s="57"/>
      <c r="U75" s="58"/>
      <c r="V75" s="58"/>
      <c r="W75" s="110">
        <f>$W$76</f>
        <v>0</v>
      </c>
      <c r="X75" s="58"/>
      <c r="Y75" s="110">
        <f>$Y$76</f>
        <v>118.87122000000001</v>
      </c>
      <c r="Z75" s="58"/>
      <c r="AA75" s="111">
        <f>$AA$76</f>
        <v>0</v>
      </c>
      <c r="AT75" s="6" t="s">
        <v>703</v>
      </c>
      <c r="AU75" s="6" t="s">
        <v>761</v>
      </c>
      <c r="BK75" s="112">
        <f>$BK$76</f>
        <v>0</v>
      </c>
    </row>
    <row r="76" spans="2:63" s="113" customFormat="1" ht="37.5" customHeight="1">
      <c r="B76" s="114"/>
      <c r="C76" s="115"/>
      <c r="D76" s="116" t="s">
        <v>762</v>
      </c>
      <c r="E76" s="115"/>
      <c r="F76" s="115"/>
      <c r="G76" s="115"/>
      <c r="H76" s="115"/>
      <c r="I76" s="115"/>
      <c r="J76" s="115"/>
      <c r="K76" s="115"/>
      <c r="L76" s="115"/>
      <c r="M76" s="115"/>
      <c r="N76" s="286">
        <f>$BK$76</f>
        <v>0</v>
      </c>
      <c r="O76" s="172"/>
      <c r="P76" s="172"/>
      <c r="Q76" s="172"/>
      <c r="R76" s="115"/>
      <c r="S76" s="117"/>
      <c r="T76" s="118"/>
      <c r="U76" s="115"/>
      <c r="V76" s="115"/>
      <c r="W76" s="119">
        <f>$W$77+$W$88+$W$90+$W$93</f>
        <v>0</v>
      </c>
      <c r="X76" s="115"/>
      <c r="Y76" s="119">
        <f>$Y$77+$Y$88+$Y$90+$Y$93</f>
        <v>118.87122000000001</v>
      </c>
      <c r="Z76" s="115"/>
      <c r="AA76" s="120">
        <f>$AA$77+$AA$88+$AA$90+$AA$93</f>
        <v>0</v>
      </c>
      <c r="AR76" s="121" t="s">
        <v>654</v>
      </c>
      <c r="AT76" s="121" t="s">
        <v>703</v>
      </c>
      <c r="AU76" s="121" t="s">
        <v>704</v>
      </c>
      <c r="AY76" s="121" t="s">
        <v>783</v>
      </c>
      <c r="BK76" s="122">
        <f>$BK$77+$BK$88+$BK$90+$BK$93</f>
        <v>0</v>
      </c>
    </row>
    <row r="77" spans="2:63" s="113" customFormat="1" ht="21" customHeight="1">
      <c r="B77" s="114"/>
      <c r="C77" s="115"/>
      <c r="D77" s="123" t="s">
        <v>763</v>
      </c>
      <c r="E77" s="115"/>
      <c r="F77" s="115"/>
      <c r="G77" s="115"/>
      <c r="H77" s="115"/>
      <c r="I77" s="115"/>
      <c r="J77" s="115"/>
      <c r="K77" s="115"/>
      <c r="L77" s="115"/>
      <c r="M77" s="115"/>
      <c r="N77" s="171">
        <f>$BK$77</f>
        <v>0</v>
      </c>
      <c r="O77" s="172"/>
      <c r="P77" s="172"/>
      <c r="Q77" s="172"/>
      <c r="R77" s="115"/>
      <c r="S77" s="117"/>
      <c r="T77" s="118"/>
      <c r="U77" s="115"/>
      <c r="V77" s="115"/>
      <c r="W77" s="119">
        <f>SUM($W$78:$W$87)</f>
        <v>0</v>
      </c>
      <c r="X77" s="115"/>
      <c r="Y77" s="119">
        <f>SUM($Y$78:$Y$87)</f>
        <v>0.1721</v>
      </c>
      <c r="Z77" s="115"/>
      <c r="AA77" s="120">
        <f>SUM($AA$78:$AA$87)</f>
        <v>0</v>
      </c>
      <c r="AR77" s="121" t="s">
        <v>654</v>
      </c>
      <c r="AT77" s="121" t="s">
        <v>703</v>
      </c>
      <c r="AU77" s="121" t="s">
        <v>654</v>
      </c>
      <c r="AY77" s="121" t="s">
        <v>783</v>
      </c>
      <c r="BK77" s="122">
        <f>SUM($BK$78:$BK$87)</f>
        <v>0</v>
      </c>
    </row>
    <row r="78" spans="2:65" s="6" customFormat="1" ht="15.75" customHeight="1">
      <c r="B78" s="21"/>
      <c r="C78" s="124" t="s">
        <v>654</v>
      </c>
      <c r="D78" s="124" t="s">
        <v>784</v>
      </c>
      <c r="E78" s="125" t="s">
        <v>785</v>
      </c>
      <c r="F78" s="158" t="s">
        <v>786</v>
      </c>
      <c r="G78" s="280"/>
      <c r="H78" s="280"/>
      <c r="I78" s="280"/>
      <c r="J78" s="127" t="s">
        <v>787</v>
      </c>
      <c r="K78" s="128">
        <v>10</v>
      </c>
      <c r="L78" s="281"/>
      <c r="M78" s="280"/>
      <c r="N78" s="282">
        <f>ROUND($L$78*$K$78,2)</f>
        <v>0</v>
      </c>
      <c r="O78" s="280"/>
      <c r="P78" s="280"/>
      <c r="Q78" s="280"/>
      <c r="R78" s="126" t="s">
        <v>788</v>
      </c>
      <c r="S78" s="41"/>
      <c r="T78" s="129"/>
      <c r="U78" s="130" t="s">
        <v>674</v>
      </c>
      <c r="V78" s="22"/>
      <c r="W78" s="22"/>
      <c r="X78" s="131">
        <v>0.01721</v>
      </c>
      <c r="Y78" s="131">
        <f>$X$78*$K$78</f>
        <v>0.1721</v>
      </c>
      <c r="Z78" s="131">
        <v>0</v>
      </c>
      <c r="AA78" s="132">
        <f>$Z$78*$K$78</f>
        <v>0</v>
      </c>
      <c r="AR78" s="89" t="s">
        <v>789</v>
      </c>
      <c r="AT78" s="89" t="s">
        <v>784</v>
      </c>
      <c r="AU78" s="89" t="s">
        <v>713</v>
      </c>
      <c r="AY78" s="6"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789</v>
      </c>
      <c r="BM78" s="89" t="s">
        <v>848</v>
      </c>
    </row>
    <row r="79" spans="2:65" s="6" customFormat="1" ht="27" customHeight="1">
      <c r="B79" s="21"/>
      <c r="C79" s="127" t="s">
        <v>713</v>
      </c>
      <c r="D79" s="127" t="s">
        <v>784</v>
      </c>
      <c r="E79" s="125" t="s">
        <v>791</v>
      </c>
      <c r="F79" s="158" t="s">
        <v>792</v>
      </c>
      <c r="G79" s="280"/>
      <c r="H79" s="280"/>
      <c r="I79" s="280"/>
      <c r="J79" s="127" t="s">
        <v>793</v>
      </c>
      <c r="K79" s="128">
        <v>20</v>
      </c>
      <c r="L79" s="281"/>
      <c r="M79" s="280"/>
      <c r="N79" s="282">
        <f>ROUND($L$79*$K$79,2)</f>
        <v>0</v>
      </c>
      <c r="O79" s="280"/>
      <c r="P79" s="280"/>
      <c r="Q79" s="280"/>
      <c r="R79" s="126" t="s">
        <v>788</v>
      </c>
      <c r="S79" s="41"/>
      <c r="T79" s="129"/>
      <c r="U79" s="130" t="s">
        <v>674</v>
      </c>
      <c r="V79" s="22"/>
      <c r="W79" s="22"/>
      <c r="X79" s="131">
        <v>0</v>
      </c>
      <c r="Y79" s="131">
        <f>$X$79*$K$79</f>
        <v>0</v>
      </c>
      <c r="Z79" s="131">
        <v>0</v>
      </c>
      <c r="AA79" s="132">
        <f>$Z$79*$K$79</f>
        <v>0</v>
      </c>
      <c r="AR79" s="89" t="s">
        <v>789</v>
      </c>
      <c r="AT79" s="89" t="s">
        <v>784</v>
      </c>
      <c r="AU79" s="89" t="s">
        <v>713</v>
      </c>
      <c r="AY79" s="89"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789</v>
      </c>
      <c r="BM79" s="89" t="s">
        <v>849</v>
      </c>
    </row>
    <row r="80" spans="2:65" s="6" customFormat="1" ht="27" customHeight="1">
      <c r="B80" s="21"/>
      <c r="C80" s="127" t="s">
        <v>795</v>
      </c>
      <c r="D80" s="127" t="s">
        <v>784</v>
      </c>
      <c r="E80" s="125" t="s">
        <v>796</v>
      </c>
      <c r="F80" s="158" t="s">
        <v>797</v>
      </c>
      <c r="G80" s="280"/>
      <c r="H80" s="280"/>
      <c r="I80" s="280"/>
      <c r="J80" s="127" t="s">
        <v>798</v>
      </c>
      <c r="K80" s="128">
        <v>10.2</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789</v>
      </c>
      <c r="AT80" s="89" t="s">
        <v>784</v>
      </c>
      <c r="AU80" s="89" t="s">
        <v>713</v>
      </c>
      <c r="AY80" s="89"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789</v>
      </c>
      <c r="BM80" s="89" t="s">
        <v>850</v>
      </c>
    </row>
    <row r="81" spans="2:65" s="6" customFormat="1" ht="27" customHeight="1">
      <c r="B81" s="21"/>
      <c r="C81" s="127" t="s">
        <v>789</v>
      </c>
      <c r="D81" s="127" t="s">
        <v>784</v>
      </c>
      <c r="E81" s="125" t="s">
        <v>800</v>
      </c>
      <c r="F81" s="158" t="s">
        <v>801</v>
      </c>
      <c r="G81" s="280"/>
      <c r="H81" s="280"/>
      <c r="I81" s="280"/>
      <c r="J81" s="127" t="s">
        <v>798</v>
      </c>
      <c r="K81" s="128">
        <v>10.2</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789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789</v>
      </c>
      <c r="BM81" s="89" t="s">
        <v>851</v>
      </c>
    </row>
    <row r="82" spans="2:65" s="6" customFormat="1" ht="27" customHeight="1">
      <c r="B82" s="21"/>
      <c r="C82" s="127" t="s">
        <v>803</v>
      </c>
      <c r="D82" s="127" t="s">
        <v>784</v>
      </c>
      <c r="E82" s="125" t="s">
        <v>804</v>
      </c>
      <c r="F82" s="158" t="s">
        <v>805</v>
      </c>
      <c r="G82" s="280"/>
      <c r="H82" s="280"/>
      <c r="I82" s="280"/>
      <c r="J82" s="127" t="s">
        <v>798</v>
      </c>
      <c r="K82" s="128">
        <v>10.2</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789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789</v>
      </c>
      <c r="BM82" s="89" t="s">
        <v>852</v>
      </c>
    </row>
    <row r="83" spans="2:65" s="6" customFormat="1" ht="27" customHeight="1">
      <c r="B83" s="21"/>
      <c r="C83" s="127" t="s">
        <v>807</v>
      </c>
      <c r="D83" s="127" t="s">
        <v>784</v>
      </c>
      <c r="E83" s="125" t="s">
        <v>808</v>
      </c>
      <c r="F83" s="158" t="s">
        <v>809</v>
      </c>
      <c r="G83" s="280"/>
      <c r="H83" s="280"/>
      <c r="I83" s="280"/>
      <c r="J83" s="127" t="s">
        <v>798</v>
      </c>
      <c r="K83" s="128">
        <v>4.26</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789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789</v>
      </c>
      <c r="BM83" s="89" t="s">
        <v>853</v>
      </c>
    </row>
    <row r="84" spans="2:65" s="6" customFormat="1" ht="15.75" customHeight="1">
      <c r="B84" s="21"/>
      <c r="C84" s="127" t="s">
        <v>811</v>
      </c>
      <c r="D84" s="127" t="s">
        <v>784</v>
      </c>
      <c r="E84" s="125" t="s">
        <v>812</v>
      </c>
      <c r="F84" s="158" t="s">
        <v>813</v>
      </c>
      <c r="G84" s="280"/>
      <c r="H84" s="280"/>
      <c r="I84" s="280"/>
      <c r="J84" s="127" t="s">
        <v>798</v>
      </c>
      <c r="K84" s="128">
        <v>5.94</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789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789</v>
      </c>
      <c r="BM84" s="89" t="s">
        <v>854</v>
      </c>
    </row>
    <row r="85" spans="2:65" s="6" customFormat="1" ht="15.75" customHeight="1">
      <c r="B85" s="21"/>
      <c r="C85" s="127" t="s">
        <v>815</v>
      </c>
      <c r="D85" s="127" t="s">
        <v>784</v>
      </c>
      <c r="E85" s="125" t="s">
        <v>855</v>
      </c>
      <c r="F85" s="158" t="s">
        <v>856</v>
      </c>
      <c r="G85" s="280"/>
      <c r="H85" s="280"/>
      <c r="I85" s="280"/>
      <c r="J85" s="127" t="s">
        <v>818</v>
      </c>
      <c r="K85" s="128">
        <v>2.7</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789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789</v>
      </c>
      <c r="BM85" s="89" t="s">
        <v>857</v>
      </c>
    </row>
    <row r="86" spans="2:65" s="6" customFormat="1" ht="15.75" customHeight="1">
      <c r="B86" s="21"/>
      <c r="C86" s="127" t="s">
        <v>820</v>
      </c>
      <c r="D86" s="127" t="s">
        <v>784</v>
      </c>
      <c r="E86" s="125" t="s">
        <v>821</v>
      </c>
      <c r="F86" s="158" t="s">
        <v>822</v>
      </c>
      <c r="G86" s="280"/>
      <c r="H86" s="280"/>
      <c r="I86" s="280"/>
      <c r="J86" s="127" t="s">
        <v>818</v>
      </c>
      <c r="K86" s="128">
        <v>6.36</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789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789</v>
      </c>
      <c r="BM86" s="89" t="s">
        <v>858</v>
      </c>
    </row>
    <row r="87" spans="2:65" s="6" customFormat="1" ht="15.75" customHeight="1">
      <c r="B87" s="21"/>
      <c r="C87" s="127" t="s">
        <v>659</v>
      </c>
      <c r="D87" s="127" t="s">
        <v>784</v>
      </c>
      <c r="E87" s="125" t="s">
        <v>824</v>
      </c>
      <c r="F87" s="158" t="s">
        <v>825</v>
      </c>
      <c r="G87" s="280"/>
      <c r="H87" s="280"/>
      <c r="I87" s="280"/>
      <c r="J87" s="127" t="s">
        <v>818</v>
      </c>
      <c r="K87" s="128">
        <v>3.42</v>
      </c>
      <c r="L87" s="281"/>
      <c r="M87" s="280"/>
      <c r="N87" s="282">
        <f>ROUND($L$87*$K$87,2)</f>
        <v>0</v>
      </c>
      <c r="O87" s="280"/>
      <c r="P87" s="280"/>
      <c r="Q87" s="280"/>
      <c r="R87" s="126" t="s">
        <v>788</v>
      </c>
      <c r="S87" s="41"/>
      <c r="T87" s="129"/>
      <c r="U87" s="130" t="s">
        <v>674</v>
      </c>
      <c r="V87" s="22"/>
      <c r="W87" s="22"/>
      <c r="X87" s="131">
        <v>0</v>
      </c>
      <c r="Y87" s="131">
        <f>$X$87*$K$87</f>
        <v>0</v>
      </c>
      <c r="Z87" s="131">
        <v>0</v>
      </c>
      <c r="AA87" s="132">
        <f>$Z$87*$K$87</f>
        <v>0</v>
      </c>
      <c r="AR87" s="89" t="s">
        <v>789</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789</v>
      </c>
      <c r="BM87" s="89" t="s">
        <v>859</v>
      </c>
    </row>
    <row r="88" spans="2:63" s="113" customFormat="1" ht="30.75" customHeight="1">
      <c r="B88" s="114"/>
      <c r="C88" s="115"/>
      <c r="D88" s="123" t="s">
        <v>764</v>
      </c>
      <c r="E88" s="115"/>
      <c r="F88" s="115"/>
      <c r="G88" s="115"/>
      <c r="H88" s="115"/>
      <c r="I88" s="115"/>
      <c r="J88" s="115"/>
      <c r="K88" s="115"/>
      <c r="L88" s="115"/>
      <c r="M88" s="115"/>
      <c r="N88" s="171">
        <f>$BK$88</f>
        <v>0</v>
      </c>
      <c r="O88" s="172"/>
      <c r="P88" s="172"/>
      <c r="Q88" s="172"/>
      <c r="R88" s="115"/>
      <c r="S88" s="117"/>
      <c r="T88" s="118"/>
      <c r="U88" s="115"/>
      <c r="V88" s="115"/>
      <c r="W88" s="119">
        <f>$W$89</f>
        <v>0</v>
      </c>
      <c r="X88" s="115"/>
      <c r="Y88" s="119">
        <f>$Y$89</f>
        <v>18.477359999999997</v>
      </c>
      <c r="Z88" s="115"/>
      <c r="AA88" s="120">
        <f>$AA$89</f>
        <v>0</v>
      </c>
      <c r="AR88" s="121" t="s">
        <v>654</v>
      </c>
      <c r="AT88" s="121" t="s">
        <v>703</v>
      </c>
      <c r="AU88" s="121" t="s">
        <v>654</v>
      </c>
      <c r="AY88" s="121" t="s">
        <v>783</v>
      </c>
      <c r="BK88" s="122">
        <f>$BK$89</f>
        <v>0</v>
      </c>
    </row>
    <row r="89" spans="2:65" s="6" customFormat="1" ht="27" customHeight="1">
      <c r="B89" s="21"/>
      <c r="C89" s="127" t="s">
        <v>827</v>
      </c>
      <c r="D89" s="127" t="s">
        <v>784</v>
      </c>
      <c r="E89" s="125" t="s">
        <v>828</v>
      </c>
      <c r="F89" s="158" t="s">
        <v>829</v>
      </c>
      <c r="G89" s="280"/>
      <c r="H89" s="280"/>
      <c r="I89" s="280"/>
      <c r="J89" s="127" t="s">
        <v>798</v>
      </c>
      <c r="K89" s="128">
        <v>6.6</v>
      </c>
      <c r="L89" s="281"/>
      <c r="M89" s="280"/>
      <c r="N89" s="282">
        <f>ROUND($L$89*$K$89,2)</f>
        <v>0</v>
      </c>
      <c r="O89" s="280"/>
      <c r="P89" s="280"/>
      <c r="Q89" s="280"/>
      <c r="R89" s="126" t="s">
        <v>788</v>
      </c>
      <c r="S89" s="41"/>
      <c r="T89" s="129"/>
      <c r="U89" s="130" t="s">
        <v>674</v>
      </c>
      <c r="V89" s="22"/>
      <c r="W89" s="22"/>
      <c r="X89" s="131">
        <v>2.7996</v>
      </c>
      <c r="Y89" s="131">
        <f>$X$89*$K$89</f>
        <v>18.477359999999997</v>
      </c>
      <c r="Z89" s="131">
        <v>0</v>
      </c>
      <c r="AA89" s="132">
        <f>$Z$89*$K$89</f>
        <v>0</v>
      </c>
      <c r="AR89" s="89" t="s">
        <v>789</v>
      </c>
      <c r="AT89" s="89" t="s">
        <v>784</v>
      </c>
      <c r="AU89" s="89" t="s">
        <v>713</v>
      </c>
      <c r="AY89" s="89"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789</v>
      </c>
      <c r="BM89" s="89" t="s">
        <v>860</v>
      </c>
    </row>
    <row r="90" spans="2:63" s="113" customFormat="1" ht="30.75" customHeight="1">
      <c r="B90" s="114"/>
      <c r="C90" s="115"/>
      <c r="D90" s="123" t="s">
        <v>765</v>
      </c>
      <c r="E90" s="115"/>
      <c r="F90" s="115"/>
      <c r="G90" s="115"/>
      <c r="H90" s="115"/>
      <c r="I90" s="115"/>
      <c r="J90" s="115"/>
      <c r="K90" s="115"/>
      <c r="L90" s="115"/>
      <c r="M90" s="115"/>
      <c r="N90" s="171">
        <f>$BK$90</f>
        <v>0</v>
      </c>
      <c r="O90" s="172"/>
      <c r="P90" s="172"/>
      <c r="Q90" s="172"/>
      <c r="R90" s="115"/>
      <c r="S90" s="117"/>
      <c r="T90" s="118"/>
      <c r="U90" s="115"/>
      <c r="V90" s="115"/>
      <c r="W90" s="119">
        <f>SUM($W$91:$W$92)</f>
        <v>0</v>
      </c>
      <c r="X90" s="115"/>
      <c r="Y90" s="119">
        <f>SUM($Y$91:$Y$92)</f>
        <v>99.87546</v>
      </c>
      <c r="Z90" s="115"/>
      <c r="AA90" s="120">
        <f>SUM($AA$91:$AA$92)</f>
        <v>0</v>
      </c>
      <c r="AR90" s="121" t="s">
        <v>654</v>
      </c>
      <c r="AT90" s="121" t="s">
        <v>703</v>
      </c>
      <c r="AU90" s="121" t="s">
        <v>654</v>
      </c>
      <c r="AY90" s="121" t="s">
        <v>783</v>
      </c>
      <c r="BK90" s="122">
        <f>SUM($BK$91:$BK$92)</f>
        <v>0</v>
      </c>
    </row>
    <row r="91" spans="2:65" s="6" customFormat="1" ht="27" customHeight="1">
      <c r="B91" s="21"/>
      <c r="C91" s="127" t="s">
        <v>831</v>
      </c>
      <c r="D91" s="127" t="s">
        <v>784</v>
      </c>
      <c r="E91" s="125" t="s">
        <v>832</v>
      </c>
      <c r="F91" s="158" t="s">
        <v>833</v>
      </c>
      <c r="G91" s="280"/>
      <c r="H91" s="280"/>
      <c r="I91" s="280"/>
      <c r="J91" s="127" t="s">
        <v>798</v>
      </c>
      <c r="K91" s="128">
        <v>42</v>
      </c>
      <c r="L91" s="281"/>
      <c r="M91" s="280"/>
      <c r="N91" s="282">
        <f>ROUND($L$91*$K$91,2)</f>
        <v>0</v>
      </c>
      <c r="O91" s="280"/>
      <c r="P91" s="280"/>
      <c r="Q91" s="280"/>
      <c r="R91" s="126" t="s">
        <v>788</v>
      </c>
      <c r="S91" s="41"/>
      <c r="T91" s="129"/>
      <c r="U91" s="130" t="s">
        <v>674</v>
      </c>
      <c r="V91" s="22"/>
      <c r="W91" s="22"/>
      <c r="X91" s="131">
        <v>2.2655</v>
      </c>
      <c r="Y91" s="131">
        <f>$X$91*$K$91</f>
        <v>95.151</v>
      </c>
      <c r="Z91" s="131">
        <v>0</v>
      </c>
      <c r="AA91" s="132">
        <f>$Z$91*$K$91</f>
        <v>0</v>
      </c>
      <c r="AR91" s="89" t="s">
        <v>789</v>
      </c>
      <c r="AT91" s="89" t="s">
        <v>784</v>
      </c>
      <c r="AU91" s="89" t="s">
        <v>713</v>
      </c>
      <c r="AY91" s="89" t="s">
        <v>783</v>
      </c>
      <c r="BE91" s="133">
        <f>IF($U$91="základní",$N$91,0)</f>
        <v>0</v>
      </c>
      <c r="BF91" s="133">
        <f>IF($U$91="snížená",$N$91,0)</f>
        <v>0</v>
      </c>
      <c r="BG91" s="133">
        <f>IF($U$91="zákl. přenesená",$N$91,0)</f>
        <v>0</v>
      </c>
      <c r="BH91" s="133">
        <f>IF($U$91="sníž. přenesená",$N$91,0)</f>
        <v>0</v>
      </c>
      <c r="BI91" s="133">
        <f>IF($U$91="nulová",$N$91,0)</f>
        <v>0</v>
      </c>
      <c r="BJ91" s="89" t="s">
        <v>654</v>
      </c>
      <c r="BK91" s="133">
        <f>ROUND($L$91*$K$91,2)</f>
        <v>0</v>
      </c>
      <c r="BL91" s="89" t="s">
        <v>789</v>
      </c>
      <c r="BM91" s="89" t="s">
        <v>861</v>
      </c>
    </row>
    <row r="92" spans="2:65" s="6" customFormat="1" ht="27" customHeight="1">
      <c r="B92" s="21"/>
      <c r="C92" s="127" t="s">
        <v>835</v>
      </c>
      <c r="D92" s="127" t="s">
        <v>784</v>
      </c>
      <c r="E92" s="125" t="s">
        <v>836</v>
      </c>
      <c r="F92" s="158" t="s">
        <v>837</v>
      </c>
      <c r="G92" s="280"/>
      <c r="H92" s="280"/>
      <c r="I92" s="280"/>
      <c r="J92" s="127" t="s">
        <v>818</v>
      </c>
      <c r="K92" s="128">
        <v>6</v>
      </c>
      <c r="L92" s="281"/>
      <c r="M92" s="280"/>
      <c r="N92" s="282">
        <f>ROUND($L$92*$K$92,2)</f>
        <v>0</v>
      </c>
      <c r="O92" s="280"/>
      <c r="P92" s="280"/>
      <c r="Q92" s="280"/>
      <c r="R92" s="126" t="s">
        <v>788</v>
      </c>
      <c r="S92" s="41"/>
      <c r="T92" s="129"/>
      <c r="U92" s="130" t="s">
        <v>674</v>
      </c>
      <c r="V92" s="22"/>
      <c r="W92" s="22"/>
      <c r="X92" s="131">
        <v>0.78741</v>
      </c>
      <c r="Y92" s="131">
        <f>$X$92*$K$92</f>
        <v>4.7244600000000005</v>
      </c>
      <c r="Z92" s="131">
        <v>0</v>
      </c>
      <c r="AA92" s="132">
        <f>$Z$92*$K$92</f>
        <v>0</v>
      </c>
      <c r="AR92" s="89" t="s">
        <v>789</v>
      </c>
      <c r="AT92" s="89" t="s">
        <v>784</v>
      </c>
      <c r="AU92" s="89" t="s">
        <v>713</v>
      </c>
      <c r="AY92" s="89"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789</v>
      </c>
      <c r="BM92" s="89" t="s">
        <v>862</v>
      </c>
    </row>
    <row r="93" spans="2:63" s="113" customFormat="1" ht="30.75" customHeight="1">
      <c r="B93" s="114"/>
      <c r="C93" s="115"/>
      <c r="D93" s="123" t="s">
        <v>766</v>
      </c>
      <c r="E93" s="115"/>
      <c r="F93" s="115"/>
      <c r="G93" s="115"/>
      <c r="H93" s="115"/>
      <c r="I93" s="115"/>
      <c r="J93" s="115"/>
      <c r="K93" s="115"/>
      <c r="L93" s="115"/>
      <c r="M93" s="115"/>
      <c r="N93" s="171">
        <f>$BK$93</f>
        <v>0</v>
      </c>
      <c r="O93" s="172"/>
      <c r="P93" s="172"/>
      <c r="Q93" s="172"/>
      <c r="R93" s="115"/>
      <c r="S93" s="117"/>
      <c r="T93" s="118"/>
      <c r="U93" s="115"/>
      <c r="V93" s="115"/>
      <c r="W93" s="119">
        <f>$W$94+$W$95</f>
        <v>0</v>
      </c>
      <c r="X93" s="115"/>
      <c r="Y93" s="119">
        <f>$Y$94+$Y$95</f>
        <v>0.3463</v>
      </c>
      <c r="Z93" s="115"/>
      <c r="AA93" s="120">
        <f>$AA$94+$AA$95</f>
        <v>0</v>
      </c>
      <c r="AR93" s="121" t="s">
        <v>654</v>
      </c>
      <c r="AT93" s="121" t="s">
        <v>703</v>
      </c>
      <c r="AU93" s="121" t="s">
        <v>654</v>
      </c>
      <c r="AY93" s="121" t="s">
        <v>783</v>
      </c>
      <c r="BK93" s="122">
        <f>$BK$94+$BK$95</f>
        <v>0</v>
      </c>
    </row>
    <row r="94" spans="2:65" s="6" customFormat="1" ht="15.75" customHeight="1">
      <c r="B94" s="21"/>
      <c r="C94" s="127" t="s">
        <v>839</v>
      </c>
      <c r="D94" s="127" t="s">
        <v>784</v>
      </c>
      <c r="E94" s="125" t="s">
        <v>840</v>
      </c>
      <c r="F94" s="158" t="s">
        <v>841</v>
      </c>
      <c r="G94" s="280"/>
      <c r="H94" s="280"/>
      <c r="I94" s="280"/>
      <c r="J94" s="127" t="s">
        <v>787</v>
      </c>
      <c r="K94" s="128">
        <v>5</v>
      </c>
      <c r="L94" s="281"/>
      <c r="M94" s="280"/>
      <c r="N94" s="282">
        <f>ROUND($L$94*$K$94,2)</f>
        <v>0</v>
      </c>
      <c r="O94" s="280"/>
      <c r="P94" s="280"/>
      <c r="Q94" s="280"/>
      <c r="R94" s="126" t="s">
        <v>788</v>
      </c>
      <c r="S94" s="41"/>
      <c r="T94" s="129"/>
      <c r="U94" s="130" t="s">
        <v>674</v>
      </c>
      <c r="V94" s="22"/>
      <c r="W94" s="22"/>
      <c r="X94" s="131">
        <v>0.06926</v>
      </c>
      <c r="Y94" s="131">
        <f>$X$94*$K$94</f>
        <v>0.3463</v>
      </c>
      <c r="Z94" s="131">
        <v>0</v>
      </c>
      <c r="AA94" s="132">
        <f>$Z$94*$K$94</f>
        <v>0</v>
      </c>
      <c r="AR94" s="89" t="s">
        <v>789</v>
      </c>
      <c r="AT94" s="89" t="s">
        <v>784</v>
      </c>
      <c r="AU94" s="89" t="s">
        <v>713</v>
      </c>
      <c r="AY94" s="89" t="s">
        <v>783</v>
      </c>
      <c r="BE94" s="133">
        <f>IF($U$94="základní",$N$94,0)</f>
        <v>0</v>
      </c>
      <c r="BF94" s="133">
        <f>IF($U$94="snížená",$N$94,0)</f>
        <v>0</v>
      </c>
      <c r="BG94" s="133">
        <f>IF($U$94="zákl. přenesená",$N$94,0)</f>
        <v>0</v>
      </c>
      <c r="BH94" s="133">
        <f>IF($U$94="sníž. přenesená",$N$94,0)</f>
        <v>0</v>
      </c>
      <c r="BI94" s="133">
        <f>IF($U$94="nulová",$N$94,0)</f>
        <v>0</v>
      </c>
      <c r="BJ94" s="89" t="s">
        <v>654</v>
      </c>
      <c r="BK94" s="133">
        <f>ROUND($L$94*$K$94,2)</f>
        <v>0</v>
      </c>
      <c r="BL94" s="89" t="s">
        <v>789</v>
      </c>
      <c r="BM94" s="89" t="s">
        <v>863</v>
      </c>
    </row>
    <row r="95" spans="2:63" s="113" customFormat="1" ht="23.25" customHeight="1">
      <c r="B95" s="114"/>
      <c r="C95" s="115"/>
      <c r="D95" s="123" t="s">
        <v>767</v>
      </c>
      <c r="E95" s="115"/>
      <c r="F95" s="115"/>
      <c r="G95" s="115"/>
      <c r="H95" s="115"/>
      <c r="I95" s="115"/>
      <c r="J95" s="115"/>
      <c r="K95" s="115"/>
      <c r="L95" s="115"/>
      <c r="M95" s="115"/>
      <c r="N95" s="171">
        <f>$BK$95</f>
        <v>0</v>
      </c>
      <c r="O95" s="172"/>
      <c r="P95" s="172"/>
      <c r="Q95" s="172"/>
      <c r="R95" s="115"/>
      <c r="S95" s="117"/>
      <c r="T95" s="118"/>
      <c r="U95" s="115"/>
      <c r="V95" s="115"/>
      <c r="W95" s="119">
        <f>$W$96</f>
        <v>0</v>
      </c>
      <c r="X95" s="115"/>
      <c r="Y95" s="119">
        <f>$Y$96</f>
        <v>0</v>
      </c>
      <c r="Z95" s="115"/>
      <c r="AA95" s="120">
        <f>$AA$96</f>
        <v>0</v>
      </c>
      <c r="AR95" s="121" t="s">
        <v>654</v>
      </c>
      <c r="AT95" s="121" t="s">
        <v>703</v>
      </c>
      <c r="AU95" s="121" t="s">
        <v>713</v>
      </c>
      <c r="AY95" s="121" t="s">
        <v>783</v>
      </c>
      <c r="BK95" s="122">
        <f>$BK$96</f>
        <v>0</v>
      </c>
    </row>
    <row r="96" spans="2:65" s="6" customFormat="1" ht="27" customHeight="1">
      <c r="B96" s="21"/>
      <c r="C96" s="127" t="s">
        <v>645</v>
      </c>
      <c r="D96" s="127" t="s">
        <v>784</v>
      </c>
      <c r="E96" s="125" t="s">
        <v>843</v>
      </c>
      <c r="F96" s="158" t="s">
        <v>844</v>
      </c>
      <c r="G96" s="280"/>
      <c r="H96" s="280"/>
      <c r="I96" s="280"/>
      <c r="J96" s="127" t="s">
        <v>845</v>
      </c>
      <c r="K96" s="128">
        <v>118.871</v>
      </c>
      <c r="L96" s="281"/>
      <c r="M96" s="280"/>
      <c r="N96" s="282">
        <f>ROUND($L$96*$K$96,2)</f>
        <v>0</v>
      </c>
      <c r="O96" s="280"/>
      <c r="P96" s="280"/>
      <c r="Q96" s="280"/>
      <c r="R96" s="126" t="s">
        <v>788</v>
      </c>
      <c r="S96" s="41"/>
      <c r="T96" s="129"/>
      <c r="U96" s="134" t="s">
        <v>674</v>
      </c>
      <c r="V96" s="135"/>
      <c r="W96" s="135"/>
      <c r="X96" s="136">
        <v>0</v>
      </c>
      <c r="Y96" s="136">
        <f>$X$96*$K$96</f>
        <v>0</v>
      </c>
      <c r="Z96" s="136">
        <v>0</v>
      </c>
      <c r="AA96" s="137">
        <f>$Z$96*$K$96</f>
        <v>0</v>
      </c>
      <c r="AR96" s="89" t="s">
        <v>789</v>
      </c>
      <c r="AT96" s="89" t="s">
        <v>784</v>
      </c>
      <c r="AU96" s="89" t="s">
        <v>795</v>
      </c>
      <c r="AY96" s="89" t="s">
        <v>783</v>
      </c>
      <c r="BE96" s="133">
        <f>IF($U$96="základní",$N$96,0)</f>
        <v>0</v>
      </c>
      <c r="BF96" s="133">
        <f>IF($U$96="snížená",$N$96,0)</f>
        <v>0</v>
      </c>
      <c r="BG96" s="133">
        <f>IF($U$96="zákl. přenesená",$N$96,0)</f>
        <v>0</v>
      </c>
      <c r="BH96" s="133">
        <f>IF($U$96="sníž. přenesená",$N$96,0)</f>
        <v>0</v>
      </c>
      <c r="BI96" s="133">
        <f>IF($U$96="nulová",$N$96,0)</f>
        <v>0</v>
      </c>
      <c r="BJ96" s="89" t="s">
        <v>654</v>
      </c>
      <c r="BK96" s="133">
        <f>ROUND($L$96*$K$96,2)</f>
        <v>0</v>
      </c>
      <c r="BL96" s="89" t="s">
        <v>789</v>
      </c>
      <c r="BM96" s="89" t="s">
        <v>864</v>
      </c>
    </row>
    <row r="97" spans="2:19" s="6" customFormat="1" ht="7.5" customHeight="1">
      <c r="B97" s="36"/>
      <c r="C97" s="37"/>
      <c r="D97" s="37"/>
      <c r="E97" s="37"/>
      <c r="F97" s="37"/>
      <c r="G97" s="37"/>
      <c r="H97" s="37"/>
      <c r="I97" s="37"/>
      <c r="J97" s="37"/>
      <c r="K97" s="37"/>
      <c r="L97" s="37"/>
      <c r="M97" s="37"/>
      <c r="N97" s="37"/>
      <c r="O97" s="37"/>
      <c r="P97" s="37"/>
      <c r="Q97" s="37"/>
      <c r="R97" s="37"/>
      <c r="S97" s="41"/>
    </row>
  </sheetData>
  <sheetProtection password="CC35" sheet="1" objects="1" scenarios="1" formatColumns="0" formatRows="0" sort="0" autoFilter="0"/>
  <mergeCells count="100">
    <mergeCell ref="O10:P10"/>
    <mergeCell ref="O12:P12"/>
    <mergeCell ref="C2:R2"/>
    <mergeCell ref="C4:R4"/>
    <mergeCell ref="F6:Q6"/>
    <mergeCell ref="F7:Q7"/>
    <mergeCell ref="H29:J29"/>
    <mergeCell ref="M29:P29"/>
    <mergeCell ref="O13:P13"/>
    <mergeCell ref="O15:P15"/>
    <mergeCell ref="O16:P16"/>
    <mergeCell ref="O18:P18"/>
    <mergeCell ref="O19:P19"/>
    <mergeCell ref="E22:P22"/>
    <mergeCell ref="M25:P25"/>
    <mergeCell ref="H27:J27"/>
    <mergeCell ref="M27:P27"/>
    <mergeCell ref="H28:J28"/>
    <mergeCell ref="M28:P28"/>
    <mergeCell ref="C49:G49"/>
    <mergeCell ref="N49:Q49"/>
    <mergeCell ref="H30:J30"/>
    <mergeCell ref="M30:P30"/>
    <mergeCell ref="H31:J31"/>
    <mergeCell ref="M31:P31"/>
    <mergeCell ref="L33:P33"/>
    <mergeCell ref="C39:R39"/>
    <mergeCell ref="F41:Q41"/>
    <mergeCell ref="F42:Q42"/>
    <mergeCell ref="M44:P44"/>
    <mergeCell ref="M46:Q46"/>
    <mergeCell ref="M69:P69"/>
    <mergeCell ref="M71:Q71"/>
    <mergeCell ref="N51:Q51"/>
    <mergeCell ref="N52:Q52"/>
    <mergeCell ref="N53:Q53"/>
    <mergeCell ref="N54:Q54"/>
    <mergeCell ref="N55:Q55"/>
    <mergeCell ref="N56:Q56"/>
    <mergeCell ref="N57:Q57"/>
    <mergeCell ref="C64:R64"/>
    <mergeCell ref="F66:Q66"/>
    <mergeCell ref="F67:Q67"/>
    <mergeCell ref="F74:I74"/>
    <mergeCell ref="L74:M74"/>
    <mergeCell ref="N74:Q74"/>
    <mergeCell ref="F78:I78"/>
    <mergeCell ref="L78:M78"/>
    <mergeCell ref="N78:Q78"/>
    <mergeCell ref="N75:Q75"/>
    <mergeCell ref="N76:Q76"/>
    <mergeCell ref="N77:Q77"/>
    <mergeCell ref="F79:I79"/>
    <mergeCell ref="L79:M79"/>
    <mergeCell ref="N79:Q79"/>
    <mergeCell ref="F80:I80"/>
    <mergeCell ref="L80:M80"/>
    <mergeCell ref="N80:Q80"/>
    <mergeCell ref="F81:I81"/>
    <mergeCell ref="L81:M81"/>
    <mergeCell ref="N81:Q81"/>
    <mergeCell ref="F82:I82"/>
    <mergeCell ref="L82:M82"/>
    <mergeCell ref="N82:Q82"/>
    <mergeCell ref="N86:Q86"/>
    <mergeCell ref="F83:I83"/>
    <mergeCell ref="L83:M83"/>
    <mergeCell ref="N83:Q83"/>
    <mergeCell ref="F84:I84"/>
    <mergeCell ref="L84:M84"/>
    <mergeCell ref="N84:Q84"/>
    <mergeCell ref="F96:I96"/>
    <mergeCell ref="L96:M96"/>
    <mergeCell ref="N96:Q96"/>
    <mergeCell ref="F91:I91"/>
    <mergeCell ref="L91:M91"/>
    <mergeCell ref="N91:Q91"/>
    <mergeCell ref="F92:I92"/>
    <mergeCell ref="L92:M92"/>
    <mergeCell ref="N92:Q92"/>
    <mergeCell ref="S2:AC2"/>
    <mergeCell ref="F94:I94"/>
    <mergeCell ref="L94:M94"/>
    <mergeCell ref="N94:Q94"/>
    <mergeCell ref="F87:I87"/>
    <mergeCell ref="L87:M87"/>
    <mergeCell ref="N87:Q87"/>
    <mergeCell ref="F89:I89"/>
    <mergeCell ref="L89:M89"/>
    <mergeCell ref="N89:Q89"/>
    <mergeCell ref="N90:Q90"/>
    <mergeCell ref="N93:Q93"/>
    <mergeCell ref="N95:Q95"/>
    <mergeCell ref="H1:K1"/>
    <mergeCell ref="N88:Q88"/>
    <mergeCell ref="F85:I85"/>
    <mergeCell ref="L85:M85"/>
    <mergeCell ref="N85:Q85"/>
    <mergeCell ref="F86:I86"/>
    <mergeCell ref="L86:M86"/>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723</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865</v>
      </c>
      <c r="G7" s="163"/>
      <c r="H7" s="163"/>
      <c r="I7" s="163"/>
      <c r="J7" s="163"/>
      <c r="K7" s="163"/>
      <c r="L7" s="163"/>
      <c r="M7" s="163"/>
      <c r="N7" s="163"/>
      <c r="O7" s="163"/>
      <c r="P7" s="163"/>
      <c r="Q7" s="163"/>
      <c r="R7" s="12"/>
    </row>
    <row r="8" spans="2:18" s="6" customFormat="1" ht="18.75" customHeight="1">
      <c r="B8" s="21"/>
      <c r="C8" s="22"/>
      <c r="D8" s="15" t="s">
        <v>866</v>
      </c>
      <c r="E8" s="22"/>
      <c r="F8" s="182" t="s">
        <v>867</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ROUNDUP($N$90,2)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SUM($BE$90:$BE$430)</f>
        <v>0</v>
      </c>
      <c r="I28" s="181"/>
      <c r="J28" s="181"/>
      <c r="K28" s="22"/>
      <c r="L28" s="22"/>
      <c r="M28" s="293">
        <f>SUM($BE$90:$BE$430)*$F$28</f>
        <v>0</v>
      </c>
      <c r="N28" s="181"/>
      <c r="O28" s="181"/>
      <c r="P28" s="181"/>
      <c r="Q28" s="22"/>
      <c r="R28" s="25"/>
    </row>
    <row r="29" spans="2:18" s="6" customFormat="1" ht="15" customHeight="1">
      <c r="B29" s="21"/>
      <c r="C29" s="22"/>
      <c r="D29" s="22"/>
      <c r="E29" s="27" t="s">
        <v>676</v>
      </c>
      <c r="F29" s="28">
        <v>0.15</v>
      </c>
      <c r="G29" s="94" t="s">
        <v>675</v>
      </c>
      <c r="H29" s="293">
        <f>SUM($BF$90:$BF$430)</f>
        <v>0</v>
      </c>
      <c r="I29" s="181"/>
      <c r="J29" s="181"/>
      <c r="K29" s="22"/>
      <c r="L29" s="22"/>
      <c r="M29" s="293">
        <f>SUM($BF$90:$BF$430)*$F$29</f>
        <v>0</v>
      </c>
      <c r="N29" s="181"/>
      <c r="O29" s="181"/>
      <c r="P29" s="181"/>
      <c r="Q29" s="22"/>
      <c r="R29" s="25"/>
    </row>
    <row r="30" spans="2:18" s="6" customFormat="1" ht="15" customHeight="1" hidden="1">
      <c r="B30" s="21"/>
      <c r="C30" s="22"/>
      <c r="D30" s="22"/>
      <c r="E30" s="27" t="s">
        <v>677</v>
      </c>
      <c r="F30" s="28">
        <v>0.21</v>
      </c>
      <c r="G30" s="94" t="s">
        <v>675</v>
      </c>
      <c r="H30" s="293">
        <f>SUM($BG$90:$BG$430)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SUM($BH$90:$BH$430)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SUM($BI$90:$BI$430)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865</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SO-11.1 -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ROUNDUP($N$90,2)</f>
        <v>0</v>
      </c>
      <c r="O53" s="181"/>
      <c r="P53" s="181"/>
      <c r="Q53" s="181"/>
      <c r="R53" s="25"/>
      <c r="T53" s="22"/>
      <c r="U53" s="22"/>
      <c r="AU53" s="6" t="s">
        <v>761</v>
      </c>
    </row>
    <row r="54" spans="2:21" s="66" customFormat="1" ht="25.5" customHeight="1">
      <c r="B54" s="99"/>
      <c r="C54" s="100"/>
      <c r="D54" s="100" t="s">
        <v>762</v>
      </c>
      <c r="E54" s="100"/>
      <c r="F54" s="100"/>
      <c r="G54" s="100"/>
      <c r="H54" s="100"/>
      <c r="I54" s="100"/>
      <c r="J54" s="100"/>
      <c r="K54" s="100"/>
      <c r="L54" s="100"/>
      <c r="M54" s="100"/>
      <c r="N54" s="289">
        <f>ROUNDUP($N$91,2)</f>
        <v>0</v>
      </c>
      <c r="O54" s="290"/>
      <c r="P54" s="290"/>
      <c r="Q54" s="290"/>
      <c r="R54" s="101"/>
      <c r="T54" s="100"/>
      <c r="U54" s="100"/>
    </row>
    <row r="55" spans="2:21" s="76" customFormat="1" ht="21" customHeight="1">
      <c r="B55" s="102"/>
      <c r="C55" s="78"/>
      <c r="D55" s="78" t="s">
        <v>763</v>
      </c>
      <c r="E55" s="78"/>
      <c r="F55" s="78"/>
      <c r="G55" s="78"/>
      <c r="H55" s="78"/>
      <c r="I55" s="78"/>
      <c r="J55" s="78"/>
      <c r="K55" s="78"/>
      <c r="L55" s="78"/>
      <c r="M55" s="78"/>
      <c r="N55" s="268">
        <f>ROUNDUP($N$92,2)</f>
        <v>0</v>
      </c>
      <c r="O55" s="269"/>
      <c r="P55" s="269"/>
      <c r="Q55" s="269"/>
      <c r="R55" s="103"/>
      <c r="T55" s="78"/>
      <c r="U55" s="78"/>
    </row>
    <row r="56" spans="2:21" s="76" customFormat="1" ht="21" customHeight="1">
      <c r="B56" s="102"/>
      <c r="C56" s="78"/>
      <c r="D56" s="78" t="s">
        <v>764</v>
      </c>
      <c r="E56" s="78"/>
      <c r="F56" s="78"/>
      <c r="G56" s="78"/>
      <c r="H56" s="78"/>
      <c r="I56" s="78"/>
      <c r="J56" s="78"/>
      <c r="K56" s="78"/>
      <c r="L56" s="78"/>
      <c r="M56" s="78"/>
      <c r="N56" s="268">
        <f>ROUNDUP($N$126,2)</f>
        <v>0</v>
      </c>
      <c r="O56" s="269"/>
      <c r="P56" s="269"/>
      <c r="Q56" s="269"/>
      <c r="R56" s="103"/>
      <c r="T56" s="78"/>
      <c r="U56" s="78"/>
    </row>
    <row r="57" spans="2:21" s="76" customFormat="1" ht="21" customHeight="1">
      <c r="B57" s="102"/>
      <c r="C57" s="78"/>
      <c r="D57" s="78" t="s">
        <v>868</v>
      </c>
      <c r="E57" s="78"/>
      <c r="F57" s="78"/>
      <c r="G57" s="78"/>
      <c r="H57" s="78"/>
      <c r="I57" s="78"/>
      <c r="J57" s="78"/>
      <c r="K57" s="78"/>
      <c r="L57" s="78"/>
      <c r="M57" s="78"/>
      <c r="N57" s="268">
        <f>ROUNDUP($N$136,2)</f>
        <v>0</v>
      </c>
      <c r="O57" s="269"/>
      <c r="P57" s="269"/>
      <c r="Q57" s="269"/>
      <c r="R57" s="103"/>
      <c r="T57" s="78"/>
      <c r="U57" s="78"/>
    </row>
    <row r="58" spans="2:21" s="76" customFormat="1" ht="21" customHeight="1">
      <c r="B58" s="102"/>
      <c r="C58" s="78"/>
      <c r="D58" s="78" t="s">
        <v>765</v>
      </c>
      <c r="E58" s="78"/>
      <c r="F58" s="78"/>
      <c r="G58" s="78"/>
      <c r="H58" s="78"/>
      <c r="I58" s="78"/>
      <c r="J58" s="78"/>
      <c r="K58" s="78"/>
      <c r="L58" s="78"/>
      <c r="M58" s="78"/>
      <c r="N58" s="268">
        <f>ROUNDUP($N$145,2)</f>
        <v>0</v>
      </c>
      <c r="O58" s="269"/>
      <c r="P58" s="269"/>
      <c r="Q58" s="269"/>
      <c r="R58" s="103"/>
      <c r="T58" s="78"/>
      <c r="U58" s="78"/>
    </row>
    <row r="59" spans="2:21" s="76" customFormat="1" ht="21" customHeight="1">
      <c r="B59" s="102"/>
      <c r="C59" s="78"/>
      <c r="D59" s="78" t="s">
        <v>869</v>
      </c>
      <c r="E59" s="78"/>
      <c r="F59" s="78"/>
      <c r="G59" s="78"/>
      <c r="H59" s="78"/>
      <c r="I59" s="78"/>
      <c r="J59" s="78"/>
      <c r="K59" s="78"/>
      <c r="L59" s="78"/>
      <c r="M59" s="78"/>
      <c r="N59" s="268">
        <f>ROUNDUP($N$166,2)</f>
        <v>0</v>
      </c>
      <c r="O59" s="269"/>
      <c r="P59" s="269"/>
      <c r="Q59" s="269"/>
      <c r="R59" s="103"/>
      <c r="T59" s="78"/>
      <c r="U59" s="78"/>
    </row>
    <row r="60" spans="2:21" s="76" customFormat="1" ht="21" customHeight="1">
      <c r="B60" s="102"/>
      <c r="C60" s="78"/>
      <c r="D60" s="78" t="s">
        <v>766</v>
      </c>
      <c r="E60" s="78"/>
      <c r="F60" s="78"/>
      <c r="G60" s="78"/>
      <c r="H60" s="78"/>
      <c r="I60" s="78"/>
      <c r="J60" s="78"/>
      <c r="K60" s="78"/>
      <c r="L60" s="78"/>
      <c r="M60" s="78"/>
      <c r="N60" s="268">
        <f>ROUNDUP($N$212,2)</f>
        <v>0</v>
      </c>
      <c r="O60" s="269"/>
      <c r="P60" s="269"/>
      <c r="Q60" s="269"/>
      <c r="R60" s="103"/>
      <c r="T60" s="78"/>
      <c r="U60" s="78"/>
    </row>
    <row r="61" spans="2:21" s="76" customFormat="1" ht="15.75" customHeight="1">
      <c r="B61" s="102"/>
      <c r="C61" s="78"/>
      <c r="D61" s="78" t="s">
        <v>767</v>
      </c>
      <c r="E61" s="78"/>
      <c r="F61" s="78"/>
      <c r="G61" s="78"/>
      <c r="H61" s="78"/>
      <c r="I61" s="78"/>
      <c r="J61" s="78"/>
      <c r="K61" s="78"/>
      <c r="L61" s="78"/>
      <c r="M61" s="78"/>
      <c r="N61" s="268">
        <f>ROUNDUP($N$225,2)</f>
        <v>0</v>
      </c>
      <c r="O61" s="269"/>
      <c r="P61" s="269"/>
      <c r="Q61" s="269"/>
      <c r="R61" s="103"/>
      <c r="T61" s="78"/>
      <c r="U61" s="78"/>
    </row>
    <row r="62" spans="2:21" s="66" customFormat="1" ht="25.5" customHeight="1">
      <c r="B62" s="99"/>
      <c r="C62" s="100"/>
      <c r="D62" s="100" t="s">
        <v>870</v>
      </c>
      <c r="E62" s="100"/>
      <c r="F62" s="100"/>
      <c r="G62" s="100"/>
      <c r="H62" s="100"/>
      <c r="I62" s="100"/>
      <c r="J62" s="100"/>
      <c r="K62" s="100"/>
      <c r="L62" s="100"/>
      <c r="M62" s="100"/>
      <c r="N62" s="289">
        <f>ROUNDUP($N$229,2)</f>
        <v>0</v>
      </c>
      <c r="O62" s="290"/>
      <c r="P62" s="290"/>
      <c r="Q62" s="290"/>
      <c r="R62" s="101"/>
      <c r="T62" s="100"/>
      <c r="U62" s="100"/>
    </row>
    <row r="63" spans="2:21" s="76" customFormat="1" ht="21" customHeight="1">
      <c r="B63" s="102"/>
      <c r="C63" s="78"/>
      <c r="D63" s="78" t="s">
        <v>871</v>
      </c>
      <c r="E63" s="78"/>
      <c r="F63" s="78"/>
      <c r="G63" s="78"/>
      <c r="H63" s="78"/>
      <c r="I63" s="78"/>
      <c r="J63" s="78"/>
      <c r="K63" s="78"/>
      <c r="L63" s="78"/>
      <c r="M63" s="78"/>
      <c r="N63" s="268">
        <f>ROUNDUP($N$230,2)</f>
        <v>0</v>
      </c>
      <c r="O63" s="269"/>
      <c r="P63" s="269"/>
      <c r="Q63" s="269"/>
      <c r="R63" s="103"/>
      <c r="T63" s="78"/>
      <c r="U63" s="78"/>
    </row>
    <row r="64" spans="2:21" s="76" customFormat="1" ht="21" customHeight="1">
      <c r="B64" s="102"/>
      <c r="C64" s="78"/>
      <c r="D64" s="78" t="s">
        <v>872</v>
      </c>
      <c r="E64" s="78"/>
      <c r="F64" s="78"/>
      <c r="G64" s="78"/>
      <c r="H64" s="78"/>
      <c r="I64" s="78"/>
      <c r="J64" s="78"/>
      <c r="K64" s="78"/>
      <c r="L64" s="78"/>
      <c r="M64" s="78"/>
      <c r="N64" s="268">
        <f>ROUNDUP($N$245,2)</f>
        <v>0</v>
      </c>
      <c r="O64" s="269"/>
      <c r="P64" s="269"/>
      <c r="Q64" s="269"/>
      <c r="R64" s="103"/>
      <c r="T64" s="78"/>
      <c r="U64" s="78"/>
    </row>
    <row r="65" spans="2:21" s="76" customFormat="1" ht="21" customHeight="1">
      <c r="B65" s="102"/>
      <c r="C65" s="78"/>
      <c r="D65" s="78" t="s">
        <v>873</v>
      </c>
      <c r="E65" s="78"/>
      <c r="F65" s="78"/>
      <c r="G65" s="78"/>
      <c r="H65" s="78"/>
      <c r="I65" s="78"/>
      <c r="J65" s="78"/>
      <c r="K65" s="78"/>
      <c r="L65" s="78"/>
      <c r="M65" s="78"/>
      <c r="N65" s="268">
        <f>ROUNDUP($N$269,2)</f>
        <v>0</v>
      </c>
      <c r="O65" s="269"/>
      <c r="P65" s="269"/>
      <c r="Q65" s="269"/>
      <c r="R65" s="103"/>
      <c r="T65" s="78"/>
      <c r="U65" s="78"/>
    </row>
    <row r="66" spans="2:21" s="76" customFormat="1" ht="21" customHeight="1">
      <c r="B66" s="102"/>
      <c r="C66" s="78"/>
      <c r="D66" s="78" t="s">
        <v>874</v>
      </c>
      <c r="E66" s="78"/>
      <c r="F66" s="78"/>
      <c r="G66" s="78"/>
      <c r="H66" s="78"/>
      <c r="I66" s="78"/>
      <c r="J66" s="78"/>
      <c r="K66" s="78"/>
      <c r="L66" s="78"/>
      <c r="M66" s="78"/>
      <c r="N66" s="268">
        <f>ROUNDUP($N$277,2)</f>
        <v>0</v>
      </c>
      <c r="O66" s="269"/>
      <c r="P66" s="269"/>
      <c r="Q66" s="269"/>
      <c r="R66" s="103"/>
      <c r="T66" s="78"/>
      <c r="U66" s="78"/>
    </row>
    <row r="67" spans="2:21" s="76" customFormat="1" ht="21" customHeight="1">
      <c r="B67" s="102"/>
      <c r="C67" s="78"/>
      <c r="D67" s="78" t="s">
        <v>875</v>
      </c>
      <c r="E67" s="78"/>
      <c r="F67" s="78"/>
      <c r="G67" s="78"/>
      <c r="H67" s="78"/>
      <c r="I67" s="78"/>
      <c r="J67" s="78"/>
      <c r="K67" s="78"/>
      <c r="L67" s="78"/>
      <c r="M67" s="78"/>
      <c r="N67" s="268">
        <f>ROUNDUP($N$351,2)</f>
        <v>0</v>
      </c>
      <c r="O67" s="269"/>
      <c r="P67" s="269"/>
      <c r="Q67" s="269"/>
      <c r="R67" s="103"/>
      <c r="T67" s="78"/>
      <c r="U67" s="78"/>
    </row>
    <row r="68" spans="2:21" s="76" customFormat="1" ht="21" customHeight="1">
      <c r="B68" s="102"/>
      <c r="C68" s="78"/>
      <c r="D68" s="78" t="s">
        <v>876</v>
      </c>
      <c r="E68" s="78"/>
      <c r="F68" s="78"/>
      <c r="G68" s="78"/>
      <c r="H68" s="78"/>
      <c r="I68" s="78"/>
      <c r="J68" s="78"/>
      <c r="K68" s="78"/>
      <c r="L68" s="78"/>
      <c r="M68" s="78"/>
      <c r="N68" s="268">
        <f>ROUNDUP($N$365,2)</f>
        <v>0</v>
      </c>
      <c r="O68" s="269"/>
      <c r="P68" s="269"/>
      <c r="Q68" s="269"/>
      <c r="R68" s="103"/>
      <c r="T68" s="78"/>
      <c r="U68" s="78"/>
    </row>
    <row r="69" spans="2:21" s="76" customFormat="1" ht="21" customHeight="1">
      <c r="B69" s="102"/>
      <c r="C69" s="78"/>
      <c r="D69" s="78" t="s">
        <v>877</v>
      </c>
      <c r="E69" s="78"/>
      <c r="F69" s="78"/>
      <c r="G69" s="78"/>
      <c r="H69" s="78"/>
      <c r="I69" s="78"/>
      <c r="J69" s="78"/>
      <c r="K69" s="78"/>
      <c r="L69" s="78"/>
      <c r="M69" s="78"/>
      <c r="N69" s="268">
        <f>ROUNDUP($N$396,2)</f>
        <v>0</v>
      </c>
      <c r="O69" s="269"/>
      <c r="P69" s="269"/>
      <c r="Q69" s="269"/>
      <c r="R69" s="103"/>
      <c r="T69" s="78"/>
      <c r="U69" s="78"/>
    </row>
    <row r="70" spans="2:21" s="76" customFormat="1" ht="21" customHeight="1">
      <c r="B70" s="102"/>
      <c r="C70" s="78"/>
      <c r="D70" s="78" t="s">
        <v>878</v>
      </c>
      <c r="E70" s="78"/>
      <c r="F70" s="78"/>
      <c r="G70" s="78"/>
      <c r="H70" s="78"/>
      <c r="I70" s="78"/>
      <c r="J70" s="78"/>
      <c r="K70" s="78"/>
      <c r="L70" s="78"/>
      <c r="M70" s="78"/>
      <c r="N70" s="268">
        <f>ROUNDUP($N$417,2)</f>
        <v>0</v>
      </c>
      <c r="O70" s="269"/>
      <c r="P70" s="269"/>
      <c r="Q70" s="269"/>
      <c r="R70" s="103"/>
      <c r="T70" s="78"/>
      <c r="U70" s="78"/>
    </row>
    <row r="71" spans="2:21" s="76" customFormat="1" ht="21" customHeight="1">
      <c r="B71" s="102"/>
      <c r="C71" s="78"/>
      <c r="D71" s="78" t="s">
        <v>879</v>
      </c>
      <c r="E71" s="78"/>
      <c r="F71" s="78"/>
      <c r="G71" s="78"/>
      <c r="H71" s="78"/>
      <c r="I71" s="78"/>
      <c r="J71" s="78"/>
      <c r="K71" s="78"/>
      <c r="L71" s="78"/>
      <c r="M71" s="78"/>
      <c r="N71" s="268">
        <f>ROUNDUP($N$428,2)</f>
        <v>0</v>
      </c>
      <c r="O71" s="269"/>
      <c r="P71" s="269"/>
      <c r="Q71" s="269"/>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80" t="s">
        <v>768</v>
      </c>
      <c r="D78" s="181"/>
      <c r="E78" s="181"/>
      <c r="F78" s="181"/>
      <c r="G78" s="181"/>
      <c r="H78" s="181"/>
      <c r="I78" s="181"/>
      <c r="J78" s="181"/>
      <c r="K78" s="181"/>
      <c r="L78" s="181"/>
      <c r="M78" s="181"/>
      <c r="N78" s="181"/>
      <c r="O78" s="181"/>
      <c r="P78" s="181"/>
      <c r="Q78" s="181"/>
      <c r="R78" s="181"/>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651</v>
      </c>
      <c r="D80" s="22"/>
      <c r="E80" s="22"/>
      <c r="F80" s="287" t="str">
        <f>$F$6</f>
        <v>03/2013komplet - Napojení ÚSES Komořansko - gravitační přeložky Vesnického potoka s řekou Bílinou přes vnitřní výsypku lomu ČSA</v>
      </c>
      <c r="G80" s="181"/>
      <c r="H80" s="181"/>
      <c r="I80" s="181"/>
      <c r="J80" s="181"/>
      <c r="K80" s="181"/>
      <c r="L80" s="181"/>
      <c r="M80" s="181"/>
      <c r="N80" s="181"/>
      <c r="O80" s="181"/>
      <c r="P80" s="181"/>
      <c r="Q80" s="181"/>
      <c r="R80" s="22"/>
      <c r="S80" s="41"/>
    </row>
    <row r="81" spans="2:19" s="2" customFormat="1" ht="15.75" customHeight="1">
      <c r="B81" s="10"/>
      <c r="C81" s="16" t="s">
        <v>754</v>
      </c>
      <c r="D81" s="11"/>
      <c r="E81" s="11"/>
      <c r="F81" s="287" t="s">
        <v>865</v>
      </c>
      <c r="G81" s="163"/>
      <c r="H81" s="163"/>
      <c r="I81" s="163"/>
      <c r="J81" s="163"/>
      <c r="K81" s="163"/>
      <c r="L81" s="163"/>
      <c r="M81" s="163"/>
      <c r="N81" s="163"/>
      <c r="O81" s="163"/>
      <c r="P81" s="163"/>
      <c r="Q81" s="163"/>
      <c r="R81" s="11"/>
      <c r="S81" s="138"/>
    </row>
    <row r="82" spans="2:19" s="6" customFormat="1" ht="15" customHeight="1">
      <c r="B82" s="21"/>
      <c r="C82" s="15" t="s">
        <v>866</v>
      </c>
      <c r="D82" s="22"/>
      <c r="E82" s="22"/>
      <c r="F82" s="182" t="str">
        <f>$F$8</f>
        <v>SO-11.1 - Soupis prací</v>
      </c>
      <c r="G82" s="181"/>
      <c r="H82" s="181"/>
      <c r="I82" s="181"/>
      <c r="J82" s="181"/>
      <c r="K82" s="181"/>
      <c r="L82" s="181"/>
      <c r="M82" s="181"/>
      <c r="N82" s="181"/>
      <c r="O82" s="181"/>
      <c r="P82" s="181"/>
      <c r="Q82" s="181"/>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655</v>
      </c>
      <c r="D84" s="22"/>
      <c r="E84" s="22"/>
      <c r="F84" s="17" t="str">
        <f>$F$11</f>
        <v>lom ČSA</v>
      </c>
      <c r="G84" s="22"/>
      <c r="H84" s="22"/>
      <c r="I84" s="22"/>
      <c r="J84" s="22"/>
      <c r="K84" s="16" t="s">
        <v>657</v>
      </c>
      <c r="L84" s="22"/>
      <c r="M84" s="288" t="str">
        <f>IF($O$11="","",$O$11)</f>
        <v>11.03.2013</v>
      </c>
      <c r="N84" s="181"/>
      <c r="O84" s="181"/>
      <c r="P84" s="181"/>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661</v>
      </c>
      <c r="D86" s="22"/>
      <c r="E86" s="22"/>
      <c r="F86" s="17" t="str">
        <f>$E$14</f>
        <v>Výzkumný ústav pro hnědé uhlí a.s.</v>
      </c>
      <c r="G86" s="22"/>
      <c r="H86" s="22"/>
      <c r="I86" s="22"/>
      <c r="J86" s="22"/>
      <c r="K86" s="16" t="s">
        <v>667</v>
      </c>
      <c r="L86" s="22"/>
      <c r="M86" s="183" t="str">
        <f>$E$20</f>
        <v>Ing. Marie Matuštíková</v>
      </c>
      <c r="N86" s="181"/>
      <c r="O86" s="181"/>
      <c r="P86" s="181"/>
      <c r="Q86" s="181"/>
      <c r="R86" s="22"/>
      <c r="S86" s="41"/>
    </row>
    <row r="87" spans="2:19" s="6" customFormat="1" ht="15" customHeight="1">
      <c r="B87" s="21"/>
      <c r="C87" s="16" t="s">
        <v>665</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769</v>
      </c>
      <c r="D89" s="107" t="s">
        <v>689</v>
      </c>
      <c r="E89" s="107" t="s">
        <v>685</v>
      </c>
      <c r="F89" s="283" t="s">
        <v>770</v>
      </c>
      <c r="G89" s="284"/>
      <c r="H89" s="284"/>
      <c r="I89" s="284"/>
      <c r="J89" s="107" t="s">
        <v>771</v>
      </c>
      <c r="K89" s="107" t="s">
        <v>772</v>
      </c>
      <c r="L89" s="283" t="s">
        <v>773</v>
      </c>
      <c r="M89" s="284"/>
      <c r="N89" s="283" t="s">
        <v>774</v>
      </c>
      <c r="O89" s="284"/>
      <c r="P89" s="284"/>
      <c r="Q89" s="284"/>
      <c r="R89" s="108" t="s">
        <v>775</v>
      </c>
      <c r="S89" s="109"/>
      <c r="T89" s="53" t="s">
        <v>776</v>
      </c>
      <c r="U89" s="54" t="s">
        <v>673</v>
      </c>
      <c r="V89" s="54" t="s">
        <v>777</v>
      </c>
      <c r="W89" s="54" t="s">
        <v>778</v>
      </c>
      <c r="X89" s="54" t="s">
        <v>779</v>
      </c>
      <c r="Y89" s="54" t="s">
        <v>780</v>
      </c>
      <c r="Z89" s="54" t="s">
        <v>781</v>
      </c>
      <c r="AA89" s="55" t="s">
        <v>782</v>
      </c>
    </row>
    <row r="90" spans="2:63" s="6" customFormat="1" ht="30" customHeight="1">
      <c r="B90" s="21"/>
      <c r="C90" s="60" t="s">
        <v>760</v>
      </c>
      <c r="D90" s="22"/>
      <c r="E90" s="22"/>
      <c r="F90" s="22"/>
      <c r="G90" s="22"/>
      <c r="H90" s="22"/>
      <c r="I90" s="22"/>
      <c r="J90" s="22"/>
      <c r="K90" s="22"/>
      <c r="L90" s="22"/>
      <c r="M90" s="22"/>
      <c r="N90" s="285">
        <f>$BK$90</f>
        <v>0</v>
      </c>
      <c r="O90" s="181"/>
      <c r="P90" s="181"/>
      <c r="Q90" s="181"/>
      <c r="R90" s="22"/>
      <c r="S90" s="41"/>
      <c r="T90" s="57"/>
      <c r="U90" s="58"/>
      <c r="V90" s="58"/>
      <c r="W90" s="110">
        <f>$W$91+$W$229</f>
        <v>0</v>
      </c>
      <c r="X90" s="58"/>
      <c r="Y90" s="110">
        <f>$Y$91+$Y$229</f>
        <v>15.400029625197998</v>
      </c>
      <c r="Z90" s="58"/>
      <c r="AA90" s="111">
        <f>$AA$91+$AA$229</f>
        <v>0</v>
      </c>
      <c r="AT90" s="6" t="s">
        <v>703</v>
      </c>
      <c r="AU90" s="6" t="s">
        <v>761</v>
      </c>
      <c r="BK90" s="112">
        <f>$BK$91+$BK$229</f>
        <v>0</v>
      </c>
    </row>
    <row r="91" spans="2:63" s="113" customFormat="1" ht="37.5" customHeight="1">
      <c r="B91" s="114"/>
      <c r="C91" s="115"/>
      <c r="D91" s="116" t="s">
        <v>762</v>
      </c>
      <c r="E91" s="115"/>
      <c r="F91" s="115"/>
      <c r="G91" s="115"/>
      <c r="H91" s="115"/>
      <c r="I91" s="115"/>
      <c r="J91" s="115"/>
      <c r="K91" s="115"/>
      <c r="L91" s="115"/>
      <c r="M91" s="115"/>
      <c r="N91" s="286">
        <f>$BK$91</f>
        <v>0</v>
      </c>
      <c r="O91" s="172"/>
      <c r="P91" s="172"/>
      <c r="Q91" s="172"/>
      <c r="R91" s="115"/>
      <c r="S91" s="117"/>
      <c r="T91" s="118"/>
      <c r="U91" s="115"/>
      <c r="V91" s="115"/>
      <c r="W91" s="119">
        <f>$W$92+$W$126+$W$136+$W$145+$W$166+$W$212</f>
        <v>0</v>
      </c>
      <c r="X91" s="115"/>
      <c r="Y91" s="119">
        <f>$Y$92+$Y$126+$Y$136+$Y$145+$Y$166+$Y$212</f>
        <v>14.569437109439999</v>
      </c>
      <c r="Z91" s="115"/>
      <c r="AA91" s="120">
        <f>$AA$92+$AA$126+$AA$136+$AA$145+$AA$166+$AA$212</f>
        <v>0</v>
      </c>
      <c r="AR91" s="121" t="s">
        <v>654</v>
      </c>
      <c r="AT91" s="121" t="s">
        <v>703</v>
      </c>
      <c r="AU91" s="121" t="s">
        <v>704</v>
      </c>
      <c r="AY91" s="121" t="s">
        <v>783</v>
      </c>
      <c r="BK91" s="122">
        <f>$BK$92+$BK$126+$BK$136+$BK$145+$BK$166+$BK$212</f>
        <v>0</v>
      </c>
    </row>
    <row r="92" spans="2:63" s="113" customFormat="1" ht="21" customHeight="1">
      <c r="B92" s="114"/>
      <c r="C92" s="115"/>
      <c r="D92" s="123" t="s">
        <v>763</v>
      </c>
      <c r="E92" s="115"/>
      <c r="F92" s="115"/>
      <c r="G92" s="115"/>
      <c r="H92" s="115"/>
      <c r="I92" s="115"/>
      <c r="J92" s="115"/>
      <c r="K92" s="115"/>
      <c r="L92" s="115"/>
      <c r="M92" s="115"/>
      <c r="N92" s="171">
        <f>$BK$92</f>
        <v>0</v>
      </c>
      <c r="O92" s="172"/>
      <c r="P92" s="172"/>
      <c r="Q92" s="172"/>
      <c r="R92" s="115"/>
      <c r="S92" s="117"/>
      <c r="T92" s="118"/>
      <c r="U92" s="115"/>
      <c r="V92" s="115"/>
      <c r="W92" s="119">
        <f>SUM($W$93:$W$125)</f>
        <v>0</v>
      </c>
      <c r="X92" s="115"/>
      <c r="Y92" s="119">
        <f>SUM($Y$93:$Y$125)</f>
        <v>0</v>
      </c>
      <c r="Z92" s="115"/>
      <c r="AA92" s="120">
        <f>SUM($AA$93:$AA$125)</f>
        <v>0</v>
      </c>
      <c r="AR92" s="121" t="s">
        <v>654</v>
      </c>
      <c r="AT92" s="121" t="s">
        <v>703</v>
      </c>
      <c r="AU92" s="121" t="s">
        <v>654</v>
      </c>
      <c r="AY92" s="121" t="s">
        <v>783</v>
      </c>
      <c r="BK92" s="122">
        <f>SUM($BK$93:$BK$125)</f>
        <v>0</v>
      </c>
    </row>
    <row r="93" spans="2:65" s="6" customFormat="1" ht="27" customHeight="1">
      <c r="B93" s="21"/>
      <c r="C93" s="124" t="s">
        <v>654</v>
      </c>
      <c r="D93" s="124" t="s">
        <v>784</v>
      </c>
      <c r="E93" s="125" t="s">
        <v>880</v>
      </c>
      <c r="F93" s="158" t="s">
        <v>881</v>
      </c>
      <c r="G93" s="280"/>
      <c r="H93" s="280"/>
      <c r="I93" s="280"/>
      <c r="J93" s="127" t="s">
        <v>798</v>
      </c>
      <c r="K93" s="128">
        <v>2.624</v>
      </c>
      <c r="L93" s="281"/>
      <c r="M93" s="280"/>
      <c r="N93" s="282">
        <f>ROUND($L$93*$K$93,2)</f>
        <v>0</v>
      </c>
      <c r="O93" s="280"/>
      <c r="P93" s="280"/>
      <c r="Q93" s="280"/>
      <c r="R93" s="126" t="s">
        <v>788</v>
      </c>
      <c r="S93" s="41"/>
      <c r="T93" s="129"/>
      <c r="U93" s="130" t="s">
        <v>674</v>
      </c>
      <c r="V93" s="22"/>
      <c r="W93" s="22"/>
      <c r="X93" s="131">
        <v>0</v>
      </c>
      <c r="Y93" s="131">
        <f>$X$93*$K$93</f>
        <v>0</v>
      </c>
      <c r="Z93" s="131">
        <v>0</v>
      </c>
      <c r="AA93" s="132">
        <f>$Z$93*$K$93</f>
        <v>0</v>
      </c>
      <c r="AR93" s="89" t="s">
        <v>789</v>
      </c>
      <c r="AT93" s="89" t="s">
        <v>784</v>
      </c>
      <c r="AU93" s="89" t="s">
        <v>713</v>
      </c>
      <c r="AY93" s="6" t="s">
        <v>783</v>
      </c>
      <c r="BE93" s="133">
        <f>IF($U$93="základní",$N$93,0)</f>
        <v>0</v>
      </c>
      <c r="BF93" s="133">
        <f>IF($U$93="snížená",$N$93,0)</f>
        <v>0</v>
      </c>
      <c r="BG93" s="133">
        <f>IF($U$93="zákl. přenesená",$N$93,0)</f>
        <v>0</v>
      </c>
      <c r="BH93" s="133">
        <f>IF($U$93="sníž. přenesená",$N$93,0)</f>
        <v>0</v>
      </c>
      <c r="BI93" s="133">
        <f>IF($U$93="nulová",$N$93,0)</f>
        <v>0</v>
      </c>
      <c r="BJ93" s="89" t="s">
        <v>654</v>
      </c>
      <c r="BK93" s="133">
        <f>ROUND($L$93*$K$93,2)</f>
        <v>0</v>
      </c>
      <c r="BL93" s="89" t="s">
        <v>789</v>
      </c>
      <c r="BM93" s="89" t="s">
        <v>882</v>
      </c>
    </row>
    <row r="94" spans="2:47" s="6" customFormat="1" ht="16.5" customHeight="1">
      <c r="B94" s="21"/>
      <c r="C94" s="22"/>
      <c r="D94" s="22"/>
      <c r="E94" s="22"/>
      <c r="F94" s="298" t="s">
        <v>883</v>
      </c>
      <c r="G94" s="181"/>
      <c r="H94" s="181"/>
      <c r="I94" s="181"/>
      <c r="J94" s="181"/>
      <c r="K94" s="181"/>
      <c r="L94" s="181"/>
      <c r="M94" s="181"/>
      <c r="N94" s="181"/>
      <c r="O94" s="181"/>
      <c r="P94" s="181"/>
      <c r="Q94" s="181"/>
      <c r="R94" s="181"/>
      <c r="S94" s="41"/>
      <c r="T94" s="50"/>
      <c r="U94" s="22"/>
      <c r="V94" s="22"/>
      <c r="W94" s="22"/>
      <c r="X94" s="22"/>
      <c r="Y94" s="22"/>
      <c r="Z94" s="22"/>
      <c r="AA94" s="51"/>
      <c r="AT94" s="6" t="s">
        <v>884</v>
      </c>
      <c r="AU94" s="6" t="s">
        <v>713</v>
      </c>
    </row>
    <row r="95" spans="2:47" s="6" customFormat="1" ht="74.25" customHeight="1">
      <c r="B95" s="21"/>
      <c r="C95" s="22"/>
      <c r="D95" s="22"/>
      <c r="E95" s="22"/>
      <c r="F95" s="299" t="s">
        <v>885</v>
      </c>
      <c r="G95" s="181"/>
      <c r="H95" s="181"/>
      <c r="I95" s="181"/>
      <c r="J95" s="181"/>
      <c r="K95" s="181"/>
      <c r="L95" s="181"/>
      <c r="M95" s="181"/>
      <c r="N95" s="181"/>
      <c r="O95" s="181"/>
      <c r="P95" s="181"/>
      <c r="Q95" s="181"/>
      <c r="R95" s="181"/>
      <c r="S95" s="41"/>
      <c r="T95" s="50"/>
      <c r="U95" s="22"/>
      <c r="V95" s="22"/>
      <c r="W95" s="22"/>
      <c r="X95" s="22"/>
      <c r="Y95" s="22"/>
      <c r="Z95" s="22"/>
      <c r="AA95" s="51"/>
      <c r="AT95" s="6" t="s">
        <v>886</v>
      </c>
      <c r="AU95" s="6" t="s">
        <v>713</v>
      </c>
    </row>
    <row r="96" spans="2:51" s="6" customFormat="1" ht="15.75" customHeight="1">
      <c r="B96" s="139"/>
      <c r="C96" s="140"/>
      <c r="D96" s="140"/>
      <c r="E96" s="140"/>
      <c r="F96" s="296" t="s">
        <v>887</v>
      </c>
      <c r="G96" s="297"/>
      <c r="H96" s="297"/>
      <c r="I96" s="297"/>
      <c r="J96" s="140"/>
      <c r="K96" s="142">
        <v>2.624</v>
      </c>
      <c r="L96" s="140"/>
      <c r="M96" s="140"/>
      <c r="N96" s="140"/>
      <c r="O96" s="140"/>
      <c r="P96" s="140"/>
      <c r="Q96" s="140"/>
      <c r="R96" s="140"/>
      <c r="S96" s="143"/>
      <c r="T96" s="144"/>
      <c r="U96" s="140"/>
      <c r="V96" s="140"/>
      <c r="W96" s="140"/>
      <c r="X96" s="140"/>
      <c r="Y96" s="140"/>
      <c r="Z96" s="140"/>
      <c r="AA96" s="145"/>
      <c r="AT96" s="146" t="s">
        <v>888</v>
      </c>
      <c r="AU96" s="146" t="s">
        <v>713</v>
      </c>
      <c r="AV96" s="146" t="s">
        <v>713</v>
      </c>
      <c r="AW96" s="146" t="s">
        <v>761</v>
      </c>
      <c r="AX96" s="146" t="s">
        <v>704</v>
      </c>
      <c r="AY96" s="146" t="s">
        <v>783</v>
      </c>
    </row>
    <row r="97" spans="2:65" s="6" customFormat="1" ht="27" customHeight="1">
      <c r="B97" s="21"/>
      <c r="C97" s="124" t="s">
        <v>713</v>
      </c>
      <c r="D97" s="124" t="s">
        <v>784</v>
      </c>
      <c r="E97" s="125" t="s">
        <v>889</v>
      </c>
      <c r="F97" s="158" t="s">
        <v>890</v>
      </c>
      <c r="G97" s="280"/>
      <c r="H97" s="280"/>
      <c r="I97" s="280"/>
      <c r="J97" s="127" t="s">
        <v>798</v>
      </c>
      <c r="K97" s="128">
        <v>2.624</v>
      </c>
      <c r="L97" s="281"/>
      <c r="M97" s="280"/>
      <c r="N97" s="282">
        <f>ROUND($L$97*$K$97,2)</f>
        <v>0</v>
      </c>
      <c r="O97" s="280"/>
      <c r="P97" s="280"/>
      <c r="Q97" s="280"/>
      <c r="R97" s="126" t="s">
        <v>788</v>
      </c>
      <c r="S97" s="41"/>
      <c r="T97" s="129"/>
      <c r="U97" s="130" t="s">
        <v>674</v>
      </c>
      <c r="V97" s="22"/>
      <c r="W97" s="22"/>
      <c r="X97" s="131">
        <v>0</v>
      </c>
      <c r="Y97" s="131">
        <f>$X$97*$K$97</f>
        <v>0</v>
      </c>
      <c r="Z97" s="131">
        <v>0</v>
      </c>
      <c r="AA97" s="132">
        <f>$Z$97*$K$97</f>
        <v>0</v>
      </c>
      <c r="AR97" s="89" t="s">
        <v>789</v>
      </c>
      <c r="AT97" s="89" t="s">
        <v>784</v>
      </c>
      <c r="AU97" s="89" t="s">
        <v>713</v>
      </c>
      <c r="AY97" s="6" t="s">
        <v>783</v>
      </c>
      <c r="BE97" s="133">
        <f>IF($U$97="základní",$N$97,0)</f>
        <v>0</v>
      </c>
      <c r="BF97" s="133">
        <f>IF($U$97="snížená",$N$97,0)</f>
        <v>0</v>
      </c>
      <c r="BG97" s="133">
        <f>IF($U$97="zákl. přenesená",$N$97,0)</f>
        <v>0</v>
      </c>
      <c r="BH97" s="133">
        <f>IF($U$97="sníž. přenesená",$N$97,0)</f>
        <v>0</v>
      </c>
      <c r="BI97" s="133">
        <f>IF($U$97="nulová",$N$97,0)</f>
        <v>0</v>
      </c>
      <c r="BJ97" s="89" t="s">
        <v>654</v>
      </c>
      <c r="BK97" s="133">
        <f>ROUND($L$97*$K$97,2)</f>
        <v>0</v>
      </c>
      <c r="BL97" s="89" t="s">
        <v>789</v>
      </c>
      <c r="BM97" s="89" t="s">
        <v>891</v>
      </c>
    </row>
    <row r="98" spans="2:47" s="6" customFormat="1" ht="27" customHeight="1">
      <c r="B98" s="21"/>
      <c r="C98" s="22"/>
      <c r="D98" s="22"/>
      <c r="E98" s="22"/>
      <c r="F98" s="298" t="s">
        <v>892</v>
      </c>
      <c r="G98" s="181"/>
      <c r="H98" s="181"/>
      <c r="I98" s="181"/>
      <c r="J98" s="181"/>
      <c r="K98" s="181"/>
      <c r="L98" s="181"/>
      <c r="M98" s="181"/>
      <c r="N98" s="181"/>
      <c r="O98" s="181"/>
      <c r="P98" s="181"/>
      <c r="Q98" s="181"/>
      <c r="R98" s="181"/>
      <c r="S98" s="41"/>
      <c r="T98" s="50"/>
      <c r="U98" s="22"/>
      <c r="V98" s="22"/>
      <c r="W98" s="22"/>
      <c r="X98" s="22"/>
      <c r="Y98" s="22"/>
      <c r="Z98" s="22"/>
      <c r="AA98" s="51"/>
      <c r="AT98" s="6" t="s">
        <v>884</v>
      </c>
      <c r="AU98" s="6" t="s">
        <v>713</v>
      </c>
    </row>
    <row r="99" spans="2:47" s="6" customFormat="1" ht="74.25" customHeight="1">
      <c r="B99" s="21"/>
      <c r="C99" s="22"/>
      <c r="D99" s="22"/>
      <c r="E99" s="22"/>
      <c r="F99" s="299" t="s">
        <v>885</v>
      </c>
      <c r="G99" s="181"/>
      <c r="H99" s="181"/>
      <c r="I99" s="181"/>
      <c r="J99" s="181"/>
      <c r="K99" s="181"/>
      <c r="L99" s="181"/>
      <c r="M99" s="181"/>
      <c r="N99" s="181"/>
      <c r="O99" s="181"/>
      <c r="P99" s="181"/>
      <c r="Q99" s="181"/>
      <c r="R99" s="181"/>
      <c r="S99" s="41"/>
      <c r="T99" s="50"/>
      <c r="U99" s="22"/>
      <c r="V99" s="22"/>
      <c r="W99" s="22"/>
      <c r="X99" s="22"/>
      <c r="Y99" s="22"/>
      <c r="Z99" s="22"/>
      <c r="AA99" s="51"/>
      <c r="AT99" s="6" t="s">
        <v>886</v>
      </c>
      <c r="AU99" s="6" t="s">
        <v>713</v>
      </c>
    </row>
    <row r="100" spans="2:51" s="6" customFormat="1" ht="15.75" customHeight="1">
      <c r="B100" s="139"/>
      <c r="C100" s="140"/>
      <c r="D100" s="140"/>
      <c r="E100" s="140"/>
      <c r="F100" s="296" t="s">
        <v>887</v>
      </c>
      <c r="G100" s="297"/>
      <c r="H100" s="297"/>
      <c r="I100" s="297"/>
      <c r="J100" s="140"/>
      <c r="K100" s="142">
        <v>2.624</v>
      </c>
      <c r="L100" s="140"/>
      <c r="M100" s="140"/>
      <c r="N100" s="140"/>
      <c r="O100" s="140"/>
      <c r="P100" s="140"/>
      <c r="Q100" s="140"/>
      <c r="R100" s="140"/>
      <c r="S100" s="143"/>
      <c r="T100" s="144"/>
      <c r="U100" s="140"/>
      <c r="V100" s="140"/>
      <c r="W100" s="140"/>
      <c r="X100" s="140"/>
      <c r="Y100" s="140"/>
      <c r="Z100" s="140"/>
      <c r="AA100" s="145"/>
      <c r="AT100" s="146" t="s">
        <v>888</v>
      </c>
      <c r="AU100" s="146" t="s">
        <v>713</v>
      </c>
      <c r="AV100" s="146" t="s">
        <v>713</v>
      </c>
      <c r="AW100" s="146" t="s">
        <v>761</v>
      </c>
      <c r="AX100" s="146" t="s">
        <v>704</v>
      </c>
      <c r="AY100" s="146" t="s">
        <v>783</v>
      </c>
    </row>
    <row r="101" spans="2:65" s="6" customFormat="1" ht="27" customHeight="1">
      <c r="B101" s="21"/>
      <c r="C101" s="124" t="s">
        <v>795</v>
      </c>
      <c r="D101" s="124" t="s">
        <v>784</v>
      </c>
      <c r="E101" s="125" t="s">
        <v>893</v>
      </c>
      <c r="F101" s="158" t="s">
        <v>894</v>
      </c>
      <c r="G101" s="280"/>
      <c r="H101" s="280"/>
      <c r="I101" s="280"/>
      <c r="J101" s="127" t="s">
        <v>798</v>
      </c>
      <c r="K101" s="128">
        <v>2.73</v>
      </c>
      <c r="L101" s="281"/>
      <c r="M101" s="280"/>
      <c r="N101" s="282">
        <f>ROUND($L$101*$K$101,2)</f>
        <v>0</v>
      </c>
      <c r="O101" s="280"/>
      <c r="P101" s="280"/>
      <c r="Q101" s="280"/>
      <c r="R101" s="126" t="s">
        <v>788</v>
      </c>
      <c r="S101" s="41"/>
      <c r="T101" s="129"/>
      <c r="U101" s="130" t="s">
        <v>674</v>
      </c>
      <c r="V101" s="22"/>
      <c r="W101" s="22"/>
      <c r="X101" s="131">
        <v>0</v>
      </c>
      <c r="Y101" s="131">
        <f>$X$101*$K$101</f>
        <v>0</v>
      </c>
      <c r="Z101" s="131">
        <v>0</v>
      </c>
      <c r="AA101" s="132">
        <f>$Z$101*$K$101</f>
        <v>0</v>
      </c>
      <c r="AR101" s="89" t="s">
        <v>789</v>
      </c>
      <c r="AT101" s="89" t="s">
        <v>784</v>
      </c>
      <c r="AU101" s="89" t="s">
        <v>713</v>
      </c>
      <c r="AY101" s="6" t="s">
        <v>783</v>
      </c>
      <c r="BE101" s="133">
        <f>IF($U$101="základní",$N$101,0)</f>
        <v>0</v>
      </c>
      <c r="BF101" s="133">
        <f>IF($U$101="snížená",$N$101,0)</f>
        <v>0</v>
      </c>
      <c r="BG101" s="133">
        <f>IF($U$101="zákl. přenesená",$N$101,0)</f>
        <v>0</v>
      </c>
      <c r="BH101" s="133">
        <f>IF($U$101="sníž. přenesená",$N$101,0)</f>
        <v>0</v>
      </c>
      <c r="BI101" s="133">
        <f>IF($U$101="nulová",$N$101,0)</f>
        <v>0</v>
      </c>
      <c r="BJ101" s="89" t="s">
        <v>654</v>
      </c>
      <c r="BK101" s="133">
        <f>ROUND($L$101*$K$101,2)</f>
        <v>0</v>
      </c>
      <c r="BL101" s="89" t="s">
        <v>789</v>
      </c>
      <c r="BM101" s="89" t="s">
        <v>895</v>
      </c>
    </row>
    <row r="102" spans="2:47" s="6" customFormat="1" ht="27" customHeight="1">
      <c r="B102" s="21"/>
      <c r="C102" s="22"/>
      <c r="D102" s="22"/>
      <c r="E102" s="22"/>
      <c r="F102" s="298" t="s">
        <v>896</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884</v>
      </c>
      <c r="AU102" s="6" t="s">
        <v>713</v>
      </c>
    </row>
    <row r="103" spans="2:47" s="6" customFormat="1" ht="74.25" customHeight="1">
      <c r="B103" s="21"/>
      <c r="C103" s="22"/>
      <c r="D103" s="22"/>
      <c r="E103" s="22"/>
      <c r="F103" s="299" t="s">
        <v>897</v>
      </c>
      <c r="G103" s="181"/>
      <c r="H103" s="181"/>
      <c r="I103" s="181"/>
      <c r="J103" s="181"/>
      <c r="K103" s="181"/>
      <c r="L103" s="181"/>
      <c r="M103" s="181"/>
      <c r="N103" s="181"/>
      <c r="O103" s="181"/>
      <c r="P103" s="181"/>
      <c r="Q103" s="181"/>
      <c r="R103" s="181"/>
      <c r="S103" s="41"/>
      <c r="T103" s="50"/>
      <c r="U103" s="22"/>
      <c r="V103" s="22"/>
      <c r="W103" s="22"/>
      <c r="X103" s="22"/>
      <c r="Y103" s="22"/>
      <c r="Z103" s="22"/>
      <c r="AA103" s="51"/>
      <c r="AT103" s="6" t="s">
        <v>886</v>
      </c>
      <c r="AU103" s="6" t="s">
        <v>713</v>
      </c>
    </row>
    <row r="104" spans="2:51" s="6" customFormat="1" ht="15.75" customHeight="1">
      <c r="B104" s="139"/>
      <c r="C104" s="140"/>
      <c r="D104" s="140"/>
      <c r="E104" s="140"/>
      <c r="F104" s="296" t="s">
        <v>898</v>
      </c>
      <c r="G104" s="297"/>
      <c r="H104" s="297"/>
      <c r="I104" s="297"/>
      <c r="J104" s="140"/>
      <c r="K104" s="142">
        <v>2.73</v>
      </c>
      <c r="L104" s="140"/>
      <c r="M104" s="140"/>
      <c r="N104" s="140"/>
      <c r="O104" s="140"/>
      <c r="P104" s="140"/>
      <c r="Q104" s="140"/>
      <c r="R104" s="140"/>
      <c r="S104" s="143"/>
      <c r="T104" s="144"/>
      <c r="U104" s="140"/>
      <c r="V104" s="140"/>
      <c r="W104" s="140"/>
      <c r="X104" s="140"/>
      <c r="Y104" s="140"/>
      <c r="Z104" s="140"/>
      <c r="AA104" s="145"/>
      <c r="AT104" s="146" t="s">
        <v>888</v>
      </c>
      <c r="AU104" s="146" t="s">
        <v>713</v>
      </c>
      <c r="AV104" s="146" t="s">
        <v>713</v>
      </c>
      <c r="AW104" s="146" t="s">
        <v>761</v>
      </c>
      <c r="AX104" s="146" t="s">
        <v>704</v>
      </c>
      <c r="AY104" s="146" t="s">
        <v>783</v>
      </c>
    </row>
    <row r="105" spans="2:65" s="6" customFormat="1" ht="27" customHeight="1">
      <c r="B105" s="21"/>
      <c r="C105" s="124" t="s">
        <v>789</v>
      </c>
      <c r="D105" s="124" t="s">
        <v>784</v>
      </c>
      <c r="E105" s="125" t="s">
        <v>899</v>
      </c>
      <c r="F105" s="158" t="s">
        <v>900</v>
      </c>
      <c r="G105" s="280"/>
      <c r="H105" s="280"/>
      <c r="I105" s="280"/>
      <c r="J105" s="127" t="s">
        <v>798</v>
      </c>
      <c r="K105" s="128">
        <v>2.73</v>
      </c>
      <c r="L105" s="281"/>
      <c r="M105" s="280"/>
      <c r="N105" s="282">
        <f>ROUND($L$105*$K$105,2)</f>
        <v>0</v>
      </c>
      <c r="O105" s="280"/>
      <c r="P105" s="280"/>
      <c r="Q105" s="280"/>
      <c r="R105" s="126" t="s">
        <v>788</v>
      </c>
      <c r="S105" s="41"/>
      <c r="T105" s="129"/>
      <c r="U105" s="130" t="s">
        <v>674</v>
      </c>
      <c r="V105" s="22"/>
      <c r="W105" s="22"/>
      <c r="X105" s="131">
        <v>0</v>
      </c>
      <c r="Y105" s="131">
        <f>$X$105*$K$105</f>
        <v>0</v>
      </c>
      <c r="Z105" s="131">
        <v>0</v>
      </c>
      <c r="AA105" s="132">
        <f>$Z$105*$K$105</f>
        <v>0</v>
      </c>
      <c r="AR105" s="89" t="s">
        <v>789</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789</v>
      </c>
      <c r="BM105" s="89" t="s">
        <v>901</v>
      </c>
    </row>
    <row r="106" spans="2:47" s="6" customFormat="1" ht="27" customHeight="1">
      <c r="B106" s="21"/>
      <c r="C106" s="22"/>
      <c r="D106" s="22"/>
      <c r="E106" s="22"/>
      <c r="F106" s="298" t="s">
        <v>902</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74.25" customHeight="1">
      <c r="B107" s="21"/>
      <c r="C107" s="22"/>
      <c r="D107" s="22"/>
      <c r="E107" s="22"/>
      <c r="F107" s="299" t="s">
        <v>897</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886</v>
      </c>
      <c r="AU107" s="6" t="s">
        <v>713</v>
      </c>
    </row>
    <row r="108" spans="2:65" s="6" customFormat="1" ht="27" customHeight="1">
      <c r="B108" s="21"/>
      <c r="C108" s="124" t="s">
        <v>803</v>
      </c>
      <c r="D108" s="124" t="s">
        <v>784</v>
      </c>
      <c r="E108" s="125" t="s">
        <v>903</v>
      </c>
      <c r="F108" s="158" t="s">
        <v>904</v>
      </c>
      <c r="G108" s="280"/>
      <c r="H108" s="280"/>
      <c r="I108" s="280"/>
      <c r="J108" s="127" t="s">
        <v>798</v>
      </c>
      <c r="K108" s="128">
        <v>5.354</v>
      </c>
      <c r="L108" s="281"/>
      <c r="M108" s="280"/>
      <c r="N108" s="282">
        <f>ROUND($L$108*$K$108,2)</f>
        <v>0</v>
      </c>
      <c r="O108" s="280"/>
      <c r="P108" s="280"/>
      <c r="Q108" s="280"/>
      <c r="R108" s="126" t="s">
        <v>788</v>
      </c>
      <c r="S108" s="41"/>
      <c r="T108" s="129"/>
      <c r="U108" s="130" t="s">
        <v>674</v>
      </c>
      <c r="V108" s="22"/>
      <c r="W108" s="22"/>
      <c r="X108" s="131">
        <v>0</v>
      </c>
      <c r="Y108" s="131">
        <f>$X$108*$K$108</f>
        <v>0</v>
      </c>
      <c r="Z108" s="131">
        <v>0</v>
      </c>
      <c r="AA108" s="132">
        <f>$Z$108*$K$108</f>
        <v>0</v>
      </c>
      <c r="AR108" s="89" t="s">
        <v>789</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789</v>
      </c>
      <c r="BM108" s="89" t="s">
        <v>905</v>
      </c>
    </row>
    <row r="109" spans="2:47" s="6" customFormat="1" ht="27" customHeight="1">
      <c r="B109" s="21"/>
      <c r="C109" s="22"/>
      <c r="D109" s="22"/>
      <c r="E109" s="22"/>
      <c r="F109" s="298" t="s">
        <v>906</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47" s="6" customFormat="1" ht="204" customHeight="1">
      <c r="B110" s="21"/>
      <c r="C110" s="22"/>
      <c r="D110" s="22"/>
      <c r="E110" s="22"/>
      <c r="F110" s="299" t="s">
        <v>907</v>
      </c>
      <c r="G110" s="181"/>
      <c r="H110" s="181"/>
      <c r="I110" s="181"/>
      <c r="J110" s="181"/>
      <c r="K110" s="181"/>
      <c r="L110" s="181"/>
      <c r="M110" s="181"/>
      <c r="N110" s="181"/>
      <c r="O110" s="181"/>
      <c r="P110" s="181"/>
      <c r="Q110" s="181"/>
      <c r="R110" s="181"/>
      <c r="S110" s="41"/>
      <c r="T110" s="50"/>
      <c r="U110" s="22"/>
      <c r="V110" s="22"/>
      <c r="W110" s="22"/>
      <c r="X110" s="22"/>
      <c r="Y110" s="22"/>
      <c r="Z110" s="22"/>
      <c r="AA110" s="51"/>
      <c r="AT110" s="6" t="s">
        <v>886</v>
      </c>
      <c r="AU110" s="6" t="s">
        <v>713</v>
      </c>
    </row>
    <row r="111" spans="2:51" s="6" customFormat="1" ht="15.75" customHeight="1">
      <c r="B111" s="139"/>
      <c r="C111" s="140"/>
      <c r="D111" s="140"/>
      <c r="E111" s="140"/>
      <c r="F111" s="296" t="s">
        <v>887</v>
      </c>
      <c r="G111" s="297"/>
      <c r="H111" s="297"/>
      <c r="I111" s="297"/>
      <c r="J111" s="140"/>
      <c r="K111" s="142">
        <v>2.624</v>
      </c>
      <c r="L111" s="140"/>
      <c r="M111" s="140"/>
      <c r="N111" s="140"/>
      <c r="O111" s="140"/>
      <c r="P111" s="140"/>
      <c r="Q111" s="140"/>
      <c r="R111" s="140"/>
      <c r="S111" s="143"/>
      <c r="T111" s="144"/>
      <c r="U111" s="140"/>
      <c r="V111" s="140"/>
      <c r="W111" s="140"/>
      <c r="X111" s="140"/>
      <c r="Y111" s="140"/>
      <c r="Z111" s="140"/>
      <c r="AA111" s="145"/>
      <c r="AT111" s="146" t="s">
        <v>888</v>
      </c>
      <c r="AU111" s="146" t="s">
        <v>713</v>
      </c>
      <c r="AV111" s="146" t="s">
        <v>713</v>
      </c>
      <c r="AW111" s="146" t="s">
        <v>761</v>
      </c>
      <c r="AX111" s="146" t="s">
        <v>704</v>
      </c>
      <c r="AY111" s="146" t="s">
        <v>783</v>
      </c>
    </row>
    <row r="112" spans="2:51" s="6" customFormat="1" ht="15.75" customHeight="1">
      <c r="B112" s="139"/>
      <c r="C112" s="140"/>
      <c r="D112" s="140"/>
      <c r="E112" s="140"/>
      <c r="F112" s="296" t="s">
        <v>908</v>
      </c>
      <c r="G112" s="297"/>
      <c r="H112" s="297"/>
      <c r="I112" s="297"/>
      <c r="J112" s="140"/>
      <c r="K112" s="142">
        <v>2.73</v>
      </c>
      <c r="L112" s="140"/>
      <c r="M112" s="140"/>
      <c r="N112" s="140"/>
      <c r="O112" s="140"/>
      <c r="P112" s="140"/>
      <c r="Q112" s="140"/>
      <c r="R112" s="140"/>
      <c r="S112" s="143"/>
      <c r="T112" s="144"/>
      <c r="U112" s="140"/>
      <c r="V112" s="140"/>
      <c r="W112" s="140"/>
      <c r="X112" s="140"/>
      <c r="Y112" s="140"/>
      <c r="Z112" s="140"/>
      <c r="AA112" s="145"/>
      <c r="AT112" s="146" t="s">
        <v>888</v>
      </c>
      <c r="AU112" s="146" t="s">
        <v>713</v>
      </c>
      <c r="AV112" s="146" t="s">
        <v>713</v>
      </c>
      <c r="AW112" s="146" t="s">
        <v>761</v>
      </c>
      <c r="AX112" s="146" t="s">
        <v>704</v>
      </c>
      <c r="AY112" s="146" t="s">
        <v>783</v>
      </c>
    </row>
    <row r="113" spans="2:65" s="6" customFormat="1" ht="39" customHeight="1">
      <c r="B113" s="21"/>
      <c r="C113" s="124" t="s">
        <v>807</v>
      </c>
      <c r="D113" s="124" t="s">
        <v>784</v>
      </c>
      <c r="E113" s="125" t="s">
        <v>909</v>
      </c>
      <c r="F113" s="158" t="s">
        <v>910</v>
      </c>
      <c r="G113" s="280"/>
      <c r="H113" s="280"/>
      <c r="I113" s="280"/>
      <c r="J113" s="127" t="s">
        <v>798</v>
      </c>
      <c r="K113" s="128">
        <v>26.77</v>
      </c>
      <c r="L113" s="281"/>
      <c r="M113" s="280"/>
      <c r="N113" s="282">
        <f>ROUND($L$113*$K$113,2)</f>
        <v>0</v>
      </c>
      <c r="O113" s="280"/>
      <c r="P113" s="280"/>
      <c r="Q113" s="280"/>
      <c r="R113" s="126" t="s">
        <v>788</v>
      </c>
      <c r="S113" s="41"/>
      <c r="T113" s="129"/>
      <c r="U113" s="130" t="s">
        <v>674</v>
      </c>
      <c r="V113" s="22"/>
      <c r="W113" s="22"/>
      <c r="X113" s="131">
        <v>0</v>
      </c>
      <c r="Y113" s="131">
        <f>$X$113*$K$113</f>
        <v>0</v>
      </c>
      <c r="Z113" s="131">
        <v>0</v>
      </c>
      <c r="AA113" s="132">
        <f>$Z$113*$K$113</f>
        <v>0</v>
      </c>
      <c r="AR113" s="89" t="s">
        <v>789</v>
      </c>
      <c r="AT113" s="89" t="s">
        <v>784</v>
      </c>
      <c r="AU113" s="89" t="s">
        <v>713</v>
      </c>
      <c r="AY113" s="6" t="s">
        <v>783</v>
      </c>
      <c r="BE113" s="133">
        <f>IF($U$113="základní",$N$113,0)</f>
        <v>0</v>
      </c>
      <c r="BF113" s="133">
        <f>IF($U$113="snížená",$N$113,0)</f>
        <v>0</v>
      </c>
      <c r="BG113" s="133">
        <f>IF($U$113="zákl. přenesená",$N$113,0)</f>
        <v>0</v>
      </c>
      <c r="BH113" s="133">
        <f>IF($U$113="sníž. přenesená",$N$113,0)</f>
        <v>0</v>
      </c>
      <c r="BI113" s="133">
        <f>IF($U$113="nulová",$N$113,0)</f>
        <v>0</v>
      </c>
      <c r="BJ113" s="89" t="s">
        <v>654</v>
      </c>
      <c r="BK113" s="133">
        <f>ROUND($L$113*$K$113,2)</f>
        <v>0</v>
      </c>
      <c r="BL113" s="89" t="s">
        <v>789</v>
      </c>
      <c r="BM113" s="89" t="s">
        <v>911</v>
      </c>
    </row>
    <row r="114" spans="2:47" s="6" customFormat="1" ht="27" customHeight="1">
      <c r="B114" s="21"/>
      <c r="C114" s="22"/>
      <c r="D114" s="22"/>
      <c r="E114" s="22"/>
      <c r="F114" s="298" t="s">
        <v>912</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884</v>
      </c>
      <c r="AU114" s="6" t="s">
        <v>713</v>
      </c>
    </row>
    <row r="115" spans="2:47" s="6" customFormat="1" ht="204" customHeight="1">
      <c r="B115" s="21"/>
      <c r="C115" s="22"/>
      <c r="D115" s="22"/>
      <c r="E115" s="22"/>
      <c r="F115" s="299" t="s">
        <v>907</v>
      </c>
      <c r="G115" s="181"/>
      <c r="H115" s="181"/>
      <c r="I115" s="181"/>
      <c r="J115" s="181"/>
      <c r="K115" s="181"/>
      <c r="L115" s="181"/>
      <c r="M115" s="181"/>
      <c r="N115" s="181"/>
      <c r="O115" s="181"/>
      <c r="P115" s="181"/>
      <c r="Q115" s="181"/>
      <c r="R115" s="181"/>
      <c r="S115" s="41"/>
      <c r="T115" s="50"/>
      <c r="U115" s="22"/>
      <c r="V115" s="22"/>
      <c r="W115" s="22"/>
      <c r="X115" s="22"/>
      <c r="Y115" s="22"/>
      <c r="Z115" s="22"/>
      <c r="AA115" s="51"/>
      <c r="AT115" s="6" t="s">
        <v>886</v>
      </c>
      <c r="AU115" s="6" t="s">
        <v>713</v>
      </c>
    </row>
    <row r="116" spans="2:51" s="6" customFormat="1" ht="15.75" customHeight="1">
      <c r="B116" s="139"/>
      <c r="C116" s="140"/>
      <c r="D116" s="140"/>
      <c r="E116" s="140"/>
      <c r="F116" s="296" t="s">
        <v>913</v>
      </c>
      <c r="G116" s="297"/>
      <c r="H116" s="297"/>
      <c r="I116" s="297"/>
      <c r="J116" s="140"/>
      <c r="K116" s="142">
        <v>26.77</v>
      </c>
      <c r="L116" s="140"/>
      <c r="M116" s="140"/>
      <c r="N116" s="140"/>
      <c r="O116" s="140"/>
      <c r="P116" s="140"/>
      <c r="Q116" s="140"/>
      <c r="R116" s="140"/>
      <c r="S116" s="143"/>
      <c r="T116" s="144"/>
      <c r="U116" s="140"/>
      <c r="V116" s="140"/>
      <c r="W116" s="140"/>
      <c r="X116" s="140"/>
      <c r="Y116" s="140"/>
      <c r="Z116" s="140"/>
      <c r="AA116" s="145"/>
      <c r="AT116" s="146" t="s">
        <v>888</v>
      </c>
      <c r="AU116" s="146" t="s">
        <v>713</v>
      </c>
      <c r="AV116" s="146" t="s">
        <v>713</v>
      </c>
      <c r="AW116" s="146" t="s">
        <v>704</v>
      </c>
      <c r="AX116" s="146" t="s">
        <v>654</v>
      </c>
      <c r="AY116" s="146" t="s">
        <v>783</v>
      </c>
    </row>
    <row r="117" spans="2:65" s="6" customFormat="1" ht="15.75" customHeight="1">
      <c r="B117" s="21"/>
      <c r="C117" s="124" t="s">
        <v>811</v>
      </c>
      <c r="D117" s="124" t="s">
        <v>784</v>
      </c>
      <c r="E117" s="125" t="s">
        <v>812</v>
      </c>
      <c r="F117" s="158" t="s">
        <v>813</v>
      </c>
      <c r="G117" s="280"/>
      <c r="H117" s="280"/>
      <c r="I117" s="280"/>
      <c r="J117" s="127" t="s">
        <v>798</v>
      </c>
      <c r="K117" s="128">
        <v>5.354</v>
      </c>
      <c r="L117" s="281"/>
      <c r="M117" s="280"/>
      <c r="N117" s="282">
        <f>ROUND($L$117*$K$117,2)</f>
        <v>0</v>
      </c>
      <c r="O117" s="280"/>
      <c r="P117" s="280"/>
      <c r="Q117" s="280"/>
      <c r="R117" s="126" t="s">
        <v>788</v>
      </c>
      <c r="S117" s="41"/>
      <c r="T117" s="129"/>
      <c r="U117" s="130" t="s">
        <v>674</v>
      </c>
      <c r="V117" s="22"/>
      <c r="W117" s="22"/>
      <c r="X117" s="131">
        <v>0</v>
      </c>
      <c r="Y117" s="131">
        <f>$X$117*$K$117</f>
        <v>0</v>
      </c>
      <c r="Z117" s="131">
        <v>0</v>
      </c>
      <c r="AA117" s="132">
        <f>$Z$117*$K$117</f>
        <v>0</v>
      </c>
      <c r="AR117" s="89" t="s">
        <v>789</v>
      </c>
      <c r="AT117" s="89" t="s">
        <v>784</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789</v>
      </c>
      <c r="BM117" s="89" t="s">
        <v>914</v>
      </c>
    </row>
    <row r="118" spans="2:47" s="6" customFormat="1" ht="16.5" customHeight="1">
      <c r="B118" s="21"/>
      <c r="C118" s="22"/>
      <c r="D118" s="22"/>
      <c r="E118" s="22"/>
      <c r="F118" s="298" t="s">
        <v>813</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47" s="6" customFormat="1" ht="333.75" customHeight="1">
      <c r="B119" s="21"/>
      <c r="C119" s="22"/>
      <c r="D119" s="22"/>
      <c r="E119" s="22"/>
      <c r="F119" s="299" t="s">
        <v>915</v>
      </c>
      <c r="G119" s="181"/>
      <c r="H119" s="181"/>
      <c r="I119" s="181"/>
      <c r="J119" s="181"/>
      <c r="K119" s="181"/>
      <c r="L119" s="181"/>
      <c r="M119" s="181"/>
      <c r="N119" s="181"/>
      <c r="O119" s="181"/>
      <c r="P119" s="181"/>
      <c r="Q119" s="181"/>
      <c r="R119" s="181"/>
      <c r="S119" s="41"/>
      <c r="T119" s="50"/>
      <c r="U119" s="22"/>
      <c r="V119" s="22"/>
      <c r="W119" s="22"/>
      <c r="X119" s="22"/>
      <c r="Y119" s="22"/>
      <c r="Z119" s="22"/>
      <c r="AA119" s="51"/>
      <c r="AT119" s="6" t="s">
        <v>886</v>
      </c>
      <c r="AU119" s="6" t="s">
        <v>713</v>
      </c>
    </row>
    <row r="120" spans="2:51" s="6" customFormat="1" ht="15.75" customHeight="1">
      <c r="B120" s="139"/>
      <c r="C120" s="140"/>
      <c r="D120" s="140"/>
      <c r="E120" s="140"/>
      <c r="F120" s="296" t="s">
        <v>887</v>
      </c>
      <c r="G120" s="297"/>
      <c r="H120" s="297"/>
      <c r="I120" s="297"/>
      <c r="J120" s="140"/>
      <c r="K120" s="142">
        <v>2.624</v>
      </c>
      <c r="L120" s="140"/>
      <c r="M120" s="140"/>
      <c r="N120" s="140"/>
      <c r="O120" s="140"/>
      <c r="P120" s="140"/>
      <c r="Q120" s="140"/>
      <c r="R120" s="140"/>
      <c r="S120" s="143"/>
      <c r="T120" s="144"/>
      <c r="U120" s="140"/>
      <c r="V120" s="140"/>
      <c r="W120" s="140"/>
      <c r="X120" s="140"/>
      <c r="Y120" s="140"/>
      <c r="Z120" s="140"/>
      <c r="AA120" s="145"/>
      <c r="AT120" s="146" t="s">
        <v>888</v>
      </c>
      <c r="AU120" s="146" t="s">
        <v>713</v>
      </c>
      <c r="AV120" s="146" t="s">
        <v>713</v>
      </c>
      <c r="AW120" s="146" t="s">
        <v>761</v>
      </c>
      <c r="AX120" s="146" t="s">
        <v>704</v>
      </c>
      <c r="AY120" s="146" t="s">
        <v>783</v>
      </c>
    </row>
    <row r="121" spans="2:51" s="6" customFormat="1" ht="15.75" customHeight="1">
      <c r="B121" s="139"/>
      <c r="C121" s="140"/>
      <c r="D121" s="140"/>
      <c r="E121" s="140"/>
      <c r="F121" s="296" t="s">
        <v>908</v>
      </c>
      <c r="G121" s="297"/>
      <c r="H121" s="297"/>
      <c r="I121" s="297"/>
      <c r="J121" s="140"/>
      <c r="K121" s="142">
        <v>2.73</v>
      </c>
      <c r="L121" s="140"/>
      <c r="M121" s="140"/>
      <c r="N121" s="140"/>
      <c r="O121" s="140"/>
      <c r="P121" s="140"/>
      <c r="Q121" s="140"/>
      <c r="R121" s="140"/>
      <c r="S121" s="143"/>
      <c r="T121" s="144"/>
      <c r="U121" s="140"/>
      <c r="V121" s="140"/>
      <c r="W121" s="140"/>
      <c r="X121" s="140"/>
      <c r="Y121" s="140"/>
      <c r="Z121" s="140"/>
      <c r="AA121" s="145"/>
      <c r="AT121" s="146" t="s">
        <v>888</v>
      </c>
      <c r="AU121" s="146" t="s">
        <v>713</v>
      </c>
      <c r="AV121" s="146" t="s">
        <v>713</v>
      </c>
      <c r="AW121" s="146" t="s">
        <v>761</v>
      </c>
      <c r="AX121" s="146" t="s">
        <v>704</v>
      </c>
      <c r="AY121" s="146" t="s">
        <v>783</v>
      </c>
    </row>
    <row r="122" spans="2:65" s="6" customFormat="1" ht="27" customHeight="1">
      <c r="B122" s="21"/>
      <c r="C122" s="124" t="s">
        <v>815</v>
      </c>
      <c r="D122" s="124" t="s">
        <v>784</v>
      </c>
      <c r="E122" s="125" t="s">
        <v>916</v>
      </c>
      <c r="F122" s="158" t="s">
        <v>917</v>
      </c>
      <c r="G122" s="280"/>
      <c r="H122" s="280"/>
      <c r="I122" s="280"/>
      <c r="J122" s="127" t="s">
        <v>845</v>
      </c>
      <c r="K122" s="128">
        <v>10.173</v>
      </c>
      <c r="L122" s="281"/>
      <c r="M122" s="280"/>
      <c r="N122" s="282">
        <f>ROUND($L$122*$K$122,2)</f>
        <v>0</v>
      </c>
      <c r="O122" s="280"/>
      <c r="P122" s="280"/>
      <c r="Q122" s="280"/>
      <c r="R122" s="126"/>
      <c r="S122" s="41"/>
      <c r="T122" s="129"/>
      <c r="U122" s="130" t="s">
        <v>674</v>
      </c>
      <c r="V122" s="22"/>
      <c r="W122" s="22"/>
      <c r="X122" s="131">
        <v>0</v>
      </c>
      <c r="Y122" s="131">
        <f>$X$122*$K$122</f>
        <v>0</v>
      </c>
      <c r="Z122" s="131">
        <v>0</v>
      </c>
      <c r="AA122" s="132">
        <f>$Z$122*$K$122</f>
        <v>0</v>
      </c>
      <c r="AR122" s="89" t="s">
        <v>789</v>
      </c>
      <c r="AT122" s="89" t="s">
        <v>784</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789</v>
      </c>
      <c r="BM122" s="89" t="s">
        <v>918</v>
      </c>
    </row>
    <row r="123" spans="2:47" s="6" customFormat="1" ht="16.5" customHeight="1">
      <c r="B123" s="21"/>
      <c r="C123" s="22"/>
      <c r="D123" s="22"/>
      <c r="E123" s="22"/>
      <c r="F123" s="298" t="s">
        <v>919</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51" s="6" customFormat="1" ht="15.75" customHeight="1">
      <c r="B124" s="139"/>
      <c r="C124" s="140"/>
      <c r="D124" s="140"/>
      <c r="E124" s="140"/>
      <c r="F124" s="296" t="s">
        <v>920</v>
      </c>
      <c r="G124" s="297"/>
      <c r="H124" s="297"/>
      <c r="I124" s="297"/>
      <c r="J124" s="140"/>
      <c r="K124" s="142">
        <v>5.187</v>
      </c>
      <c r="L124" s="140"/>
      <c r="M124" s="140"/>
      <c r="N124" s="140"/>
      <c r="O124" s="140"/>
      <c r="P124" s="140"/>
      <c r="Q124" s="140"/>
      <c r="R124" s="140"/>
      <c r="S124" s="143"/>
      <c r="T124" s="144"/>
      <c r="U124" s="140"/>
      <c r="V124" s="140"/>
      <c r="W124" s="140"/>
      <c r="X124" s="140"/>
      <c r="Y124" s="140"/>
      <c r="Z124" s="140"/>
      <c r="AA124" s="145"/>
      <c r="AT124" s="146" t="s">
        <v>888</v>
      </c>
      <c r="AU124" s="146" t="s">
        <v>713</v>
      </c>
      <c r="AV124" s="146" t="s">
        <v>713</v>
      </c>
      <c r="AW124" s="146" t="s">
        <v>761</v>
      </c>
      <c r="AX124" s="146" t="s">
        <v>704</v>
      </c>
      <c r="AY124" s="146" t="s">
        <v>783</v>
      </c>
    </row>
    <row r="125" spans="2:51" s="6" customFormat="1" ht="15.75" customHeight="1">
      <c r="B125" s="139"/>
      <c r="C125" s="140"/>
      <c r="D125" s="140"/>
      <c r="E125" s="140"/>
      <c r="F125" s="296" t="s">
        <v>921</v>
      </c>
      <c r="G125" s="297"/>
      <c r="H125" s="297"/>
      <c r="I125" s="297"/>
      <c r="J125" s="140"/>
      <c r="K125" s="142">
        <v>4.986</v>
      </c>
      <c r="L125" s="140"/>
      <c r="M125" s="140"/>
      <c r="N125" s="140"/>
      <c r="O125" s="140"/>
      <c r="P125" s="140"/>
      <c r="Q125" s="140"/>
      <c r="R125" s="140"/>
      <c r="S125" s="143"/>
      <c r="T125" s="144"/>
      <c r="U125" s="140"/>
      <c r="V125" s="140"/>
      <c r="W125" s="140"/>
      <c r="X125" s="140"/>
      <c r="Y125" s="140"/>
      <c r="Z125" s="140"/>
      <c r="AA125" s="145"/>
      <c r="AT125" s="146" t="s">
        <v>888</v>
      </c>
      <c r="AU125" s="146" t="s">
        <v>713</v>
      </c>
      <c r="AV125" s="146" t="s">
        <v>713</v>
      </c>
      <c r="AW125" s="146" t="s">
        <v>761</v>
      </c>
      <c r="AX125" s="146" t="s">
        <v>704</v>
      </c>
      <c r="AY125" s="146" t="s">
        <v>783</v>
      </c>
    </row>
    <row r="126" spans="2:63" s="113" customFormat="1" ht="30.75" customHeight="1">
      <c r="B126" s="114"/>
      <c r="C126" s="115"/>
      <c r="D126" s="123" t="s">
        <v>764</v>
      </c>
      <c r="E126" s="115"/>
      <c r="F126" s="115"/>
      <c r="G126" s="115"/>
      <c r="H126" s="115"/>
      <c r="I126" s="115"/>
      <c r="J126" s="115"/>
      <c r="K126" s="115"/>
      <c r="L126" s="115"/>
      <c r="M126" s="115"/>
      <c r="N126" s="171">
        <f>$BK$126</f>
        <v>0</v>
      </c>
      <c r="O126" s="172"/>
      <c r="P126" s="172"/>
      <c r="Q126" s="172"/>
      <c r="R126" s="115"/>
      <c r="S126" s="117"/>
      <c r="T126" s="118"/>
      <c r="U126" s="115"/>
      <c r="V126" s="115"/>
      <c r="W126" s="119">
        <f>SUM($W$127:$W$135)</f>
        <v>0</v>
      </c>
      <c r="X126" s="115"/>
      <c r="Y126" s="119">
        <f>SUM($Y$127:$Y$135)</f>
        <v>7.92296194404</v>
      </c>
      <c r="Z126" s="115"/>
      <c r="AA126" s="120">
        <f>SUM($AA$127:$AA$135)</f>
        <v>0</v>
      </c>
      <c r="AR126" s="121" t="s">
        <v>654</v>
      </c>
      <c r="AT126" s="121" t="s">
        <v>703</v>
      </c>
      <c r="AU126" s="121" t="s">
        <v>654</v>
      </c>
      <c r="AY126" s="121" t="s">
        <v>783</v>
      </c>
      <c r="BK126" s="122">
        <f>SUM($BK$127:$BK$135)</f>
        <v>0</v>
      </c>
    </row>
    <row r="127" spans="2:65" s="6" customFormat="1" ht="15.75" customHeight="1">
      <c r="B127" s="21"/>
      <c r="C127" s="124" t="s">
        <v>820</v>
      </c>
      <c r="D127" s="124" t="s">
        <v>784</v>
      </c>
      <c r="E127" s="125" t="s">
        <v>922</v>
      </c>
      <c r="F127" s="158" t="s">
        <v>923</v>
      </c>
      <c r="G127" s="280"/>
      <c r="H127" s="280"/>
      <c r="I127" s="280"/>
      <c r="J127" s="127" t="s">
        <v>798</v>
      </c>
      <c r="K127" s="128">
        <v>3.51</v>
      </c>
      <c r="L127" s="281"/>
      <c r="M127" s="280"/>
      <c r="N127" s="282">
        <f>ROUND($L$127*$K$127,2)</f>
        <v>0</v>
      </c>
      <c r="O127" s="280"/>
      <c r="P127" s="280"/>
      <c r="Q127" s="280"/>
      <c r="R127" s="126" t="s">
        <v>788</v>
      </c>
      <c r="S127" s="41"/>
      <c r="T127" s="129"/>
      <c r="U127" s="130" t="s">
        <v>674</v>
      </c>
      <c r="V127" s="22"/>
      <c r="W127" s="22"/>
      <c r="X127" s="131">
        <v>2.256342204</v>
      </c>
      <c r="Y127" s="131">
        <f>$X$127*$K$127</f>
        <v>7.91976113604</v>
      </c>
      <c r="Z127" s="131">
        <v>0</v>
      </c>
      <c r="AA127" s="132">
        <f>$Z$127*$K$127</f>
        <v>0</v>
      </c>
      <c r="AR127" s="89" t="s">
        <v>789</v>
      </c>
      <c r="AT127" s="89" t="s">
        <v>784</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789</v>
      </c>
      <c r="BM127" s="89" t="s">
        <v>924</v>
      </c>
    </row>
    <row r="128" spans="2:47" s="6" customFormat="1" ht="16.5" customHeight="1">
      <c r="B128" s="21"/>
      <c r="C128" s="22"/>
      <c r="D128" s="22"/>
      <c r="E128" s="22"/>
      <c r="F128" s="298" t="s">
        <v>925</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47" s="6" customFormat="1" ht="97.5" customHeight="1">
      <c r="B129" s="21"/>
      <c r="C129" s="22"/>
      <c r="D129" s="22"/>
      <c r="E129" s="22"/>
      <c r="F129" s="299" t="s">
        <v>926</v>
      </c>
      <c r="G129" s="181"/>
      <c r="H129" s="181"/>
      <c r="I129" s="181"/>
      <c r="J129" s="181"/>
      <c r="K129" s="181"/>
      <c r="L129" s="181"/>
      <c r="M129" s="181"/>
      <c r="N129" s="181"/>
      <c r="O129" s="181"/>
      <c r="P129" s="181"/>
      <c r="Q129" s="181"/>
      <c r="R129" s="181"/>
      <c r="S129" s="41"/>
      <c r="T129" s="50"/>
      <c r="U129" s="22"/>
      <c r="V129" s="22"/>
      <c r="W129" s="22"/>
      <c r="X129" s="22"/>
      <c r="Y129" s="22"/>
      <c r="Z129" s="22"/>
      <c r="AA129" s="51"/>
      <c r="AT129" s="6" t="s">
        <v>886</v>
      </c>
      <c r="AU129" s="6" t="s">
        <v>713</v>
      </c>
    </row>
    <row r="130" spans="2:51" s="6" customFormat="1" ht="15.75" customHeight="1">
      <c r="B130" s="139"/>
      <c r="C130" s="140"/>
      <c r="D130" s="140"/>
      <c r="E130" s="140"/>
      <c r="F130" s="296" t="s">
        <v>927</v>
      </c>
      <c r="G130" s="297"/>
      <c r="H130" s="297"/>
      <c r="I130" s="297"/>
      <c r="J130" s="140"/>
      <c r="K130" s="142">
        <v>3.51</v>
      </c>
      <c r="L130" s="140"/>
      <c r="M130" s="140"/>
      <c r="N130" s="140"/>
      <c r="O130" s="140"/>
      <c r="P130" s="140"/>
      <c r="Q130" s="140"/>
      <c r="R130" s="140"/>
      <c r="S130" s="143"/>
      <c r="T130" s="144"/>
      <c r="U130" s="140"/>
      <c r="V130" s="140"/>
      <c r="W130" s="140"/>
      <c r="X130" s="140"/>
      <c r="Y130" s="140"/>
      <c r="Z130" s="140"/>
      <c r="AA130" s="145"/>
      <c r="AT130" s="146" t="s">
        <v>888</v>
      </c>
      <c r="AU130" s="146" t="s">
        <v>713</v>
      </c>
      <c r="AV130" s="146" t="s">
        <v>713</v>
      </c>
      <c r="AW130" s="146" t="s">
        <v>761</v>
      </c>
      <c r="AX130" s="146" t="s">
        <v>654</v>
      </c>
      <c r="AY130" s="146" t="s">
        <v>783</v>
      </c>
    </row>
    <row r="131" spans="2:65" s="6" customFormat="1" ht="15.75" customHeight="1">
      <c r="B131" s="21"/>
      <c r="C131" s="124" t="s">
        <v>659</v>
      </c>
      <c r="D131" s="124" t="s">
        <v>784</v>
      </c>
      <c r="E131" s="125" t="s">
        <v>928</v>
      </c>
      <c r="F131" s="158" t="s">
        <v>929</v>
      </c>
      <c r="G131" s="280"/>
      <c r="H131" s="280"/>
      <c r="I131" s="280"/>
      <c r="J131" s="127" t="s">
        <v>818</v>
      </c>
      <c r="K131" s="128">
        <v>3.12</v>
      </c>
      <c r="L131" s="281"/>
      <c r="M131" s="280"/>
      <c r="N131" s="282">
        <f>ROUND($L$131*$K$131,2)</f>
        <v>0</v>
      </c>
      <c r="O131" s="280"/>
      <c r="P131" s="280"/>
      <c r="Q131" s="280"/>
      <c r="R131" s="126" t="s">
        <v>788</v>
      </c>
      <c r="S131" s="41"/>
      <c r="T131" s="129"/>
      <c r="U131" s="130" t="s">
        <v>674</v>
      </c>
      <c r="V131" s="22"/>
      <c r="W131" s="22"/>
      <c r="X131" s="131">
        <v>0.0010259</v>
      </c>
      <c r="Y131" s="131">
        <f>$X$131*$K$131</f>
        <v>0.003200808</v>
      </c>
      <c r="Z131" s="131">
        <v>0</v>
      </c>
      <c r="AA131" s="132">
        <f>$Z$131*$K$131</f>
        <v>0</v>
      </c>
      <c r="AR131" s="89" t="s">
        <v>789</v>
      </c>
      <c r="AT131" s="89" t="s">
        <v>784</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789</v>
      </c>
      <c r="BM131" s="89" t="s">
        <v>930</v>
      </c>
    </row>
    <row r="132" spans="2:47" s="6" customFormat="1" ht="27" customHeight="1">
      <c r="B132" s="21"/>
      <c r="C132" s="22"/>
      <c r="D132" s="22"/>
      <c r="E132" s="22"/>
      <c r="F132" s="298" t="s">
        <v>931</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51" s="6" customFormat="1" ht="15.75" customHeight="1">
      <c r="B133" s="139"/>
      <c r="C133" s="140"/>
      <c r="D133" s="140"/>
      <c r="E133" s="140"/>
      <c r="F133" s="296" t="s">
        <v>932</v>
      </c>
      <c r="G133" s="297"/>
      <c r="H133" s="297"/>
      <c r="I133" s="297"/>
      <c r="J133" s="140"/>
      <c r="K133" s="142">
        <v>3.12</v>
      </c>
      <c r="L133" s="140"/>
      <c r="M133" s="140"/>
      <c r="N133" s="140"/>
      <c r="O133" s="140"/>
      <c r="P133" s="140"/>
      <c r="Q133" s="140"/>
      <c r="R133" s="140"/>
      <c r="S133" s="143"/>
      <c r="T133" s="144"/>
      <c r="U133" s="140"/>
      <c r="V133" s="140"/>
      <c r="W133" s="140"/>
      <c r="X133" s="140"/>
      <c r="Y133" s="140"/>
      <c r="Z133" s="140"/>
      <c r="AA133" s="145"/>
      <c r="AT133" s="146" t="s">
        <v>888</v>
      </c>
      <c r="AU133" s="146" t="s">
        <v>713</v>
      </c>
      <c r="AV133" s="146" t="s">
        <v>713</v>
      </c>
      <c r="AW133" s="146" t="s">
        <v>761</v>
      </c>
      <c r="AX133" s="146" t="s">
        <v>654</v>
      </c>
      <c r="AY133" s="146" t="s">
        <v>783</v>
      </c>
    </row>
    <row r="134" spans="2:65" s="6" customFormat="1" ht="15.75" customHeight="1">
      <c r="B134" s="21"/>
      <c r="C134" s="124" t="s">
        <v>827</v>
      </c>
      <c r="D134" s="124" t="s">
        <v>784</v>
      </c>
      <c r="E134" s="125" t="s">
        <v>933</v>
      </c>
      <c r="F134" s="158" t="s">
        <v>934</v>
      </c>
      <c r="G134" s="280"/>
      <c r="H134" s="280"/>
      <c r="I134" s="280"/>
      <c r="J134" s="127" t="s">
        <v>818</v>
      </c>
      <c r="K134" s="128">
        <v>3.12</v>
      </c>
      <c r="L134" s="281"/>
      <c r="M134" s="280"/>
      <c r="N134" s="282">
        <f>ROUND($L$134*$K$134,2)</f>
        <v>0</v>
      </c>
      <c r="O134" s="280"/>
      <c r="P134" s="280"/>
      <c r="Q134" s="280"/>
      <c r="R134" s="126" t="s">
        <v>788</v>
      </c>
      <c r="S134" s="41"/>
      <c r="T134" s="129"/>
      <c r="U134" s="130" t="s">
        <v>674</v>
      </c>
      <c r="V134" s="22"/>
      <c r="W134" s="22"/>
      <c r="X134" s="131">
        <v>0</v>
      </c>
      <c r="Y134" s="131">
        <f>$X$134*$K$134</f>
        <v>0</v>
      </c>
      <c r="Z134" s="131">
        <v>0</v>
      </c>
      <c r="AA134" s="132">
        <f>$Z$134*$K$134</f>
        <v>0</v>
      </c>
      <c r="AR134" s="89" t="s">
        <v>789</v>
      </c>
      <c r="AT134" s="89" t="s">
        <v>784</v>
      </c>
      <c r="AU134" s="89" t="s">
        <v>713</v>
      </c>
      <c r="AY134" s="6" t="s">
        <v>783</v>
      </c>
      <c r="BE134" s="133">
        <f>IF($U$134="základní",$N$134,0)</f>
        <v>0</v>
      </c>
      <c r="BF134" s="133">
        <f>IF($U$134="snížená",$N$134,0)</f>
        <v>0</v>
      </c>
      <c r="BG134" s="133">
        <f>IF($U$134="zákl. přenesená",$N$134,0)</f>
        <v>0</v>
      </c>
      <c r="BH134" s="133">
        <f>IF($U$134="sníž. přenesená",$N$134,0)</f>
        <v>0</v>
      </c>
      <c r="BI134" s="133">
        <f>IF($U$134="nulová",$N$134,0)</f>
        <v>0</v>
      </c>
      <c r="BJ134" s="89" t="s">
        <v>654</v>
      </c>
      <c r="BK134" s="133">
        <f>ROUND($L$134*$K$134,2)</f>
        <v>0</v>
      </c>
      <c r="BL134" s="89" t="s">
        <v>789</v>
      </c>
      <c r="BM134" s="89" t="s">
        <v>935</v>
      </c>
    </row>
    <row r="135" spans="2:47" s="6" customFormat="1" ht="27" customHeight="1">
      <c r="B135" s="21"/>
      <c r="C135" s="22"/>
      <c r="D135" s="22"/>
      <c r="E135" s="22"/>
      <c r="F135" s="298" t="s">
        <v>936</v>
      </c>
      <c r="G135" s="181"/>
      <c r="H135" s="181"/>
      <c r="I135" s="181"/>
      <c r="J135" s="181"/>
      <c r="K135" s="181"/>
      <c r="L135" s="181"/>
      <c r="M135" s="181"/>
      <c r="N135" s="181"/>
      <c r="O135" s="181"/>
      <c r="P135" s="181"/>
      <c r="Q135" s="181"/>
      <c r="R135" s="181"/>
      <c r="S135" s="41"/>
      <c r="T135" s="50"/>
      <c r="U135" s="22"/>
      <c r="V135" s="22"/>
      <c r="W135" s="22"/>
      <c r="X135" s="22"/>
      <c r="Y135" s="22"/>
      <c r="Z135" s="22"/>
      <c r="AA135" s="51"/>
      <c r="AT135" s="6" t="s">
        <v>884</v>
      </c>
      <c r="AU135" s="6" t="s">
        <v>713</v>
      </c>
    </row>
    <row r="136" spans="2:63" s="113" customFormat="1" ht="30.75" customHeight="1">
      <c r="B136" s="114"/>
      <c r="C136" s="115"/>
      <c r="D136" s="123" t="s">
        <v>868</v>
      </c>
      <c r="E136" s="115"/>
      <c r="F136" s="115"/>
      <c r="G136" s="115"/>
      <c r="H136" s="115"/>
      <c r="I136" s="115"/>
      <c r="J136" s="115"/>
      <c r="K136" s="115"/>
      <c r="L136" s="115"/>
      <c r="M136" s="115"/>
      <c r="N136" s="171">
        <f>$BK$136</f>
        <v>0</v>
      </c>
      <c r="O136" s="172"/>
      <c r="P136" s="172"/>
      <c r="Q136" s="172"/>
      <c r="R136" s="115"/>
      <c r="S136" s="117"/>
      <c r="T136" s="118"/>
      <c r="U136" s="115"/>
      <c r="V136" s="115"/>
      <c r="W136" s="119">
        <f>SUM($W$137:$W$144)</f>
        <v>0</v>
      </c>
      <c r="X136" s="115"/>
      <c r="Y136" s="119">
        <f>SUM($Y$137:$Y$144)</f>
        <v>2.9960896640000003</v>
      </c>
      <c r="Z136" s="115"/>
      <c r="AA136" s="120">
        <f>SUM($AA$137:$AA$144)</f>
        <v>0</v>
      </c>
      <c r="AR136" s="121" t="s">
        <v>654</v>
      </c>
      <c r="AT136" s="121" t="s">
        <v>703</v>
      </c>
      <c r="AU136" s="121" t="s">
        <v>654</v>
      </c>
      <c r="AY136" s="121" t="s">
        <v>783</v>
      </c>
      <c r="BK136" s="122">
        <f>SUM($BK$137:$BK$144)</f>
        <v>0</v>
      </c>
    </row>
    <row r="137" spans="2:65" s="6" customFormat="1" ht="39" customHeight="1">
      <c r="B137" s="21"/>
      <c r="C137" s="124" t="s">
        <v>831</v>
      </c>
      <c r="D137" s="124" t="s">
        <v>784</v>
      </c>
      <c r="E137" s="125" t="s">
        <v>937</v>
      </c>
      <c r="F137" s="158" t="s">
        <v>938</v>
      </c>
      <c r="G137" s="280"/>
      <c r="H137" s="280"/>
      <c r="I137" s="280"/>
      <c r="J137" s="127" t="s">
        <v>798</v>
      </c>
      <c r="K137" s="128">
        <v>5.118</v>
      </c>
      <c r="L137" s="281"/>
      <c r="M137" s="280"/>
      <c r="N137" s="282">
        <f>ROUND($L$137*$K$137,2)</f>
        <v>0</v>
      </c>
      <c r="O137" s="280"/>
      <c r="P137" s="280"/>
      <c r="Q137" s="280"/>
      <c r="R137" s="126" t="s">
        <v>788</v>
      </c>
      <c r="S137" s="41"/>
      <c r="T137" s="129"/>
      <c r="U137" s="130" t="s">
        <v>674</v>
      </c>
      <c r="V137" s="22"/>
      <c r="W137" s="22"/>
      <c r="X137" s="131">
        <v>0.560048</v>
      </c>
      <c r="Y137" s="131">
        <f>$X$137*$K$137</f>
        <v>2.866325664</v>
      </c>
      <c r="Z137" s="131">
        <v>0</v>
      </c>
      <c r="AA137" s="132">
        <f>$Z$137*$K$137</f>
        <v>0</v>
      </c>
      <c r="AR137" s="89" t="s">
        <v>789</v>
      </c>
      <c r="AT137" s="89" t="s">
        <v>784</v>
      </c>
      <c r="AU137" s="89" t="s">
        <v>713</v>
      </c>
      <c r="AY137" s="6" t="s">
        <v>783</v>
      </c>
      <c r="BE137" s="133">
        <f>IF($U$137="základní",$N$137,0)</f>
        <v>0</v>
      </c>
      <c r="BF137" s="133">
        <f>IF($U$137="snížená",$N$137,0)</f>
        <v>0</v>
      </c>
      <c r="BG137" s="133">
        <f>IF($U$137="zákl. přenesená",$N$137,0)</f>
        <v>0</v>
      </c>
      <c r="BH137" s="133">
        <f>IF($U$137="sníž. přenesená",$N$137,0)</f>
        <v>0</v>
      </c>
      <c r="BI137" s="133">
        <f>IF($U$137="nulová",$N$137,0)</f>
        <v>0</v>
      </c>
      <c r="BJ137" s="89" t="s">
        <v>654</v>
      </c>
      <c r="BK137" s="133">
        <f>ROUND($L$137*$K$137,2)</f>
        <v>0</v>
      </c>
      <c r="BL137" s="89" t="s">
        <v>789</v>
      </c>
      <c r="BM137" s="89" t="s">
        <v>939</v>
      </c>
    </row>
    <row r="138" spans="2:47" s="6" customFormat="1" ht="27" customHeight="1">
      <c r="B138" s="21"/>
      <c r="C138" s="22"/>
      <c r="D138" s="22"/>
      <c r="E138" s="22"/>
      <c r="F138" s="298" t="s">
        <v>940</v>
      </c>
      <c r="G138" s="181"/>
      <c r="H138" s="181"/>
      <c r="I138" s="181"/>
      <c r="J138" s="181"/>
      <c r="K138" s="181"/>
      <c r="L138" s="181"/>
      <c r="M138" s="181"/>
      <c r="N138" s="181"/>
      <c r="O138" s="181"/>
      <c r="P138" s="181"/>
      <c r="Q138" s="181"/>
      <c r="R138" s="181"/>
      <c r="S138" s="41"/>
      <c r="T138" s="50"/>
      <c r="U138" s="22"/>
      <c r="V138" s="22"/>
      <c r="W138" s="22"/>
      <c r="X138" s="22"/>
      <c r="Y138" s="22"/>
      <c r="Z138" s="22"/>
      <c r="AA138" s="51"/>
      <c r="AT138" s="6" t="s">
        <v>884</v>
      </c>
      <c r="AU138" s="6" t="s">
        <v>713</v>
      </c>
    </row>
    <row r="139" spans="2:51" s="6" customFormat="1" ht="27" customHeight="1">
      <c r="B139" s="139"/>
      <c r="C139" s="140"/>
      <c r="D139" s="140"/>
      <c r="E139" s="140"/>
      <c r="F139" s="296" t="s">
        <v>941</v>
      </c>
      <c r="G139" s="297"/>
      <c r="H139" s="297"/>
      <c r="I139" s="297"/>
      <c r="J139" s="140"/>
      <c r="K139" s="142">
        <v>5.118</v>
      </c>
      <c r="L139" s="140"/>
      <c r="M139" s="140"/>
      <c r="N139" s="140"/>
      <c r="O139" s="140"/>
      <c r="P139" s="140"/>
      <c r="Q139" s="140"/>
      <c r="R139" s="140"/>
      <c r="S139" s="143"/>
      <c r="T139" s="144"/>
      <c r="U139" s="140"/>
      <c r="V139" s="140"/>
      <c r="W139" s="140"/>
      <c r="X139" s="140"/>
      <c r="Y139" s="140"/>
      <c r="Z139" s="140"/>
      <c r="AA139" s="145"/>
      <c r="AT139" s="146" t="s">
        <v>888</v>
      </c>
      <c r="AU139" s="146" t="s">
        <v>713</v>
      </c>
      <c r="AV139" s="146" t="s">
        <v>713</v>
      </c>
      <c r="AW139" s="146" t="s">
        <v>761</v>
      </c>
      <c r="AX139" s="146" t="s">
        <v>704</v>
      </c>
      <c r="AY139" s="146" t="s">
        <v>783</v>
      </c>
    </row>
    <row r="140" spans="2:65" s="6" customFormat="1" ht="27" customHeight="1">
      <c r="B140" s="21"/>
      <c r="C140" s="124" t="s">
        <v>835</v>
      </c>
      <c r="D140" s="124" t="s">
        <v>784</v>
      </c>
      <c r="E140" s="125" t="s">
        <v>942</v>
      </c>
      <c r="F140" s="158" t="s">
        <v>943</v>
      </c>
      <c r="G140" s="280"/>
      <c r="H140" s="280"/>
      <c r="I140" s="280"/>
      <c r="J140" s="127" t="s">
        <v>944</v>
      </c>
      <c r="K140" s="128">
        <v>2</v>
      </c>
      <c r="L140" s="281"/>
      <c r="M140" s="280"/>
      <c r="N140" s="282">
        <f>ROUND($L$140*$K$140,2)</f>
        <v>0</v>
      </c>
      <c r="O140" s="280"/>
      <c r="P140" s="280"/>
      <c r="Q140" s="280"/>
      <c r="R140" s="126" t="s">
        <v>788</v>
      </c>
      <c r="S140" s="41"/>
      <c r="T140" s="129"/>
      <c r="U140" s="130" t="s">
        <v>674</v>
      </c>
      <c r="V140" s="22"/>
      <c r="W140" s="22"/>
      <c r="X140" s="131">
        <v>0.006882</v>
      </c>
      <c r="Y140" s="131">
        <f>$X$140*$K$140</f>
        <v>0.013764</v>
      </c>
      <c r="Z140" s="131">
        <v>0</v>
      </c>
      <c r="AA140" s="132">
        <f>$Z$140*$K$140</f>
        <v>0</v>
      </c>
      <c r="AR140" s="89" t="s">
        <v>789</v>
      </c>
      <c r="AT140" s="89" t="s">
        <v>784</v>
      </c>
      <c r="AU140" s="89" t="s">
        <v>713</v>
      </c>
      <c r="AY140" s="6" t="s">
        <v>783</v>
      </c>
      <c r="BE140" s="133">
        <f>IF($U$140="základní",$N$140,0)</f>
        <v>0</v>
      </c>
      <c r="BF140" s="133">
        <f>IF($U$140="snížená",$N$140,0)</f>
        <v>0</v>
      </c>
      <c r="BG140" s="133">
        <f>IF($U$140="zákl. přenesená",$N$140,0)</f>
        <v>0</v>
      </c>
      <c r="BH140" s="133">
        <f>IF($U$140="sníž. přenesená",$N$140,0)</f>
        <v>0</v>
      </c>
      <c r="BI140" s="133">
        <f>IF($U$140="nulová",$N$140,0)</f>
        <v>0</v>
      </c>
      <c r="BJ140" s="89" t="s">
        <v>654</v>
      </c>
      <c r="BK140" s="133">
        <f>ROUND($L$140*$K$140,2)</f>
        <v>0</v>
      </c>
      <c r="BL140" s="89" t="s">
        <v>789</v>
      </c>
      <c r="BM140" s="89" t="s">
        <v>945</v>
      </c>
    </row>
    <row r="141" spans="2:47" s="6" customFormat="1" ht="16.5" customHeight="1">
      <c r="B141" s="21"/>
      <c r="C141" s="22"/>
      <c r="D141" s="22"/>
      <c r="E141" s="22"/>
      <c r="F141" s="298" t="s">
        <v>946</v>
      </c>
      <c r="G141" s="181"/>
      <c r="H141" s="181"/>
      <c r="I141" s="181"/>
      <c r="J141" s="181"/>
      <c r="K141" s="181"/>
      <c r="L141" s="181"/>
      <c r="M141" s="181"/>
      <c r="N141" s="181"/>
      <c r="O141" s="181"/>
      <c r="P141" s="181"/>
      <c r="Q141" s="181"/>
      <c r="R141" s="181"/>
      <c r="S141" s="41"/>
      <c r="T141" s="50"/>
      <c r="U141" s="22"/>
      <c r="V141" s="22"/>
      <c r="W141" s="22"/>
      <c r="X141" s="22"/>
      <c r="Y141" s="22"/>
      <c r="Z141" s="22"/>
      <c r="AA141" s="51"/>
      <c r="AT141" s="6" t="s">
        <v>884</v>
      </c>
      <c r="AU141" s="6" t="s">
        <v>713</v>
      </c>
    </row>
    <row r="142" spans="2:47" s="6" customFormat="1" ht="62.25" customHeight="1">
      <c r="B142" s="21"/>
      <c r="C142" s="22"/>
      <c r="D142" s="22"/>
      <c r="E142" s="22"/>
      <c r="F142" s="299" t="s">
        <v>947</v>
      </c>
      <c r="G142" s="181"/>
      <c r="H142" s="181"/>
      <c r="I142" s="181"/>
      <c r="J142" s="181"/>
      <c r="K142" s="181"/>
      <c r="L142" s="181"/>
      <c r="M142" s="181"/>
      <c r="N142" s="181"/>
      <c r="O142" s="181"/>
      <c r="P142" s="181"/>
      <c r="Q142" s="181"/>
      <c r="R142" s="181"/>
      <c r="S142" s="41"/>
      <c r="T142" s="50"/>
      <c r="U142" s="22"/>
      <c r="V142" s="22"/>
      <c r="W142" s="22"/>
      <c r="X142" s="22"/>
      <c r="Y142" s="22"/>
      <c r="Z142" s="22"/>
      <c r="AA142" s="51"/>
      <c r="AT142" s="6" t="s">
        <v>886</v>
      </c>
      <c r="AU142" s="6" t="s">
        <v>713</v>
      </c>
    </row>
    <row r="143" spans="2:65" s="6" customFormat="1" ht="15.75" customHeight="1">
      <c r="B143" s="21"/>
      <c r="C143" s="147" t="s">
        <v>839</v>
      </c>
      <c r="D143" s="147" t="s">
        <v>948</v>
      </c>
      <c r="E143" s="148" t="s">
        <v>949</v>
      </c>
      <c r="F143" s="300" t="s">
        <v>950</v>
      </c>
      <c r="G143" s="301"/>
      <c r="H143" s="301"/>
      <c r="I143" s="301"/>
      <c r="J143" s="149" t="s">
        <v>944</v>
      </c>
      <c r="K143" s="150">
        <v>2</v>
      </c>
      <c r="L143" s="302"/>
      <c r="M143" s="301"/>
      <c r="N143" s="303">
        <f>ROUND($L$143*$K$143,2)</f>
        <v>0</v>
      </c>
      <c r="O143" s="280"/>
      <c r="P143" s="280"/>
      <c r="Q143" s="280"/>
      <c r="R143" s="126" t="s">
        <v>788</v>
      </c>
      <c r="S143" s="41"/>
      <c r="T143" s="129"/>
      <c r="U143" s="130" t="s">
        <v>674</v>
      </c>
      <c r="V143" s="22"/>
      <c r="W143" s="22"/>
      <c r="X143" s="131">
        <v>0.058</v>
      </c>
      <c r="Y143" s="131">
        <f>$X$143*$K$143</f>
        <v>0.116</v>
      </c>
      <c r="Z143" s="131">
        <v>0</v>
      </c>
      <c r="AA143" s="132">
        <f>$Z$143*$K$143</f>
        <v>0</v>
      </c>
      <c r="AR143" s="89" t="s">
        <v>815</v>
      </c>
      <c r="AT143" s="89" t="s">
        <v>948</v>
      </c>
      <c r="AU143" s="89" t="s">
        <v>713</v>
      </c>
      <c r="AY143" s="6" t="s">
        <v>783</v>
      </c>
      <c r="BE143" s="133">
        <f>IF($U$143="základní",$N$143,0)</f>
        <v>0</v>
      </c>
      <c r="BF143" s="133">
        <f>IF($U$143="snížená",$N$143,0)</f>
        <v>0</v>
      </c>
      <c r="BG143" s="133">
        <f>IF($U$143="zákl. přenesená",$N$143,0)</f>
        <v>0</v>
      </c>
      <c r="BH143" s="133">
        <f>IF($U$143="sníž. přenesená",$N$143,0)</f>
        <v>0</v>
      </c>
      <c r="BI143" s="133">
        <f>IF($U$143="nulová",$N$143,0)</f>
        <v>0</v>
      </c>
      <c r="BJ143" s="89" t="s">
        <v>654</v>
      </c>
      <c r="BK143" s="133">
        <f>ROUND($L$143*$K$143,2)</f>
        <v>0</v>
      </c>
      <c r="BL143" s="89" t="s">
        <v>789</v>
      </c>
      <c r="BM143" s="89" t="s">
        <v>951</v>
      </c>
    </row>
    <row r="144" spans="2:47" s="6" customFormat="1" ht="16.5" customHeight="1">
      <c r="B144" s="21"/>
      <c r="C144" s="22"/>
      <c r="D144" s="22"/>
      <c r="E144" s="22"/>
      <c r="F144" s="298" t="s">
        <v>952</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884</v>
      </c>
      <c r="AU144" s="6" t="s">
        <v>713</v>
      </c>
    </row>
    <row r="145" spans="2:63" s="113" customFormat="1" ht="30.75" customHeight="1">
      <c r="B145" s="114"/>
      <c r="C145" s="115"/>
      <c r="D145" s="123" t="s">
        <v>765</v>
      </c>
      <c r="E145" s="115"/>
      <c r="F145" s="115"/>
      <c r="G145" s="115"/>
      <c r="H145" s="115"/>
      <c r="I145" s="115"/>
      <c r="J145" s="115"/>
      <c r="K145" s="115"/>
      <c r="L145" s="115"/>
      <c r="M145" s="115"/>
      <c r="N145" s="171">
        <f>$BK$145</f>
        <v>0</v>
      </c>
      <c r="O145" s="172"/>
      <c r="P145" s="172"/>
      <c r="Q145" s="172"/>
      <c r="R145" s="115"/>
      <c r="S145" s="117"/>
      <c r="T145" s="118"/>
      <c r="U145" s="115"/>
      <c r="V145" s="115"/>
      <c r="W145" s="119">
        <f>SUM($W$146:$W$165)</f>
        <v>0</v>
      </c>
      <c r="X145" s="115"/>
      <c r="Y145" s="119">
        <f>SUM($Y$146:$Y$165)</f>
        <v>1.3371682746</v>
      </c>
      <c r="Z145" s="115"/>
      <c r="AA145" s="120">
        <f>SUM($AA$146:$AA$165)</f>
        <v>0</v>
      </c>
      <c r="AR145" s="121" t="s">
        <v>654</v>
      </c>
      <c r="AT145" s="121" t="s">
        <v>703</v>
      </c>
      <c r="AU145" s="121" t="s">
        <v>654</v>
      </c>
      <c r="AY145" s="121" t="s">
        <v>783</v>
      </c>
      <c r="BK145" s="122">
        <f>SUM($BK$146:$BK$165)</f>
        <v>0</v>
      </c>
    </row>
    <row r="146" spans="2:65" s="6" customFormat="1" ht="15.75" customHeight="1">
      <c r="B146" s="21"/>
      <c r="C146" s="124" t="s">
        <v>645</v>
      </c>
      <c r="D146" s="124" t="s">
        <v>784</v>
      </c>
      <c r="E146" s="125" t="s">
        <v>953</v>
      </c>
      <c r="F146" s="158" t="s">
        <v>954</v>
      </c>
      <c r="G146" s="280"/>
      <c r="H146" s="280"/>
      <c r="I146" s="280"/>
      <c r="J146" s="127" t="s">
        <v>798</v>
      </c>
      <c r="K146" s="128">
        <v>0.287</v>
      </c>
      <c r="L146" s="281"/>
      <c r="M146" s="280"/>
      <c r="N146" s="282">
        <f>ROUND($L$146*$K$146,2)</f>
        <v>0</v>
      </c>
      <c r="O146" s="280"/>
      <c r="P146" s="280"/>
      <c r="Q146" s="280"/>
      <c r="R146" s="126" t="s">
        <v>788</v>
      </c>
      <c r="S146" s="41"/>
      <c r="T146" s="129"/>
      <c r="U146" s="130" t="s">
        <v>674</v>
      </c>
      <c r="V146" s="22"/>
      <c r="W146" s="22"/>
      <c r="X146" s="131">
        <v>2.256445</v>
      </c>
      <c r="Y146" s="131">
        <f>$X$146*$K$146</f>
        <v>0.6475997149999999</v>
      </c>
      <c r="Z146" s="131">
        <v>0</v>
      </c>
      <c r="AA146" s="132">
        <f>$Z$146*$K$146</f>
        <v>0</v>
      </c>
      <c r="AR146" s="89" t="s">
        <v>789</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789</v>
      </c>
      <c r="BM146" s="89" t="s">
        <v>955</v>
      </c>
    </row>
    <row r="147" spans="2:47" s="6" customFormat="1" ht="16.5" customHeight="1">
      <c r="B147" s="21"/>
      <c r="C147" s="22"/>
      <c r="D147" s="22"/>
      <c r="E147" s="22"/>
      <c r="F147" s="298" t="s">
        <v>956</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51" s="6" customFormat="1" ht="15.75" customHeight="1">
      <c r="B148" s="139"/>
      <c r="C148" s="140"/>
      <c r="D148" s="140"/>
      <c r="E148" s="140"/>
      <c r="F148" s="296" t="s">
        <v>957</v>
      </c>
      <c r="G148" s="297"/>
      <c r="H148" s="297"/>
      <c r="I148" s="297"/>
      <c r="J148" s="140"/>
      <c r="K148" s="142">
        <v>0.287</v>
      </c>
      <c r="L148" s="140"/>
      <c r="M148" s="140"/>
      <c r="N148" s="140"/>
      <c r="O148" s="140"/>
      <c r="P148" s="140"/>
      <c r="Q148" s="140"/>
      <c r="R148" s="140"/>
      <c r="S148" s="143"/>
      <c r="T148" s="144"/>
      <c r="U148" s="140"/>
      <c r="V148" s="140"/>
      <c r="W148" s="140"/>
      <c r="X148" s="140"/>
      <c r="Y148" s="140"/>
      <c r="Z148" s="140"/>
      <c r="AA148" s="145"/>
      <c r="AT148" s="146" t="s">
        <v>888</v>
      </c>
      <c r="AU148" s="146" t="s">
        <v>713</v>
      </c>
      <c r="AV148" s="146" t="s">
        <v>713</v>
      </c>
      <c r="AW148" s="146" t="s">
        <v>761</v>
      </c>
      <c r="AX148" s="146" t="s">
        <v>704</v>
      </c>
      <c r="AY148" s="146" t="s">
        <v>783</v>
      </c>
    </row>
    <row r="149" spans="2:65" s="6" customFormat="1" ht="15.75" customHeight="1">
      <c r="B149" s="21"/>
      <c r="C149" s="124" t="s">
        <v>958</v>
      </c>
      <c r="D149" s="124" t="s">
        <v>784</v>
      </c>
      <c r="E149" s="125" t="s">
        <v>959</v>
      </c>
      <c r="F149" s="158" t="s">
        <v>960</v>
      </c>
      <c r="G149" s="280"/>
      <c r="H149" s="280"/>
      <c r="I149" s="280"/>
      <c r="J149" s="127" t="s">
        <v>818</v>
      </c>
      <c r="K149" s="128">
        <v>2.87</v>
      </c>
      <c r="L149" s="281"/>
      <c r="M149" s="280"/>
      <c r="N149" s="282">
        <f>ROUND($L$149*$K$149,2)</f>
        <v>0</v>
      </c>
      <c r="O149" s="280"/>
      <c r="P149" s="280"/>
      <c r="Q149" s="280"/>
      <c r="R149" s="126" t="s">
        <v>788</v>
      </c>
      <c r="S149" s="41"/>
      <c r="T149" s="129"/>
      <c r="U149" s="130" t="s">
        <v>674</v>
      </c>
      <c r="V149" s="22"/>
      <c r="W149" s="22"/>
      <c r="X149" s="131">
        <v>0.00519464</v>
      </c>
      <c r="Y149" s="131">
        <f>$X$149*$K$149</f>
        <v>0.014908616800000002</v>
      </c>
      <c r="Z149" s="131">
        <v>0</v>
      </c>
      <c r="AA149" s="132">
        <f>$Z$149*$K$149</f>
        <v>0</v>
      </c>
      <c r="AR149" s="89" t="s">
        <v>789</v>
      </c>
      <c r="AT149" s="89" t="s">
        <v>784</v>
      </c>
      <c r="AU149" s="89" t="s">
        <v>713</v>
      </c>
      <c r="AY149" s="6" t="s">
        <v>783</v>
      </c>
      <c r="BE149" s="133">
        <f>IF($U$149="základní",$N$149,0)</f>
        <v>0</v>
      </c>
      <c r="BF149" s="133">
        <f>IF($U$149="snížená",$N$149,0)</f>
        <v>0</v>
      </c>
      <c r="BG149" s="133">
        <f>IF($U$149="zákl. přenesená",$N$149,0)</f>
        <v>0</v>
      </c>
      <c r="BH149" s="133">
        <f>IF($U$149="sníž. přenesená",$N$149,0)</f>
        <v>0</v>
      </c>
      <c r="BI149" s="133">
        <f>IF($U$149="nulová",$N$149,0)</f>
        <v>0</v>
      </c>
      <c r="BJ149" s="89" t="s">
        <v>654</v>
      </c>
      <c r="BK149" s="133">
        <f>ROUND($L$149*$K$149,2)</f>
        <v>0</v>
      </c>
      <c r="BL149" s="89" t="s">
        <v>789</v>
      </c>
      <c r="BM149" s="89" t="s">
        <v>961</v>
      </c>
    </row>
    <row r="150" spans="2:47" s="6" customFormat="1" ht="16.5" customHeight="1">
      <c r="B150" s="21"/>
      <c r="C150" s="22"/>
      <c r="D150" s="22"/>
      <c r="E150" s="22"/>
      <c r="F150" s="298" t="s">
        <v>962</v>
      </c>
      <c r="G150" s="181"/>
      <c r="H150" s="181"/>
      <c r="I150" s="181"/>
      <c r="J150" s="181"/>
      <c r="K150" s="181"/>
      <c r="L150" s="181"/>
      <c r="M150" s="181"/>
      <c r="N150" s="181"/>
      <c r="O150" s="181"/>
      <c r="P150" s="181"/>
      <c r="Q150" s="181"/>
      <c r="R150" s="181"/>
      <c r="S150" s="41"/>
      <c r="T150" s="50"/>
      <c r="U150" s="22"/>
      <c r="V150" s="22"/>
      <c r="W150" s="22"/>
      <c r="X150" s="22"/>
      <c r="Y150" s="22"/>
      <c r="Z150" s="22"/>
      <c r="AA150" s="51"/>
      <c r="AT150" s="6" t="s">
        <v>884</v>
      </c>
      <c r="AU150" s="6" t="s">
        <v>713</v>
      </c>
    </row>
    <row r="151" spans="2:51" s="6" customFormat="1" ht="15.75" customHeight="1">
      <c r="B151" s="139"/>
      <c r="C151" s="140"/>
      <c r="D151" s="140"/>
      <c r="E151" s="140"/>
      <c r="F151" s="296" t="s">
        <v>963</v>
      </c>
      <c r="G151" s="297"/>
      <c r="H151" s="297"/>
      <c r="I151" s="297"/>
      <c r="J151" s="140"/>
      <c r="K151" s="142">
        <v>2.87</v>
      </c>
      <c r="L151" s="140"/>
      <c r="M151" s="140"/>
      <c r="N151" s="140"/>
      <c r="O151" s="140"/>
      <c r="P151" s="140"/>
      <c r="Q151" s="140"/>
      <c r="R151" s="140"/>
      <c r="S151" s="143"/>
      <c r="T151" s="144"/>
      <c r="U151" s="140"/>
      <c r="V151" s="140"/>
      <c r="W151" s="140"/>
      <c r="X151" s="140"/>
      <c r="Y151" s="140"/>
      <c r="Z151" s="140"/>
      <c r="AA151" s="145"/>
      <c r="AT151" s="146" t="s">
        <v>888</v>
      </c>
      <c r="AU151" s="146" t="s">
        <v>713</v>
      </c>
      <c r="AV151" s="146" t="s">
        <v>713</v>
      </c>
      <c r="AW151" s="146" t="s">
        <v>761</v>
      </c>
      <c r="AX151" s="146" t="s">
        <v>704</v>
      </c>
      <c r="AY151" s="146" t="s">
        <v>783</v>
      </c>
    </row>
    <row r="152" spans="2:65" s="6" customFormat="1" ht="15.75" customHeight="1">
      <c r="B152" s="21"/>
      <c r="C152" s="124" t="s">
        <v>964</v>
      </c>
      <c r="D152" s="124" t="s">
        <v>784</v>
      </c>
      <c r="E152" s="125" t="s">
        <v>965</v>
      </c>
      <c r="F152" s="158" t="s">
        <v>966</v>
      </c>
      <c r="G152" s="280"/>
      <c r="H152" s="280"/>
      <c r="I152" s="280"/>
      <c r="J152" s="127" t="s">
        <v>818</v>
      </c>
      <c r="K152" s="128">
        <v>2.87</v>
      </c>
      <c r="L152" s="281"/>
      <c r="M152" s="280"/>
      <c r="N152" s="282">
        <f>ROUND($L$152*$K$152,2)</f>
        <v>0</v>
      </c>
      <c r="O152" s="280"/>
      <c r="P152" s="280"/>
      <c r="Q152" s="280"/>
      <c r="R152" s="126" t="s">
        <v>788</v>
      </c>
      <c r="S152" s="41"/>
      <c r="T152" s="129"/>
      <c r="U152" s="130" t="s">
        <v>674</v>
      </c>
      <c r="V152" s="22"/>
      <c r="W152" s="22"/>
      <c r="X152" s="131">
        <v>0</v>
      </c>
      <c r="Y152" s="131">
        <f>$X$152*$K$152</f>
        <v>0</v>
      </c>
      <c r="Z152" s="131">
        <v>0</v>
      </c>
      <c r="AA152" s="132">
        <f>$Z$152*$K$152</f>
        <v>0</v>
      </c>
      <c r="AR152" s="89" t="s">
        <v>789</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789</v>
      </c>
      <c r="BM152" s="89" t="s">
        <v>967</v>
      </c>
    </row>
    <row r="153" spans="2:47" s="6" customFormat="1" ht="16.5" customHeight="1">
      <c r="B153" s="21"/>
      <c r="C153" s="22"/>
      <c r="D153" s="22"/>
      <c r="E153" s="22"/>
      <c r="F153" s="298" t="s">
        <v>968</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27" customHeight="1">
      <c r="B154" s="21"/>
      <c r="C154" s="124" t="s">
        <v>969</v>
      </c>
      <c r="D154" s="124" t="s">
        <v>784</v>
      </c>
      <c r="E154" s="125" t="s">
        <v>970</v>
      </c>
      <c r="F154" s="158" t="s">
        <v>971</v>
      </c>
      <c r="G154" s="280"/>
      <c r="H154" s="280"/>
      <c r="I154" s="280"/>
      <c r="J154" s="127" t="s">
        <v>845</v>
      </c>
      <c r="K154" s="128">
        <v>0.1</v>
      </c>
      <c r="L154" s="281"/>
      <c r="M154" s="280"/>
      <c r="N154" s="282">
        <f>ROUND($L$154*$K$154,2)</f>
        <v>0</v>
      </c>
      <c r="O154" s="280"/>
      <c r="P154" s="280"/>
      <c r="Q154" s="280"/>
      <c r="R154" s="126" t="s">
        <v>788</v>
      </c>
      <c r="S154" s="41"/>
      <c r="T154" s="129"/>
      <c r="U154" s="130" t="s">
        <v>674</v>
      </c>
      <c r="V154" s="22"/>
      <c r="W154" s="22"/>
      <c r="X154" s="131">
        <v>1.05155814</v>
      </c>
      <c r="Y154" s="131">
        <f>$X$154*$K$154</f>
        <v>0.10515581400000001</v>
      </c>
      <c r="Z154" s="131">
        <v>0</v>
      </c>
      <c r="AA154" s="132">
        <f>$Z$154*$K$154</f>
        <v>0</v>
      </c>
      <c r="AR154" s="89" t="s">
        <v>789</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789</v>
      </c>
      <c r="BM154" s="89" t="s">
        <v>972</v>
      </c>
    </row>
    <row r="155" spans="2:47" s="6" customFormat="1" ht="16.5" customHeight="1">
      <c r="B155" s="21"/>
      <c r="C155" s="22"/>
      <c r="D155" s="22"/>
      <c r="E155" s="22"/>
      <c r="F155" s="298" t="s">
        <v>973</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24" t="s">
        <v>974</v>
      </c>
      <c r="D156" s="124" t="s">
        <v>784</v>
      </c>
      <c r="E156" s="125" t="s">
        <v>975</v>
      </c>
      <c r="F156" s="158" t="s">
        <v>976</v>
      </c>
      <c r="G156" s="280"/>
      <c r="H156" s="280"/>
      <c r="I156" s="280"/>
      <c r="J156" s="127" t="s">
        <v>787</v>
      </c>
      <c r="K156" s="128">
        <v>5.4</v>
      </c>
      <c r="L156" s="281"/>
      <c r="M156" s="280"/>
      <c r="N156" s="282">
        <f>ROUND($L$156*$K$156,2)</f>
        <v>0</v>
      </c>
      <c r="O156" s="280"/>
      <c r="P156" s="280"/>
      <c r="Q156" s="280"/>
      <c r="R156" s="126" t="s">
        <v>788</v>
      </c>
      <c r="S156" s="41"/>
      <c r="T156" s="129"/>
      <c r="U156" s="130" t="s">
        <v>674</v>
      </c>
      <c r="V156" s="22"/>
      <c r="W156" s="22"/>
      <c r="X156" s="131">
        <v>0.1015983</v>
      </c>
      <c r="Y156" s="131">
        <f>$X$156*$K$156</f>
        <v>0.5486308200000001</v>
      </c>
      <c r="Z156" s="131">
        <v>0</v>
      </c>
      <c r="AA156" s="132">
        <f>$Z$156*$K$156</f>
        <v>0</v>
      </c>
      <c r="AR156" s="89" t="s">
        <v>789</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789</v>
      </c>
      <c r="BM156" s="89" t="s">
        <v>977</v>
      </c>
    </row>
    <row r="157" spans="2:47" s="6" customFormat="1" ht="16.5" customHeight="1">
      <c r="B157" s="21"/>
      <c r="C157" s="22"/>
      <c r="D157" s="22"/>
      <c r="E157" s="22"/>
      <c r="F157" s="298" t="s">
        <v>978</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51" s="6" customFormat="1" ht="15.75" customHeight="1">
      <c r="B158" s="139"/>
      <c r="C158" s="140"/>
      <c r="D158" s="140"/>
      <c r="E158" s="140"/>
      <c r="F158" s="296" t="s">
        <v>979</v>
      </c>
      <c r="G158" s="297"/>
      <c r="H158" s="297"/>
      <c r="I158" s="297"/>
      <c r="J158" s="140"/>
      <c r="K158" s="142">
        <v>5.4</v>
      </c>
      <c r="L158" s="140"/>
      <c r="M158" s="140"/>
      <c r="N158" s="140"/>
      <c r="O158" s="140"/>
      <c r="P158" s="140"/>
      <c r="Q158" s="140"/>
      <c r="R158" s="140"/>
      <c r="S158" s="143"/>
      <c r="T158" s="144"/>
      <c r="U158" s="140"/>
      <c r="V158" s="140"/>
      <c r="W158" s="140"/>
      <c r="X158" s="140"/>
      <c r="Y158" s="140"/>
      <c r="Z158" s="140"/>
      <c r="AA158" s="145"/>
      <c r="AT158" s="146" t="s">
        <v>888</v>
      </c>
      <c r="AU158" s="146" t="s">
        <v>713</v>
      </c>
      <c r="AV158" s="146" t="s">
        <v>713</v>
      </c>
      <c r="AW158" s="146" t="s">
        <v>761</v>
      </c>
      <c r="AX158" s="146" t="s">
        <v>704</v>
      </c>
      <c r="AY158" s="146" t="s">
        <v>783</v>
      </c>
    </row>
    <row r="159" spans="2:65" s="6" customFormat="1" ht="15.75" customHeight="1">
      <c r="B159" s="21"/>
      <c r="C159" s="124" t="s">
        <v>980</v>
      </c>
      <c r="D159" s="124" t="s">
        <v>784</v>
      </c>
      <c r="E159" s="125" t="s">
        <v>981</v>
      </c>
      <c r="F159" s="158" t="s">
        <v>982</v>
      </c>
      <c r="G159" s="280"/>
      <c r="H159" s="280"/>
      <c r="I159" s="280"/>
      <c r="J159" s="127" t="s">
        <v>818</v>
      </c>
      <c r="K159" s="128">
        <v>3.17</v>
      </c>
      <c r="L159" s="281"/>
      <c r="M159" s="280"/>
      <c r="N159" s="282">
        <f>ROUND($L$159*$K$159,2)</f>
        <v>0</v>
      </c>
      <c r="O159" s="280"/>
      <c r="P159" s="280"/>
      <c r="Q159" s="280"/>
      <c r="R159" s="126" t="s">
        <v>788</v>
      </c>
      <c r="S159" s="41"/>
      <c r="T159" s="129"/>
      <c r="U159" s="130" t="s">
        <v>674</v>
      </c>
      <c r="V159" s="22"/>
      <c r="W159" s="22"/>
      <c r="X159" s="131">
        <v>0.00658464</v>
      </c>
      <c r="Y159" s="131">
        <f>$X$159*$K$159</f>
        <v>0.0208733088</v>
      </c>
      <c r="Z159" s="131">
        <v>0</v>
      </c>
      <c r="AA159" s="132">
        <f>$Z$159*$K$159</f>
        <v>0</v>
      </c>
      <c r="AR159" s="89" t="s">
        <v>789</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789</v>
      </c>
      <c r="BM159" s="89" t="s">
        <v>983</v>
      </c>
    </row>
    <row r="160" spans="2:47" s="6" customFormat="1" ht="16.5" customHeight="1">
      <c r="B160" s="21"/>
      <c r="C160" s="22"/>
      <c r="D160" s="22"/>
      <c r="E160" s="22"/>
      <c r="F160" s="298" t="s">
        <v>984</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47" s="6" customFormat="1" ht="38.25" customHeight="1">
      <c r="B161" s="21"/>
      <c r="C161" s="22"/>
      <c r="D161" s="22"/>
      <c r="E161" s="22"/>
      <c r="F161" s="299" t="s">
        <v>985</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886</v>
      </c>
      <c r="AU161" s="6" t="s">
        <v>713</v>
      </c>
    </row>
    <row r="162" spans="2:51" s="6" customFormat="1" ht="15.75" customHeight="1">
      <c r="B162" s="139"/>
      <c r="C162" s="140"/>
      <c r="D162" s="140"/>
      <c r="E162" s="140"/>
      <c r="F162" s="296" t="s">
        <v>986</v>
      </c>
      <c r="G162" s="297"/>
      <c r="H162" s="297"/>
      <c r="I162" s="297"/>
      <c r="J162" s="140"/>
      <c r="K162" s="142">
        <v>3.17</v>
      </c>
      <c r="L162" s="140"/>
      <c r="M162" s="140"/>
      <c r="N162" s="140"/>
      <c r="O162" s="140"/>
      <c r="P162" s="140"/>
      <c r="Q162" s="140"/>
      <c r="R162" s="140"/>
      <c r="S162" s="143"/>
      <c r="T162" s="144"/>
      <c r="U162" s="140"/>
      <c r="V162" s="140"/>
      <c r="W162" s="140"/>
      <c r="X162" s="140"/>
      <c r="Y162" s="140"/>
      <c r="Z162" s="140"/>
      <c r="AA162" s="145"/>
      <c r="AT162" s="146" t="s">
        <v>888</v>
      </c>
      <c r="AU162" s="146" t="s">
        <v>713</v>
      </c>
      <c r="AV162" s="146" t="s">
        <v>713</v>
      </c>
      <c r="AW162" s="146" t="s">
        <v>761</v>
      </c>
      <c r="AX162" s="146" t="s">
        <v>704</v>
      </c>
      <c r="AY162" s="146" t="s">
        <v>783</v>
      </c>
    </row>
    <row r="163" spans="2:65" s="6" customFormat="1" ht="27" customHeight="1">
      <c r="B163" s="21"/>
      <c r="C163" s="124" t="s">
        <v>644</v>
      </c>
      <c r="D163" s="124" t="s">
        <v>784</v>
      </c>
      <c r="E163" s="125" t="s">
        <v>987</v>
      </c>
      <c r="F163" s="158" t="s">
        <v>988</v>
      </c>
      <c r="G163" s="280"/>
      <c r="H163" s="280"/>
      <c r="I163" s="280"/>
      <c r="J163" s="127" t="s">
        <v>818</v>
      </c>
      <c r="K163" s="128">
        <v>3.17</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789</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789</v>
      </c>
      <c r="BM163" s="89" t="s">
        <v>989</v>
      </c>
    </row>
    <row r="164" spans="2:47" s="6" customFormat="1" ht="16.5" customHeight="1">
      <c r="B164" s="21"/>
      <c r="C164" s="22"/>
      <c r="D164" s="22"/>
      <c r="E164" s="22"/>
      <c r="F164" s="298" t="s">
        <v>990</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47" s="6" customFormat="1" ht="38.25" customHeight="1">
      <c r="B165" s="21"/>
      <c r="C165" s="22"/>
      <c r="D165" s="22"/>
      <c r="E165" s="22"/>
      <c r="F165" s="299" t="s">
        <v>985</v>
      </c>
      <c r="G165" s="181"/>
      <c r="H165" s="181"/>
      <c r="I165" s="181"/>
      <c r="J165" s="181"/>
      <c r="K165" s="181"/>
      <c r="L165" s="181"/>
      <c r="M165" s="181"/>
      <c r="N165" s="181"/>
      <c r="O165" s="181"/>
      <c r="P165" s="181"/>
      <c r="Q165" s="181"/>
      <c r="R165" s="181"/>
      <c r="S165" s="41"/>
      <c r="T165" s="50"/>
      <c r="U165" s="22"/>
      <c r="V165" s="22"/>
      <c r="W165" s="22"/>
      <c r="X165" s="22"/>
      <c r="Y165" s="22"/>
      <c r="Z165" s="22"/>
      <c r="AA165" s="51"/>
      <c r="AT165" s="6" t="s">
        <v>886</v>
      </c>
      <c r="AU165" s="6" t="s">
        <v>713</v>
      </c>
    </row>
    <row r="166" spans="2:63" s="113" customFormat="1" ht="30.75" customHeight="1">
      <c r="B166" s="114"/>
      <c r="C166" s="115"/>
      <c r="D166" s="123" t="s">
        <v>869</v>
      </c>
      <c r="E166" s="115"/>
      <c r="F166" s="115"/>
      <c r="G166" s="115"/>
      <c r="H166" s="115"/>
      <c r="I166" s="115"/>
      <c r="J166" s="115"/>
      <c r="K166" s="115"/>
      <c r="L166" s="115"/>
      <c r="M166" s="115"/>
      <c r="N166" s="171">
        <f>$BK$166</f>
        <v>0</v>
      </c>
      <c r="O166" s="172"/>
      <c r="P166" s="172"/>
      <c r="Q166" s="172"/>
      <c r="R166" s="115"/>
      <c r="S166" s="117"/>
      <c r="T166" s="118"/>
      <c r="U166" s="115"/>
      <c r="V166" s="115"/>
      <c r="W166" s="119">
        <f>SUM($W$167:$W$211)</f>
        <v>0</v>
      </c>
      <c r="X166" s="115"/>
      <c r="Y166" s="119">
        <f>SUM($Y$167:$Y$211)</f>
        <v>2.2616966768</v>
      </c>
      <c r="Z166" s="115"/>
      <c r="AA166" s="120">
        <f>SUM($AA$167:$AA$211)</f>
        <v>0</v>
      </c>
      <c r="AR166" s="121" t="s">
        <v>654</v>
      </c>
      <c r="AT166" s="121" t="s">
        <v>703</v>
      </c>
      <c r="AU166" s="121" t="s">
        <v>654</v>
      </c>
      <c r="AY166" s="121" t="s">
        <v>783</v>
      </c>
      <c r="BK166" s="122">
        <f>SUM($BK$167:$BK$211)</f>
        <v>0</v>
      </c>
    </row>
    <row r="167" spans="2:65" s="6" customFormat="1" ht="27" customHeight="1">
      <c r="B167" s="21"/>
      <c r="C167" s="124" t="s">
        <v>991</v>
      </c>
      <c r="D167" s="124" t="s">
        <v>784</v>
      </c>
      <c r="E167" s="125" t="s">
        <v>992</v>
      </c>
      <c r="F167" s="158" t="s">
        <v>993</v>
      </c>
      <c r="G167" s="280"/>
      <c r="H167" s="280"/>
      <c r="I167" s="280"/>
      <c r="J167" s="127" t="s">
        <v>818</v>
      </c>
      <c r="K167" s="128">
        <v>15.375</v>
      </c>
      <c r="L167" s="281"/>
      <c r="M167" s="280"/>
      <c r="N167" s="282">
        <f>ROUND($L$167*$K$167,2)</f>
        <v>0</v>
      </c>
      <c r="O167" s="280"/>
      <c r="P167" s="280"/>
      <c r="Q167" s="280"/>
      <c r="R167" s="126" t="s">
        <v>788</v>
      </c>
      <c r="S167" s="41"/>
      <c r="T167" s="129"/>
      <c r="U167" s="130" t="s">
        <v>674</v>
      </c>
      <c r="V167" s="22"/>
      <c r="W167" s="22"/>
      <c r="X167" s="131">
        <v>0.01838</v>
      </c>
      <c r="Y167" s="131">
        <f>$X$167*$K$167</f>
        <v>0.2825925</v>
      </c>
      <c r="Z167" s="131">
        <v>0</v>
      </c>
      <c r="AA167" s="132">
        <f>$Z$167*$K$167</f>
        <v>0</v>
      </c>
      <c r="AR167" s="89" t="s">
        <v>789</v>
      </c>
      <c r="AT167" s="89" t="s">
        <v>784</v>
      </c>
      <c r="AU167" s="89" t="s">
        <v>713</v>
      </c>
      <c r="AY167" s="6" t="s">
        <v>783</v>
      </c>
      <c r="BE167" s="133">
        <f>IF($U$167="základní",$N$167,0)</f>
        <v>0</v>
      </c>
      <c r="BF167" s="133">
        <f>IF($U$167="snížená",$N$167,0)</f>
        <v>0</v>
      </c>
      <c r="BG167" s="133">
        <f>IF($U$167="zákl. přenesená",$N$167,0)</f>
        <v>0</v>
      </c>
      <c r="BH167" s="133">
        <f>IF($U$167="sníž. přenesená",$N$167,0)</f>
        <v>0</v>
      </c>
      <c r="BI167" s="133">
        <f>IF($U$167="nulová",$N$167,0)</f>
        <v>0</v>
      </c>
      <c r="BJ167" s="89" t="s">
        <v>654</v>
      </c>
      <c r="BK167" s="133">
        <f>ROUND($L$167*$K$167,2)</f>
        <v>0</v>
      </c>
      <c r="BL167" s="89" t="s">
        <v>789</v>
      </c>
      <c r="BM167" s="89" t="s">
        <v>994</v>
      </c>
    </row>
    <row r="168" spans="2:47" s="6" customFormat="1" ht="16.5" customHeight="1">
      <c r="B168" s="21"/>
      <c r="C168" s="22"/>
      <c r="D168" s="22"/>
      <c r="E168" s="22"/>
      <c r="F168" s="298" t="s">
        <v>995</v>
      </c>
      <c r="G168" s="181"/>
      <c r="H168" s="181"/>
      <c r="I168" s="181"/>
      <c r="J168" s="181"/>
      <c r="K168" s="181"/>
      <c r="L168" s="181"/>
      <c r="M168" s="181"/>
      <c r="N168" s="181"/>
      <c r="O168" s="181"/>
      <c r="P168" s="181"/>
      <c r="Q168" s="181"/>
      <c r="R168" s="181"/>
      <c r="S168" s="41"/>
      <c r="T168" s="50"/>
      <c r="U168" s="22"/>
      <c r="V168" s="22"/>
      <c r="W168" s="22"/>
      <c r="X168" s="22"/>
      <c r="Y168" s="22"/>
      <c r="Z168" s="22"/>
      <c r="AA168" s="51"/>
      <c r="AT168" s="6" t="s">
        <v>884</v>
      </c>
      <c r="AU168" s="6" t="s">
        <v>713</v>
      </c>
    </row>
    <row r="169" spans="2:47" s="6" customFormat="1" ht="85.5" customHeight="1">
      <c r="B169" s="21"/>
      <c r="C169" s="22"/>
      <c r="D169" s="22"/>
      <c r="E169" s="22"/>
      <c r="F169" s="299" t="s">
        <v>996</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886</v>
      </c>
      <c r="AU169" s="6" t="s">
        <v>713</v>
      </c>
    </row>
    <row r="170" spans="2:51" s="6" customFormat="1" ht="15.75" customHeight="1">
      <c r="B170" s="139"/>
      <c r="C170" s="140"/>
      <c r="D170" s="140"/>
      <c r="E170" s="140"/>
      <c r="F170" s="296" t="s">
        <v>997</v>
      </c>
      <c r="G170" s="297"/>
      <c r="H170" s="297"/>
      <c r="I170" s="297"/>
      <c r="J170" s="140"/>
      <c r="K170" s="142">
        <v>15.375</v>
      </c>
      <c r="L170" s="140"/>
      <c r="M170" s="140"/>
      <c r="N170" s="140"/>
      <c r="O170" s="140"/>
      <c r="P170" s="140"/>
      <c r="Q170" s="140"/>
      <c r="R170" s="140"/>
      <c r="S170" s="143"/>
      <c r="T170" s="144"/>
      <c r="U170" s="140"/>
      <c r="V170" s="140"/>
      <c r="W170" s="140"/>
      <c r="X170" s="140"/>
      <c r="Y170" s="140"/>
      <c r="Z170" s="140"/>
      <c r="AA170" s="145"/>
      <c r="AT170" s="146" t="s">
        <v>888</v>
      </c>
      <c r="AU170" s="146" t="s">
        <v>713</v>
      </c>
      <c r="AV170" s="146" t="s">
        <v>713</v>
      </c>
      <c r="AW170" s="146" t="s">
        <v>761</v>
      </c>
      <c r="AX170" s="146" t="s">
        <v>704</v>
      </c>
      <c r="AY170" s="146" t="s">
        <v>783</v>
      </c>
    </row>
    <row r="171" spans="2:65" s="6" customFormat="1" ht="27" customHeight="1">
      <c r="B171" s="21"/>
      <c r="C171" s="124" t="s">
        <v>998</v>
      </c>
      <c r="D171" s="124" t="s">
        <v>784</v>
      </c>
      <c r="E171" s="125" t="s">
        <v>999</v>
      </c>
      <c r="F171" s="158" t="s">
        <v>1000</v>
      </c>
      <c r="G171" s="280"/>
      <c r="H171" s="280"/>
      <c r="I171" s="280"/>
      <c r="J171" s="127" t="s">
        <v>818</v>
      </c>
      <c r="K171" s="128">
        <v>22.285</v>
      </c>
      <c r="L171" s="281"/>
      <c r="M171" s="280"/>
      <c r="N171" s="282">
        <f>ROUND($L$171*$K$171,2)</f>
        <v>0</v>
      </c>
      <c r="O171" s="280"/>
      <c r="P171" s="280"/>
      <c r="Q171" s="280"/>
      <c r="R171" s="126" t="s">
        <v>788</v>
      </c>
      <c r="S171" s="41"/>
      <c r="T171" s="129"/>
      <c r="U171" s="130" t="s">
        <v>674</v>
      </c>
      <c r="V171" s="22"/>
      <c r="W171" s="22"/>
      <c r="X171" s="131">
        <v>0.02636</v>
      </c>
      <c r="Y171" s="131">
        <f>$X$171*$K$171</f>
        <v>0.5874326000000001</v>
      </c>
      <c r="Z171" s="131">
        <v>0</v>
      </c>
      <c r="AA171" s="132">
        <f>$Z$171*$K$171</f>
        <v>0</v>
      </c>
      <c r="AR171" s="89" t="s">
        <v>789</v>
      </c>
      <c r="AT171" s="89" t="s">
        <v>784</v>
      </c>
      <c r="AU171" s="89" t="s">
        <v>713</v>
      </c>
      <c r="AY171" s="6" t="s">
        <v>783</v>
      </c>
      <c r="BE171" s="133">
        <f>IF($U$171="základní",$N$171,0)</f>
        <v>0</v>
      </c>
      <c r="BF171" s="133">
        <f>IF($U$171="snížená",$N$171,0)</f>
        <v>0</v>
      </c>
      <c r="BG171" s="133">
        <f>IF($U$171="zákl. přenesená",$N$171,0)</f>
        <v>0</v>
      </c>
      <c r="BH171" s="133">
        <f>IF($U$171="sníž. přenesená",$N$171,0)</f>
        <v>0</v>
      </c>
      <c r="BI171" s="133">
        <f>IF($U$171="nulová",$N$171,0)</f>
        <v>0</v>
      </c>
      <c r="BJ171" s="89" t="s">
        <v>654</v>
      </c>
      <c r="BK171" s="133">
        <f>ROUND($L$171*$K$171,2)</f>
        <v>0</v>
      </c>
      <c r="BL171" s="89" t="s">
        <v>789</v>
      </c>
      <c r="BM171" s="89" t="s">
        <v>1001</v>
      </c>
    </row>
    <row r="172" spans="2:47" s="6" customFormat="1" ht="16.5" customHeight="1">
      <c r="B172" s="21"/>
      <c r="C172" s="22"/>
      <c r="D172" s="22"/>
      <c r="E172" s="22"/>
      <c r="F172" s="298" t="s">
        <v>1002</v>
      </c>
      <c r="G172" s="181"/>
      <c r="H172" s="181"/>
      <c r="I172" s="181"/>
      <c r="J172" s="181"/>
      <c r="K172" s="181"/>
      <c r="L172" s="181"/>
      <c r="M172" s="181"/>
      <c r="N172" s="181"/>
      <c r="O172" s="181"/>
      <c r="P172" s="181"/>
      <c r="Q172" s="181"/>
      <c r="R172" s="181"/>
      <c r="S172" s="41"/>
      <c r="T172" s="50"/>
      <c r="U172" s="22"/>
      <c r="V172" s="22"/>
      <c r="W172" s="22"/>
      <c r="X172" s="22"/>
      <c r="Y172" s="22"/>
      <c r="Z172" s="22"/>
      <c r="AA172" s="51"/>
      <c r="AT172" s="6" t="s">
        <v>884</v>
      </c>
      <c r="AU172" s="6" t="s">
        <v>713</v>
      </c>
    </row>
    <row r="173" spans="2:47" s="6" customFormat="1" ht="62.25" customHeight="1">
      <c r="B173" s="21"/>
      <c r="C173" s="22"/>
      <c r="D173" s="22"/>
      <c r="E173" s="22"/>
      <c r="F173" s="299" t="s">
        <v>1003</v>
      </c>
      <c r="G173" s="181"/>
      <c r="H173" s="181"/>
      <c r="I173" s="181"/>
      <c r="J173" s="181"/>
      <c r="K173" s="181"/>
      <c r="L173" s="181"/>
      <c r="M173" s="181"/>
      <c r="N173" s="181"/>
      <c r="O173" s="181"/>
      <c r="P173" s="181"/>
      <c r="Q173" s="181"/>
      <c r="R173" s="181"/>
      <c r="S173" s="41"/>
      <c r="T173" s="50"/>
      <c r="U173" s="22"/>
      <c r="V173" s="22"/>
      <c r="W173" s="22"/>
      <c r="X173" s="22"/>
      <c r="Y173" s="22"/>
      <c r="Z173" s="22"/>
      <c r="AA173" s="51"/>
      <c r="AT173" s="6" t="s">
        <v>886</v>
      </c>
      <c r="AU173" s="6" t="s">
        <v>713</v>
      </c>
    </row>
    <row r="174" spans="2:51" s="6" customFormat="1" ht="27" customHeight="1">
      <c r="B174" s="139"/>
      <c r="C174" s="140"/>
      <c r="D174" s="140"/>
      <c r="E174" s="140"/>
      <c r="F174" s="296" t="s">
        <v>1004</v>
      </c>
      <c r="G174" s="297"/>
      <c r="H174" s="297"/>
      <c r="I174" s="297"/>
      <c r="J174" s="140"/>
      <c r="K174" s="142">
        <v>22.285</v>
      </c>
      <c r="L174" s="140"/>
      <c r="M174" s="140"/>
      <c r="N174" s="140"/>
      <c r="O174" s="140"/>
      <c r="P174" s="140"/>
      <c r="Q174" s="140"/>
      <c r="R174" s="140"/>
      <c r="S174" s="143"/>
      <c r="T174" s="144"/>
      <c r="U174" s="140"/>
      <c r="V174" s="140"/>
      <c r="W174" s="140"/>
      <c r="X174" s="140"/>
      <c r="Y174" s="140"/>
      <c r="Z174" s="140"/>
      <c r="AA174" s="145"/>
      <c r="AT174" s="146" t="s">
        <v>888</v>
      </c>
      <c r="AU174" s="146" t="s">
        <v>713</v>
      </c>
      <c r="AV174" s="146" t="s">
        <v>713</v>
      </c>
      <c r="AW174" s="146" t="s">
        <v>761</v>
      </c>
      <c r="AX174" s="146" t="s">
        <v>704</v>
      </c>
      <c r="AY174" s="146" t="s">
        <v>783</v>
      </c>
    </row>
    <row r="175" spans="2:65" s="6" customFormat="1" ht="27" customHeight="1">
      <c r="B175" s="21"/>
      <c r="C175" s="124" t="s">
        <v>1005</v>
      </c>
      <c r="D175" s="124" t="s">
        <v>784</v>
      </c>
      <c r="E175" s="125" t="s">
        <v>1006</v>
      </c>
      <c r="F175" s="158" t="s">
        <v>1007</v>
      </c>
      <c r="G175" s="280"/>
      <c r="H175" s="280"/>
      <c r="I175" s="280"/>
      <c r="J175" s="127" t="s">
        <v>798</v>
      </c>
      <c r="K175" s="128">
        <v>0.233</v>
      </c>
      <c r="L175" s="281"/>
      <c r="M175" s="280"/>
      <c r="N175" s="282">
        <f>ROUND($L$175*$K$175,2)</f>
        <v>0</v>
      </c>
      <c r="O175" s="280"/>
      <c r="P175" s="280"/>
      <c r="Q175" s="280"/>
      <c r="R175" s="126" t="s">
        <v>788</v>
      </c>
      <c r="S175" s="41"/>
      <c r="T175" s="129"/>
      <c r="U175" s="130" t="s">
        <v>674</v>
      </c>
      <c r="V175" s="22"/>
      <c r="W175" s="22"/>
      <c r="X175" s="131">
        <v>2.25634</v>
      </c>
      <c r="Y175" s="131">
        <f>$X$175*$K$175</f>
        <v>0.5257272199999999</v>
      </c>
      <c r="Z175" s="131">
        <v>0</v>
      </c>
      <c r="AA175" s="132">
        <f>$Z$175*$K$175</f>
        <v>0</v>
      </c>
      <c r="AR175" s="89" t="s">
        <v>789</v>
      </c>
      <c r="AT175" s="89" t="s">
        <v>784</v>
      </c>
      <c r="AU175" s="89" t="s">
        <v>713</v>
      </c>
      <c r="AY175" s="6" t="s">
        <v>783</v>
      </c>
      <c r="BE175" s="133">
        <f>IF($U$175="základní",$N$175,0)</f>
        <v>0</v>
      </c>
      <c r="BF175" s="133">
        <f>IF($U$175="snížená",$N$175,0)</f>
        <v>0</v>
      </c>
      <c r="BG175" s="133">
        <f>IF($U$175="zákl. přenesená",$N$175,0)</f>
        <v>0</v>
      </c>
      <c r="BH175" s="133">
        <f>IF($U$175="sníž. přenesená",$N$175,0)</f>
        <v>0</v>
      </c>
      <c r="BI175" s="133">
        <f>IF($U$175="nulová",$N$175,0)</f>
        <v>0</v>
      </c>
      <c r="BJ175" s="89" t="s">
        <v>654</v>
      </c>
      <c r="BK175" s="133">
        <f>ROUND($L$175*$K$175,2)</f>
        <v>0</v>
      </c>
      <c r="BL175" s="89" t="s">
        <v>789</v>
      </c>
      <c r="BM175" s="89" t="s">
        <v>1008</v>
      </c>
    </row>
    <row r="176" spans="2:47" s="6" customFormat="1" ht="16.5" customHeight="1">
      <c r="B176" s="21"/>
      <c r="C176" s="22"/>
      <c r="D176" s="22"/>
      <c r="E176" s="22"/>
      <c r="F176" s="298" t="s">
        <v>1009</v>
      </c>
      <c r="G176" s="181"/>
      <c r="H176" s="181"/>
      <c r="I176" s="181"/>
      <c r="J176" s="181"/>
      <c r="K176" s="181"/>
      <c r="L176" s="181"/>
      <c r="M176" s="181"/>
      <c r="N176" s="181"/>
      <c r="O176" s="181"/>
      <c r="P176" s="181"/>
      <c r="Q176" s="181"/>
      <c r="R176" s="181"/>
      <c r="S176" s="41"/>
      <c r="T176" s="50"/>
      <c r="U176" s="22"/>
      <c r="V176" s="22"/>
      <c r="W176" s="22"/>
      <c r="X176" s="22"/>
      <c r="Y176" s="22"/>
      <c r="Z176" s="22"/>
      <c r="AA176" s="51"/>
      <c r="AT176" s="6" t="s">
        <v>884</v>
      </c>
      <c r="AU176" s="6" t="s">
        <v>713</v>
      </c>
    </row>
    <row r="177" spans="2:47" s="6" customFormat="1" ht="180" customHeight="1">
      <c r="B177" s="21"/>
      <c r="C177" s="22"/>
      <c r="D177" s="22"/>
      <c r="E177" s="22"/>
      <c r="F177" s="299" t="s">
        <v>1010</v>
      </c>
      <c r="G177" s="181"/>
      <c r="H177" s="181"/>
      <c r="I177" s="181"/>
      <c r="J177" s="181"/>
      <c r="K177" s="181"/>
      <c r="L177" s="181"/>
      <c r="M177" s="181"/>
      <c r="N177" s="181"/>
      <c r="O177" s="181"/>
      <c r="P177" s="181"/>
      <c r="Q177" s="181"/>
      <c r="R177" s="181"/>
      <c r="S177" s="41"/>
      <c r="T177" s="50"/>
      <c r="U177" s="22"/>
      <c r="V177" s="22"/>
      <c r="W177" s="22"/>
      <c r="X177" s="22"/>
      <c r="Y177" s="22"/>
      <c r="Z177" s="22"/>
      <c r="AA177" s="51"/>
      <c r="AT177" s="6" t="s">
        <v>886</v>
      </c>
      <c r="AU177" s="6" t="s">
        <v>713</v>
      </c>
    </row>
    <row r="178" spans="2:51" s="6" customFormat="1" ht="15.75" customHeight="1">
      <c r="B178" s="139"/>
      <c r="C178" s="140"/>
      <c r="D178" s="140"/>
      <c r="E178" s="140"/>
      <c r="F178" s="296" t="s">
        <v>1011</v>
      </c>
      <c r="G178" s="297"/>
      <c r="H178" s="297"/>
      <c r="I178" s="297"/>
      <c r="J178" s="140"/>
      <c r="K178" s="142">
        <v>0.233</v>
      </c>
      <c r="L178" s="140"/>
      <c r="M178" s="140"/>
      <c r="N178" s="140"/>
      <c r="O178" s="140"/>
      <c r="P178" s="140"/>
      <c r="Q178" s="140"/>
      <c r="R178" s="140"/>
      <c r="S178" s="143"/>
      <c r="T178" s="144"/>
      <c r="U178" s="140"/>
      <c r="V178" s="140"/>
      <c r="W178" s="140"/>
      <c r="X178" s="140"/>
      <c r="Y178" s="140"/>
      <c r="Z178" s="140"/>
      <c r="AA178" s="145"/>
      <c r="AT178" s="146" t="s">
        <v>888</v>
      </c>
      <c r="AU178" s="146" t="s">
        <v>713</v>
      </c>
      <c r="AV178" s="146" t="s">
        <v>713</v>
      </c>
      <c r="AW178" s="146" t="s">
        <v>761</v>
      </c>
      <c r="AX178" s="146" t="s">
        <v>704</v>
      </c>
      <c r="AY178" s="146" t="s">
        <v>783</v>
      </c>
    </row>
    <row r="179" spans="2:65" s="6" customFormat="1" ht="15.75" customHeight="1">
      <c r="B179" s="21"/>
      <c r="C179" s="124" t="s">
        <v>1012</v>
      </c>
      <c r="D179" s="124" t="s">
        <v>784</v>
      </c>
      <c r="E179" s="125" t="s">
        <v>1013</v>
      </c>
      <c r="F179" s="158" t="s">
        <v>1014</v>
      </c>
      <c r="G179" s="280"/>
      <c r="H179" s="280"/>
      <c r="I179" s="280"/>
      <c r="J179" s="127" t="s">
        <v>818</v>
      </c>
      <c r="K179" s="128">
        <v>0.12</v>
      </c>
      <c r="L179" s="281"/>
      <c r="M179" s="280"/>
      <c r="N179" s="282">
        <f>ROUND($L$179*$K$179,2)</f>
        <v>0</v>
      </c>
      <c r="O179" s="280"/>
      <c r="P179" s="280"/>
      <c r="Q179" s="280"/>
      <c r="R179" s="126" t="s">
        <v>788</v>
      </c>
      <c r="S179" s="41"/>
      <c r="T179" s="129"/>
      <c r="U179" s="130" t="s">
        <v>674</v>
      </c>
      <c r="V179" s="22"/>
      <c r="W179" s="22"/>
      <c r="X179" s="131">
        <v>0.01463464</v>
      </c>
      <c r="Y179" s="131">
        <f>$X$179*$K$179</f>
        <v>0.0017561568</v>
      </c>
      <c r="Z179" s="131">
        <v>0</v>
      </c>
      <c r="AA179" s="132">
        <f>$Z$179*$K$179</f>
        <v>0</v>
      </c>
      <c r="AR179" s="89" t="s">
        <v>789</v>
      </c>
      <c r="AT179" s="89" t="s">
        <v>784</v>
      </c>
      <c r="AU179" s="89" t="s">
        <v>713</v>
      </c>
      <c r="AY179" s="6" t="s">
        <v>783</v>
      </c>
      <c r="BE179" s="133">
        <f>IF($U$179="základní",$N$179,0)</f>
        <v>0</v>
      </c>
      <c r="BF179" s="133">
        <f>IF($U$179="snížená",$N$179,0)</f>
        <v>0</v>
      </c>
      <c r="BG179" s="133">
        <f>IF($U$179="zákl. přenesená",$N$179,0)</f>
        <v>0</v>
      </c>
      <c r="BH179" s="133">
        <f>IF($U$179="sníž. přenesená",$N$179,0)</f>
        <v>0</v>
      </c>
      <c r="BI179" s="133">
        <f>IF($U$179="nulová",$N$179,0)</f>
        <v>0</v>
      </c>
      <c r="BJ179" s="89" t="s">
        <v>654</v>
      </c>
      <c r="BK179" s="133">
        <f>ROUND($L$179*$K$179,2)</f>
        <v>0</v>
      </c>
      <c r="BL179" s="89" t="s">
        <v>789</v>
      </c>
      <c r="BM179" s="89" t="s">
        <v>1015</v>
      </c>
    </row>
    <row r="180" spans="2:47" s="6" customFormat="1" ht="16.5" customHeight="1">
      <c r="B180" s="21"/>
      <c r="C180" s="22"/>
      <c r="D180" s="22"/>
      <c r="E180" s="22"/>
      <c r="F180" s="298" t="s">
        <v>1016</v>
      </c>
      <c r="G180" s="181"/>
      <c r="H180" s="181"/>
      <c r="I180" s="181"/>
      <c r="J180" s="181"/>
      <c r="K180" s="181"/>
      <c r="L180" s="181"/>
      <c r="M180" s="181"/>
      <c r="N180" s="181"/>
      <c r="O180" s="181"/>
      <c r="P180" s="181"/>
      <c r="Q180" s="181"/>
      <c r="R180" s="181"/>
      <c r="S180" s="41"/>
      <c r="T180" s="50"/>
      <c r="U180" s="22"/>
      <c r="V180" s="22"/>
      <c r="W180" s="22"/>
      <c r="X180" s="22"/>
      <c r="Y180" s="22"/>
      <c r="Z180" s="22"/>
      <c r="AA180" s="51"/>
      <c r="AT180" s="6" t="s">
        <v>884</v>
      </c>
      <c r="AU180" s="6" t="s">
        <v>713</v>
      </c>
    </row>
    <row r="181" spans="2:51" s="6" customFormat="1" ht="15.75" customHeight="1">
      <c r="B181" s="139"/>
      <c r="C181" s="140"/>
      <c r="D181" s="140"/>
      <c r="E181" s="140"/>
      <c r="F181" s="296" t="s">
        <v>1017</v>
      </c>
      <c r="G181" s="297"/>
      <c r="H181" s="297"/>
      <c r="I181" s="297"/>
      <c r="J181" s="140"/>
      <c r="K181" s="142">
        <v>0.12</v>
      </c>
      <c r="L181" s="140"/>
      <c r="M181" s="140"/>
      <c r="N181" s="140"/>
      <c r="O181" s="140"/>
      <c r="P181" s="140"/>
      <c r="Q181" s="140"/>
      <c r="R181" s="140"/>
      <c r="S181" s="143"/>
      <c r="T181" s="144"/>
      <c r="U181" s="140"/>
      <c r="V181" s="140"/>
      <c r="W181" s="140"/>
      <c r="X181" s="140"/>
      <c r="Y181" s="140"/>
      <c r="Z181" s="140"/>
      <c r="AA181" s="145"/>
      <c r="AT181" s="146" t="s">
        <v>888</v>
      </c>
      <c r="AU181" s="146" t="s">
        <v>713</v>
      </c>
      <c r="AV181" s="146" t="s">
        <v>713</v>
      </c>
      <c r="AW181" s="146" t="s">
        <v>761</v>
      </c>
      <c r="AX181" s="146" t="s">
        <v>704</v>
      </c>
      <c r="AY181" s="146" t="s">
        <v>783</v>
      </c>
    </row>
    <row r="182" spans="2:65" s="6" customFormat="1" ht="27" customHeight="1">
      <c r="B182" s="21"/>
      <c r="C182" s="124" t="s">
        <v>1018</v>
      </c>
      <c r="D182" s="124" t="s">
        <v>784</v>
      </c>
      <c r="E182" s="125" t="s">
        <v>1019</v>
      </c>
      <c r="F182" s="158" t="s">
        <v>1020</v>
      </c>
      <c r="G182" s="280"/>
      <c r="H182" s="280"/>
      <c r="I182" s="280"/>
      <c r="J182" s="127" t="s">
        <v>818</v>
      </c>
      <c r="K182" s="128">
        <v>0.12</v>
      </c>
      <c r="L182" s="281"/>
      <c r="M182" s="280"/>
      <c r="N182" s="282">
        <f>ROUND($L$182*$K$182,2)</f>
        <v>0</v>
      </c>
      <c r="O182" s="280"/>
      <c r="P182" s="280"/>
      <c r="Q182" s="280"/>
      <c r="R182" s="126" t="s">
        <v>788</v>
      </c>
      <c r="S182" s="41"/>
      <c r="T182" s="129"/>
      <c r="U182" s="130" t="s">
        <v>674</v>
      </c>
      <c r="V182" s="22"/>
      <c r="W182" s="22"/>
      <c r="X182" s="131">
        <v>0</v>
      </c>
      <c r="Y182" s="131">
        <f>$X$182*$K$182</f>
        <v>0</v>
      </c>
      <c r="Z182" s="131">
        <v>0</v>
      </c>
      <c r="AA182" s="132">
        <f>$Z$182*$K$182</f>
        <v>0</v>
      </c>
      <c r="AR182" s="89" t="s">
        <v>789</v>
      </c>
      <c r="AT182" s="89" t="s">
        <v>784</v>
      </c>
      <c r="AU182" s="89" t="s">
        <v>713</v>
      </c>
      <c r="AY182" s="6" t="s">
        <v>783</v>
      </c>
      <c r="BE182" s="133">
        <f>IF($U$182="základní",$N$182,0)</f>
        <v>0</v>
      </c>
      <c r="BF182" s="133">
        <f>IF($U$182="snížená",$N$182,0)</f>
        <v>0</v>
      </c>
      <c r="BG182" s="133">
        <f>IF($U$182="zákl. přenesená",$N$182,0)</f>
        <v>0</v>
      </c>
      <c r="BH182" s="133">
        <f>IF($U$182="sníž. přenesená",$N$182,0)</f>
        <v>0</v>
      </c>
      <c r="BI182" s="133">
        <f>IF($U$182="nulová",$N$182,0)</f>
        <v>0</v>
      </c>
      <c r="BJ182" s="89" t="s">
        <v>654</v>
      </c>
      <c r="BK182" s="133">
        <f>ROUND($L$182*$K$182,2)</f>
        <v>0</v>
      </c>
      <c r="BL182" s="89" t="s">
        <v>789</v>
      </c>
      <c r="BM182" s="89" t="s">
        <v>1021</v>
      </c>
    </row>
    <row r="183" spans="2:47" s="6" customFormat="1" ht="16.5" customHeight="1">
      <c r="B183" s="21"/>
      <c r="C183" s="22"/>
      <c r="D183" s="22"/>
      <c r="E183" s="22"/>
      <c r="F183" s="298" t="s">
        <v>1022</v>
      </c>
      <c r="G183" s="181"/>
      <c r="H183" s="181"/>
      <c r="I183" s="181"/>
      <c r="J183" s="181"/>
      <c r="K183" s="181"/>
      <c r="L183" s="181"/>
      <c r="M183" s="181"/>
      <c r="N183" s="181"/>
      <c r="O183" s="181"/>
      <c r="P183" s="181"/>
      <c r="Q183" s="181"/>
      <c r="R183" s="181"/>
      <c r="S183" s="41"/>
      <c r="T183" s="50"/>
      <c r="U183" s="22"/>
      <c r="V183" s="22"/>
      <c r="W183" s="22"/>
      <c r="X183" s="22"/>
      <c r="Y183" s="22"/>
      <c r="Z183" s="22"/>
      <c r="AA183" s="51"/>
      <c r="AT183" s="6" t="s">
        <v>884</v>
      </c>
      <c r="AU183" s="6" t="s">
        <v>713</v>
      </c>
    </row>
    <row r="184" spans="2:65" s="6" customFormat="1" ht="27" customHeight="1">
      <c r="B184" s="21"/>
      <c r="C184" s="124" t="s">
        <v>1023</v>
      </c>
      <c r="D184" s="124" t="s">
        <v>784</v>
      </c>
      <c r="E184" s="125" t="s">
        <v>1024</v>
      </c>
      <c r="F184" s="158" t="s">
        <v>1025</v>
      </c>
      <c r="G184" s="280"/>
      <c r="H184" s="280"/>
      <c r="I184" s="280"/>
      <c r="J184" s="127" t="s">
        <v>818</v>
      </c>
      <c r="K184" s="128">
        <v>2.79</v>
      </c>
      <c r="L184" s="281"/>
      <c r="M184" s="280"/>
      <c r="N184" s="282">
        <f>ROUND($L$184*$K$184,2)</f>
        <v>0</v>
      </c>
      <c r="O184" s="280"/>
      <c r="P184" s="280"/>
      <c r="Q184" s="280"/>
      <c r="R184" s="126" t="s">
        <v>788</v>
      </c>
      <c r="S184" s="41"/>
      <c r="T184" s="129"/>
      <c r="U184" s="130" t="s">
        <v>674</v>
      </c>
      <c r="V184" s="22"/>
      <c r="W184" s="22"/>
      <c r="X184" s="131">
        <v>0.1117</v>
      </c>
      <c r="Y184" s="131">
        <f>$X$184*$K$184</f>
        <v>0.311643</v>
      </c>
      <c r="Z184" s="131">
        <v>0</v>
      </c>
      <c r="AA184" s="132">
        <f>$Z$184*$K$184</f>
        <v>0</v>
      </c>
      <c r="AR184" s="89" t="s">
        <v>789</v>
      </c>
      <c r="AT184" s="89" t="s">
        <v>784</v>
      </c>
      <c r="AU184" s="89" t="s">
        <v>713</v>
      </c>
      <c r="AY184" s="6" t="s">
        <v>783</v>
      </c>
      <c r="BE184" s="133">
        <f>IF($U$184="základní",$N$184,0)</f>
        <v>0</v>
      </c>
      <c r="BF184" s="133">
        <f>IF($U$184="snížená",$N$184,0)</f>
        <v>0</v>
      </c>
      <c r="BG184" s="133">
        <f>IF($U$184="zákl. přenesená",$N$184,0)</f>
        <v>0</v>
      </c>
      <c r="BH184" s="133">
        <f>IF($U$184="sníž. přenesená",$N$184,0)</f>
        <v>0</v>
      </c>
      <c r="BI184" s="133">
        <f>IF($U$184="nulová",$N$184,0)</f>
        <v>0</v>
      </c>
      <c r="BJ184" s="89" t="s">
        <v>654</v>
      </c>
      <c r="BK184" s="133">
        <f>ROUND($L$184*$K$184,2)</f>
        <v>0</v>
      </c>
      <c r="BL184" s="89" t="s">
        <v>789</v>
      </c>
      <c r="BM184" s="89" t="s">
        <v>1026</v>
      </c>
    </row>
    <row r="185" spans="2:47" s="6" customFormat="1" ht="16.5" customHeight="1">
      <c r="B185" s="21"/>
      <c r="C185" s="22"/>
      <c r="D185" s="22"/>
      <c r="E185" s="22"/>
      <c r="F185" s="298" t="s">
        <v>1027</v>
      </c>
      <c r="G185" s="181"/>
      <c r="H185" s="181"/>
      <c r="I185" s="181"/>
      <c r="J185" s="181"/>
      <c r="K185" s="181"/>
      <c r="L185" s="181"/>
      <c r="M185" s="181"/>
      <c r="N185" s="181"/>
      <c r="O185" s="181"/>
      <c r="P185" s="181"/>
      <c r="Q185" s="181"/>
      <c r="R185" s="181"/>
      <c r="S185" s="41"/>
      <c r="T185" s="50"/>
      <c r="U185" s="22"/>
      <c r="V185" s="22"/>
      <c r="W185" s="22"/>
      <c r="X185" s="22"/>
      <c r="Y185" s="22"/>
      <c r="Z185" s="22"/>
      <c r="AA185" s="51"/>
      <c r="AT185" s="6" t="s">
        <v>884</v>
      </c>
      <c r="AU185" s="6" t="s">
        <v>713</v>
      </c>
    </row>
    <row r="186" spans="2:47" s="6" customFormat="1" ht="109.5" customHeight="1">
      <c r="B186" s="21"/>
      <c r="C186" s="22"/>
      <c r="D186" s="22"/>
      <c r="E186" s="22"/>
      <c r="F186" s="299" t="s">
        <v>1028</v>
      </c>
      <c r="G186" s="181"/>
      <c r="H186" s="181"/>
      <c r="I186" s="181"/>
      <c r="J186" s="181"/>
      <c r="K186" s="181"/>
      <c r="L186" s="181"/>
      <c r="M186" s="181"/>
      <c r="N186" s="181"/>
      <c r="O186" s="181"/>
      <c r="P186" s="181"/>
      <c r="Q186" s="181"/>
      <c r="R186" s="181"/>
      <c r="S186" s="41"/>
      <c r="T186" s="50"/>
      <c r="U186" s="22"/>
      <c r="V186" s="22"/>
      <c r="W186" s="22"/>
      <c r="X186" s="22"/>
      <c r="Y186" s="22"/>
      <c r="Z186" s="22"/>
      <c r="AA186" s="51"/>
      <c r="AT186" s="6" t="s">
        <v>886</v>
      </c>
      <c r="AU186" s="6" t="s">
        <v>713</v>
      </c>
    </row>
    <row r="187" spans="2:51" s="6" customFormat="1" ht="15.75" customHeight="1">
      <c r="B187" s="139"/>
      <c r="C187" s="140"/>
      <c r="D187" s="140"/>
      <c r="E187" s="140"/>
      <c r="F187" s="296" t="s">
        <v>1029</v>
      </c>
      <c r="G187" s="297"/>
      <c r="H187" s="297"/>
      <c r="I187" s="297"/>
      <c r="J187" s="140"/>
      <c r="K187" s="142">
        <v>2.79</v>
      </c>
      <c r="L187" s="140"/>
      <c r="M187" s="140"/>
      <c r="N187" s="140"/>
      <c r="O187" s="140"/>
      <c r="P187" s="140"/>
      <c r="Q187" s="140"/>
      <c r="R187" s="140"/>
      <c r="S187" s="143"/>
      <c r="T187" s="144"/>
      <c r="U187" s="140"/>
      <c r="V187" s="140"/>
      <c r="W187" s="140"/>
      <c r="X187" s="140"/>
      <c r="Y187" s="140"/>
      <c r="Z187" s="140"/>
      <c r="AA187" s="145"/>
      <c r="AT187" s="146" t="s">
        <v>888</v>
      </c>
      <c r="AU187" s="146" t="s">
        <v>713</v>
      </c>
      <c r="AV187" s="146" t="s">
        <v>713</v>
      </c>
      <c r="AW187" s="146" t="s">
        <v>761</v>
      </c>
      <c r="AX187" s="146" t="s">
        <v>704</v>
      </c>
      <c r="AY187" s="146" t="s">
        <v>783</v>
      </c>
    </row>
    <row r="188" spans="2:65" s="6" customFormat="1" ht="15.75" customHeight="1">
      <c r="B188" s="21"/>
      <c r="C188" s="124" t="s">
        <v>1030</v>
      </c>
      <c r="D188" s="124" t="s">
        <v>784</v>
      </c>
      <c r="E188" s="125" t="s">
        <v>1031</v>
      </c>
      <c r="F188" s="158" t="s">
        <v>1032</v>
      </c>
      <c r="G188" s="280"/>
      <c r="H188" s="280"/>
      <c r="I188" s="280"/>
      <c r="J188" s="127" t="s">
        <v>818</v>
      </c>
      <c r="K188" s="128">
        <v>2.79</v>
      </c>
      <c r="L188" s="281"/>
      <c r="M188" s="280"/>
      <c r="N188" s="282">
        <f>ROUND($L$188*$K$188,2)</f>
        <v>0</v>
      </c>
      <c r="O188" s="280"/>
      <c r="P188" s="280"/>
      <c r="Q188" s="280"/>
      <c r="R188" s="126" t="s">
        <v>788</v>
      </c>
      <c r="S188" s="41"/>
      <c r="T188" s="129"/>
      <c r="U188" s="130" t="s">
        <v>674</v>
      </c>
      <c r="V188" s="22"/>
      <c r="W188" s="22"/>
      <c r="X188" s="131">
        <v>0.001</v>
      </c>
      <c r="Y188" s="131">
        <f>$X$188*$K$188</f>
        <v>0.00279</v>
      </c>
      <c r="Z188" s="131">
        <v>0</v>
      </c>
      <c r="AA188" s="132">
        <f>$Z$188*$K$188</f>
        <v>0</v>
      </c>
      <c r="AR188" s="89" t="s">
        <v>789</v>
      </c>
      <c r="AT188" s="89" t="s">
        <v>784</v>
      </c>
      <c r="AU188" s="89" t="s">
        <v>713</v>
      </c>
      <c r="AY188" s="6" t="s">
        <v>783</v>
      </c>
      <c r="BE188" s="133">
        <f>IF($U$188="základní",$N$188,0)</f>
        <v>0</v>
      </c>
      <c r="BF188" s="133">
        <f>IF($U$188="snížená",$N$188,0)</f>
        <v>0</v>
      </c>
      <c r="BG188" s="133">
        <f>IF($U$188="zákl. přenesená",$N$188,0)</f>
        <v>0</v>
      </c>
      <c r="BH188" s="133">
        <f>IF($U$188="sníž. přenesená",$N$188,0)</f>
        <v>0</v>
      </c>
      <c r="BI188" s="133">
        <f>IF($U$188="nulová",$N$188,0)</f>
        <v>0</v>
      </c>
      <c r="BJ188" s="89" t="s">
        <v>654</v>
      </c>
      <c r="BK188" s="133">
        <f>ROUND($L$188*$K$188,2)</f>
        <v>0</v>
      </c>
      <c r="BL188" s="89" t="s">
        <v>789</v>
      </c>
      <c r="BM188" s="89" t="s">
        <v>1033</v>
      </c>
    </row>
    <row r="189" spans="2:47" s="6" customFormat="1" ht="16.5" customHeight="1">
      <c r="B189" s="21"/>
      <c r="C189" s="22"/>
      <c r="D189" s="22"/>
      <c r="E189" s="22"/>
      <c r="F189" s="298" t="s">
        <v>1034</v>
      </c>
      <c r="G189" s="181"/>
      <c r="H189" s="181"/>
      <c r="I189" s="181"/>
      <c r="J189" s="181"/>
      <c r="K189" s="181"/>
      <c r="L189" s="181"/>
      <c r="M189" s="181"/>
      <c r="N189" s="181"/>
      <c r="O189" s="181"/>
      <c r="P189" s="181"/>
      <c r="Q189" s="181"/>
      <c r="R189" s="181"/>
      <c r="S189" s="41"/>
      <c r="T189" s="50"/>
      <c r="U189" s="22"/>
      <c r="V189" s="22"/>
      <c r="W189" s="22"/>
      <c r="X189" s="22"/>
      <c r="Y189" s="22"/>
      <c r="Z189" s="22"/>
      <c r="AA189" s="51"/>
      <c r="AT189" s="6" t="s">
        <v>884</v>
      </c>
      <c r="AU189" s="6" t="s">
        <v>713</v>
      </c>
    </row>
    <row r="190" spans="2:47" s="6" customFormat="1" ht="109.5" customHeight="1">
      <c r="B190" s="21"/>
      <c r="C190" s="22"/>
      <c r="D190" s="22"/>
      <c r="E190" s="22"/>
      <c r="F190" s="299" t="s">
        <v>1028</v>
      </c>
      <c r="G190" s="181"/>
      <c r="H190" s="181"/>
      <c r="I190" s="181"/>
      <c r="J190" s="181"/>
      <c r="K190" s="181"/>
      <c r="L190" s="181"/>
      <c r="M190" s="181"/>
      <c r="N190" s="181"/>
      <c r="O190" s="181"/>
      <c r="P190" s="181"/>
      <c r="Q190" s="181"/>
      <c r="R190" s="181"/>
      <c r="S190" s="41"/>
      <c r="T190" s="50"/>
      <c r="U190" s="22"/>
      <c r="V190" s="22"/>
      <c r="W190" s="22"/>
      <c r="X190" s="22"/>
      <c r="Y190" s="22"/>
      <c r="Z190" s="22"/>
      <c r="AA190" s="51"/>
      <c r="AT190" s="6" t="s">
        <v>886</v>
      </c>
      <c r="AU190" s="6" t="s">
        <v>713</v>
      </c>
    </row>
    <row r="191" spans="2:65" s="6" customFormat="1" ht="27" customHeight="1">
      <c r="B191" s="21"/>
      <c r="C191" s="124" t="s">
        <v>1035</v>
      </c>
      <c r="D191" s="124" t="s">
        <v>784</v>
      </c>
      <c r="E191" s="125" t="s">
        <v>1036</v>
      </c>
      <c r="F191" s="158" t="s">
        <v>1037</v>
      </c>
      <c r="G191" s="280"/>
      <c r="H191" s="280"/>
      <c r="I191" s="280"/>
      <c r="J191" s="127" t="s">
        <v>818</v>
      </c>
      <c r="K191" s="128">
        <v>1.1</v>
      </c>
      <c r="L191" s="281"/>
      <c r="M191" s="280"/>
      <c r="N191" s="282">
        <f>ROUND($L$191*$K$191,2)</f>
        <v>0</v>
      </c>
      <c r="O191" s="280"/>
      <c r="P191" s="280"/>
      <c r="Q191" s="280"/>
      <c r="R191" s="126" t="s">
        <v>788</v>
      </c>
      <c r="S191" s="41"/>
      <c r="T191" s="129"/>
      <c r="U191" s="130" t="s">
        <v>674</v>
      </c>
      <c r="V191" s="22"/>
      <c r="W191" s="22"/>
      <c r="X191" s="131">
        <v>0.080872</v>
      </c>
      <c r="Y191" s="131">
        <f>$X$191*$K$191</f>
        <v>0.0889592</v>
      </c>
      <c r="Z191" s="131">
        <v>0</v>
      </c>
      <c r="AA191" s="132">
        <f>$Z$191*$K$191</f>
        <v>0</v>
      </c>
      <c r="AR191" s="89" t="s">
        <v>789</v>
      </c>
      <c r="AT191" s="89" t="s">
        <v>784</v>
      </c>
      <c r="AU191" s="89" t="s">
        <v>713</v>
      </c>
      <c r="AY191" s="6" t="s">
        <v>783</v>
      </c>
      <c r="BE191" s="133">
        <f>IF($U$191="základní",$N$191,0)</f>
        <v>0</v>
      </c>
      <c r="BF191" s="133">
        <f>IF($U$191="snížená",$N$191,0)</f>
        <v>0</v>
      </c>
      <c r="BG191" s="133">
        <f>IF($U$191="zákl. přenesená",$N$191,0)</f>
        <v>0</v>
      </c>
      <c r="BH191" s="133">
        <f>IF($U$191="sníž. přenesená",$N$191,0)</f>
        <v>0</v>
      </c>
      <c r="BI191" s="133">
        <f>IF($U$191="nulová",$N$191,0)</f>
        <v>0</v>
      </c>
      <c r="BJ191" s="89" t="s">
        <v>654</v>
      </c>
      <c r="BK191" s="133">
        <f>ROUND($L$191*$K$191,2)</f>
        <v>0</v>
      </c>
      <c r="BL191" s="89" t="s">
        <v>789</v>
      </c>
      <c r="BM191" s="89" t="s">
        <v>1038</v>
      </c>
    </row>
    <row r="192" spans="2:47" s="6" customFormat="1" ht="16.5" customHeight="1">
      <c r="B192" s="21"/>
      <c r="C192" s="22"/>
      <c r="D192" s="22"/>
      <c r="E192" s="22"/>
      <c r="F192" s="298" t="s">
        <v>1039</v>
      </c>
      <c r="G192" s="181"/>
      <c r="H192" s="181"/>
      <c r="I192" s="181"/>
      <c r="J192" s="181"/>
      <c r="K192" s="181"/>
      <c r="L192" s="181"/>
      <c r="M192" s="181"/>
      <c r="N192" s="181"/>
      <c r="O192" s="181"/>
      <c r="P192" s="181"/>
      <c r="Q192" s="181"/>
      <c r="R192" s="181"/>
      <c r="S192" s="41"/>
      <c r="T192" s="50"/>
      <c r="U192" s="22"/>
      <c r="V192" s="22"/>
      <c r="W192" s="22"/>
      <c r="X192" s="22"/>
      <c r="Y192" s="22"/>
      <c r="Z192" s="22"/>
      <c r="AA192" s="51"/>
      <c r="AT192" s="6" t="s">
        <v>884</v>
      </c>
      <c r="AU192" s="6" t="s">
        <v>713</v>
      </c>
    </row>
    <row r="193" spans="2:47" s="6" customFormat="1" ht="85.5" customHeight="1">
      <c r="B193" s="21"/>
      <c r="C193" s="22"/>
      <c r="D193" s="22"/>
      <c r="E193" s="22"/>
      <c r="F193" s="299" t="s">
        <v>1040</v>
      </c>
      <c r="G193" s="181"/>
      <c r="H193" s="181"/>
      <c r="I193" s="181"/>
      <c r="J193" s="181"/>
      <c r="K193" s="181"/>
      <c r="L193" s="181"/>
      <c r="M193" s="181"/>
      <c r="N193" s="181"/>
      <c r="O193" s="181"/>
      <c r="P193" s="181"/>
      <c r="Q193" s="181"/>
      <c r="R193" s="181"/>
      <c r="S193" s="41"/>
      <c r="T193" s="50"/>
      <c r="U193" s="22"/>
      <c r="V193" s="22"/>
      <c r="W193" s="22"/>
      <c r="X193" s="22"/>
      <c r="Y193" s="22"/>
      <c r="Z193" s="22"/>
      <c r="AA193" s="51"/>
      <c r="AT193" s="6" t="s">
        <v>886</v>
      </c>
      <c r="AU193" s="6" t="s">
        <v>713</v>
      </c>
    </row>
    <row r="194" spans="2:51" s="6" customFormat="1" ht="15.75" customHeight="1">
      <c r="B194" s="139"/>
      <c r="C194" s="140"/>
      <c r="D194" s="140"/>
      <c r="E194" s="140"/>
      <c r="F194" s="296" t="s">
        <v>1041</v>
      </c>
      <c r="G194" s="297"/>
      <c r="H194" s="297"/>
      <c r="I194" s="297"/>
      <c r="J194" s="140"/>
      <c r="K194" s="142">
        <v>1.1</v>
      </c>
      <c r="L194" s="140"/>
      <c r="M194" s="140"/>
      <c r="N194" s="140"/>
      <c r="O194" s="140"/>
      <c r="P194" s="140"/>
      <c r="Q194" s="140"/>
      <c r="R194" s="140"/>
      <c r="S194" s="143"/>
      <c r="T194" s="144"/>
      <c r="U194" s="140"/>
      <c r="V194" s="140"/>
      <c r="W194" s="140"/>
      <c r="X194" s="140"/>
      <c r="Y194" s="140"/>
      <c r="Z194" s="140"/>
      <c r="AA194" s="145"/>
      <c r="AT194" s="146" t="s">
        <v>888</v>
      </c>
      <c r="AU194" s="146" t="s">
        <v>713</v>
      </c>
      <c r="AV194" s="146" t="s">
        <v>713</v>
      </c>
      <c r="AW194" s="146" t="s">
        <v>761</v>
      </c>
      <c r="AX194" s="146" t="s">
        <v>704</v>
      </c>
      <c r="AY194" s="146" t="s">
        <v>783</v>
      </c>
    </row>
    <row r="195" spans="2:65" s="6" customFormat="1" ht="27" customHeight="1">
      <c r="B195" s="21"/>
      <c r="C195" s="124" t="s">
        <v>1042</v>
      </c>
      <c r="D195" s="124" t="s">
        <v>784</v>
      </c>
      <c r="E195" s="125" t="s">
        <v>1043</v>
      </c>
      <c r="F195" s="158" t="s">
        <v>1044</v>
      </c>
      <c r="G195" s="280"/>
      <c r="H195" s="280"/>
      <c r="I195" s="280"/>
      <c r="J195" s="127" t="s">
        <v>818</v>
      </c>
      <c r="K195" s="128">
        <v>2.79</v>
      </c>
      <c r="L195" s="281"/>
      <c r="M195" s="280"/>
      <c r="N195" s="282">
        <f>ROUND($L$195*$K$195,2)</f>
        <v>0</v>
      </c>
      <c r="O195" s="280"/>
      <c r="P195" s="280"/>
      <c r="Q195" s="280"/>
      <c r="R195" s="126" t="s">
        <v>788</v>
      </c>
      <c r="S195" s="41"/>
      <c r="T195" s="129"/>
      <c r="U195" s="130" t="s">
        <v>674</v>
      </c>
      <c r="V195" s="22"/>
      <c r="W195" s="22"/>
      <c r="X195" s="131">
        <v>0</v>
      </c>
      <c r="Y195" s="131">
        <f>$X$195*$K$195</f>
        <v>0</v>
      </c>
      <c r="Z195" s="131">
        <v>0</v>
      </c>
      <c r="AA195" s="132">
        <f>$Z$195*$K$195</f>
        <v>0</v>
      </c>
      <c r="AR195" s="89" t="s">
        <v>789</v>
      </c>
      <c r="AT195" s="89" t="s">
        <v>784</v>
      </c>
      <c r="AU195" s="89" t="s">
        <v>713</v>
      </c>
      <c r="AY195" s="6" t="s">
        <v>783</v>
      </c>
      <c r="BE195" s="133">
        <f>IF($U$195="základní",$N$195,0)</f>
        <v>0</v>
      </c>
      <c r="BF195" s="133">
        <f>IF($U$195="snížená",$N$195,0)</f>
        <v>0</v>
      </c>
      <c r="BG195" s="133">
        <f>IF($U$195="zákl. přenesená",$N$195,0)</f>
        <v>0</v>
      </c>
      <c r="BH195" s="133">
        <f>IF($U$195="sníž. přenesená",$N$195,0)</f>
        <v>0</v>
      </c>
      <c r="BI195" s="133">
        <f>IF($U$195="nulová",$N$195,0)</f>
        <v>0</v>
      </c>
      <c r="BJ195" s="89" t="s">
        <v>654</v>
      </c>
      <c r="BK195" s="133">
        <f>ROUND($L$195*$K$195,2)</f>
        <v>0</v>
      </c>
      <c r="BL195" s="89" t="s">
        <v>789</v>
      </c>
      <c r="BM195" s="89" t="s">
        <v>1045</v>
      </c>
    </row>
    <row r="196" spans="2:47" s="6" customFormat="1" ht="16.5" customHeight="1">
      <c r="B196" s="21"/>
      <c r="C196" s="22"/>
      <c r="D196" s="22"/>
      <c r="E196" s="22"/>
      <c r="F196" s="298" t="s">
        <v>1046</v>
      </c>
      <c r="G196" s="181"/>
      <c r="H196" s="181"/>
      <c r="I196" s="181"/>
      <c r="J196" s="181"/>
      <c r="K196" s="181"/>
      <c r="L196" s="181"/>
      <c r="M196" s="181"/>
      <c r="N196" s="181"/>
      <c r="O196" s="181"/>
      <c r="P196" s="181"/>
      <c r="Q196" s="181"/>
      <c r="R196" s="181"/>
      <c r="S196" s="41"/>
      <c r="T196" s="50"/>
      <c r="U196" s="22"/>
      <c r="V196" s="22"/>
      <c r="W196" s="22"/>
      <c r="X196" s="22"/>
      <c r="Y196" s="22"/>
      <c r="Z196" s="22"/>
      <c r="AA196" s="51"/>
      <c r="AT196" s="6" t="s">
        <v>884</v>
      </c>
      <c r="AU196" s="6" t="s">
        <v>713</v>
      </c>
    </row>
    <row r="197" spans="2:65" s="6" customFormat="1" ht="15.75" customHeight="1">
      <c r="B197" s="21"/>
      <c r="C197" s="124" t="s">
        <v>1047</v>
      </c>
      <c r="D197" s="124" t="s">
        <v>784</v>
      </c>
      <c r="E197" s="125" t="s">
        <v>1048</v>
      </c>
      <c r="F197" s="158" t="s">
        <v>1049</v>
      </c>
      <c r="G197" s="280"/>
      <c r="H197" s="280"/>
      <c r="I197" s="280"/>
      <c r="J197" s="127" t="s">
        <v>798</v>
      </c>
      <c r="K197" s="128">
        <v>0.233</v>
      </c>
      <c r="L197" s="281"/>
      <c r="M197" s="280"/>
      <c r="N197" s="282">
        <f>ROUND($L$197*$K$197,2)</f>
        <v>0</v>
      </c>
      <c r="O197" s="280"/>
      <c r="P197" s="280"/>
      <c r="Q197" s="280"/>
      <c r="R197" s="126" t="s">
        <v>788</v>
      </c>
      <c r="S197" s="41"/>
      <c r="T197" s="129"/>
      <c r="U197" s="130" t="s">
        <v>674</v>
      </c>
      <c r="V197" s="22"/>
      <c r="W197" s="22"/>
      <c r="X197" s="131">
        <v>1.837</v>
      </c>
      <c r="Y197" s="131">
        <f>$X$197*$K$197</f>
        <v>0.42802100000000004</v>
      </c>
      <c r="Z197" s="131">
        <v>0</v>
      </c>
      <c r="AA197" s="132">
        <f>$Z$197*$K$197</f>
        <v>0</v>
      </c>
      <c r="AR197" s="89" t="s">
        <v>789</v>
      </c>
      <c r="AT197" s="89" t="s">
        <v>784</v>
      </c>
      <c r="AU197" s="89" t="s">
        <v>713</v>
      </c>
      <c r="AY197" s="6" t="s">
        <v>783</v>
      </c>
      <c r="BE197" s="133">
        <f>IF($U$197="základní",$N$197,0)</f>
        <v>0</v>
      </c>
      <c r="BF197" s="133">
        <f>IF($U$197="snížená",$N$197,0)</f>
        <v>0</v>
      </c>
      <c r="BG197" s="133">
        <f>IF($U$197="zákl. přenesená",$N$197,0)</f>
        <v>0</v>
      </c>
      <c r="BH197" s="133">
        <f>IF($U$197="sníž. přenesená",$N$197,0)</f>
        <v>0</v>
      </c>
      <c r="BI197" s="133">
        <f>IF($U$197="nulová",$N$197,0)</f>
        <v>0</v>
      </c>
      <c r="BJ197" s="89" t="s">
        <v>654</v>
      </c>
      <c r="BK197" s="133">
        <f>ROUND($L$197*$K$197,2)</f>
        <v>0</v>
      </c>
      <c r="BL197" s="89" t="s">
        <v>789</v>
      </c>
      <c r="BM197" s="89" t="s">
        <v>1050</v>
      </c>
    </row>
    <row r="198" spans="2:47" s="6" customFormat="1" ht="16.5" customHeight="1">
      <c r="B198" s="21"/>
      <c r="C198" s="22"/>
      <c r="D198" s="22"/>
      <c r="E198" s="22"/>
      <c r="F198" s="298" t="s">
        <v>1051</v>
      </c>
      <c r="G198" s="181"/>
      <c r="H198" s="181"/>
      <c r="I198" s="181"/>
      <c r="J198" s="181"/>
      <c r="K198" s="181"/>
      <c r="L198" s="181"/>
      <c r="M198" s="181"/>
      <c r="N198" s="181"/>
      <c r="O198" s="181"/>
      <c r="P198" s="181"/>
      <c r="Q198" s="181"/>
      <c r="R198" s="181"/>
      <c r="S198" s="41"/>
      <c r="T198" s="50"/>
      <c r="U198" s="22"/>
      <c r="V198" s="22"/>
      <c r="W198" s="22"/>
      <c r="X198" s="22"/>
      <c r="Y198" s="22"/>
      <c r="Z198" s="22"/>
      <c r="AA198" s="51"/>
      <c r="AT198" s="6" t="s">
        <v>884</v>
      </c>
      <c r="AU198" s="6" t="s">
        <v>713</v>
      </c>
    </row>
    <row r="199" spans="2:47" s="6" customFormat="1" ht="50.25" customHeight="1">
      <c r="B199" s="21"/>
      <c r="C199" s="22"/>
      <c r="D199" s="22"/>
      <c r="E199" s="22"/>
      <c r="F199" s="299" t="s">
        <v>1052</v>
      </c>
      <c r="G199" s="181"/>
      <c r="H199" s="181"/>
      <c r="I199" s="181"/>
      <c r="J199" s="181"/>
      <c r="K199" s="181"/>
      <c r="L199" s="181"/>
      <c r="M199" s="181"/>
      <c r="N199" s="181"/>
      <c r="O199" s="181"/>
      <c r="P199" s="181"/>
      <c r="Q199" s="181"/>
      <c r="R199" s="181"/>
      <c r="S199" s="41"/>
      <c r="T199" s="50"/>
      <c r="U199" s="22"/>
      <c r="V199" s="22"/>
      <c r="W199" s="22"/>
      <c r="X199" s="22"/>
      <c r="Y199" s="22"/>
      <c r="Z199" s="22"/>
      <c r="AA199" s="51"/>
      <c r="AT199" s="6" t="s">
        <v>886</v>
      </c>
      <c r="AU199" s="6" t="s">
        <v>713</v>
      </c>
    </row>
    <row r="200" spans="2:51" s="6" customFormat="1" ht="15.75" customHeight="1">
      <c r="B200" s="139"/>
      <c r="C200" s="140"/>
      <c r="D200" s="140"/>
      <c r="E200" s="140"/>
      <c r="F200" s="296" t="s">
        <v>1011</v>
      </c>
      <c r="G200" s="297"/>
      <c r="H200" s="297"/>
      <c r="I200" s="297"/>
      <c r="J200" s="140"/>
      <c r="K200" s="142">
        <v>0.233</v>
      </c>
      <c r="L200" s="140"/>
      <c r="M200" s="140"/>
      <c r="N200" s="140"/>
      <c r="O200" s="140"/>
      <c r="P200" s="140"/>
      <c r="Q200" s="140"/>
      <c r="R200" s="140"/>
      <c r="S200" s="143"/>
      <c r="T200" s="144"/>
      <c r="U200" s="140"/>
      <c r="V200" s="140"/>
      <c r="W200" s="140"/>
      <c r="X200" s="140"/>
      <c r="Y200" s="140"/>
      <c r="Z200" s="140"/>
      <c r="AA200" s="145"/>
      <c r="AT200" s="146" t="s">
        <v>888</v>
      </c>
      <c r="AU200" s="146" t="s">
        <v>713</v>
      </c>
      <c r="AV200" s="146" t="s">
        <v>713</v>
      </c>
      <c r="AW200" s="146" t="s">
        <v>761</v>
      </c>
      <c r="AX200" s="146" t="s">
        <v>704</v>
      </c>
      <c r="AY200" s="146" t="s">
        <v>783</v>
      </c>
    </row>
    <row r="201" spans="2:65" s="6" customFormat="1" ht="27" customHeight="1">
      <c r="B201" s="21"/>
      <c r="C201" s="124" t="s">
        <v>1053</v>
      </c>
      <c r="D201" s="124" t="s">
        <v>784</v>
      </c>
      <c r="E201" s="125" t="s">
        <v>1054</v>
      </c>
      <c r="F201" s="158" t="s">
        <v>1055</v>
      </c>
      <c r="G201" s="280"/>
      <c r="H201" s="280"/>
      <c r="I201" s="280"/>
      <c r="J201" s="127" t="s">
        <v>944</v>
      </c>
      <c r="K201" s="128">
        <v>1</v>
      </c>
      <c r="L201" s="281"/>
      <c r="M201" s="280"/>
      <c r="N201" s="282">
        <f>ROUND($L$201*$K$201,2)</f>
        <v>0</v>
      </c>
      <c r="O201" s="280"/>
      <c r="P201" s="280"/>
      <c r="Q201" s="280"/>
      <c r="R201" s="126" t="s">
        <v>788</v>
      </c>
      <c r="S201" s="41"/>
      <c r="T201" s="129"/>
      <c r="U201" s="130" t="s">
        <v>674</v>
      </c>
      <c r="V201" s="22"/>
      <c r="W201" s="22"/>
      <c r="X201" s="131">
        <v>0.016975</v>
      </c>
      <c r="Y201" s="131">
        <f>$X$201*$K$201</f>
        <v>0.016975</v>
      </c>
      <c r="Z201" s="131">
        <v>0</v>
      </c>
      <c r="AA201" s="132">
        <f>$Z$201*$K$201</f>
        <v>0</v>
      </c>
      <c r="AR201" s="89" t="s">
        <v>789</v>
      </c>
      <c r="AT201" s="89" t="s">
        <v>784</v>
      </c>
      <c r="AU201" s="89" t="s">
        <v>713</v>
      </c>
      <c r="AY201" s="6" t="s">
        <v>783</v>
      </c>
      <c r="BE201" s="133">
        <f>IF($U$201="základní",$N$201,0)</f>
        <v>0</v>
      </c>
      <c r="BF201" s="133">
        <f>IF($U$201="snížená",$N$201,0)</f>
        <v>0</v>
      </c>
      <c r="BG201" s="133">
        <f>IF($U$201="zákl. přenesená",$N$201,0)</f>
        <v>0</v>
      </c>
      <c r="BH201" s="133">
        <f>IF($U$201="sníž. přenesená",$N$201,0)</f>
        <v>0</v>
      </c>
      <c r="BI201" s="133">
        <f>IF($U$201="nulová",$N$201,0)</f>
        <v>0</v>
      </c>
      <c r="BJ201" s="89" t="s">
        <v>654</v>
      </c>
      <c r="BK201" s="133">
        <f>ROUND($L$201*$K$201,2)</f>
        <v>0</v>
      </c>
      <c r="BL201" s="89" t="s">
        <v>789</v>
      </c>
      <c r="BM201" s="89" t="s">
        <v>1056</v>
      </c>
    </row>
    <row r="202" spans="2:47" s="6" customFormat="1" ht="16.5" customHeight="1">
      <c r="B202" s="21"/>
      <c r="C202" s="22"/>
      <c r="D202" s="22"/>
      <c r="E202" s="22"/>
      <c r="F202" s="298" t="s">
        <v>1057</v>
      </c>
      <c r="G202" s="181"/>
      <c r="H202" s="181"/>
      <c r="I202" s="181"/>
      <c r="J202" s="181"/>
      <c r="K202" s="181"/>
      <c r="L202" s="181"/>
      <c r="M202" s="181"/>
      <c r="N202" s="181"/>
      <c r="O202" s="181"/>
      <c r="P202" s="181"/>
      <c r="Q202" s="181"/>
      <c r="R202" s="181"/>
      <c r="S202" s="41"/>
      <c r="T202" s="50"/>
      <c r="U202" s="22"/>
      <c r="V202" s="22"/>
      <c r="W202" s="22"/>
      <c r="X202" s="22"/>
      <c r="Y202" s="22"/>
      <c r="Z202" s="22"/>
      <c r="AA202" s="51"/>
      <c r="AT202" s="6" t="s">
        <v>884</v>
      </c>
      <c r="AU202" s="6" t="s">
        <v>713</v>
      </c>
    </row>
    <row r="203" spans="2:47" s="6" customFormat="1" ht="144.75" customHeight="1">
      <c r="B203" s="21"/>
      <c r="C203" s="22"/>
      <c r="D203" s="22"/>
      <c r="E203" s="22"/>
      <c r="F203" s="299" t="s">
        <v>1058</v>
      </c>
      <c r="G203" s="181"/>
      <c r="H203" s="181"/>
      <c r="I203" s="181"/>
      <c r="J203" s="181"/>
      <c r="K203" s="181"/>
      <c r="L203" s="181"/>
      <c r="M203" s="181"/>
      <c r="N203" s="181"/>
      <c r="O203" s="181"/>
      <c r="P203" s="181"/>
      <c r="Q203" s="181"/>
      <c r="R203" s="181"/>
      <c r="S203" s="41"/>
      <c r="T203" s="50"/>
      <c r="U203" s="22"/>
      <c r="V203" s="22"/>
      <c r="W203" s="22"/>
      <c r="X203" s="22"/>
      <c r="Y203" s="22"/>
      <c r="Z203" s="22"/>
      <c r="AA203" s="51"/>
      <c r="AT203" s="6" t="s">
        <v>886</v>
      </c>
      <c r="AU203" s="6" t="s">
        <v>713</v>
      </c>
    </row>
    <row r="204" spans="2:65" s="6" customFormat="1" ht="15.75" customHeight="1">
      <c r="B204" s="21"/>
      <c r="C204" s="147" t="s">
        <v>1059</v>
      </c>
      <c r="D204" s="147" t="s">
        <v>948</v>
      </c>
      <c r="E204" s="148" t="s">
        <v>1060</v>
      </c>
      <c r="F204" s="300" t="s">
        <v>1061</v>
      </c>
      <c r="G204" s="301"/>
      <c r="H204" s="301"/>
      <c r="I204" s="301"/>
      <c r="J204" s="149" t="s">
        <v>944</v>
      </c>
      <c r="K204" s="150">
        <v>1</v>
      </c>
      <c r="L204" s="302"/>
      <c r="M204" s="301"/>
      <c r="N204" s="303">
        <f>ROUND($L$204*$K$204,2)</f>
        <v>0</v>
      </c>
      <c r="O204" s="280"/>
      <c r="P204" s="280"/>
      <c r="Q204" s="280"/>
      <c r="R204" s="126" t="s">
        <v>788</v>
      </c>
      <c r="S204" s="41"/>
      <c r="T204" s="129"/>
      <c r="U204" s="130" t="s">
        <v>674</v>
      </c>
      <c r="V204" s="22"/>
      <c r="W204" s="22"/>
      <c r="X204" s="131">
        <v>0.0106</v>
      </c>
      <c r="Y204" s="131">
        <f>$X$204*$K$204</f>
        <v>0.0106</v>
      </c>
      <c r="Z204" s="131">
        <v>0</v>
      </c>
      <c r="AA204" s="132">
        <f>$Z$204*$K$204</f>
        <v>0</v>
      </c>
      <c r="AR204" s="89" t="s">
        <v>815</v>
      </c>
      <c r="AT204" s="89" t="s">
        <v>948</v>
      </c>
      <c r="AU204" s="89" t="s">
        <v>713</v>
      </c>
      <c r="AY204" s="6" t="s">
        <v>783</v>
      </c>
      <c r="BE204" s="133">
        <f>IF($U$204="základní",$N$204,0)</f>
        <v>0</v>
      </c>
      <c r="BF204" s="133">
        <f>IF($U$204="snížená",$N$204,0)</f>
        <v>0</v>
      </c>
      <c r="BG204" s="133">
        <f>IF($U$204="zákl. přenesená",$N$204,0)</f>
        <v>0</v>
      </c>
      <c r="BH204" s="133">
        <f>IF($U$204="sníž. přenesená",$N$204,0)</f>
        <v>0</v>
      </c>
      <c r="BI204" s="133">
        <f>IF($U$204="nulová",$N$204,0)</f>
        <v>0</v>
      </c>
      <c r="BJ204" s="89" t="s">
        <v>654</v>
      </c>
      <c r="BK204" s="133">
        <f>ROUND($L$204*$K$204,2)</f>
        <v>0</v>
      </c>
      <c r="BL204" s="89" t="s">
        <v>789</v>
      </c>
      <c r="BM204" s="89" t="s">
        <v>1062</v>
      </c>
    </row>
    <row r="205" spans="2:47" s="6" customFormat="1" ht="16.5" customHeight="1">
      <c r="B205" s="21"/>
      <c r="C205" s="22"/>
      <c r="D205" s="22"/>
      <c r="E205" s="22"/>
      <c r="F205" s="298" t="s">
        <v>1063</v>
      </c>
      <c r="G205" s="181"/>
      <c r="H205" s="181"/>
      <c r="I205" s="181"/>
      <c r="J205" s="181"/>
      <c r="K205" s="181"/>
      <c r="L205" s="181"/>
      <c r="M205" s="181"/>
      <c r="N205" s="181"/>
      <c r="O205" s="181"/>
      <c r="P205" s="181"/>
      <c r="Q205" s="181"/>
      <c r="R205" s="181"/>
      <c r="S205" s="41"/>
      <c r="T205" s="50"/>
      <c r="U205" s="22"/>
      <c r="V205" s="22"/>
      <c r="W205" s="22"/>
      <c r="X205" s="22"/>
      <c r="Y205" s="22"/>
      <c r="Z205" s="22"/>
      <c r="AA205" s="51"/>
      <c r="AT205" s="6" t="s">
        <v>884</v>
      </c>
      <c r="AU205" s="6" t="s">
        <v>713</v>
      </c>
    </row>
    <row r="206" spans="2:65" s="6" customFormat="1" ht="27" customHeight="1">
      <c r="B206" s="21"/>
      <c r="C206" s="124" t="s">
        <v>1064</v>
      </c>
      <c r="D206" s="124" t="s">
        <v>784</v>
      </c>
      <c r="E206" s="125" t="s">
        <v>1065</v>
      </c>
      <c r="F206" s="158" t="s">
        <v>1066</v>
      </c>
      <c r="G206" s="280"/>
      <c r="H206" s="280"/>
      <c r="I206" s="280"/>
      <c r="J206" s="127" t="s">
        <v>944</v>
      </c>
      <c r="K206" s="128">
        <v>4</v>
      </c>
      <c r="L206" s="281"/>
      <c r="M206" s="280"/>
      <c r="N206" s="282">
        <f>ROUND($L$206*$K$206,2)</f>
        <v>0</v>
      </c>
      <c r="O206" s="280"/>
      <c r="P206" s="280"/>
      <c r="Q206" s="280"/>
      <c r="R206" s="126" t="s">
        <v>788</v>
      </c>
      <c r="S206" s="41"/>
      <c r="T206" s="129"/>
      <c r="U206" s="130" t="s">
        <v>674</v>
      </c>
      <c r="V206" s="22"/>
      <c r="W206" s="22"/>
      <c r="X206" s="131">
        <v>0</v>
      </c>
      <c r="Y206" s="131">
        <f>$X$206*$K$206</f>
        <v>0</v>
      </c>
      <c r="Z206" s="131">
        <v>0</v>
      </c>
      <c r="AA206" s="132">
        <f>$Z$206*$K$206</f>
        <v>0</v>
      </c>
      <c r="AR206" s="89" t="s">
        <v>789</v>
      </c>
      <c r="AT206" s="89" t="s">
        <v>784</v>
      </c>
      <c r="AU206" s="89" t="s">
        <v>713</v>
      </c>
      <c r="AY206" s="6" t="s">
        <v>783</v>
      </c>
      <c r="BE206" s="133">
        <f>IF($U$206="základní",$N$206,0)</f>
        <v>0</v>
      </c>
      <c r="BF206" s="133">
        <f>IF($U$206="snížená",$N$206,0)</f>
        <v>0</v>
      </c>
      <c r="BG206" s="133">
        <f>IF($U$206="zákl. přenesená",$N$206,0)</f>
        <v>0</v>
      </c>
      <c r="BH206" s="133">
        <f>IF($U$206="sníž. přenesená",$N$206,0)</f>
        <v>0</v>
      </c>
      <c r="BI206" s="133">
        <f>IF($U$206="nulová",$N$206,0)</f>
        <v>0</v>
      </c>
      <c r="BJ206" s="89" t="s">
        <v>654</v>
      </c>
      <c r="BK206" s="133">
        <f>ROUND($L$206*$K$206,2)</f>
        <v>0</v>
      </c>
      <c r="BL206" s="89" t="s">
        <v>789</v>
      </c>
      <c r="BM206" s="89" t="s">
        <v>1067</v>
      </c>
    </row>
    <row r="207" spans="2:47" s="6" customFormat="1" ht="16.5" customHeight="1">
      <c r="B207" s="21"/>
      <c r="C207" s="22"/>
      <c r="D207" s="22"/>
      <c r="E207" s="22"/>
      <c r="F207" s="298" t="s">
        <v>1068</v>
      </c>
      <c r="G207" s="181"/>
      <c r="H207" s="181"/>
      <c r="I207" s="181"/>
      <c r="J207" s="181"/>
      <c r="K207" s="181"/>
      <c r="L207" s="181"/>
      <c r="M207" s="181"/>
      <c r="N207" s="181"/>
      <c r="O207" s="181"/>
      <c r="P207" s="181"/>
      <c r="Q207" s="181"/>
      <c r="R207" s="181"/>
      <c r="S207" s="41"/>
      <c r="T207" s="50"/>
      <c r="U207" s="22"/>
      <c r="V207" s="22"/>
      <c r="W207" s="22"/>
      <c r="X207" s="22"/>
      <c r="Y207" s="22"/>
      <c r="Z207" s="22"/>
      <c r="AA207" s="51"/>
      <c r="AT207" s="6" t="s">
        <v>884</v>
      </c>
      <c r="AU207" s="6" t="s">
        <v>713</v>
      </c>
    </row>
    <row r="208" spans="2:47" s="6" customFormat="1" ht="50.25" customHeight="1">
      <c r="B208" s="21"/>
      <c r="C208" s="22"/>
      <c r="D208" s="22"/>
      <c r="E208" s="22"/>
      <c r="F208" s="299" t="s">
        <v>1069</v>
      </c>
      <c r="G208" s="181"/>
      <c r="H208" s="181"/>
      <c r="I208" s="181"/>
      <c r="J208" s="181"/>
      <c r="K208" s="181"/>
      <c r="L208" s="181"/>
      <c r="M208" s="181"/>
      <c r="N208" s="181"/>
      <c r="O208" s="181"/>
      <c r="P208" s="181"/>
      <c r="Q208" s="181"/>
      <c r="R208" s="181"/>
      <c r="S208" s="41"/>
      <c r="T208" s="50"/>
      <c r="U208" s="22"/>
      <c r="V208" s="22"/>
      <c r="W208" s="22"/>
      <c r="X208" s="22"/>
      <c r="Y208" s="22"/>
      <c r="Z208" s="22"/>
      <c r="AA208" s="51"/>
      <c r="AT208" s="6" t="s">
        <v>886</v>
      </c>
      <c r="AU208" s="6" t="s">
        <v>713</v>
      </c>
    </row>
    <row r="209" spans="2:51" s="6" customFormat="1" ht="15.75" customHeight="1">
      <c r="B209" s="139"/>
      <c r="C209" s="140"/>
      <c r="D209" s="140"/>
      <c r="E209" s="140"/>
      <c r="F209" s="296" t="s">
        <v>789</v>
      </c>
      <c r="G209" s="297"/>
      <c r="H209" s="297"/>
      <c r="I209" s="297"/>
      <c r="J209" s="140"/>
      <c r="K209" s="142">
        <v>4</v>
      </c>
      <c r="L209" s="140"/>
      <c r="M209" s="140"/>
      <c r="N209" s="140"/>
      <c r="O209" s="140"/>
      <c r="P209" s="140"/>
      <c r="Q209" s="140"/>
      <c r="R209" s="140"/>
      <c r="S209" s="143"/>
      <c r="T209" s="144"/>
      <c r="U209" s="140"/>
      <c r="V209" s="140"/>
      <c r="W209" s="140"/>
      <c r="X209" s="140"/>
      <c r="Y209" s="140"/>
      <c r="Z209" s="140"/>
      <c r="AA209" s="145"/>
      <c r="AT209" s="146" t="s">
        <v>888</v>
      </c>
      <c r="AU209" s="146" t="s">
        <v>713</v>
      </c>
      <c r="AV209" s="146" t="s">
        <v>713</v>
      </c>
      <c r="AW209" s="146" t="s">
        <v>761</v>
      </c>
      <c r="AX209" s="146" t="s">
        <v>704</v>
      </c>
      <c r="AY209" s="146" t="s">
        <v>783</v>
      </c>
    </row>
    <row r="210" spans="2:65" s="6" customFormat="1" ht="15.75" customHeight="1">
      <c r="B210" s="21"/>
      <c r="C210" s="147" t="s">
        <v>1070</v>
      </c>
      <c r="D210" s="147" t="s">
        <v>948</v>
      </c>
      <c r="E210" s="148" t="s">
        <v>1071</v>
      </c>
      <c r="F210" s="300" t="s">
        <v>1072</v>
      </c>
      <c r="G210" s="301"/>
      <c r="H210" s="301"/>
      <c r="I210" s="301"/>
      <c r="J210" s="149" t="s">
        <v>944</v>
      </c>
      <c r="K210" s="150">
        <v>4</v>
      </c>
      <c r="L210" s="302"/>
      <c r="M210" s="301"/>
      <c r="N210" s="303">
        <f>ROUND($L$210*$K$210,2)</f>
        <v>0</v>
      </c>
      <c r="O210" s="280"/>
      <c r="P210" s="280"/>
      <c r="Q210" s="280"/>
      <c r="R210" s="126" t="s">
        <v>788</v>
      </c>
      <c r="S210" s="41"/>
      <c r="T210" s="129"/>
      <c r="U210" s="130" t="s">
        <v>674</v>
      </c>
      <c r="V210" s="22"/>
      <c r="W210" s="22"/>
      <c r="X210" s="131">
        <v>0.0013</v>
      </c>
      <c r="Y210" s="131">
        <f>$X$210*$K$210</f>
        <v>0.0052</v>
      </c>
      <c r="Z210" s="131">
        <v>0</v>
      </c>
      <c r="AA210" s="132">
        <f>$Z$210*$K$210</f>
        <v>0</v>
      </c>
      <c r="AR210" s="89" t="s">
        <v>815</v>
      </c>
      <c r="AT210" s="89" t="s">
        <v>948</v>
      </c>
      <c r="AU210" s="89" t="s">
        <v>713</v>
      </c>
      <c r="AY210" s="6" t="s">
        <v>783</v>
      </c>
      <c r="BE210" s="133">
        <f>IF($U$210="základní",$N$210,0)</f>
        <v>0</v>
      </c>
      <c r="BF210" s="133">
        <f>IF($U$210="snížená",$N$210,0)</f>
        <v>0</v>
      </c>
      <c r="BG210" s="133">
        <f>IF($U$210="zákl. přenesená",$N$210,0)</f>
        <v>0</v>
      </c>
      <c r="BH210" s="133">
        <f>IF($U$210="sníž. přenesená",$N$210,0)</f>
        <v>0</v>
      </c>
      <c r="BI210" s="133">
        <f>IF($U$210="nulová",$N$210,0)</f>
        <v>0</v>
      </c>
      <c r="BJ210" s="89" t="s">
        <v>654</v>
      </c>
      <c r="BK210" s="133">
        <f>ROUND($L$210*$K$210,2)</f>
        <v>0</v>
      </c>
      <c r="BL210" s="89" t="s">
        <v>789</v>
      </c>
      <c r="BM210" s="89" t="s">
        <v>1073</v>
      </c>
    </row>
    <row r="211" spans="2:47" s="6" customFormat="1" ht="16.5" customHeight="1">
      <c r="B211" s="21"/>
      <c r="C211" s="22"/>
      <c r="D211" s="22"/>
      <c r="E211" s="22"/>
      <c r="F211" s="298" t="s">
        <v>1074</v>
      </c>
      <c r="G211" s="181"/>
      <c r="H211" s="181"/>
      <c r="I211" s="181"/>
      <c r="J211" s="181"/>
      <c r="K211" s="181"/>
      <c r="L211" s="181"/>
      <c r="M211" s="181"/>
      <c r="N211" s="181"/>
      <c r="O211" s="181"/>
      <c r="P211" s="181"/>
      <c r="Q211" s="181"/>
      <c r="R211" s="181"/>
      <c r="S211" s="41"/>
      <c r="T211" s="50"/>
      <c r="U211" s="22"/>
      <c r="V211" s="22"/>
      <c r="W211" s="22"/>
      <c r="X211" s="22"/>
      <c r="Y211" s="22"/>
      <c r="Z211" s="22"/>
      <c r="AA211" s="51"/>
      <c r="AT211" s="6" t="s">
        <v>884</v>
      </c>
      <c r="AU211" s="6" t="s">
        <v>713</v>
      </c>
    </row>
    <row r="212" spans="2:63" s="113" customFormat="1" ht="30.75" customHeight="1">
      <c r="B212" s="114"/>
      <c r="C212" s="115"/>
      <c r="D212" s="123" t="s">
        <v>766</v>
      </c>
      <c r="E212" s="115"/>
      <c r="F212" s="115"/>
      <c r="G212" s="115"/>
      <c r="H212" s="115"/>
      <c r="I212" s="115"/>
      <c r="J212" s="115"/>
      <c r="K212" s="115"/>
      <c r="L212" s="115"/>
      <c r="M212" s="115"/>
      <c r="N212" s="171">
        <f>$BK$212</f>
        <v>0</v>
      </c>
      <c r="O212" s="172"/>
      <c r="P212" s="172"/>
      <c r="Q212" s="172"/>
      <c r="R212" s="115"/>
      <c r="S212" s="117"/>
      <c r="T212" s="118"/>
      <c r="U212" s="115"/>
      <c r="V212" s="115"/>
      <c r="W212" s="119">
        <f>$W$213+SUM($W$214:$W$225)</f>
        <v>0</v>
      </c>
      <c r="X212" s="115"/>
      <c r="Y212" s="119">
        <f>$Y$213+SUM($Y$214:$Y$225)</f>
        <v>0.051520550000000005</v>
      </c>
      <c r="Z212" s="115"/>
      <c r="AA212" s="120">
        <f>$AA$213+SUM($AA$214:$AA$225)</f>
        <v>0</v>
      </c>
      <c r="AR212" s="121" t="s">
        <v>654</v>
      </c>
      <c r="AT212" s="121" t="s">
        <v>703</v>
      </c>
      <c r="AU212" s="121" t="s">
        <v>654</v>
      </c>
      <c r="AY212" s="121" t="s">
        <v>783</v>
      </c>
      <c r="BK212" s="122">
        <f>$BK$213+SUM($BK$214:$BK$225)</f>
        <v>0</v>
      </c>
    </row>
    <row r="213" spans="2:65" s="6" customFormat="1" ht="39" customHeight="1">
      <c r="B213" s="21"/>
      <c r="C213" s="124" t="s">
        <v>1075</v>
      </c>
      <c r="D213" s="124" t="s">
        <v>784</v>
      </c>
      <c r="E213" s="125" t="s">
        <v>1076</v>
      </c>
      <c r="F213" s="158" t="s">
        <v>1077</v>
      </c>
      <c r="G213" s="280"/>
      <c r="H213" s="280"/>
      <c r="I213" s="280"/>
      <c r="J213" s="127" t="s">
        <v>818</v>
      </c>
      <c r="K213" s="128">
        <v>11.16</v>
      </c>
      <c r="L213" s="281"/>
      <c r="M213" s="280"/>
      <c r="N213" s="282">
        <f>ROUND($L$213*$K$213,2)</f>
        <v>0</v>
      </c>
      <c r="O213" s="280"/>
      <c r="P213" s="280"/>
      <c r="Q213" s="280"/>
      <c r="R213" s="126" t="s">
        <v>788</v>
      </c>
      <c r="S213" s="41"/>
      <c r="T213" s="129"/>
      <c r="U213" s="130" t="s">
        <v>674</v>
      </c>
      <c r="V213" s="22"/>
      <c r="W213" s="22"/>
      <c r="X213" s="131">
        <v>0.00013</v>
      </c>
      <c r="Y213" s="131">
        <f>$X$213*$K$213</f>
        <v>0.0014508</v>
      </c>
      <c r="Z213" s="131">
        <v>0</v>
      </c>
      <c r="AA213" s="132">
        <f>$Z$213*$K$213</f>
        <v>0</v>
      </c>
      <c r="AR213" s="89" t="s">
        <v>789</v>
      </c>
      <c r="AT213" s="89" t="s">
        <v>784</v>
      </c>
      <c r="AU213" s="89" t="s">
        <v>713</v>
      </c>
      <c r="AY213" s="6" t="s">
        <v>783</v>
      </c>
      <c r="BE213" s="133">
        <f>IF($U$213="základní",$N$213,0)</f>
        <v>0</v>
      </c>
      <c r="BF213" s="133">
        <f>IF($U$213="snížená",$N$213,0)</f>
        <v>0</v>
      </c>
      <c r="BG213" s="133">
        <f>IF($U$213="zákl. přenesená",$N$213,0)</f>
        <v>0</v>
      </c>
      <c r="BH213" s="133">
        <f>IF($U$213="sníž. přenesená",$N$213,0)</f>
        <v>0</v>
      </c>
      <c r="BI213" s="133">
        <f>IF($U$213="nulová",$N$213,0)</f>
        <v>0</v>
      </c>
      <c r="BJ213" s="89" t="s">
        <v>654</v>
      </c>
      <c r="BK213" s="133">
        <f>ROUND($L$213*$K$213,2)</f>
        <v>0</v>
      </c>
      <c r="BL213" s="89" t="s">
        <v>789</v>
      </c>
      <c r="BM213" s="89" t="s">
        <v>1078</v>
      </c>
    </row>
    <row r="214" spans="2:47" s="6" customFormat="1" ht="16.5" customHeight="1">
      <c r="B214" s="21"/>
      <c r="C214" s="22"/>
      <c r="D214" s="22"/>
      <c r="E214" s="22"/>
      <c r="F214" s="298" t="s">
        <v>1079</v>
      </c>
      <c r="G214" s="181"/>
      <c r="H214" s="181"/>
      <c r="I214" s="181"/>
      <c r="J214" s="181"/>
      <c r="K214" s="181"/>
      <c r="L214" s="181"/>
      <c r="M214" s="181"/>
      <c r="N214" s="181"/>
      <c r="O214" s="181"/>
      <c r="P214" s="181"/>
      <c r="Q214" s="181"/>
      <c r="R214" s="181"/>
      <c r="S214" s="41"/>
      <c r="T214" s="50"/>
      <c r="U214" s="22"/>
      <c r="V214" s="22"/>
      <c r="W214" s="22"/>
      <c r="X214" s="22"/>
      <c r="Y214" s="22"/>
      <c r="Z214" s="22"/>
      <c r="AA214" s="51"/>
      <c r="AT214" s="6" t="s">
        <v>884</v>
      </c>
      <c r="AU214" s="6" t="s">
        <v>713</v>
      </c>
    </row>
    <row r="215" spans="2:47" s="6" customFormat="1" ht="74.25" customHeight="1">
      <c r="B215" s="21"/>
      <c r="C215" s="22"/>
      <c r="D215" s="22"/>
      <c r="E215" s="22"/>
      <c r="F215" s="299" t="s">
        <v>1080</v>
      </c>
      <c r="G215" s="181"/>
      <c r="H215" s="181"/>
      <c r="I215" s="181"/>
      <c r="J215" s="181"/>
      <c r="K215" s="181"/>
      <c r="L215" s="181"/>
      <c r="M215" s="181"/>
      <c r="N215" s="181"/>
      <c r="O215" s="181"/>
      <c r="P215" s="181"/>
      <c r="Q215" s="181"/>
      <c r="R215" s="181"/>
      <c r="S215" s="41"/>
      <c r="T215" s="50"/>
      <c r="U215" s="22"/>
      <c r="V215" s="22"/>
      <c r="W215" s="22"/>
      <c r="X215" s="22"/>
      <c r="Y215" s="22"/>
      <c r="Z215" s="22"/>
      <c r="AA215" s="51"/>
      <c r="AT215" s="6" t="s">
        <v>886</v>
      </c>
      <c r="AU215" s="6" t="s">
        <v>713</v>
      </c>
    </row>
    <row r="216" spans="2:51" s="6" customFormat="1" ht="15.75" customHeight="1">
      <c r="B216" s="139"/>
      <c r="C216" s="140"/>
      <c r="D216" s="140"/>
      <c r="E216" s="140"/>
      <c r="F216" s="296" t="s">
        <v>1081</v>
      </c>
      <c r="G216" s="297"/>
      <c r="H216" s="297"/>
      <c r="I216" s="297"/>
      <c r="J216" s="140"/>
      <c r="K216" s="142">
        <v>11.16</v>
      </c>
      <c r="L216" s="140"/>
      <c r="M216" s="140"/>
      <c r="N216" s="140"/>
      <c r="O216" s="140"/>
      <c r="P216" s="140"/>
      <c r="Q216" s="140"/>
      <c r="R216" s="140"/>
      <c r="S216" s="143"/>
      <c r="T216" s="144"/>
      <c r="U216" s="140"/>
      <c r="V216" s="140"/>
      <c r="W216" s="140"/>
      <c r="X216" s="140"/>
      <c r="Y216" s="140"/>
      <c r="Z216" s="140"/>
      <c r="AA216" s="145"/>
      <c r="AT216" s="146" t="s">
        <v>888</v>
      </c>
      <c r="AU216" s="146" t="s">
        <v>713</v>
      </c>
      <c r="AV216" s="146" t="s">
        <v>713</v>
      </c>
      <c r="AW216" s="146" t="s">
        <v>761</v>
      </c>
      <c r="AX216" s="146" t="s">
        <v>704</v>
      </c>
      <c r="AY216" s="146" t="s">
        <v>783</v>
      </c>
    </row>
    <row r="217" spans="2:65" s="6" customFormat="1" ht="27" customHeight="1">
      <c r="B217" s="21"/>
      <c r="C217" s="124" t="s">
        <v>1082</v>
      </c>
      <c r="D217" s="124" t="s">
        <v>784</v>
      </c>
      <c r="E217" s="125" t="s">
        <v>1083</v>
      </c>
      <c r="F217" s="158" t="s">
        <v>1084</v>
      </c>
      <c r="G217" s="280"/>
      <c r="H217" s="280"/>
      <c r="I217" s="280"/>
      <c r="J217" s="127" t="s">
        <v>818</v>
      </c>
      <c r="K217" s="128">
        <v>4.86</v>
      </c>
      <c r="L217" s="281"/>
      <c r="M217" s="280"/>
      <c r="N217" s="282">
        <f>ROUND($L$217*$K$217,2)</f>
        <v>0</v>
      </c>
      <c r="O217" s="280"/>
      <c r="P217" s="280"/>
      <c r="Q217" s="280"/>
      <c r="R217" s="126" t="s">
        <v>788</v>
      </c>
      <c r="S217" s="41"/>
      <c r="T217" s="129"/>
      <c r="U217" s="130" t="s">
        <v>674</v>
      </c>
      <c r="V217" s="22"/>
      <c r="W217" s="22"/>
      <c r="X217" s="131">
        <v>3.75E-05</v>
      </c>
      <c r="Y217" s="131">
        <f>$X$217*$K$217</f>
        <v>0.00018224999999999998</v>
      </c>
      <c r="Z217" s="131">
        <v>0</v>
      </c>
      <c r="AA217" s="132">
        <f>$Z$217*$K$217</f>
        <v>0</v>
      </c>
      <c r="AR217" s="89" t="s">
        <v>789</v>
      </c>
      <c r="AT217" s="89" t="s">
        <v>784</v>
      </c>
      <c r="AU217" s="89" t="s">
        <v>713</v>
      </c>
      <c r="AY217" s="6" t="s">
        <v>783</v>
      </c>
      <c r="BE217" s="133">
        <f>IF($U$217="základní",$N$217,0)</f>
        <v>0</v>
      </c>
      <c r="BF217" s="133">
        <f>IF($U$217="snížená",$N$217,0)</f>
        <v>0</v>
      </c>
      <c r="BG217" s="133">
        <f>IF($U$217="zákl. přenesená",$N$217,0)</f>
        <v>0</v>
      </c>
      <c r="BH217" s="133">
        <f>IF($U$217="sníž. přenesená",$N$217,0)</f>
        <v>0</v>
      </c>
      <c r="BI217" s="133">
        <f>IF($U$217="nulová",$N$217,0)</f>
        <v>0</v>
      </c>
      <c r="BJ217" s="89" t="s">
        <v>654</v>
      </c>
      <c r="BK217" s="133">
        <f>ROUND($L$217*$K$217,2)</f>
        <v>0</v>
      </c>
      <c r="BL217" s="89" t="s">
        <v>789</v>
      </c>
      <c r="BM217" s="89" t="s">
        <v>1085</v>
      </c>
    </row>
    <row r="218" spans="2:47" s="6" customFormat="1" ht="38.25" customHeight="1">
      <c r="B218" s="21"/>
      <c r="C218" s="22"/>
      <c r="D218" s="22"/>
      <c r="E218" s="22"/>
      <c r="F218" s="298" t="s">
        <v>1086</v>
      </c>
      <c r="G218" s="181"/>
      <c r="H218" s="181"/>
      <c r="I218" s="181"/>
      <c r="J218" s="181"/>
      <c r="K218" s="181"/>
      <c r="L218" s="181"/>
      <c r="M218" s="181"/>
      <c r="N218" s="181"/>
      <c r="O218" s="181"/>
      <c r="P218" s="181"/>
      <c r="Q218" s="181"/>
      <c r="R218" s="181"/>
      <c r="S218" s="41"/>
      <c r="T218" s="50"/>
      <c r="U218" s="22"/>
      <c r="V218" s="22"/>
      <c r="W218" s="22"/>
      <c r="X218" s="22"/>
      <c r="Y218" s="22"/>
      <c r="Z218" s="22"/>
      <c r="AA218" s="51"/>
      <c r="AT218" s="6" t="s">
        <v>884</v>
      </c>
      <c r="AU218" s="6" t="s">
        <v>713</v>
      </c>
    </row>
    <row r="219" spans="2:47" s="6" customFormat="1" ht="97.5" customHeight="1">
      <c r="B219" s="21"/>
      <c r="C219" s="22"/>
      <c r="D219" s="22"/>
      <c r="E219" s="22"/>
      <c r="F219" s="299" t="s">
        <v>1087</v>
      </c>
      <c r="G219" s="181"/>
      <c r="H219" s="181"/>
      <c r="I219" s="181"/>
      <c r="J219" s="181"/>
      <c r="K219" s="181"/>
      <c r="L219" s="181"/>
      <c r="M219" s="181"/>
      <c r="N219" s="181"/>
      <c r="O219" s="181"/>
      <c r="P219" s="181"/>
      <c r="Q219" s="181"/>
      <c r="R219" s="181"/>
      <c r="S219" s="41"/>
      <c r="T219" s="50"/>
      <c r="U219" s="22"/>
      <c r="V219" s="22"/>
      <c r="W219" s="22"/>
      <c r="X219" s="22"/>
      <c r="Y219" s="22"/>
      <c r="Z219" s="22"/>
      <c r="AA219" s="51"/>
      <c r="AT219" s="6" t="s">
        <v>886</v>
      </c>
      <c r="AU219" s="6" t="s">
        <v>713</v>
      </c>
    </row>
    <row r="220" spans="2:51" s="6" customFormat="1" ht="15.75" customHeight="1">
      <c r="B220" s="139"/>
      <c r="C220" s="140"/>
      <c r="D220" s="140"/>
      <c r="E220" s="140"/>
      <c r="F220" s="296" t="s">
        <v>1088</v>
      </c>
      <c r="G220" s="297"/>
      <c r="H220" s="297"/>
      <c r="I220" s="297"/>
      <c r="J220" s="140"/>
      <c r="K220" s="142">
        <v>4.86</v>
      </c>
      <c r="L220" s="140"/>
      <c r="M220" s="140"/>
      <c r="N220" s="140"/>
      <c r="O220" s="140"/>
      <c r="P220" s="140"/>
      <c r="Q220" s="140"/>
      <c r="R220" s="140"/>
      <c r="S220" s="143"/>
      <c r="T220" s="144"/>
      <c r="U220" s="140"/>
      <c r="V220" s="140"/>
      <c r="W220" s="140"/>
      <c r="X220" s="140"/>
      <c r="Y220" s="140"/>
      <c r="Z220" s="140"/>
      <c r="AA220" s="145"/>
      <c r="AT220" s="146" t="s">
        <v>888</v>
      </c>
      <c r="AU220" s="146" t="s">
        <v>713</v>
      </c>
      <c r="AV220" s="146" t="s">
        <v>713</v>
      </c>
      <c r="AW220" s="146" t="s">
        <v>761</v>
      </c>
      <c r="AX220" s="146" t="s">
        <v>704</v>
      </c>
      <c r="AY220" s="146" t="s">
        <v>783</v>
      </c>
    </row>
    <row r="221" spans="2:65" s="6" customFormat="1" ht="39" customHeight="1">
      <c r="B221" s="21"/>
      <c r="C221" s="124" t="s">
        <v>1089</v>
      </c>
      <c r="D221" s="124" t="s">
        <v>784</v>
      </c>
      <c r="E221" s="125" t="s">
        <v>1090</v>
      </c>
      <c r="F221" s="158" t="s">
        <v>1091</v>
      </c>
      <c r="G221" s="280"/>
      <c r="H221" s="280"/>
      <c r="I221" s="280"/>
      <c r="J221" s="127" t="s">
        <v>787</v>
      </c>
      <c r="K221" s="128">
        <v>2</v>
      </c>
      <c r="L221" s="281"/>
      <c r="M221" s="280"/>
      <c r="N221" s="282">
        <f>ROUND($L$221*$K$221,2)</f>
        <v>0</v>
      </c>
      <c r="O221" s="280"/>
      <c r="P221" s="280"/>
      <c r="Q221" s="280"/>
      <c r="R221" s="126" t="s">
        <v>788</v>
      </c>
      <c r="S221" s="41"/>
      <c r="T221" s="129"/>
      <c r="U221" s="130" t="s">
        <v>674</v>
      </c>
      <c r="V221" s="22"/>
      <c r="W221" s="22"/>
      <c r="X221" s="131">
        <v>0.00622375</v>
      </c>
      <c r="Y221" s="131">
        <f>$X$221*$K$221</f>
        <v>0.0124475</v>
      </c>
      <c r="Z221" s="131">
        <v>0</v>
      </c>
      <c r="AA221" s="132">
        <f>$Z$221*$K$221</f>
        <v>0</v>
      </c>
      <c r="AR221" s="89" t="s">
        <v>789</v>
      </c>
      <c r="AT221" s="89" t="s">
        <v>784</v>
      </c>
      <c r="AU221" s="89" t="s">
        <v>713</v>
      </c>
      <c r="AY221" s="6" t="s">
        <v>783</v>
      </c>
      <c r="BE221" s="133">
        <f>IF($U$221="základní",$N$221,0)</f>
        <v>0</v>
      </c>
      <c r="BF221" s="133">
        <f>IF($U$221="snížená",$N$221,0)</f>
        <v>0</v>
      </c>
      <c r="BG221" s="133">
        <f>IF($U$221="zákl. přenesená",$N$221,0)</f>
        <v>0</v>
      </c>
      <c r="BH221" s="133">
        <f>IF($U$221="sníž. přenesená",$N$221,0)</f>
        <v>0</v>
      </c>
      <c r="BI221" s="133">
        <f>IF($U$221="nulová",$N$221,0)</f>
        <v>0</v>
      </c>
      <c r="BJ221" s="89" t="s">
        <v>654</v>
      </c>
      <c r="BK221" s="133">
        <f>ROUND($L$221*$K$221,2)</f>
        <v>0</v>
      </c>
      <c r="BL221" s="89" t="s">
        <v>789</v>
      </c>
      <c r="BM221" s="89" t="s">
        <v>1092</v>
      </c>
    </row>
    <row r="222" spans="2:47" s="6" customFormat="1" ht="16.5" customHeight="1">
      <c r="B222" s="21"/>
      <c r="C222" s="22"/>
      <c r="D222" s="22"/>
      <c r="E222" s="22"/>
      <c r="F222" s="298" t="s">
        <v>1093</v>
      </c>
      <c r="G222" s="181"/>
      <c r="H222" s="181"/>
      <c r="I222" s="181"/>
      <c r="J222" s="181"/>
      <c r="K222" s="181"/>
      <c r="L222" s="181"/>
      <c r="M222" s="181"/>
      <c r="N222" s="181"/>
      <c r="O222" s="181"/>
      <c r="P222" s="181"/>
      <c r="Q222" s="181"/>
      <c r="R222" s="181"/>
      <c r="S222" s="41"/>
      <c r="T222" s="50"/>
      <c r="U222" s="22"/>
      <c r="V222" s="22"/>
      <c r="W222" s="22"/>
      <c r="X222" s="22"/>
      <c r="Y222" s="22"/>
      <c r="Z222" s="22"/>
      <c r="AA222" s="51"/>
      <c r="AT222" s="6" t="s">
        <v>884</v>
      </c>
      <c r="AU222" s="6" t="s">
        <v>713</v>
      </c>
    </row>
    <row r="223" spans="2:47" s="6" customFormat="1" ht="74.25" customHeight="1">
      <c r="B223" s="21"/>
      <c r="C223" s="22"/>
      <c r="D223" s="22"/>
      <c r="E223" s="22"/>
      <c r="F223" s="299" t="s">
        <v>1094</v>
      </c>
      <c r="G223" s="181"/>
      <c r="H223" s="181"/>
      <c r="I223" s="181"/>
      <c r="J223" s="181"/>
      <c r="K223" s="181"/>
      <c r="L223" s="181"/>
      <c r="M223" s="181"/>
      <c r="N223" s="181"/>
      <c r="O223" s="181"/>
      <c r="P223" s="181"/>
      <c r="Q223" s="181"/>
      <c r="R223" s="181"/>
      <c r="S223" s="41"/>
      <c r="T223" s="50"/>
      <c r="U223" s="22"/>
      <c r="V223" s="22"/>
      <c r="W223" s="22"/>
      <c r="X223" s="22"/>
      <c r="Y223" s="22"/>
      <c r="Z223" s="22"/>
      <c r="AA223" s="51"/>
      <c r="AT223" s="6" t="s">
        <v>886</v>
      </c>
      <c r="AU223" s="6" t="s">
        <v>713</v>
      </c>
    </row>
    <row r="224" spans="2:65" s="6" customFormat="1" ht="27" customHeight="1">
      <c r="B224" s="21"/>
      <c r="C224" s="124" t="s">
        <v>1095</v>
      </c>
      <c r="D224" s="124" t="s">
        <v>784</v>
      </c>
      <c r="E224" s="125" t="s">
        <v>1096</v>
      </c>
      <c r="F224" s="158" t="s">
        <v>1097</v>
      </c>
      <c r="G224" s="280"/>
      <c r="H224" s="280"/>
      <c r="I224" s="280"/>
      <c r="J224" s="127" t="s">
        <v>944</v>
      </c>
      <c r="K224" s="128">
        <v>8</v>
      </c>
      <c r="L224" s="281"/>
      <c r="M224" s="280"/>
      <c r="N224" s="282">
        <f>ROUND($L$224*$K$224,2)</f>
        <v>0</v>
      </c>
      <c r="O224" s="280"/>
      <c r="P224" s="280"/>
      <c r="Q224" s="280"/>
      <c r="R224" s="126" t="s">
        <v>788</v>
      </c>
      <c r="S224" s="41"/>
      <c r="T224" s="129"/>
      <c r="U224" s="130" t="s">
        <v>674</v>
      </c>
      <c r="V224" s="22"/>
      <c r="W224" s="22"/>
      <c r="X224" s="131">
        <v>0.00468</v>
      </c>
      <c r="Y224" s="131">
        <f>$X$224*$K$224</f>
        <v>0.03744</v>
      </c>
      <c r="Z224" s="131">
        <v>0</v>
      </c>
      <c r="AA224" s="132">
        <f>$Z$224*$K$224</f>
        <v>0</v>
      </c>
      <c r="AR224" s="89" t="s">
        <v>789</v>
      </c>
      <c r="AT224" s="89" t="s">
        <v>784</v>
      </c>
      <c r="AU224" s="89" t="s">
        <v>713</v>
      </c>
      <c r="AY224" s="6" t="s">
        <v>783</v>
      </c>
      <c r="BE224" s="133">
        <f>IF($U$224="základní",$N$224,0)</f>
        <v>0</v>
      </c>
      <c r="BF224" s="133">
        <f>IF($U$224="snížená",$N$224,0)</f>
        <v>0</v>
      </c>
      <c r="BG224" s="133">
        <f>IF($U$224="zákl. přenesená",$N$224,0)</f>
        <v>0</v>
      </c>
      <c r="BH224" s="133">
        <f>IF($U$224="sníž. přenesená",$N$224,0)</f>
        <v>0</v>
      </c>
      <c r="BI224" s="133">
        <f>IF($U$224="nulová",$N$224,0)</f>
        <v>0</v>
      </c>
      <c r="BJ224" s="89" t="s">
        <v>654</v>
      </c>
      <c r="BK224" s="133">
        <f>ROUND($L$224*$K$224,2)</f>
        <v>0</v>
      </c>
      <c r="BL224" s="89" t="s">
        <v>789</v>
      </c>
      <c r="BM224" s="89" t="s">
        <v>1098</v>
      </c>
    </row>
    <row r="225" spans="2:63" s="113" customFormat="1" ht="23.25" customHeight="1">
      <c r="B225" s="114"/>
      <c r="C225" s="115"/>
      <c r="D225" s="123" t="s">
        <v>767</v>
      </c>
      <c r="E225" s="115"/>
      <c r="F225" s="115"/>
      <c r="G225" s="115"/>
      <c r="H225" s="115"/>
      <c r="I225" s="115"/>
      <c r="J225" s="115"/>
      <c r="K225" s="115"/>
      <c r="L225" s="115"/>
      <c r="M225" s="115"/>
      <c r="N225" s="171">
        <f>$BK$225</f>
        <v>0</v>
      </c>
      <c r="O225" s="172"/>
      <c r="P225" s="172"/>
      <c r="Q225" s="172"/>
      <c r="R225" s="115"/>
      <c r="S225" s="117"/>
      <c r="T225" s="118"/>
      <c r="U225" s="115"/>
      <c r="V225" s="115"/>
      <c r="W225" s="119">
        <f>SUM($W$226:$W$228)</f>
        <v>0</v>
      </c>
      <c r="X225" s="115"/>
      <c r="Y225" s="119">
        <f>SUM($Y$226:$Y$228)</f>
        <v>0</v>
      </c>
      <c r="Z225" s="115"/>
      <c r="AA225" s="120">
        <f>SUM($AA$226:$AA$228)</f>
        <v>0</v>
      </c>
      <c r="AR225" s="121" t="s">
        <v>654</v>
      </c>
      <c r="AT225" s="121" t="s">
        <v>703</v>
      </c>
      <c r="AU225" s="121" t="s">
        <v>713</v>
      </c>
      <c r="AY225" s="121" t="s">
        <v>783</v>
      </c>
      <c r="BK225" s="122">
        <f>SUM($BK$226:$BK$228)</f>
        <v>0</v>
      </c>
    </row>
    <row r="226" spans="2:65" s="6" customFormat="1" ht="15.75" customHeight="1">
      <c r="B226" s="21"/>
      <c r="C226" s="127" t="s">
        <v>1099</v>
      </c>
      <c r="D226" s="127" t="s">
        <v>784</v>
      </c>
      <c r="E226" s="125" t="s">
        <v>1100</v>
      </c>
      <c r="F226" s="158" t="s">
        <v>1101</v>
      </c>
      <c r="G226" s="280"/>
      <c r="H226" s="280"/>
      <c r="I226" s="280"/>
      <c r="J226" s="127" t="s">
        <v>845</v>
      </c>
      <c r="K226" s="128">
        <v>14.569</v>
      </c>
      <c r="L226" s="281"/>
      <c r="M226" s="280"/>
      <c r="N226" s="282">
        <f>ROUND($L$226*$K$226,2)</f>
        <v>0</v>
      </c>
      <c r="O226" s="280"/>
      <c r="P226" s="280"/>
      <c r="Q226" s="280"/>
      <c r="R226" s="126" t="s">
        <v>788</v>
      </c>
      <c r="S226" s="41"/>
      <c r="T226" s="129"/>
      <c r="U226" s="130" t="s">
        <v>674</v>
      </c>
      <c r="V226" s="22"/>
      <c r="W226" s="22"/>
      <c r="X226" s="131">
        <v>0</v>
      </c>
      <c r="Y226" s="131">
        <f>$X$226*$K$226</f>
        <v>0</v>
      </c>
      <c r="Z226" s="131">
        <v>0</v>
      </c>
      <c r="AA226" s="132">
        <f>$Z$226*$K$226</f>
        <v>0</v>
      </c>
      <c r="AR226" s="89" t="s">
        <v>789</v>
      </c>
      <c r="AT226" s="89" t="s">
        <v>784</v>
      </c>
      <c r="AU226" s="89" t="s">
        <v>795</v>
      </c>
      <c r="AY226" s="89" t="s">
        <v>783</v>
      </c>
      <c r="BE226" s="133">
        <f>IF($U$226="základní",$N$226,0)</f>
        <v>0</v>
      </c>
      <c r="BF226" s="133">
        <f>IF($U$226="snížená",$N$226,0)</f>
        <v>0</v>
      </c>
      <c r="BG226" s="133">
        <f>IF($U$226="zákl. přenesená",$N$226,0)</f>
        <v>0</v>
      </c>
      <c r="BH226" s="133">
        <f>IF($U$226="sníž. přenesená",$N$226,0)</f>
        <v>0</v>
      </c>
      <c r="BI226" s="133">
        <f>IF($U$226="nulová",$N$226,0)</f>
        <v>0</v>
      </c>
      <c r="BJ226" s="89" t="s">
        <v>654</v>
      </c>
      <c r="BK226" s="133">
        <f>ROUND($L$226*$K$226,2)</f>
        <v>0</v>
      </c>
      <c r="BL226" s="89" t="s">
        <v>789</v>
      </c>
      <c r="BM226" s="89" t="s">
        <v>1102</v>
      </c>
    </row>
    <row r="227" spans="2:47" s="6" customFormat="1" ht="27" customHeight="1">
      <c r="B227" s="21"/>
      <c r="C227" s="22"/>
      <c r="D227" s="22"/>
      <c r="E227" s="22"/>
      <c r="F227" s="298" t="s">
        <v>1103</v>
      </c>
      <c r="G227" s="181"/>
      <c r="H227" s="181"/>
      <c r="I227" s="181"/>
      <c r="J227" s="181"/>
      <c r="K227" s="181"/>
      <c r="L227" s="181"/>
      <c r="M227" s="181"/>
      <c r="N227" s="181"/>
      <c r="O227" s="181"/>
      <c r="P227" s="181"/>
      <c r="Q227" s="181"/>
      <c r="R227" s="181"/>
      <c r="S227" s="41"/>
      <c r="T227" s="50"/>
      <c r="U227" s="22"/>
      <c r="V227" s="22"/>
      <c r="W227" s="22"/>
      <c r="X227" s="22"/>
      <c r="Y227" s="22"/>
      <c r="Z227" s="22"/>
      <c r="AA227" s="51"/>
      <c r="AT227" s="6" t="s">
        <v>884</v>
      </c>
      <c r="AU227" s="6" t="s">
        <v>795</v>
      </c>
    </row>
    <row r="228" spans="2:47" s="6" customFormat="1" ht="97.5" customHeight="1">
      <c r="B228" s="21"/>
      <c r="C228" s="22"/>
      <c r="D228" s="22"/>
      <c r="E228" s="22"/>
      <c r="F228" s="299" t="s">
        <v>1104</v>
      </c>
      <c r="G228" s="181"/>
      <c r="H228" s="181"/>
      <c r="I228" s="181"/>
      <c r="J228" s="181"/>
      <c r="K228" s="181"/>
      <c r="L228" s="181"/>
      <c r="M228" s="181"/>
      <c r="N228" s="181"/>
      <c r="O228" s="181"/>
      <c r="P228" s="181"/>
      <c r="Q228" s="181"/>
      <c r="R228" s="181"/>
      <c r="S228" s="41"/>
      <c r="T228" s="50"/>
      <c r="U228" s="22"/>
      <c r="V228" s="22"/>
      <c r="W228" s="22"/>
      <c r="X228" s="22"/>
      <c r="Y228" s="22"/>
      <c r="Z228" s="22"/>
      <c r="AA228" s="51"/>
      <c r="AT228" s="6" t="s">
        <v>886</v>
      </c>
      <c r="AU228" s="6" t="s">
        <v>795</v>
      </c>
    </row>
    <row r="229" spans="2:63" s="113" customFormat="1" ht="37.5" customHeight="1">
      <c r="B229" s="114"/>
      <c r="C229" s="115"/>
      <c r="D229" s="116" t="s">
        <v>870</v>
      </c>
      <c r="E229" s="115"/>
      <c r="F229" s="115"/>
      <c r="G229" s="115"/>
      <c r="H229" s="115"/>
      <c r="I229" s="115"/>
      <c r="J229" s="115"/>
      <c r="K229" s="115"/>
      <c r="L229" s="115"/>
      <c r="M229" s="115"/>
      <c r="N229" s="286">
        <f>$BK$229</f>
        <v>0</v>
      </c>
      <c r="O229" s="172"/>
      <c r="P229" s="172"/>
      <c r="Q229" s="172"/>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713</v>
      </c>
      <c r="AT229" s="121" t="s">
        <v>703</v>
      </c>
      <c r="AU229" s="121" t="s">
        <v>704</v>
      </c>
      <c r="AY229" s="121" t="s">
        <v>783</v>
      </c>
      <c r="BK229" s="122">
        <f>$BK$230+$BK$245+$BK$269+$BK$277+$BK$351+$BK$365+$BK$396+$BK$417+$BK$428</f>
        <v>0</v>
      </c>
    </row>
    <row r="230" spans="2:63" s="113" customFormat="1" ht="21" customHeight="1">
      <c r="B230" s="114"/>
      <c r="C230" s="115"/>
      <c r="D230" s="123" t="s">
        <v>871</v>
      </c>
      <c r="E230" s="115"/>
      <c r="F230" s="115"/>
      <c r="G230" s="115"/>
      <c r="H230" s="115"/>
      <c r="I230" s="115"/>
      <c r="J230" s="115"/>
      <c r="K230" s="115"/>
      <c r="L230" s="115"/>
      <c r="M230" s="115"/>
      <c r="N230" s="171">
        <f>$BK$230</f>
        <v>0</v>
      </c>
      <c r="O230" s="172"/>
      <c r="P230" s="172"/>
      <c r="Q230" s="172"/>
      <c r="R230" s="115"/>
      <c r="S230" s="117"/>
      <c r="T230" s="118"/>
      <c r="U230" s="115"/>
      <c r="V230" s="115"/>
      <c r="W230" s="119">
        <f>SUM($W$231:$W$244)</f>
        <v>0</v>
      </c>
      <c r="X230" s="115"/>
      <c r="Y230" s="119">
        <f>SUM($Y$231:$Y$244)</f>
        <v>0.036440965000000006</v>
      </c>
      <c r="Z230" s="115"/>
      <c r="AA230" s="120">
        <f>SUM($AA$231:$AA$244)</f>
        <v>0</v>
      </c>
      <c r="AR230" s="121" t="s">
        <v>713</v>
      </c>
      <c r="AT230" s="121" t="s">
        <v>703</v>
      </c>
      <c r="AU230" s="121" t="s">
        <v>654</v>
      </c>
      <c r="AY230" s="121" t="s">
        <v>783</v>
      </c>
      <c r="BK230" s="122">
        <f>SUM($BK$231:$BK$244)</f>
        <v>0</v>
      </c>
    </row>
    <row r="231" spans="2:65" s="6" customFormat="1" ht="27" customHeight="1">
      <c r="B231" s="21"/>
      <c r="C231" s="124" t="s">
        <v>1105</v>
      </c>
      <c r="D231" s="124" t="s">
        <v>784</v>
      </c>
      <c r="E231" s="125" t="s">
        <v>1106</v>
      </c>
      <c r="F231" s="158" t="s">
        <v>1107</v>
      </c>
      <c r="G231" s="280"/>
      <c r="H231" s="280"/>
      <c r="I231" s="280"/>
      <c r="J231" s="127" t="s">
        <v>818</v>
      </c>
      <c r="K231" s="128">
        <v>6.82</v>
      </c>
      <c r="L231" s="281"/>
      <c r="M231" s="280"/>
      <c r="N231" s="282">
        <f>ROUND($L$231*$K$231,2)</f>
        <v>0</v>
      </c>
      <c r="O231" s="280"/>
      <c r="P231" s="280"/>
      <c r="Q231" s="280"/>
      <c r="R231" s="126" t="s">
        <v>788</v>
      </c>
      <c r="S231" s="41"/>
      <c r="T231" s="129"/>
      <c r="U231" s="130" t="s">
        <v>674</v>
      </c>
      <c r="V231" s="22"/>
      <c r="W231" s="22"/>
      <c r="X231" s="131">
        <v>0.00039825</v>
      </c>
      <c r="Y231" s="131">
        <f>$X$231*$K$231</f>
        <v>0.002716065</v>
      </c>
      <c r="Z231" s="131">
        <v>0</v>
      </c>
      <c r="AA231" s="132">
        <f>$Z$231*$K$231</f>
        <v>0</v>
      </c>
      <c r="AR231" s="89" t="s">
        <v>958</v>
      </c>
      <c r="AT231" s="89" t="s">
        <v>784</v>
      </c>
      <c r="AU231" s="89" t="s">
        <v>713</v>
      </c>
      <c r="AY231" s="6" t="s">
        <v>783</v>
      </c>
      <c r="BE231" s="133">
        <f>IF($U$231="základní",$N$231,0)</f>
        <v>0</v>
      </c>
      <c r="BF231" s="133">
        <f>IF($U$231="snížená",$N$231,0)</f>
        <v>0</v>
      </c>
      <c r="BG231" s="133">
        <f>IF($U$231="zákl. přenesená",$N$231,0)</f>
        <v>0</v>
      </c>
      <c r="BH231" s="133">
        <f>IF($U$231="sníž. přenesená",$N$231,0)</f>
        <v>0</v>
      </c>
      <c r="BI231" s="133">
        <f>IF($U$231="nulová",$N$231,0)</f>
        <v>0</v>
      </c>
      <c r="BJ231" s="89" t="s">
        <v>654</v>
      </c>
      <c r="BK231" s="133">
        <f>ROUND($L$231*$K$231,2)</f>
        <v>0</v>
      </c>
      <c r="BL231" s="89" t="s">
        <v>958</v>
      </c>
      <c r="BM231" s="89" t="s">
        <v>1108</v>
      </c>
    </row>
    <row r="232" spans="2:47" s="6" customFormat="1" ht="16.5" customHeight="1">
      <c r="B232" s="21"/>
      <c r="C232" s="22"/>
      <c r="D232" s="22"/>
      <c r="E232" s="22"/>
      <c r="F232" s="298" t="s">
        <v>1109</v>
      </c>
      <c r="G232" s="181"/>
      <c r="H232" s="181"/>
      <c r="I232" s="181"/>
      <c r="J232" s="181"/>
      <c r="K232" s="181"/>
      <c r="L232" s="181"/>
      <c r="M232" s="181"/>
      <c r="N232" s="181"/>
      <c r="O232" s="181"/>
      <c r="P232" s="181"/>
      <c r="Q232" s="181"/>
      <c r="R232" s="181"/>
      <c r="S232" s="41"/>
      <c r="T232" s="50"/>
      <c r="U232" s="22"/>
      <c r="V232" s="22"/>
      <c r="W232" s="22"/>
      <c r="X232" s="22"/>
      <c r="Y232" s="22"/>
      <c r="Z232" s="22"/>
      <c r="AA232" s="51"/>
      <c r="AT232" s="6" t="s">
        <v>884</v>
      </c>
      <c r="AU232" s="6" t="s">
        <v>713</v>
      </c>
    </row>
    <row r="233" spans="2:47" s="6" customFormat="1" ht="50.25" customHeight="1">
      <c r="B233" s="21"/>
      <c r="C233" s="22"/>
      <c r="D233" s="22"/>
      <c r="E233" s="22"/>
      <c r="F233" s="299" t="s">
        <v>1110</v>
      </c>
      <c r="G233" s="181"/>
      <c r="H233" s="181"/>
      <c r="I233" s="181"/>
      <c r="J233" s="181"/>
      <c r="K233" s="181"/>
      <c r="L233" s="181"/>
      <c r="M233" s="181"/>
      <c r="N233" s="181"/>
      <c r="O233" s="181"/>
      <c r="P233" s="181"/>
      <c r="Q233" s="181"/>
      <c r="R233" s="181"/>
      <c r="S233" s="41"/>
      <c r="T233" s="50"/>
      <c r="U233" s="22"/>
      <c r="V233" s="22"/>
      <c r="W233" s="22"/>
      <c r="X233" s="22"/>
      <c r="Y233" s="22"/>
      <c r="Z233" s="22"/>
      <c r="AA233" s="51"/>
      <c r="AT233" s="6" t="s">
        <v>886</v>
      </c>
      <c r="AU233" s="6" t="s">
        <v>713</v>
      </c>
    </row>
    <row r="234" spans="2:51" s="6" customFormat="1" ht="15.75" customHeight="1">
      <c r="B234" s="139"/>
      <c r="C234" s="140"/>
      <c r="D234" s="140"/>
      <c r="E234" s="140"/>
      <c r="F234" s="296" t="s">
        <v>1111</v>
      </c>
      <c r="G234" s="297"/>
      <c r="H234" s="297"/>
      <c r="I234" s="297"/>
      <c r="J234" s="140"/>
      <c r="K234" s="142">
        <v>6.82</v>
      </c>
      <c r="L234" s="140"/>
      <c r="M234" s="140"/>
      <c r="N234" s="140"/>
      <c r="O234" s="140"/>
      <c r="P234" s="140"/>
      <c r="Q234" s="140"/>
      <c r="R234" s="140"/>
      <c r="S234" s="143"/>
      <c r="T234" s="144"/>
      <c r="U234" s="140"/>
      <c r="V234" s="140"/>
      <c r="W234" s="140"/>
      <c r="X234" s="140"/>
      <c r="Y234" s="140"/>
      <c r="Z234" s="140"/>
      <c r="AA234" s="145"/>
      <c r="AT234" s="146" t="s">
        <v>888</v>
      </c>
      <c r="AU234" s="146" t="s">
        <v>713</v>
      </c>
      <c r="AV234" s="146" t="s">
        <v>713</v>
      </c>
      <c r="AW234" s="146" t="s">
        <v>761</v>
      </c>
      <c r="AX234" s="146" t="s">
        <v>704</v>
      </c>
      <c r="AY234" s="146" t="s">
        <v>783</v>
      </c>
    </row>
    <row r="235" spans="2:65" s="6" customFormat="1" ht="15.75" customHeight="1">
      <c r="B235" s="21"/>
      <c r="C235" s="147" t="s">
        <v>1112</v>
      </c>
      <c r="D235" s="147" t="s">
        <v>948</v>
      </c>
      <c r="E235" s="148" t="s">
        <v>1113</v>
      </c>
      <c r="F235" s="300" t="s">
        <v>1114</v>
      </c>
      <c r="G235" s="301"/>
      <c r="H235" s="301"/>
      <c r="I235" s="301"/>
      <c r="J235" s="149" t="s">
        <v>818</v>
      </c>
      <c r="K235" s="150">
        <v>7.843</v>
      </c>
      <c r="L235" s="302"/>
      <c r="M235" s="301"/>
      <c r="N235" s="303">
        <f>ROUND($L$235*$K$235,2)</f>
        <v>0</v>
      </c>
      <c r="O235" s="280"/>
      <c r="P235" s="280"/>
      <c r="Q235" s="280"/>
      <c r="R235" s="126" t="s">
        <v>788</v>
      </c>
      <c r="S235" s="41"/>
      <c r="T235" s="129"/>
      <c r="U235" s="130" t="s">
        <v>674</v>
      </c>
      <c r="V235" s="22"/>
      <c r="W235" s="22"/>
      <c r="X235" s="131">
        <v>0.0043</v>
      </c>
      <c r="Y235" s="131">
        <f>$X$235*$K$235</f>
        <v>0.0337249</v>
      </c>
      <c r="Z235" s="131">
        <v>0</v>
      </c>
      <c r="AA235" s="132">
        <f>$Z$235*$K$235</f>
        <v>0</v>
      </c>
      <c r="AR235" s="89" t="s">
        <v>1053</v>
      </c>
      <c r="AT235" s="89" t="s">
        <v>948</v>
      </c>
      <c r="AU235" s="89" t="s">
        <v>713</v>
      </c>
      <c r="AY235" s="6" t="s">
        <v>783</v>
      </c>
      <c r="BE235" s="133">
        <f>IF($U$235="základní",$N$235,0)</f>
        <v>0</v>
      </c>
      <c r="BF235" s="133">
        <f>IF($U$235="snížená",$N$235,0)</f>
        <v>0</v>
      </c>
      <c r="BG235" s="133">
        <f>IF($U$235="zákl. přenesená",$N$235,0)</f>
        <v>0</v>
      </c>
      <c r="BH235" s="133">
        <f>IF($U$235="sníž. přenesená",$N$235,0)</f>
        <v>0</v>
      </c>
      <c r="BI235" s="133">
        <f>IF($U$235="nulová",$N$235,0)</f>
        <v>0</v>
      </c>
      <c r="BJ235" s="89" t="s">
        <v>654</v>
      </c>
      <c r="BK235" s="133">
        <f>ROUND($L$235*$K$235,2)</f>
        <v>0</v>
      </c>
      <c r="BL235" s="89" t="s">
        <v>958</v>
      </c>
      <c r="BM235" s="89" t="s">
        <v>1115</v>
      </c>
    </row>
    <row r="236" spans="2:47" s="6" customFormat="1" ht="16.5" customHeight="1">
      <c r="B236" s="21"/>
      <c r="C236" s="22"/>
      <c r="D236" s="22"/>
      <c r="E236" s="22"/>
      <c r="F236" s="298" t="s">
        <v>1116</v>
      </c>
      <c r="G236" s="181"/>
      <c r="H236" s="181"/>
      <c r="I236" s="181"/>
      <c r="J236" s="181"/>
      <c r="K236" s="181"/>
      <c r="L236" s="181"/>
      <c r="M236" s="181"/>
      <c r="N236" s="181"/>
      <c r="O236" s="181"/>
      <c r="P236" s="181"/>
      <c r="Q236" s="181"/>
      <c r="R236" s="181"/>
      <c r="S236" s="41"/>
      <c r="T236" s="50"/>
      <c r="U236" s="22"/>
      <c r="V236" s="22"/>
      <c r="W236" s="22"/>
      <c r="X236" s="22"/>
      <c r="Y236" s="22"/>
      <c r="Z236" s="22"/>
      <c r="AA236" s="51"/>
      <c r="AT236" s="6" t="s">
        <v>884</v>
      </c>
      <c r="AU236" s="6" t="s">
        <v>713</v>
      </c>
    </row>
    <row r="237" spans="2:47" s="6" customFormat="1" ht="27" customHeight="1">
      <c r="B237" s="21"/>
      <c r="C237" s="22"/>
      <c r="D237" s="22"/>
      <c r="E237" s="22"/>
      <c r="F237" s="299" t="s">
        <v>1117</v>
      </c>
      <c r="G237" s="181"/>
      <c r="H237" s="181"/>
      <c r="I237" s="181"/>
      <c r="J237" s="181"/>
      <c r="K237" s="181"/>
      <c r="L237" s="181"/>
      <c r="M237" s="181"/>
      <c r="N237" s="181"/>
      <c r="O237" s="181"/>
      <c r="P237" s="181"/>
      <c r="Q237" s="181"/>
      <c r="R237" s="181"/>
      <c r="S237" s="41"/>
      <c r="T237" s="50"/>
      <c r="U237" s="22"/>
      <c r="V237" s="22"/>
      <c r="W237" s="22"/>
      <c r="X237" s="22"/>
      <c r="Y237" s="22"/>
      <c r="Z237" s="22"/>
      <c r="AA237" s="51"/>
      <c r="AT237" s="6" t="s">
        <v>1118</v>
      </c>
      <c r="AU237" s="6" t="s">
        <v>713</v>
      </c>
    </row>
    <row r="238" spans="2:51" s="6" customFormat="1" ht="15.75" customHeight="1">
      <c r="B238" s="139"/>
      <c r="C238" s="140"/>
      <c r="D238" s="140"/>
      <c r="E238" s="140"/>
      <c r="F238" s="296" t="s">
        <v>1119</v>
      </c>
      <c r="G238" s="297"/>
      <c r="H238" s="297"/>
      <c r="I238" s="297"/>
      <c r="J238" s="140"/>
      <c r="K238" s="142">
        <v>7.843</v>
      </c>
      <c r="L238" s="140"/>
      <c r="M238" s="140"/>
      <c r="N238" s="140"/>
      <c r="O238" s="140"/>
      <c r="P238" s="140"/>
      <c r="Q238" s="140"/>
      <c r="R238" s="140"/>
      <c r="S238" s="143"/>
      <c r="T238" s="144"/>
      <c r="U238" s="140"/>
      <c r="V238" s="140"/>
      <c r="W238" s="140"/>
      <c r="X238" s="140"/>
      <c r="Y238" s="140"/>
      <c r="Z238" s="140"/>
      <c r="AA238" s="145"/>
      <c r="AT238" s="146" t="s">
        <v>888</v>
      </c>
      <c r="AU238" s="146" t="s">
        <v>713</v>
      </c>
      <c r="AV238" s="146" t="s">
        <v>713</v>
      </c>
      <c r="AW238" s="146" t="s">
        <v>704</v>
      </c>
      <c r="AX238" s="146" t="s">
        <v>654</v>
      </c>
      <c r="AY238" s="146" t="s">
        <v>783</v>
      </c>
    </row>
    <row r="239" spans="2:65" s="6" customFormat="1" ht="39" customHeight="1">
      <c r="B239" s="21"/>
      <c r="C239" s="124" t="s">
        <v>1120</v>
      </c>
      <c r="D239" s="124" t="s">
        <v>784</v>
      </c>
      <c r="E239" s="125" t="s">
        <v>1121</v>
      </c>
      <c r="F239" s="158" t="s">
        <v>1122</v>
      </c>
      <c r="G239" s="280"/>
      <c r="H239" s="280"/>
      <c r="I239" s="280"/>
      <c r="J239" s="127" t="s">
        <v>818</v>
      </c>
      <c r="K239" s="128">
        <v>6.82</v>
      </c>
      <c r="L239" s="281"/>
      <c r="M239" s="280"/>
      <c r="N239" s="282">
        <f>ROUND($L$239*$K$239,2)</f>
        <v>0</v>
      </c>
      <c r="O239" s="280"/>
      <c r="P239" s="280"/>
      <c r="Q239" s="280"/>
      <c r="R239" s="126" t="s">
        <v>788</v>
      </c>
      <c r="S239" s="41"/>
      <c r="T239" s="129"/>
      <c r="U239" s="130" t="s">
        <v>674</v>
      </c>
      <c r="V239" s="22"/>
      <c r="W239" s="22"/>
      <c r="X239" s="131">
        <v>0</v>
      </c>
      <c r="Y239" s="131">
        <f>$X$239*$K$239</f>
        <v>0</v>
      </c>
      <c r="Z239" s="131">
        <v>0</v>
      </c>
      <c r="AA239" s="132">
        <f>$Z$239*$K$239</f>
        <v>0</v>
      </c>
      <c r="AR239" s="89" t="s">
        <v>958</v>
      </c>
      <c r="AT239" s="89" t="s">
        <v>784</v>
      </c>
      <c r="AU239" s="89" t="s">
        <v>713</v>
      </c>
      <c r="AY239" s="6" t="s">
        <v>783</v>
      </c>
      <c r="BE239" s="133">
        <f>IF($U$239="základní",$N$239,0)</f>
        <v>0</v>
      </c>
      <c r="BF239" s="133">
        <f>IF($U$239="snížená",$N$239,0)</f>
        <v>0</v>
      </c>
      <c r="BG239" s="133">
        <f>IF($U$239="zákl. přenesená",$N$239,0)</f>
        <v>0</v>
      </c>
      <c r="BH239" s="133">
        <f>IF($U$239="sníž. přenesená",$N$239,0)</f>
        <v>0</v>
      </c>
      <c r="BI239" s="133">
        <f>IF($U$239="nulová",$N$239,0)</f>
        <v>0</v>
      </c>
      <c r="BJ239" s="89" t="s">
        <v>654</v>
      </c>
      <c r="BK239" s="133">
        <f>ROUND($L$239*$K$239,2)</f>
        <v>0</v>
      </c>
      <c r="BL239" s="89" t="s">
        <v>958</v>
      </c>
      <c r="BM239" s="89" t="s">
        <v>1123</v>
      </c>
    </row>
    <row r="240" spans="2:47" s="6" customFormat="1" ht="16.5" customHeight="1">
      <c r="B240" s="21"/>
      <c r="C240" s="22"/>
      <c r="D240" s="22"/>
      <c r="E240" s="22"/>
      <c r="F240" s="298" t="s">
        <v>1124</v>
      </c>
      <c r="G240" s="181"/>
      <c r="H240" s="181"/>
      <c r="I240" s="181"/>
      <c r="J240" s="181"/>
      <c r="K240" s="181"/>
      <c r="L240" s="181"/>
      <c r="M240" s="181"/>
      <c r="N240" s="181"/>
      <c r="O240" s="181"/>
      <c r="P240" s="181"/>
      <c r="Q240" s="181"/>
      <c r="R240" s="181"/>
      <c r="S240" s="41"/>
      <c r="T240" s="50"/>
      <c r="U240" s="22"/>
      <c r="V240" s="22"/>
      <c r="W240" s="22"/>
      <c r="X240" s="22"/>
      <c r="Y240" s="22"/>
      <c r="Z240" s="22"/>
      <c r="AA240" s="51"/>
      <c r="AT240" s="6" t="s">
        <v>884</v>
      </c>
      <c r="AU240" s="6" t="s">
        <v>713</v>
      </c>
    </row>
    <row r="241" spans="2:47" s="6" customFormat="1" ht="50.25" customHeight="1">
      <c r="B241" s="21"/>
      <c r="C241" s="22"/>
      <c r="D241" s="22"/>
      <c r="E241" s="22"/>
      <c r="F241" s="299" t="s">
        <v>1125</v>
      </c>
      <c r="G241" s="181"/>
      <c r="H241" s="181"/>
      <c r="I241" s="181"/>
      <c r="J241" s="181"/>
      <c r="K241" s="181"/>
      <c r="L241" s="181"/>
      <c r="M241" s="181"/>
      <c r="N241" s="181"/>
      <c r="O241" s="181"/>
      <c r="P241" s="181"/>
      <c r="Q241" s="181"/>
      <c r="R241" s="181"/>
      <c r="S241" s="41"/>
      <c r="T241" s="50"/>
      <c r="U241" s="22"/>
      <c r="V241" s="22"/>
      <c r="W241" s="22"/>
      <c r="X241" s="22"/>
      <c r="Y241" s="22"/>
      <c r="Z241" s="22"/>
      <c r="AA241" s="51"/>
      <c r="AT241" s="6" t="s">
        <v>886</v>
      </c>
      <c r="AU241" s="6" t="s">
        <v>713</v>
      </c>
    </row>
    <row r="242" spans="2:65" s="6" customFormat="1" ht="27" customHeight="1">
      <c r="B242" s="21"/>
      <c r="C242" s="124" t="s">
        <v>1126</v>
      </c>
      <c r="D242" s="124" t="s">
        <v>784</v>
      </c>
      <c r="E242" s="125" t="s">
        <v>1127</v>
      </c>
      <c r="F242" s="158" t="s">
        <v>1128</v>
      </c>
      <c r="G242" s="280"/>
      <c r="H242" s="280"/>
      <c r="I242" s="280"/>
      <c r="J242" s="127" t="s">
        <v>1129</v>
      </c>
      <c r="K242" s="151"/>
      <c r="L242" s="281"/>
      <c r="M242" s="280"/>
      <c r="N242" s="282">
        <f>ROUND($L$242*$K$242,2)</f>
        <v>0</v>
      </c>
      <c r="O242" s="280"/>
      <c r="P242" s="280"/>
      <c r="Q242" s="280"/>
      <c r="R242" s="126" t="s">
        <v>788</v>
      </c>
      <c r="S242" s="41"/>
      <c r="T242" s="129"/>
      <c r="U242" s="130" t="s">
        <v>674</v>
      </c>
      <c r="V242" s="22"/>
      <c r="W242" s="22"/>
      <c r="X242" s="131">
        <v>0</v>
      </c>
      <c r="Y242" s="131">
        <f>$X$242*$K$242</f>
        <v>0</v>
      </c>
      <c r="Z242" s="131">
        <v>0</v>
      </c>
      <c r="AA242" s="132">
        <f>$Z$242*$K$242</f>
        <v>0</v>
      </c>
      <c r="AR242" s="89" t="s">
        <v>958</v>
      </c>
      <c r="AT242" s="89" t="s">
        <v>784</v>
      </c>
      <c r="AU242" s="89" t="s">
        <v>713</v>
      </c>
      <c r="AY242" s="6" t="s">
        <v>783</v>
      </c>
      <c r="BE242" s="133">
        <f>IF($U$242="základní",$N$242,0)</f>
        <v>0</v>
      </c>
      <c r="BF242" s="133">
        <f>IF($U$242="snížená",$N$242,0)</f>
        <v>0</v>
      </c>
      <c r="BG242" s="133">
        <f>IF($U$242="zákl. přenesená",$N$242,0)</f>
        <v>0</v>
      </c>
      <c r="BH242" s="133">
        <f>IF($U$242="sníž. přenesená",$N$242,0)</f>
        <v>0</v>
      </c>
      <c r="BI242" s="133">
        <f>IF($U$242="nulová",$N$242,0)</f>
        <v>0</v>
      </c>
      <c r="BJ242" s="89" t="s">
        <v>654</v>
      </c>
      <c r="BK242" s="133">
        <f>ROUND($L$242*$K$242,2)</f>
        <v>0</v>
      </c>
      <c r="BL242" s="89" t="s">
        <v>958</v>
      </c>
      <c r="BM242" s="89" t="s">
        <v>1130</v>
      </c>
    </row>
    <row r="243" spans="2:47" s="6" customFormat="1" ht="16.5" customHeight="1">
      <c r="B243" s="21"/>
      <c r="C243" s="22"/>
      <c r="D243" s="22"/>
      <c r="E243" s="22"/>
      <c r="F243" s="298" t="s">
        <v>1131</v>
      </c>
      <c r="G243" s="181"/>
      <c r="H243" s="181"/>
      <c r="I243" s="181"/>
      <c r="J243" s="181"/>
      <c r="K243" s="181"/>
      <c r="L243" s="181"/>
      <c r="M243" s="181"/>
      <c r="N243" s="181"/>
      <c r="O243" s="181"/>
      <c r="P243" s="181"/>
      <c r="Q243" s="181"/>
      <c r="R243" s="181"/>
      <c r="S243" s="41"/>
      <c r="T243" s="50"/>
      <c r="U243" s="22"/>
      <c r="V243" s="22"/>
      <c r="W243" s="22"/>
      <c r="X243" s="22"/>
      <c r="Y243" s="22"/>
      <c r="Z243" s="22"/>
      <c r="AA243" s="51"/>
      <c r="AT243" s="6" t="s">
        <v>884</v>
      </c>
      <c r="AU243" s="6" t="s">
        <v>713</v>
      </c>
    </row>
    <row r="244" spans="2:47" s="6" customFormat="1" ht="121.5" customHeight="1">
      <c r="B244" s="21"/>
      <c r="C244" s="22"/>
      <c r="D244" s="22"/>
      <c r="E244" s="22"/>
      <c r="F244" s="299" t="s">
        <v>1132</v>
      </c>
      <c r="G244" s="181"/>
      <c r="H244" s="181"/>
      <c r="I244" s="181"/>
      <c r="J244" s="181"/>
      <c r="K244" s="181"/>
      <c r="L244" s="181"/>
      <c r="M244" s="181"/>
      <c r="N244" s="181"/>
      <c r="O244" s="181"/>
      <c r="P244" s="181"/>
      <c r="Q244" s="181"/>
      <c r="R244" s="181"/>
      <c r="S244" s="41"/>
      <c r="T244" s="50"/>
      <c r="U244" s="22"/>
      <c r="V244" s="22"/>
      <c r="W244" s="22"/>
      <c r="X244" s="22"/>
      <c r="Y244" s="22"/>
      <c r="Z244" s="22"/>
      <c r="AA244" s="51"/>
      <c r="AT244" s="6" t="s">
        <v>886</v>
      </c>
      <c r="AU244" s="6" t="s">
        <v>713</v>
      </c>
    </row>
    <row r="245" spans="2:63" s="113" customFormat="1" ht="30.75" customHeight="1">
      <c r="B245" s="114"/>
      <c r="C245" s="115"/>
      <c r="D245" s="123" t="s">
        <v>872</v>
      </c>
      <c r="E245" s="115"/>
      <c r="F245" s="115"/>
      <c r="G245" s="115"/>
      <c r="H245" s="115"/>
      <c r="I245" s="115"/>
      <c r="J245" s="115"/>
      <c r="K245" s="115"/>
      <c r="L245" s="115"/>
      <c r="M245" s="115"/>
      <c r="N245" s="171">
        <f>$BK$245</f>
        <v>0</v>
      </c>
      <c r="O245" s="172"/>
      <c r="P245" s="172"/>
      <c r="Q245" s="172"/>
      <c r="R245" s="115"/>
      <c r="S245" s="117"/>
      <c r="T245" s="118"/>
      <c r="U245" s="115"/>
      <c r="V245" s="115"/>
      <c r="W245" s="119">
        <f>SUM($W$246:$W$268)</f>
        <v>0</v>
      </c>
      <c r="X245" s="115"/>
      <c r="Y245" s="119">
        <f>SUM($Y$246:$Y$268)</f>
        <v>0.10824563999999999</v>
      </c>
      <c r="Z245" s="115"/>
      <c r="AA245" s="120">
        <f>SUM($AA$246:$AA$268)</f>
        <v>0</v>
      </c>
      <c r="AR245" s="121" t="s">
        <v>713</v>
      </c>
      <c r="AT245" s="121" t="s">
        <v>703</v>
      </c>
      <c r="AU245" s="121" t="s">
        <v>654</v>
      </c>
      <c r="AY245" s="121" t="s">
        <v>783</v>
      </c>
      <c r="BK245" s="122">
        <f>SUM($BK$246:$BK$268)</f>
        <v>0</v>
      </c>
    </row>
    <row r="246" spans="2:65" s="6" customFormat="1" ht="27" customHeight="1">
      <c r="B246" s="21"/>
      <c r="C246" s="124" t="s">
        <v>1133</v>
      </c>
      <c r="D246" s="124" t="s">
        <v>784</v>
      </c>
      <c r="E246" s="125" t="s">
        <v>1134</v>
      </c>
      <c r="F246" s="158" t="s">
        <v>1135</v>
      </c>
      <c r="G246" s="280"/>
      <c r="H246" s="280"/>
      <c r="I246" s="280"/>
      <c r="J246" s="127" t="s">
        <v>818</v>
      </c>
      <c r="K246" s="128">
        <v>4.86</v>
      </c>
      <c r="L246" s="281"/>
      <c r="M246" s="280"/>
      <c r="N246" s="282">
        <f>ROUND($L$246*$K$246,2)</f>
        <v>0</v>
      </c>
      <c r="O246" s="280"/>
      <c r="P246" s="280"/>
      <c r="Q246" s="280"/>
      <c r="R246" s="126" t="s">
        <v>788</v>
      </c>
      <c r="S246" s="41"/>
      <c r="T246" s="129"/>
      <c r="U246" s="130" t="s">
        <v>674</v>
      </c>
      <c r="V246" s="22"/>
      <c r="W246" s="22"/>
      <c r="X246" s="131">
        <v>0</v>
      </c>
      <c r="Y246" s="131">
        <f>$X$246*$K$246</f>
        <v>0</v>
      </c>
      <c r="Z246" s="131">
        <v>0</v>
      </c>
      <c r="AA246" s="132">
        <f>$Z$246*$K$246</f>
        <v>0</v>
      </c>
      <c r="AR246" s="89" t="s">
        <v>958</v>
      </c>
      <c r="AT246" s="89" t="s">
        <v>784</v>
      </c>
      <c r="AU246" s="89" t="s">
        <v>713</v>
      </c>
      <c r="AY246" s="6" t="s">
        <v>783</v>
      </c>
      <c r="BE246" s="133">
        <f>IF($U$246="základní",$N$246,0)</f>
        <v>0</v>
      </c>
      <c r="BF246" s="133">
        <f>IF($U$246="snížená",$N$246,0)</f>
        <v>0</v>
      </c>
      <c r="BG246" s="133">
        <f>IF($U$246="zákl. přenesená",$N$246,0)</f>
        <v>0</v>
      </c>
      <c r="BH246" s="133">
        <f>IF($U$246="sníž. přenesená",$N$246,0)</f>
        <v>0</v>
      </c>
      <c r="BI246" s="133">
        <f>IF($U$246="nulová",$N$246,0)</f>
        <v>0</v>
      </c>
      <c r="BJ246" s="89" t="s">
        <v>654</v>
      </c>
      <c r="BK246" s="133">
        <f>ROUND($L$246*$K$246,2)</f>
        <v>0</v>
      </c>
      <c r="BL246" s="89" t="s">
        <v>958</v>
      </c>
      <c r="BM246" s="89" t="s">
        <v>1136</v>
      </c>
    </row>
    <row r="247" spans="2:47" s="6" customFormat="1" ht="16.5" customHeight="1">
      <c r="B247" s="21"/>
      <c r="C247" s="22"/>
      <c r="D247" s="22"/>
      <c r="E247" s="22"/>
      <c r="F247" s="298" t="s">
        <v>1137</v>
      </c>
      <c r="G247" s="181"/>
      <c r="H247" s="181"/>
      <c r="I247" s="181"/>
      <c r="J247" s="181"/>
      <c r="K247" s="181"/>
      <c r="L247" s="181"/>
      <c r="M247" s="181"/>
      <c r="N247" s="181"/>
      <c r="O247" s="181"/>
      <c r="P247" s="181"/>
      <c r="Q247" s="181"/>
      <c r="R247" s="181"/>
      <c r="S247" s="41"/>
      <c r="T247" s="50"/>
      <c r="U247" s="22"/>
      <c r="V247" s="22"/>
      <c r="W247" s="22"/>
      <c r="X247" s="22"/>
      <c r="Y247" s="22"/>
      <c r="Z247" s="22"/>
      <c r="AA247" s="51"/>
      <c r="AT247" s="6" t="s">
        <v>884</v>
      </c>
      <c r="AU247" s="6" t="s">
        <v>713</v>
      </c>
    </row>
    <row r="248" spans="2:51" s="6" customFormat="1" ht="15.75" customHeight="1">
      <c r="B248" s="139"/>
      <c r="C248" s="140"/>
      <c r="D248" s="140"/>
      <c r="E248" s="140"/>
      <c r="F248" s="296" t="s">
        <v>1088</v>
      </c>
      <c r="G248" s="297"/>
      <c r="H248" s="297"/>
      <c r="I248" s="297"/>
      <c r="J248" s="140"/>
      <c r="K248" s="142">
        <v>4.86</v>
      </c>
      <c r="L248" s="140"/>
      <c r="M248" s="140"/>
      <c r="N248" s="140"/>
      <c r="O248" s="140"/>
      <c r="P248" s="140"/>
      <c r="Q248" s="140"/>
      <c r="R248" s="140"/>
      <c r="S248" s="143"/>
      <c r="T248" s="144"/>
      <c r="U248" s="140"/>
      <c r="V248" s="140"/>
      <c r="W248" s="140"/>
      <c r="X248" s="140"/>
      <c r="Y248" s="140"/>
      <c r="Z248" s="140"/>
      <c r="AA248" s="145"/>
      <c r="AT248" s="146" t="s">
        <v>888</v>
      </c>
      <c r="AU248" s="146" t="s">
        <v>713</v>
      </c>
      <c r="AV248" s="146" t="s">
        <v>713</v>
      </c>
      <c r="AW248" s="146" t="s">
        <v>761</v>
      </c>
      <c r="AX248" s="146" t="s">
        <v>704</v>
      </c>
      <c r="AY248" s="146" t="s">
        <v>783</v>
      </c>
    </row>
    <row r="249" spans="2:65" s="6" customFormat="1" ht="27" customHeight="1">
      <c r="B249" s="21"/>
      <c r="C249" s="147" t="s">
        <v>1138</v>
      </c>
      <c r="D249" s="147" t="s">
        <v>948</v>
      </c>
      <c r="E249" s="148" t="s">
        <v>1139</v>
      </c>
      <c r="F249" s="300" t="s">
        <v>1140</v>
      </c>
      <c r="G249" s="301"/>
      <c r="H249" s="301"/>
      <c r="I249" s="301"/>
      <c r="J249" s="149" t="s">
        <v>818</v>
      </c>
      <c r="K249" s="150">
        <v>4.957</v>
      </c>
      <c r="L249" s="302"/>
      <c r="M249" s="301"/>
      <c r="N249" s="303">
        <f>ROUND($L$249*$K$249,2)</f>
        <v>0</v>
      </c>
      <c r="O249" s="280"/>
      <c r="P249" s="280"/>
      <c r="Q249" s="280"/>
      <c r="R249" s="126" t="s">
        <v>788</v>
      </c>
      <c r="S249" s="41"/>
      <c r="T249" s="129"/>
      <c r="U249" s="130" t="s">
        <v>674</v>
      </c>
      <c r="V249" s="22"/>
      <c r="W249" s="22"/>
      <c r="X249" s="131">
        <v>0.0015</v>
      </c>
      <c r="Y249" s="131">
        <f>$X$249*$K$249</f>
        <v>0.0074355</v>
      </c>
      <c r="Z249" s="131">
        <v>0</v>
      </c>
      <c r="AA249" s="132">
        <f>$Z$249*$K$249</f>
        <v>0</v>
      </c>
      <c r="AR249" s="89" t="s">
        <v>1053</v>
      </c>
      <c r="AT249" s="89" t="s">
        <v>948</v>
      </c>
      <c r="AU249" s="89" t="s">
        <v>713</v>
      </c>
      <c r="AY249" s="6" t="s">
        <v>783</v>
      </c>
      <c r="BE249" s="133">
        <f>IF($U$249="základní",$N$249,0)</f>
        <v>0</v>
      </c>
      <c r="BF249" s="133">
        <f>IF($U$249="snížená",$N$249,0)</f>
        <v>0</v>
      </c>
      <c r="BG249" s="133">
        <f>IF($U$249="zákl. přenesená",$N$249,0)</f>
        <v>0</v>
      </c>
      <c r="BH249" s="133">
        <f>IF($U$249="sníž. přenesená",$N$249,0)</f>
        <v>0</v>
      </c>
      <c r="BI249" s="133">
        <f>IF($U$249="nulová",$N$249,0)</f>
        <v>0</v>
      </c>
      <c r="BJ249" s="89" t="s">
        <v>654</v>
      </c>
      <c r="BK249" s="133">
        <f>ROUND($L$249*$K$249,2)</f>
        <v>0</v>
      </c>
      <c r="BL249" s="89" t="s">
        <v>958</v>
      </c>
      <c r="BM249" s="89" t="s">
        <v>1141</v>
      </c>
    </row>
    <row r="250" spans="2:47" s="6" customFormat="1" ht="27" customHeight="1">
      <c r="B250" s="21"/>
      <c r="C250" s="22"/>
      <c r="D250" s="22"/>
      <c r="E250" s="22"/>
      <c r="F250" s="298" t="s">
        <v>1142</v>
      </c>
      <c r="G250" s="181"/>
      <c r="H250" s="181"/>
      <c r="I250" s="181"/>
      <c r="J250" s="181"/>
      <c r="K250" s="181"/>
      <c r="L250" s="181"/>
      <c r="M250" s="181"/>
      <c r="N250" s="181"/>
      <c r="O250" s="181"/>
      <c r="P250" s="181"/>
      <c r="Q250" s="181"/>
      <c r="R250" s="181"/>
      <c r="S250" s="41"/>
      <c r="T250" s="50"/>
      <c r="U250" s="22"/>
      <c r="V250" s="22"/>
      <c r="W250" s="22"/>
      <c r="X250" s="22"/>
      <c r="Y250" s="22"/>
      <c r="Z250" s="22"/>
      <c r="AA250" s="51"/>
      <c r="AT250" s="6" t="s">
        <v>884</v>
      </c>
      <c r="AU250" s="6" t="s">
        <v>713</v>
      </c>
    </row>
    <row r="251" spans="2:47" s="6" customFormat="1" ht="27" customHeight="1">
      <c r="B251" s="21"/>
      <c r="C251" s="22"/>
      <c r="D251" s="22"/>
      <c r="E251" s="22"/>
      <c r="F251" s="299" t="s">
        <v>1117</v>
      </c>
      <c r="G251" s="181"/>
      <c r="H251" s="181"/>
      <c r="I251" s="181"/>
      <c r="J251" s="181"/>
      <c r="K251" s="181"/>
      <c r="L251" s="181"/>
      <c r="M251" s="181"/>
      <c r="N251" s="181"/>
      <c r="O251" s="181"/>
      <c r="P251" s="181"/>
      <c r="Q251" s="181"/>
      <c r="R251" s="181"/>
      <c r="S251" s="41"/>
      <c r="T251" s="50"/>
      <c r="U251" s="22"/>
      <c r="V251" s="22"/>
      <c r="W251" s="22"/>
      <c r="X251" s="22"/>
      <c r="Y251" s="22"/>
      <c r="Z251" s="22"/>
      <c r="AA251" s="51"/>
      <c r="AT251" s="6" t="s">
        <v>1118</v>
      </c>
      <c r="AU251" s="6" t="s">
        <v>713</v>
      </c>
    </row>
    <row r="252" spans="2:51" s="6" customFormat="1" ht="15.75" customHeight="1">
      <c r="B252" s="139"/>
      <c r="C252" s="140"/>
      <c r="D252" s="140"/>
      <c r="E252" s="140"/>
      <c r="F252" s="296" t="s">
        <v>1143</v>
      </c>
      <c r="G252" s="297"/>
      <c r="H252" s="297"/>
      <c r="I252" s="297"/>
      <c r="J252" s="140"/>
      <c r="K252" s="142">
        <v>4.957</v>
      </c>
      <c r="L252" s="140"/>
      <c r="M252" s="140"/>
      <c r="N252" s="140"/>
      <c r="O252" s="140"/>
      <c r="P252" s="140"/>
      <c r="Q252" s="140"/>
      <c r="R252" s="140"/>
      <c r="S252" s="143"/>
      <c r="T252" s="144"/>
      <c r="U252" s="140"/>
      <c r="V252" s="140"/>
      <c r="W252" s="140"/>
      <c r="X252" s="140"/>
      <c r="Y252" s="140"/>
      <c r="Z252" s="140"/>
      <c r="AA252" s="145"/>
      <c r="AT252" s="146" t="s">
        <v>888</v>
      </c>
      <c r="AU252" s="146" t="s">
        <v>713</v>
      </c>
      <c r="AV252" s="146" t="s">
        <v>713</v>
      </c>
      <c r="AW252" s="146" t="s">
        <v>704</v>
      </c>
      <c r="AX252" s="146" t="s">
        <v>654</v>
      </c>
      <c r="AY252" s="146" t="s">
        <v>783</v>
      </c>
    </row>
    <row r="253" spans="2:65" s="6" customFormat="1" ht="27" customHeight="1">
      <c r="B253" s="21"/>
      <c r="C253" s="124" t="s">
        <v>1144</v>
      </c>
      <c r="D253" s="124" t="s">
        <v>784</v>
      </c>
      <c r="E253" s="125" t="s">
        <v>1145</v>
      </c>
      <c r="F253" s="158" t="s">
        <v>1146</v>
      </c>
      <c r="G253" s="280"/>
      <c r="H253" s="280"/>
      <c r="I253" s="280"/>
      <c r="J253" s="127" t="s">
        <v>818</v>
      </c>
      <c r="K253" s="128">
        <v>4.86</v>
      </c>
      <c r="L253" s="281"/>
      <c r="M253" s="280"/>
      <c r="N253" s="282">
        <f>ROUND($L$253*$K$253,2)</f>
        <v>0</v>
      </c>
      <c r="O253" s="280"/>
      <c r="P253" s="280"/>
      <c r="Q253" s="280"/>
      <c r="R253" s="126" t="s">
        <v>788</v>
      </c>
      <c r="S253" s="41"/>
      <c r="T253" s="129"/>
      <c r="U253" s="130" t="s">
        <v>674</v>
      </c>
      <c r="V253" s="22"/>
      <c r="W253" s="22"/>
      <c r="X253" s="131">
        <v>0.000419</v>
      </c>
      <c r="Y253" s="131">
        <f>$X$253*$K$253</f>
        <v>0.00203634</v>
      </c>
      <c r="Z253" s="131">
        <v>0</v>
      </c>
      <c r="AA253" s="132">
        <f>$Z$253*$K$253</f>
        <v>0</v>
      </c>
      <c r="AR253" s="89" t="s">
        <v>958</v>
      </c>
      <c r="AT253" s="89" t="s">
        <v>784</v>
      </c>
      <c r="AU253" s="89" t="s">
        <v>713</v>
      </c>
      <c r="AY253" s="6" t="s">
        <v>783</v>
      </c>
      <c r="BE253" s="133">
        <f>IF($U$253="základní",$N$253,0)</f>
        <v>0</v>
      </c>
      <c r="BF253" s="133">
        <f>IF($U$253="snížená",$N$253,0)</f>
        <v>0</v>
      </c>
      <c r="BG253" s="133">
        <f>IF($U$253="zákl. přenesená",$N$253,0)</f>
        <v>0</v>
      </c>
      <c r="BH253" s="133">
        <f>IF($U$253="sníž. přenesená",$N$253,0)</f>
        <v>0</v>
      </c>
      <c r="BI253" s="133">
        <f>IF($U$253="nulová",$N$253,0)</f>
        <v>0</v>
      </c>
      <c r="BJ253" s="89" t="s">
        <v>654</v>
      </c>
      <c r="BK253" s="133">
        <f>ROUND($L$253*$K$253,2)</f>
        <v>0</v>
      </c>
      <c r="BL253" s="89" t="s">
        <v>958</v>
      </c>
      <c r="BM253" s="89" t="s">
        <v>1147</v>
      </c>
    </row>
    <row r="254" spans="2:47" s="6" customFormat="1" ht="16.5" customHeight="1">
      <c r="B254" s="21"/>
      <c r="C254" s="22"/>
      <c r="D254" s="22"/>
      <c r="E254" s="22"/>
      <c r="F254" s="298" t="s">
        <v>107</v>
      </c>
      <c r="G254" s="181"/>
      <c r="H254" s="181"/>
      <c r="I254" s="181"/>
      <c r="J254" s="181"/>
      <c r="K254" s="181"/>
      <c r="L254" s="181"/>
      <c r="M254" s="181"/>
      <c r="N254" s="181"/>
      <c r="O254" s="181"/>
      <c r="P254" s="181"/>
      <c r="Q254" s="181"/>
      <c r="R254" s="181"/>
      <c r="S254" s="41"/>
      <c r="T254" s="50"/>
      <c r="U254" s="22"/>
      <c r="V254" s="22"/>
      <c r="W254" s="22"/>
      <c r="X254" s="22"/>
      <c r="Y254" s="22"/>
      <c r="Z254" s="22"/>
      <c r="AA254" s="51"/>
      <c r="AT254" s="6" t="s">
        <v>884</v>
      </c>
      <c r="AU254" s="6" t="s">
        <v>713</v>
      </c>
    </row>
    <row r="255" spans="2:65" s="6" customFormat="1" ht="27" customHeight="1">
      <c r="B255" s="21"/>
      <c r="C255" s="147" t="s">
        <v>108</v>
      </c>
      <c r="D255" s="147" t="s">
        <v>948</v>
      </c>
      <c r="E255" s="148" t="s">
        <v>109</v>
      </c>
      <c r="F255" s="300" t="s">
        <v>110</v>
      </c>
      <c r="G255" s="301"/>
      <c r="H255" s="301"/>
      <c r="I255" s="301"/>
      <c r="J255" s="149" t="s">
        <v>818</v>
      </c>
      <c r="K255" s="150">
        <v>4.957</v>
      </c>
      <c r="L255" s="302"/>
      <c r="M255" s="301"/>
      <c r="N255" s="303">
        <f>ROUND($L$255*$K$255,2)</f>
        <v>0</v>
      </c>
      <c r="O255" s="280"/>
      <c r="P255" s="280"/>
      <c r="Q255" s="280"/>
      <c r="R255" s="126" t="s">
        <v>788</v>
      </c>
      <c r="S255" s="41"/>
      <c r="T255" s="129"/>
      <c r="U255" s="130" t="s">
        <v>674</v>
      </c>
      <c r="V255" s="22"/>
      <c r="W255" s="22"/>
      <c r="X255" s="131">
        <v>0.015</v>
      </c>
      <c r="Y255" s="131">
        <f>$X$255*$K$255</f>
        <v>0.07435499999999999</v>
      </c>
      <c r="Z255" s="131">
        <v>0</v>
      </c>
      <c r="AA255" s="132">
        <f>$Z$255*$K$255</f>
        <v>0</v>
      </c>
      <c r="AR255" s="89" t="s">
        <v>1053</v>
      </c>
      <c r="AT255" s="89" t="s">
        <v>948</v>
      </c>
      <c r="AU255" s="89" t="s">
        <v>713</v>
      </c>
      <c r="AY255" s="6" t="s">
        <v>783</v>
      </c>
      <c r="BE255" s="133">
        <f>IF($U$255="základní",$N$255,0)</f>
        <v>0</v>
      </c>
      <c r="BF255" s="133">
        <f>IF($U$255="snížená",$N$255,0)</f>
        <v>0</v>
      </c>
      <c r="BG255" s="133">
        <f>IF($U$255="zákl. přenesená",$N$255,0)</f>
        <v>0</v>
      </c>
      <c r="BH255" s="133">
        <f>IF($U$255="sníž. přenesená",$N$255,0)</f>
        <v>0</v>
      </c>
      <c r="BI255" s="133">
        <f>IF($U$255="nulová",$N$255,0)</f>
        <v>0</v>
      </c>
      <c r="BJ255" s="89" t="s">
        <v>654</v>
      </c>
      <c r="BK255" s="133">
        <f>ROUND($L$255*$K$255,2)</f>
        <v>0</v>
      </c>
      <c r="BL255" s="89" t="s">
        <v>958</v>
      </c>
      <c r="BM255" s="89" t="s">
        <v>111</v>
      </c>
    </row>
    <row r="256" spans="2:47" s="6" customFormat="1" ht="16.5" customHeight="1">
      <c r="B256" s="21"/>
      <c r="C256" s="22"/>
      <c r="D256" s="22"/>
      <c r="E256" s="22"/>
      <c r="F256" s="298" t="s">
        <v>112</v>
      </c>
      <c r="G256" s="181"/>
      <c r="H256" s="181"/>
      <c r="I256" s="181"/>
      <c r="J256" s="181"/>
      <c r="K256" s="181"/>
      <c r="L256" s="181"/>
      <c r="M256" s="181"/>
      <c r="N256" s="181"/>
      <c r="O256" s="181"/>
      <c r="P256" s="181"/>
      <c r="Q256" s="181"/>
      <c r="R256" s="181"/>
      <c r="S256" s="41"/>
      <c r="T256" s="50"/>
      <c r="U256" s="22"/>
      <c r="V256" s="22"/>
      <c r="W256" s="22"/>
      <c r="X256" s="22"/>
      <c r="Y256" s="22"/>
      <c r="Z256" s="22"/>
      <c r="AA256" s="51"/>
      <c r="AT256" s="6" t="s">
        <v>884</v>
      </c>
      <c r="AU256" s="6" t="s">
        <v>713</v>
      </c>
    </row>
    <row r="257" spans="2:47" s="6" customFormat="1" ht="27" customHeight="1">
      <c r="B257" s="21"/>
      <c r="C257" s="22"/>
      <c r="D257" s="22"/>
      <c r="E257" s="22"/>
      <c r="F257" s="299" t="s">
        <v>1117</v>
      </c>
      <c r="G257" s="181"/>
      <c r="H257" s="181"/>
      <c r="I257" s="181"/>
      <c r="J257" s="181"/>
      <c r="K257" s="181"/>
      <c r="L257" s="181"/>
      <c r="M257" s="181"/>
      <c r="N257" s="181"/>
      <c r="O257" s="181"/>
      <c r="P257" s="181"/>
      <c r="Q257" s="181"/>
      <c r="R257" s="181"/>
      <c r="S257" s="41"/>
      <c r="T257" s="50"/>
      <c r="U257" s="22"/>
      <c r="V257" s="22"/>
      <c r="W257" s="22"/>
      <c r="X257" s="22"/>
      <c r="Y257" s="22"/>
      <c r="Z257" s="22"/>
      <c r="AA257" s="51"/>
      <c r="AT257" s="6" t="s">
        <v>1118</v>
      </c>
      <c r="AU257" s="6" t="s">
        <v>713</v>
      </c>
    </row>
    <row r="258" spans="2:51" s="6" customFormat="1" ht="15.75" customHeight="1">
      <c r="B258" s="139"/>
      <c r="C258" s="140"/>
      <c r="D258" s="140"/>
      <c r="E258" s="140"/>
      <c r="F258" s="296" t="s">
        <v>1143</v>
      </c>
      <c r="G258" s="297"/>
      <c r="H258" s="297"/>
      <c r="I258" s="297"/>
      <c r="J258" s="140"/>
      <c r="K258" s="142">
        <v>4.957</v>
      </c>
      <c r="L258" s="140"/>
      <c r="M258" s="140"/>
      <c r="N258" s="140"/>
      <c r="O258" s="140"/>
      <c r="P258" s="140"/>
      <c r="Q258" s="140"/>
      <c r="R258" s="140"/>
      <c r="S258" s="143"/>
      <c r="T258" s="144"/>
      <c r="U258" s="140"/>
      <c r="V258" s="140"/>
      <c r="W258" s="140"/>
      <c r="X258" s="140"/>
      <c r="Y258" s="140"/>
      <c r="Z258" s="140"/>
      <c r="AA258" s="145"/>
      <c r="AT258" s="146" t="s">
        <v>888</v>
      </c>
      <c r="AU258" s="146" t="s">
        <v>713</v>
      </c>
      <c r="AV258" s="146" t="s">
        <v>713</v>
      </c>
      <c r="AW258" s="146" t="s">
        <v>704</v>
      </c>
      <c r="AX258" s="146" t="s">
        <v>654</v>
      </c>
      <c r="AY258" s="146" t="s">
        <v>783</v>
      </c>
    </row>
    <row r="259" spans="2:65" s="6" customFormat="1" ht="27" customHeight="1">
      <c r="B259" s="21"/>
      <c r="C259" s="124" t="s">
        <v>113</v>
      </c>
      <c r="D259" s="124" t="s">
        <v>784</v>
      </c>
      <c r="E259" s="125" t="s">
        <v>114</v>
      </c>
      <c r="F259" s="158" t="s">
        <v>115</v>
      </c>
      <c r="G259" s="280"/>
      <c r="H259" s="280"/>
      <c r="I259" s="280"/>
      <c r="J259" s="127" t="s">
        <v>818</v>
      </c>
      <c r="K259" s="128">
        <v>3.4</v>
      </c>
      <c r="L259" s="281"/>
      <c r="M259" s="280"/>
      <c r="N259" s="282">
        <f>ROUND($L$259*$K$259,2)</f>
        <v>0</v>
      </c>
      <c r="O259" s="280"/>
      <c r="P259" s="280"/>
      <c r="Q259" s="280"/>
      <c r="R259" s="126" t="s">
        <v>788</v>
      </c>
      <c r="S259" s="41"/>
      <c r="T259" s="129"/>
      <c r="U259" s="130" t="s">
        <v>674</v>
      </c>
      <c r="V259" s="22"/>
      <c r="W259" s="22"/>
      <c r="X259" s="131">
        <v>0.003</v>
      </c>
      <c r="Y259" s="131">
        <f>$X$259*$K$259</f>
        <v>0.0102</v>
      </c>
      <c r="Z259" s="131">
        <v>0</v>
      </c>
      <c r="AA259" s="132">
        <f>$Z$259*$K$259</f>
        <v>0</v>
      </c>
      <c r="AR259" s="89" t="s">
        <v>958</v>
      </c>
      <c r="AT259" s="89" t="s">
        <v>784</v>
      </c>
      <c r="AU259" s="89" t="s">
        <v>713</v>
      </c>
      <c r="AY259" s="6" t="s">
        <v>783</v>
      </c>
      <c r="BE259" s="133">
        <f>IF($U$259="základní",$N$259,0)</f>
        <v>0</v>
      </c>
      <c r="BF259" s="133">
        <f>IF($U$259="snížená",$N$259,0)</f>
        <v>0</v>
      </c>
      <c r="BG259" s="133">
        <f>IF($U$259="zákl. přenesená",$N$259,0)</f>
        <v>0</v>
      </c>
      <c r="BH259" s="133">
        <f>IF($U$259="sníž. přenesená",$N$259,0)</f>
        <v>0</v>
      </c>
      <c r="BI259" s="133">
        <f>IF($U$259="nulová",$N$259,0)</f>
        <v>0</v>
      </c>
      <c r="BJ259" s="89" t="s">
        <v>654</v>
      </c>
      <c r="BK259" s="133">
        <f>ROUND($L$259*$K$259,2)</f>
        <v>0</v>
      </c>
      <c r="BL259" s="89" t="s">
        <v>958</v>
      </c>
      <c r="BM259" s="89" t="s">
        <v>116</v>
      </c>
    </row>
    <row r="260" spans="2:47" s="6" customFormat="1" ht="16.5" customHeight="1">
      <c r="B260" s="21"/>
      <c r="C260" s="22"/>
      <c r="D260" s="22"/>
      <c r="E260" s="22"/>
      <c r="F260" s="298" t="s">
        <v>117</v>
      </c>
      <c r="G260" s="181"/>
      <c r="H260" s="181"/>
      <c r="I260" s="181"/>
      <c r="J260" s="181"/>
      <c r="K260" s="181"/>
      <c r="L260" s="181"/>
      <c r="M260" s="181"/>
      <c r="N260" s="181"/>
      <c r="O260" s="181"/>
      <c r="P260" s="181"/>
      <c r="Q260" s="181"/>
      <c r="R260" s="181"/>
      <c r="S260" s="41"/>
      <c r="T260" s="50"/>
      <c r="U260" s="22"/>
      <c r="V260" s="22"/>
      <c r="W260" s="22"/>
      <c r="X260" s="22"/>
      <c r="Y260" s="22"/>
      <c r="Z260" s="22"/>
      <c r="AA260" s="51"/>
      <c r="AT260" s="6" t="s">
        <v>884</v>
      </c>
      <c r="AU260" s="6" t="s">
        <v>713</v>
      </c>
    </row>
    <row r="261" spans="2:47" s="6" customFormat="1" ht="85.5" customHeight="1">
      <c r="B261" s="21"/>
      <c r="C261" s="22"/>
      <c r="D261" s="22"/>
      <c r="E261" s="22"/>
      <c r="F261" s="299" t="s">
        <v>118</v>
      </c>
      <c r="G261" s="181"/>
      <c r="H261" s="181"/>
      <c r="I261" s="181"/>
      <c r="J261" s="181"/>
      <c r="K261" s="181"/>
      <c r="L261" s="181"/>
      <c r="M261" s="181"/>
      <c r="N261" s="181"/>
      <c r="O261" s="181"/>
      <c r="P261" s="181"/>
      <c r="Q261" s="181"/>
      <c r="R261" s="181"/>
      <c r="S261" s="41"/>
      <c r="T261" s="50"/>
      <c r="U261" s="22"/>
      <c r="V261" s="22"/>
      <c r="W261" s="22"/>
      <c r="X261" s="22"/>
      <c r="Y261" s="22"/>
      <c r="Z261" s="22"/>
      <c r="AA261" s="51"/>
      <c r="AT261" s="6" t="s">
        <v>886</v>
      </c>
      <c r="AU261" s="6" t="s">
        <v>713</v>
      </c>
    </row>
    <row r="262" spans="2:51" s="6" customFormat="1" ht="15.75" customHeight="1">
      <c r="B262" s="139"/>
      <c r="C262" s="140"/>
      <c r="D262" s="140"/>
      <c r="E262" s="140"/>
      <c r="F262" s="296" t="s">
        <v>119</v>
      </c>
      <c r="G262" s="297"/>
      <c r="H262" s="297"/>
      <c r="I262" s="297"/>
      <c r="J262" s="140"/>
      <c r="K262" s="142">
        <v>3.4</v>
      </c>
      <c r="L262" s="140"/>
      <c r="M262" s="140"/>
      <c r="N262" s="140"/>
      <c r="O262" s="140"/>
      <c r="P262" s="140"/>
      <c r="Q262" s="140"/>
      <c r="R262" s="140"/>
      <c r="S262" s="143"/>
      <c r="T262" s="144"/>
      <c r="U262" s="140"/>
      <c r="V262" s="140"/>
      <c r="W262" s="140"/>
      <c r="X262" s="140"/>
      <c r="Y262" s="140"/>
      <c r="Z262" s="140"/>
      <c r="AA262" s="145"/>
      <c r="AT262" s="146" t="s">
        <v>888</v>
      </c>
      <c r="AU262" s="146" t="s">
        <v>713</v>
      </c>
      <c r="AV262" s="146" t="s">
        <v>713</v>
      </c>
      <c r="AW262" s="146" t="s">
        <v>761</v>
      </c>
      <c r="AX262" s="146" t="s">
        <v>654</v>
      </c>
      <c r="AY262" s="146" t="s">
        <v>783</v>
      </c>
    </row>
    <row r="263" spans="2:65" s="6" customFormat="1" ht="27" customHeight="1">
      <c r="B263" s="21"/>
      <c r="C263" s="147" t="s">
        <v>120</v>
      </c>
      <c r="D263" s="147" t="s">
        <v>948</v>
      </c>
      <c r="E263" s="148" t="s">
        <v>121</v>
      </c>
      <c r="F263" s="300" t="s">
        <v>122</v>
      </c>
      <c r="G263" s="301"/>
      <c r="H263" s="301"/>
      <c r="I263" s="301"/>
      <c r="J263" s="149" t="s">
        <v>818</v>
      </c>
      <c r="K263" s="150">
        <v>3.468</v>
      </c>
      <c r="L263" s="302"/>
      <c r="M263" s="301"/>
      <c r="N263" s="303">
        <f>ROUND($L$263*$K$263,2)</f>
        <v>0</v>
      </c>
      <c r="O263" s="280"/>
      <c r="P263" s="280"/>
      <c r="Q263" s="280"/>
      <c r="R263" s="126" t="s">
        <v>788</v>
      </c>
      <c r="S263" s="41"/>
      <c r="T263" s="129"/>
      <c r="U263" s="130" t="s">
        <v>674</v>
      </c>
      <c r="V263" s="22"/>
      <c r="W263" s="22"/>
      <c r="X263" s="131">
        <v>0.0041</v>
      </c>
      <c r="Y263" s="131">
        <f>$X$263*$K$263</f>
        <v>0.014218800000000002</v>
      </c>
      <c r="Z263" s="131">
        <v>0</v>
      </c>
      <c r="AA263" s="132">
        <f>$Z$263*$K$263</f>
        <v>0</v>
      </c>
      <c r="AR263" s="89" t="s">
        <v>1053</v>
      </c>
      <c r="AT263" s="89" t="s">
        <v>948</v>
      </c>
      <c r="AU263" s="89" t="s">
        <v>713</v>
      </c>
      <c r="AY263" s="6" t="s">
        <v>783</v>
      </c>
      <c r="BE263" s="133">
        <f>IF($U$263="základní",$N$263,0)</f>
        <v>0</v>
      </c>
      <c r="BF263" s="133">
        <f>IF($U$263="snížená",$N$263,0)</f>
        <v>0</v>
      </c>
      <c r="BG263" s="133">
        <f>IF($U$263="zákl. přenesená",$N$263,0)</f>
        <v>0</v>
      </c>
      <c r="BH263" s="133">
        <f>IF($U$263="sníž. přenesená",$N$263,0)</f>
        <v>0</v>
      </c>
      <c r="BI263" s="133">
        <f>IF($U$263="nulová",$N$263,0)</f>
        <v>0</v>
      </c>
      <c r="BJ263" s="89" t="s">
        <v>654</v>
      </c>
      <c r="BK263" s="133">
        <f>ROUND($L$263*$K$263,2)</f>
        <v>0</v>
      </c>
      <c r="BL263" s="89" t="s">
        <v>958</v>
      </c>
      <c r="BM263" s="89" t="s">
        <v>123</v>
      </c>
    </row>
    <row r="264" spans="2:47" s="6" customFormat="1" ht="27" customHeight="1">
      <c r="B264" s="21"/>
      <c r="C264" s="22"/>
      <c r="D264" s="22"/>
      <c r="E264" s="22"/>
      <c r="F264" s="298" t="s">
        <v>124</v>
      </c>
      <c r="G264" s="181"/>
      <c r="H264" s="181"/>
      <c r="I264" s="181"/>
      <c r="J264" s="181"/>
      <c r="K264" s="181"/>
      <c r="L264" s="181"/>
      <c r="M264" s="181"/>
      <c r="N264" s="181"/>
      <c r="O264" s="181"/>
      <c r="P264" s="181"/>
      <c r="Q264" s="181"/>
      <c r="R264" s="181"/>
      <c r="S264" s="41"/>
      <c r="T264" s="50"/>
      <c r="U264" s="22"/>
      <c r="V264" s="22"/>
      <c r="W264" s="22"/>
      <c r="X264" s="22"/>
      <c r="Y264" s="22"/>
      <c r="Z264" s="22"/>
      <c r="AA264" s="51"/>
      <c r="AT264" s="6" t="s">
        <v>884</v>
      </c>
      <c r="AU264" s="6" t="s">
        <v>713</v>
      </c>
    </row>
    <row r="265" spans="2:51" s="6" customFormat="1" ht="15.75" customHeight="1">
      <c r="B265" s="139"/>
      <c r="C265" s="140"/>
      <c r="D265" s="140"/>
      <c r="E265" s="140"/>
      <c r="F265" s="296" t="s">
        <v>125</v>
      </c>
      <c r="G265" s="297"/>
      <c r="H265" s="297"/>
      <c r="I265" s="297"/>
      <c r="J265" s="140"/>
      <c r="K265" s="142">
        <v>3.468</v>
      </c>
      <c r="L265" s="140"/>
      <c r="M265" s="140"/>
      <c r="N265" s="140"/>
      <c r="O265" s="140"/>
      <c r="P265" s="140"/>
      <c r="Q265" s="140"/>
      <c r="R265" s="140"/>
      <c r="S265" s="143"/>
      <c r="T265" s="144"/>
      <c r="U265" s="140"/>
      <c r="V265" s="140"/>
      <c r="W265" s="140"/>
      <c r="X265" s="140"/>
      <c r="Y265" s="140"/>
      <c r="Z265" s="140"/>
      <c r="AA265" s="145"/>
      <c r="AT265" s="146" t="s">
        <v>888</v>
      </c>
      <c r="AU265" s="146" t="s">
        <v>713</v>
      </c>
      <c r="AV265" s="146" t="s">
        <v>713</v>
      </c>
      <c r="AW265" s="146" t="s">
        <v>704</v>
      </c>
      <c r="AX265" s="146" t="s">
        <v>654</v>
      </c>
      <c r="AY265" s="146" t="s">
        <v>783</v>
      </c>
    </row>
    <row r="266" spans="2:65" s="6" customFormat="1" ht="27" customHeight="1">
      <c r="B266" s="21"/>
      <c r="C266" s="124" t="s">
        <v>126</v>
      </c>
      <c r="D266" s="124" t="s">
        <v>784</v>
      </c>
      <c r="E266" s="125" t="s">
        <v>127</v>
      </c>
      <c r="F266" s="158" t="s">
        <v>128</v>
      </c>
      <c r="G266" s="280"/>
      <c r="H266" s="280"/>
      <c r="I266" s="280"/>
      <c r="J266" s="127" t="s">
        <v>1129</v>
      </c>
      <c r="K266" s="151"/>
      <c r="L266" s="281"/>
      <c r="M266" s="280"/>
      <c r="N266" s="282">
        <f>ROUND($L$266*$K$266,2)</f>
        <v>0</v>
      </c>
      <c r="O266" s="280"/>
      <c r="P266" s="280"/>
      <c r="Q266" s="280"/>
      <c r="R266" s="126" t="s">
        <v>788</v>
      </c>
      <c r="S266" s="41"/>
      <c r="T266" s="129"/>
      <c r="U266" s="130" t="s">
        <v>674</v>
      </c>
      <c r="V266" s="22"/>
      <c r="W266" s="22"/>
      <c r="X266" s="131">
        <v>0</v>
      </c>
      <c r="Y266" s="131">
        <f>$X$266*$K$266</f>
        <v>0</v>
      </c>
      <c r="Z266" s="131">
        <v>0</v>
      </c>
      <c r="AA266" s="132">
        <f>$Z$266*$K$266</f>
        <v>0</v>
      </c>
      <c r="AR266" s="89" t="s">
        <v>958</v>
      </c>
      <c r="AT266" s="89" t="s">
        <v>784</v>
      </c>
      <c r="AU266" s="89" t="s">
        <v>713</v>
      </c>
      <c r="AY266" s="6" t="s">
        <v>783</v>
      </c>
      <c r="BE266" s="133">
        <f>IF($U$266="základní",$N$266,0)</f>
        <v>0</v>
      </c>
      <c r="BF266" s="133">
        <f>IF($U$266="snížená",$N$266,0)</f>
        <v>0</v>
      </c>
      <c r="BG266" s="133">
        <f>IF($U$266="zákl. přenesená",$N$266,0)</f>
        <v>0</v>
      </c>
      <c r="BH266" s="133">
        <f>IF($U$266="sníž. přenesená",$N$266,0)</f>
        <v>0</v>
      </c>
      <c r="BI266" s="133">
        <f>IF($U$266="nulová",$N$266,0)</f>
        <v>0</v>
      </c>
      <c r="BJ266" s="89" t="s">
        <v>654</v>
      </c>
      <c r="BK266" s="133">
        <f>ROUND($L$266*$K$266,2)</f>
        <v>0</v>
      </c>
      <c r="BL266" s="89" t="s">
        <v>958</v>
      </c>
      <c r="BM266" s="89" t="s">
        <v>129</v>
      </c>
    </row>
    <row r="267" spans="2:47" s="6" customFormat="1" ht="16.5" customHeight="1">
      <c r="B267" s="21"/>
      <c r="C267" s="22"/>
      <c r="D267" s="22"/>
      <c r="E267" s="22"/>
      <c r="F267" s="298" t="s">
        <v>130</v>
      </c>
      <c r="G267" s="181"/>
      <c r="H267" s="181"/>
      <c r="I267" s="181"/>
      <c r="J267" s="181"/>
      <c r="K267" s="181"/>
      <c r="L267" s="181"/>
      <c r="M267" s="181"/>
      <c r="N267" s="181"/>
      <c r="O267" s="181"/>
      <c r="P267" s="181"/>
      <c r="Q267" s="181"/>
      <c r="R267" s="181"/>
      <c r="S267" s="41"/>
      <c r="T267" s="50"/>
      <c r="U267" s="22"/>
      <c r="V267" s="22"/>
      <c r="W267" s="22"/>
      <c r="X267" s="22"/>
      <c r="Y267" s="22"/>
      <c r="Z267" s="22"/>
      <c r="AA267" s="51"/>
      <c r="AT267" s="6" t="s">
        <v>884</v>
      </c>
      <c r="AU267" s="6" t="s">
        <v>713</v>
      </c>
    </row>
    <row r="268" spans="2:47" s="6" customFormat="1" ht="121.5" customHeight="1">
      <c r="B268" s="21"/>
      <c r="C268" s="22"/>
      <c r="D268" s="22"/>
      <c r="E268" s="22"/>
      <c r="F268" s="299" t="s">
        <v>131</v>
      </c>
      <c r="G268" s="181"/>
      <c r="H268" s="181"/>
      <c r="I268" s="181"/>
      <c r="J268" s="181"/>
      <c r="K268" s="181"/>
      <c r="L268" s="181"/>
      <c r="M268" s="181"/>
      <c r="N268" s="181"/>
      <c r="O268" s="181"/>
      <c r="P268" s="181"/>
      <c r="Q268" s="181"/>
      <c r="R268" s="181"/>
      <c r="S268" s="41"/>
      <c r="T268" s="50"/>
      <c r="U268" s="22"/>
      <c r="V268" s="22"/>
      <c r="W268" s="22"/>
      <c r="X268" s="22"/>
      <c r="Y268" s="22"/>
      <c r="Z268" s="22"/>
      <c r="AA268" s="51"/>
      <c r="AT268" s="6" t="s">
        <v>886</v>
      </c>
      <c r="AU268" s="6" t="s">
        <v>713</v>
      </c>
    </row>
    <row r="269" spans="2:63" s="113" customFormat="1" ht="30.75" customHeight="1">
      <c r="B269" s="114"/>
      <c r="C269" s="115"/>
      <c r="D269" s="123" t="s">
        <v>873</v>
      </c>
      <c r="E269" s="115"/>
      <c r="F269" s="115"/>
      <c r="G269" s="115"/>
      <c r="H269" s="115"/>
      <c r="I269" s="115"/>
      <c r="J269" s="115"/>
      <c r="K269" s="115"/>
      <c r="L269" s="115"/>
      <c r="M269" s="115"/>
      <c r="N269" s="171">
        <f>$BK$269</f>
        <v>0</v>
      </c>
      <c r="O269" s="172"/>
      <c r="P269" s="172"/>
      <c r="Q269" s="172"/>
      <c r="R269" s="115"/>
      <c r="S269" s="117"/>
      <c r="T269" s="118"/>
      <c r="U269" s="115"/>
      <c r="V269" s="115"/>
      <c r="W269" s="119">
        <f>SUM($W$270:$W$276)</f>
        <v>0</v>
      </c>
      <c r="X269" s="115"/>
      <c r="Y269" s="119">
        <f>SUM($Y$270:$Y$276)</f>
        <v>0.00831232</v>
      </c>
      <c r="Z269" s="115"/>
      <c r="AA269" s="120">
        <f>SUM($AA$270:$AA$276)</f>
        <v>0</v>
      </c>
      <c r="AR269" s="121" t="s">
        <v>713</v>
      </c>
      <c r="AT269" s="121" t="s">
        <v>703</v>
      </c>
      <c r="AU269" s="121" t="s">
        <v>654</v>
      </c>
      <c r="AY269" s="121" t="s">
        <v>783</v>
      </c>
      <c r="BK269" s="122">
        <f>SUM($BK$270:$BK$276)</f>
        <v>0</v>
      </c>
    </row>
    <row r="270" spans="2:65" s="6" customFormat="1" ht="15.75" customHeight="1">
      <c r="B270" s="21"/>
      <c r="C270" s="124" t="s">
        <v>132</v>
      </c>
      <c r="D270" s="124" t="s">
        <v>784</v>
      </c>
      <c r="E270" s="125" t="s">
        <v>133</v>
      </c>
      <c r="F270" s="158" t="s">
        <v>134</v>
      </c>
      <c r="G270" s="280"/>
      <c r="H270" s="280"/>
      <c r="I270" s="280"/>
      <c r="J270" s="127" t="s">
        <v>787</v>
      </c>
      <c r="K270" s="128">
        <v>16</v>
      </c>
      <c r="L270" s="281"/>
      <c r="M270" s="280"/>
      <c r="N270" s="282">
        <f>ROUND($L$270*$K$270,2)</f>
        <v>0</v>
      </c>
      <c r="O270" s="280"/>
      <c r="P270" s="280"/>
      <c r="Q270" s="280"/>
      <c r="R270" s="126" t="s">
        <v>788</v>
      </c>
      <c r="S270" s="41"/>
      <c r="T270" s="129"/>
      <c r="U270" s="130" t="s">
        <v>674</v>
      </c>
      <c r="V270" s="22"/>
      <c r="W270" s="22"/>
      <c r="X270" s="131">
        <v>0.00051952</v>
      </c>
      <c r="Y270" s="131">
        <f>$X$270*$K$270</f>
        <v>0.00831232</v>
      </c>
      <c r="Z270" s="131">
        <v>0</v>
      </c>
      <c r="AA270" s="132">
        <f>$Z$270*$K$270</f>
        <v>0</v>
      </c>
      <c r="AR270" s="89" t="s">
        <v>958</v>
      </c>
      <c r="AT270" s="89" t="s">
        <v>784</v>
      </c>
      <c r="AU270" s="89" t="s">
        <v>713</v>
      </c>
      <c r="AY270" s="6" t="s">
        <v>783</v>
      </c>
      <c r="BE270" s="133">
        <f>IF($U$270="základní",$N$270,0)</f>
        <v>0</v>
      </c>
      <c r="BF270" s="133">
        <f>IF($U$270="snížená",$N$270,0)</f>
        <v>0</v>
      </c>
      <c r="BG270" s="133">
        <f>IF($U$270="zákl. přenesená",$N$270,0)</f>
        <v>0</v>
      </c>
      <c r="BH270" s="133">
        <f>IF($U$270="sníž. přenesená",$N$270,0)</f>
        <v>0</v>
      </c>
      <c r="BI270" s="133">
        <f>IF($U$270="nulová",$N$270,0)</f>
        <v>0</v>
      </c>
      <c r="BJ270" s="89" t="s">
        <v>654</v>
      </c>
      <c r="BK270" s="133">
        <f>ROUND($L$270*$K$270,2)</f>
        <v>0</v>
      </c>
      <c r="BL270" s="89" t="s">
        <v>958</v>
      </c>
      <c r="BM270" s="89" t="s">
        <v>135</v>
      </c>
    </row>
    <row r="271" spans="2:47" s="6" customFormat="1" ht="16.5" customHeight="1">
      <c r="B271" s="21"/>
      <c r="C271" s="22"/>
      <c r="D271" s="22"/>
      <c r="E271" s="22"/>
      <c r="F271" s="298" t="s">
        <v>136</v>
      </c>
      <c r="G271" s="181"/>
      <c r="H271" s="181"/>
      <c r="I271" s="181"/>
      <c r="J271" s="181"/>
      <c r="K271" s="181"/>
      <c r="L271" s="181"/>
      <c r="M271" s="181"/>
      <c r="N271" s="181"/>
      <c r="O271" s="181"/>
      <c r="P271" s="181"/>
      <c r="Q271" s="181"/>
      <c r="R271" s="181"/>
      <c r="S271" s="41"/>
      <c r="T271" s="50"/>
      <c r="U271" s="22"/>
      <c r="V271" s="22"/>
      <c r="W271" s="22"/>
      <c r="X271" s="22"/>
      <c r="Y271" s="22"/>
      <c r="Z271" s="22"/>
      <c r="AA271" s="51"/>
      <c r="AT271" s="6" t="s">
        <v>884</v>
      </c>
      <c r="AU271" s="6" t="s">
        <v>713</v>
      </c>
    </row>
    <row r="272" spans="2:47" s="6" customFormat="1" ht="85.5" customHeight="1">
      <c r="B272" s="21"/>
      <c r="C272" s="22"/>
      <c r="D272" s="22"/>
      <c r="E272" s="22"/>
      <c r="F272" s="299" t="s">
        <v>137</v>
      </c>
      <c r="G272" s="181"/>
      <c r="H272" s="181"/>
      <c r="I272" s="181"/>
      <c r="J272" s="181"/>
      <c r="K272" s="181"/>
      <c r="L272" s="181"/>
      <c r="M272" s="181"/>
      <c r="N272" s="181"/>
      <c r="O272" s="181"/>
      <c r="P272" s="181"/>
      <c r="Q272" s="181"/>
      <c r="R272" s="181"/>
      <c r="S272" s="41"/>
      <c r="T272" s="50"/>
      <c r="U272" s="22"/>
      <c r="V272" s="22"/>
      <c r="W272" s="22"/>
      <c r="X272" s="22"/>
      <c r="Y272" s="22"/>
      <c r="Z272" s="22"/>
      <c r="AA272" s="51"/>
      <c r="AT272" s="6" t="s">
        <v>886</v>
      </c>
      <c r="AU272" s="6" t="s">
        <v>713</v>
      </c>
    </row>
    <row r="273" spans="2:51" s="6" customFormat="1" ht="15.75" customHeight="1">
      <c r="B273" s="139"/>
      <c r="C273" s="140"/>
      <c r="D273" s="140"/>
      <c r="E273" s="140"/>
      <c r="F273" s="296" t="s">
        <v>138</v>
      </c>
      <c r="G273" s="297"/>
      <c r="H273" s="297"/>
      <c r="I273" s="297"/>
      <c r="J273" s="140"/>
      <c r="K273" s="142">
        <v>16</v>
      </c>
      <c r="L273" s="140"/>
      <c r="M273" s="140"/>
      <c r="N273" s="140"/>
      <c r="O273" s="140"/>
      <c r="P273" s="140"/>
      <c r="Q273" s="140"/>
      <c r="R273" s="140"/>
      <c r="S273" s="143"/>
      <c r="T273" s="144"/>
      <c r="U273" s="140"/>
      <c r="V273" s="140"/>
      <c r="W273" s="140"/>
      <c r="X273" s="140"/>
      <c r="Y273" s="140"/>
      <c r="Z273" s="140"/>
      <c r="AA273" s="145"/>
      <c r="AT273" s="146" t="s">
        <v>888</v>
      </c>
      <c r="AU273" s="146" t="s">
        <v>713</v>
      </c>
      <c r="AV273" s="146" t="s">
        <v>713</v>
      </c>
      <c r="AW273" s="146" t="s">
        <v>761</v>
      </c>
      <c r="AX273" s="146" t="s">
        <v>704</v>
      </c>
      <c r="AY273" s="146" t="s">
        <v>783</v>
      </c>
    </row>
    <row r="274" spans="2:65" s="6" customFormat="1" ht="27" customHeight="1">
      <c r="B274" s="21"/>
      <c r="C274" s="124" t="s">
        <v>139</v>
      </c>
      <c r="D274" s="124" t="s">
        <v>784</v>
      </c>
      <c r="E274" s="125" t="s">
        <v>140</v>
      </c>
      <c r="F274" s="158" t="s">
        <v>141</v>
      </c>
      <c r="G274" s="280"/>
      <c r="H274" s="280"/>
      <c r="I274" s="280"/>
      <c r="J274" s="127" t="s">
        <v>1129</v>
      </c>
      <c r="K274" s="151"/>
      <c r="L274" s="281"/>
      <c r="M274" s="280"/>
      <c r="N274" s="282">
        <f>ROUND($L$274*$K$274,2)</f>
        <v>0</v>
      </c>
      <c r="O274" s="280"/>
      <c r="P274" s="280"/>
      <c r="Q274" s="280"/>
      <c r="R274" s="126" t="s">
        <v>788</v>
      </c>
      <c r="S274" s="41"/>
      <c r="T274" s="129"/>
      <c r="U274" s="130" t="s">
        <v>674</v>
      </c>
      <c r="V274" s="22"/>
      <c r="W274" s="22"/>
      <c r="X274" s="131">
        <v>0</v>
      </c>
      <c r="Y274" s="131">
        <f>$X$274*$K$274</f>
        <v>0</v>
      </c>
      <c r="Z274" s="131">
        <v>0</v>
      </c>
      <c r="AA274" s="132">
        <f>$Z$274*$K$274</f>
        <v>0</v>
      </c>
      <c r="AR274" s="89" t="s">
        <v>958</v>
      </c>
      <c r="AT274" s="89" t="s">
        <v>784</v>
      </c>
      <c r="AU274" s="89" t="s">
        <v>713</v>
      </c>
      <c r="AY274" s="6" t="s">
        <v>783</v>
      </c>
      <c r="BE274" s="133">
        <f>IF($U$274="základní",$N$274,0)</f>
        <v>0</v>
      </c>
      <c r="BF274" s="133">
        <f>IF($U$274="snížená",$N$274,0)</f>
        <v>0</v>
      </c>
      <c r="BG274" s="133">
        <f>IF($U$274="zákl. přenesená",$N$274,0)</f>
        <v>0</v>
      </c>
      <c r="BH274" s="133">
        <f>IF($U$274="sníž. přenesená",$N$274,0)</f>
        <v>0</v>
      </c>
      <c r="BI274" s="133">
        <f>IF($U$274="nulová",$N$274,0)</f>
        <v>0</v>
      </c>
      <c r="BJ274" s="89" t="s">
        <v>654</v>
      </c>
      <c r="BK274" s="133">
        <f>ROUND($L$274*$K$274,2)</f>
        <v>0</v>
      </c>
      <c r="BL274" s="89" t="s">
        <v>958</v>
      </c>
      <c r="BM274" s="89" t="s">
        <v>142</v>
      </c>
    </row>
    <row r="275" spans="2:47" s="6" customFormat="1" ht="16.5" customHeight="1">
      <c r="B275" s="21"/>
      <c r="C275" s="22"/>
      <c r="D275" s="22"/>
      <c r="E275" s="22"/>
      <c r="F275" s="298" t="s">
        <v>143</v>
      </c>
      <c r="G275" s="181"/>
      <c r="H275" s="181"/>
      <c r="I275" s="181"/>
      <c r="J275" s="181"/>
      <c r="K275" s="181"/>
      <c r="L275" s="181"/>
      <c r="M275" s="181"/>
      <c r="N275" s="181"/>
      <c r="O275" s="181"/>
      <c r="P275" s="181"/>
      <c r="Q275" s="181"/>
      <c r="R275" s="181"/>
      <c r="S275" s="41"/>
      <c r="T275" s="50"/>
      <c r="U275" s="22"/>
      <c r="V275" s="22"/>
      <c r="W275" s="22"/>
      <c r="X275" s="22"/>
      <c r="Y275" s="22"/>
      <c r="Z275" s="22"/>
      <c r="AA275" s="51"/>
      <c r="AT275" s="6" t="s">
        <v>884</v>
      </c>
      <c r="AU275" s="6" t="s">
        <v>713</v>
      </c>
    </row>
    <row r="276" spans="2:47" s="6" customFormat="1" ht="121.5" customHeight="1">
      <c r="B276" s="21"/>
      <c r="C276" s="22"/>
      <c r="D276" s="22"/>
      <c r="E276" s="22"/>
      <c r="F276" s="299" t="s">
        <v>1132</v>
      </c>
      <c r="G276" s="181"/>
      <c r="H276" s="181"/>
      <c r="I276" s="181"/>
      <c r="J276" s="181"/>
      <c r="K276" s="181"/>
      <c r="L276" s="181"/>
      <c r="M276" s="181"/>
      <c r="N276" s="181"/>
      <c r="O276" s="181"/>
      <c r="P276" s="181"/>
      <c r="Q276" s="181"/>
      <c r="R276" s="181"/>
      <c r="S276" s="41"/>
      <c r="T276" s="50"/>
      <c r="U276" s="22"/>
      <c r="V276" s="22"/>
      <c r="W276" s="22"/>
      <c r="X276" s="22"/>
      <c r="Y276" s="22"/>
      <c r="Z276" s="22"/>
      <c r="AA276" s="51"/>
      <c r="AT276" s="6" t="s">
        <v>886</v>
      </c>
      <c r="AU276" s="6" t="s">
        <v>713</v>
      </c>
    </row>
    <row r="277" spans="2:63" s="113" customFormat="1" ht="30.75" customHeight="1">
      <c r="B277" s="114"/>
      <c r="C277" s="115"/>
      <c r="D277" s="123" t="s">
        <v>874</v>
      </c>
      <c r="E277" s="115"/>
      <c r="F277" s="115"/>
      <c r="G277" s="115"/>
      <c r="H277" s="115"/>
      <c r="I277" s="115"/>
      <c r="J277" s="115"/>
      <c r="K277" s="115"/>
      <c r="L277" s="115"/>
      <c r="M277" s="115"/>
      <c r="N277" s="171">
        <f>$BK$277</f>
        <v>0</v>
      </c>
      <c r="O277" s="172"/>
      <c r="P277" s="172"/>
      <c r="Q277" s="172"/>
      <c r="R277" s="115"/>
      <c r="S277" s="117"/>
      <c r="T277" s="118"/>
      <c r="U277" s="115"/>
      <c r="V277" s="115"/>
      <c r="W277" s="119">
        <f>SUM($W$278:$W$350)</f>
        <v>0</v>
      </c>
      <c r="X277" s="115"/>
      <c r="Y277" s="119">
        <f>SUM($Y$278:$Y$350)</f>
        <v>0.434273941358</v>
      </c>
      <c r="Z277" s="115"/>
      <c r="AA277" s="120">
        <f>SUM($AA$278:$AA$350)</f>
        <v>0</v>
      </c>
      <c r="AR277" s="121" t="s">
        <v>713</v>
      </c>
      <c r="AT277" s="121" t="s">
        <v>703</v>
      </c>
      <c r="AU277" s="121" t="s">
        <v>654</v>
      </c>
      <c r="AY277" s="121" t="s">
        <v>783</v>
      </c>
      <c r="BK277" s="122">
        <f>SUM($BK$278:$BK$350)</f>
        <v>0</v>
      </c>
    </row>
    <row r="278" spans="2:65" s="6" customFormat="1" ht="15.75" customHeight="1">
      <c r="B278" s="21"/>
      <c r="C278" s="124" t="s">
        <v>144</v>
      </c>
      <c r="D278" s="124" t="s">
        <v>784</v>
      </c>
      <c r="E278" s="125" t="s">
        <v>145</v>
      </c>
      <c r="F278" s="158" t="s">
        <v>146</v>
      </c>
      <c r="G278" s="280"/>
      <c r="H278" s="280"/>
      <c r="I278" s="280"/>
      <c r="J278" s="127" t="s">
        <v>798</v>
      </c>
      <c r="K278" s="128">
        <v>0.384</v>
      </c>
      <c r="L278" s="281"/>
      <c r="M278" s="280"/>
      <c r="N278" s="282">
        <f>ROUND($L$278*$K$278,2)</f>
        <v>0</v>
      </c>
      <c r="O278" s="280"/>
      <c r="P278" s="280"/>
      <c r="Q278" s="280"/>
      <c r="R278" s="126" t="s">
        <v>788</v>
      </c>
      <c r="S278" s="41"/>
      <c r="T278" s="129"/>
      <c r="U278" s="130" t="s">
        <v>674</v>
      </c>
      <c r="V278" s="22"/>
      <c r="W278" s="22"/>
      <c r="X278" s="131">
        <v>0</v>
      </c>
      <c r="Y278" s="131">
        <f>$X$278*$K$278</f>
        <v>0</v>
      </c>
      <c r="Z278" s="131">
        <v>0</v>
      </c>
      <c r="AA278" s="132">
        <f>$Z$278*$K$278</f>
        <v>0</v>
      </c>
      <c r="AR278" s="89" t="s">
        <v>958</v>
      </c>
      <c r="AT278" s="89" t="s">
        <v>784</v>
      </c>
      <c r="AU278" s="89" t="s">
        <v>713</v>
      </c>
      <c r="AY278" s="6" t="s">
        <v>783</v>
      </c>
      <c r="BE278" s="133">
        <f>IF($U$278="základní",$N$278,0)</f>
        <v>0</v>
      </c>
      <c r="BF278" s="133">
        <f>IF($U$278="snížená",$N$278,0)</f>
        <v>0</v>
      </c>
      <c r="BG278" s="133">
        <f>IF($U$278="zákl. přenesená",$N$278,0)</f>
        <v>0</v>
      </c>
      <c r="BH278" s="133">
        <f>IF($U$278="sníž. přenesená",$N$278,0)</f>
        <v>0</v>
      </c>
      <c r="BI278" s="133">
        <f>IF($U$278="nulová",$N$278,0)</f>
        <v>0</v>
      </c>
      <c r="BJ278" s="89" t="s">
        <v>654</v>
      </c>
      <c r="BK278" s="133">
        <f>ROUND($L$278*$K$278,2)</f>
        <v>0</v>
      </c>
      <c r="BL278" s="89" t="s">
        <v>958</v>
      </c>
      <c r="BM278" s="89" t="s">
        <v>147</v>
      </c>
    </row>
    <row r="279" spans="2:47" s="6" customFormat="1" ht="16.5" customHeight="1">
      <c r="B279" s="21"/>
      <c r="C279" s="22"/>
      <c r="D279" s="22"/>
      <c r="E279" s="22"/>
      <c r="F279" s="298" t="s">
        <v>148</v>
      </c>
      <c r="G279" s="181"/>
      <c r="H279" s="181"/>
      <c r="I279" s="181"/>
      <c r="J279" s="181"/>
      <c r="K279" s="181"/>
      <c r="L279" s="181"/>
      <c r="M279" s="181"/>
      <c r="N279" s="181"/>
      <c r="O279" s="181"/>
      <c r="P279" s="181"/>
      <c r="Q279" s="181"/>
      <c r="R279" s="181"/>
      <c r="S279" s="41"/>
      <c r="T279" s="50"/>
      <c r="U279" s="22"/>
      <c r="V279" s="22"/>
      <c r="W279" s="22"/>
      <c r="X279" s="22"/>
      <c r="Y279" s="22"/>
      <c r="Z279" s="22"/>
      <c r="AA279" s="51"/>
      <c r="AT279" s="6" t="s">
        <v>884</v>
      </c>
      <c r="AU279" s="6" t="s">
        <v>713</v>
      </c>
    </row>
    <row r="280" spans="2:47" s="6" customFormat="1" ht="144.75" customHeight="1">
      <c r="B280" s="21"/>
      <c r="C280" s="22"/>
      <c r="D280" s="22"/>
      <c r="E280" s="22"/>
      <c r="F280" s="299" t="s">
        <v>149</v>
      </c>
      <c r="G280" s="181"/>
      <c r="H280" s="181"/>
      <c r="I280" s="181"/>
      <c r="J280" s="181"/>
      <c r="K280" s="181"/>
      <c r="L280" s="181"/>
      <c r="M280" s="181"/>
      <c r="N280" s="181"/>
      <c r="O280" s="181"/>
      <c r="P280" s="181"/>
      <c r="Q280" s="181"/>
      <c r="R280" s="181"/>
      <c r="S280" s="41"/>
      <c r="T280" s="50"/>
      <c r="U280" s="22"/>
      <c r="V280" s="22"/>
      <c r="W280" s="22"/>
      <c r="X280" s="22"/>
      <c r="Y280" s="22"/>
      <c r="Z280" s="22"/>
      <c r="AA280" s="51"/>
      <c r="AT280" s="6" t="s">
        <v>886</v>
      </c>
      <c r="AU280" s="6" t="s">
        <v>713</v>
      </c>
    </row>
    <row r="281" spans="2:51" s="6" customFormat="1" ht="15.75" customHeight="1">
      <c r="B281" s="139"/>
      <c r="C281" s="140"/>
      <c r="D281" s="140"/>
      <c r="E281" s="140"/>
      <c r="F281" s="296" t="s">
        <v>150</v>
      </c>
      <c r="G281" s="297"/>
      <c r="H281" s="297"/>
      <c r="I281" s="297"/>
      <c r="J281" s="140"/>
      <c r="K281" s="142">
        <v>0.384</v>
      </c>
      <c r="L281" s="140"/>
      <c r="M281" s="140"/>
      <c r="N281" s="140"/>
      <c r="O281" s="140"/>
      <c r="P281" s="140"/>
      <c r="Q281" s="140"/>
      <c r="R281" s="140"/>
      <c r="S281" s="143"/>
      <c r="T281" s="144"/>
      <c r="U281" s="140"/>
      <c r="V281" s="140"/>
      <c r="W281" s="140"/>
      <c r="X281" s="140"/>
      <c r="Y281" s="140"/>
      <c r="Z281" s="140"/>
      <c r="AA281" s="145"/>
      <c r="AT281" s="146" t="s">
        <v>888</v>
      </c>
      <c r="AU281" s="146" t="s">
        <v>713</v>
      </c>
      <c r="AV281" s="146" t="s">
        <v>713</v>
      </c>
      <c r="AW281" s="146" t="s">
        <v>761</v>
      </c>
      <c r="AX281" s="146" t="s">
        <v>654</v>
      </c>
      <c r="AY281" s="146" t="s">
        <v>783</v>
      </c>
    </row>
    <row r="282" spans="2:65" s="6" customFormat="1" ht="39" customHeight="1">
      <c r="B282" s="21"/>
      <c r="C282" s="124" t="s">
        <v>151</v>
      </c>
      <c r="D282" s="124" t="s">
        <v>784</v>
      </c>
      <c r="E282" s="125" t="s">
        <v>152</v>
      </c>
      <c r="F282" s="158" t="s">
        <v>153</v>
      </c>
      <c r="G282" s="280"/>
      <c r="H282" s="280"/>
      <c r="I282" s="280"/>
      <c r="J282" s="127" t="s">
        <v>944</v>
      </c>
      <c r="K282" s="128">
        <v>8</v>
      </c>
      <c r="L282" s="281"/>
      <c r="M282" s="280"/>
      <c r="N282" s="282">
        <f>ROUND($L$282*$K$282,2)</f>
        <v>0</v>
      </c>
      <c r="O282" s="280"/>
      <c r="P282" s="280"/>
      <c r="Q282" s="280"/>
      <c r="R282" s="126" t="s">
        <v>788</v>
      </c>
      <c r="S282" s="41"/>
      <c r="T282" s="129"/>
      <c r="U282" s="130" t="s">
        <v>674</v>
      </c>
      <c r="V282" s="22"/>
      <c r="W282" s="22"/>
      <c r="X282" s="131">
        <v>0</v>
      </c>
      <c r="Y282" s="131">
        <f>$X$282*$K$282</f>
        <v>0</v>
      </c>
      <c r="Z282" s="131">
        <v>0</v>
      </c>
      <c r="AA282" s="132">
        <f>$Z$282*$K$282</f>
        <v>0</v>
      </c>
      <c r="AR282" s="89" t="s">
        <v>958</v>
      </c>
      <c r="AT282" s="89" t="s">
        <v>784</v>
      </c>
      <c r="AU282" s="89" t="s">
        <v>713</v>
      </c>
      <c r="AY282" s="6" t="s">
        <v>783</v>
      </c>
      <c r="BE282" s="133">
        <f>IF($U$282="základní",$N$282,0)</f>
        <v>0</v>
      </c>
      <c r="BF282" s="133">
        <f>IF($U$282="snížená",$N$282,0)</f>
        <v>0</v>
      </c>
      <c r="BG282" s="133">
        <f>IF($U$282="zákl. přenesená",$N$282,0)</f>
        <v>0</v>
      </c>
      <c r="BH282" s="133">
        <f>IF($U$282="sníž. přenesená",$N$282,0)</f>
        <v>0</v>
      </c>
      <c r="BI282" s="133">
        <f>IF($U$282="nulová",$N$282,0)</f>
        <v>0</v>
      </c>
      <c r="BJ282" s="89" t="s">
        <v>654</v>
      </c>
      <c r="BK282" s="133">
        <f>ROUND($L$282*$K$282,2)</f>
        <v>0</v>
      </c>
      <c r="BL282" s="89" t="s">
        <v>958</v>
      </c>
      <c r="BM282" s="89" t="s">
        <v>154</v>
      </c>
    </row>
    <row r="283" spans="2:47" s="6" customFormat="1" ht="16.5" customHeight="1">
      <c r="B283" s="21"/>
      <c r="C283" s="22"/>
      <c r="D283" s="22"/>
      <c r="E283" s="22"/>
      <c r="F283" s="298" t="s">
        <v>155</v>
      </c>
      <c r="G283" s="181"/>
      <c r="H283" s="181"/>
      <c r="I283" s="181"/>
      <c r="J283" s="181"/>
      <c r="K283" s="181"/>
      <c r="L283" s="181"/>
      <c r="M283" s="181"/>
      <c r="N283" s="181"/>
      <c r="O283" s="181"/>
      <c r="P283" s="181"/>
      <c r="Q283" s="181"/>
      <c r="R283" s="181"/>
      <c r="S283" s="41"/>
      <c r="T283" s="50"/>
      <c r="U283" s="22"/>
      <c r="V283" s="22"/>
      <c r="W283" s="22"/>
      <c r="X283" s="22"/>
      <c r="Y283" s="22"/>
      <c r="Z283" s="22"/>
      <c r="AA283" s="51"/>
      <c r="AT283" s="6" t="s">
        <v>884</v>
      </c>
      <c r="AU283" s="6" t="s">
        <v>713</v>
      </c>
    </row>
    <row r="284" spans="2:47" s="6" customFormat="1" ht="144.75" customHeight="1">
      <c r="B284" s="21"/>
      <c r="C284" s="22"/>
      <c r="D284" s="22"/>
      <c r="E284" s="22"/>
      <c r="F284" s="299" t="s">
        <v>149</v>
      </c>
      <c r="G284" s="181"/>
      <c r="H284" s="181"/>
      <c r="I284" s="181"/>
      <c r="J284" s="181"/>
      <c r="K284" s="181"/>
      <c r="L284" s="181"/>
      <c r="M284" s="181"/>
      <c r="N284" s="181"/>
      <c r="O284" s="181"/>
      <c r="P284" s="181"/>
      <c r="Q284" s="181"/>
      <c r="R284" s="181"/>
      <c r="S284" s="41"/>
      <c r="T284" s="50"/>
      <c r="U284" s="22"/>
      <c r="V284" s="22"/>
      <c r="W284" s="22"/>
      <c r="X284" s="22"/>
      <c r="Y284" s="22"/>
      <c r="Z284" s="22"/>
      <c r="AA284" s="51"/>
      <c r="AT284" s="6" t="s">
        <v>886</v>
      </c>
      <c r="AU284" s="6" t="s">
        <v>713</v>
      </c>
    </row>
    <row r="285" spans="2:65" s="6" customFormat="1" ht="27" customHeight="1">
      <c r="B285" s="21"/>
      <c r="C285" s="124" t="s">
        <v>156</v>
      </c>
      <c r="D285" s="124" t="s">
        <v>784</v>
      </c>
      <c r="E285" s="125" t="s">
        <v>157</v>
      </c>
      <c r="F285" s="158" t="s">
        <v>158</v>
      </c>
      <c r="G285" s="280"/>
      <c r="H285" s="280"/>
      <c r="I285" s="280"/>
      <c r="J285" s="127" t="s">
        <v>798</v>
      </c>
      <c r="K285" s="128">
        <v>0.826</v>
      </c>
      <c r="L285" s="281"/>
      <c r="M285" s="280"/>
      <c r="N285" s="282">
        <f>ROUND($L$285*$K$285,2)</f>
        <v>0</v>
      </c>
      <c r="O285" s="280"/>
      <c r="P285" s="280"/>
      <c r="Q285" s="280"/>
      <c r="R285" s="126" t="s">
        <v>788</v>
      </c>
      <c r="S285" s="41"/>
      <c r="T285" s="129"/>
      <c r="U285" s="130" t="s">
        <v>674</v>
      </c>
      <c r="V285" s="22"/>
      <c r="W285" s="22"/>
      <c r="X285" s="131">
        <v>0.00189</v>
      </c>
      <c r="Y285" s="131">
        <f>$X$285*$K$285</f>
        <v>0.00156114</v>
      </c>
      <c r="Z285" s="131">
        <v>0</v>
      </c>
      <c r="AA285" s="132">
        <f>$Z$285*$K$285</f>
        <v>0</v>
      </c>
      <c r="AR285" s="89" t="s">
        <v>958</v>
      </c>
      <c r="AT285" s="89" t="s">
        <v>784</v>
      </c>
      <c r="AU285" s="89" t="s">
        <v>713</v>
      </c>
      <c r="AY285" s="6" t="s">
        <v>783</v>
      </c>
      <c r="BE285" s="133">
        <f>IF($U$285="základní",$N$285,0)</f>
        <v>0</v>
      </c>
      <c r="BF285" s="133">
        <f>IF($U$285="snížená",$N$285,0)</f>
        <v>0</v>
      </c>
      <c r="BG285" s="133">
        <f>IF($U$285="zákl. přenesená",$N$285,0)</f>
        <v>0</v>
      </c>
      <c r="BH285" s="133">
        <f>IF($U$285="sníž. přenesená",$N$285,0)</f>
        <v>0</v>
      </c>
      <c r="BI285" s="133">
        <f>IF($U$285="nulová",$N$285,0)</f>
        <v>0</v>
      </c>
      <c r="BJ285" s="89" t="s">
        <v>654</v>
      </c>
      <c r="BK285" s="133">
        <f>ROUND($L$285*$K$285,2)</f>
        <v>0</v>
      </c>
      <c r="BL285" s="89" t="s">
        <v>958</v>
      </c>
      <c r="BM285" s="89" t="s">
        <v>159</v>
      </c>
    </row>
    <row r="286" spans="2:47" s="6" customFormat="1" ht="16.5" customHeight="1">
      <c r="B286" s="21"/>
      <c r="C286" s="22"/>
      <c r="D286" s="22"/>
      <c r="E286" s="22"/>
      <c r="F286" s="298" t="s">
        <v>160</v>
      </c>
      <c r="G286" s="181"/>
      <c r="H286" s="181"/>
      <c r="I286" s="181"/>
      <c r="J286" s="181"/>
      <c r="K286" s="181"/>
      <c r="L286" s="181"/>
      <c r="M286" s="181"/>
      <c r="N286" s="181"/>
      <c r="O286" s="181"/>
      <c r="P286" s="181"/>
      <c r="Q286" s="181"/>
      <c r="R286" s="181"/>
      <c r="S286" s="41"/>
      <c r="T286" s="50"/>
      <c r="U286" s="22"/>
      <c r="V286" s="22"/>
      <c r="W286" s="22"/>
      <c r="X286" s="22"/>
      <c r="Y286" s="22"/>
      <c r="Z286" s="22"/>
      <c r="AA286" s="51"/>
      <c r="AT286" s="6" t="s">
        <v>884</v>
      </c>
      <c r="AU286" s="6" t="s">
        <v>713</v>
      </c>
    </row>
    <row r="287" spans="2:47" s="6" customFormat="1" ht="144.75" customHeight="1">
      <c r="B287" s="21"/>
      <c r="C287" s="22"/>
      <c r="D287" s="22"/>
      <c r="E287" s="22"/>
      <c r="F287" s="299" t="s">
        <v>149</v>
      </c>
      <c r="G287" s="181"/>
      <c r="H287" s="181"/>
      <c r="I287" s="181"/>
      <c r="J287" s="181"/>
      <c r="K287" s="181"/>
      <c r="L287" s="181"/>
      <c r="M287" s="181"/>
      <c r="N287" s="181"/>
      <c r="O287" s="181"/>
      <c r="P287" s="181"/>
      <c r="Q287" s="181"/>
      <c r="R287" s="181"/>
      <c r="S287" s="41"/>
      <c r="T287" s="50"/>
      <c r="U287" s="22"/>
      <c r="V287" s="22"/>
      <c r="W287" s="22"/>
      <c r="X287" s="22"/>
      <c r="Y287" s="22"/>
      <c r="Z287" s="22"/>
      <c r="AA287" s="51"/>
      <c r="AT287" s="6" t="s">
        <v>886</v>
      </c>
      <c r="AU287" s="6" t="s">
        <v>713</v>
      </c>
    </row>
    <row r="288" spans="2:65" s="6" customFormat="1" ht="27" customHeight="1">
      <c r="B288" s="21"/>
      <c r="C288" s="124" t="s">
        <v>161</v>
      </c>
      <c r="D288" s="124" t="s">
        <v>784</v>
      </c>
      <c r="E288" s="125" t="s">
        <v>162</v>
      </c>
      <c r="F288" s="158" t="s">
        <v>163</v>
      </c>
      <c r="G288" s="280"/>
      <c r="H288" s="280"/>
      <c r="I288" s="280"/>
      <c r="J288" s="127" t="s">
        <v>944</v>
      </c>
      <c r="K288" s="128">
        <v>24</v>
      </c>
      <c r="L288" s="281"/>
      <c r="M288" s="280"/>
      <c r="N288" s="282">
        <f>ROUND($L$288*$K$288,2)</f>
        <v>0</v>
      </c>
      <c r="O288" s="280"/>
      <c r="P288" s="280"/>
      <c r="Q288" s="280"/>
      <c r="R288" s="126" t="s">
        <v>788</v>
      </c>
      <c r="S288" s="41"/>
      <c r="T288" s="129"/>
      <c r="U288" s="130" t="s">
        <v>674</v>
      </c>
      <c r="V288" s="22"/>
      <c r="W288" s="22"/>
      <c r="X288" s="131">
        <v>0.00267</v>
      </c>
      <c r="Y288" s="131">
        <f>$X$288*$K$288</f>
        <v>0.06408</v>
      </c>
      <c r="Z288" s="131">
        <v>0</v>
      </c>
      <c r="AA288" s="132">
        <f>$Z$288*$K$288</f>
        <v>0</v>
      </c>
      <c r="AR288" s="89" t="s">
        <v>958</v>
      </c>
      <c r="AT288" s="89" t="s">
        <v>784</v>
      </c>
      <c r="AU288" s="89" t="s">
        <v>713</v>
      </c>
      <c r="AY288" s="6" t="s">
        <v>783</v>
      </c>
      <c r="BE288" s="133">
        <f>IF($U$288="základní",$N$288,0)</f>
        <v>0</v>
      </c>
      <c r="BF288" s="133">
        <f>IF($U$288="snížená",$N$288,0)</f>
        <v>0</v>
      </c>
      <c r="BG288" s="133">
        <f>IF($U$288="zákl. přenesená",$N$288,0)</f>
        <v>0</v>
      </c>
      <c r="BH288" s="133">
        <f>IF($U$288="sníž. přenesená",$N$288,0)</f>
        <v>0</v>
      </c>
      <c r="BI288" s="133">
        <f>IF($U$288="nulová",$N$288,0)</f>
        <v>0</v>
      </c>
      <c r="BJ288" s="89" t="s">
        <v>654</v>
      </c>
      <c r="BK288" s="133">
        <f>ROUND($L$288*$K$288,2)</f>
        <v>0</v>
      </c>
      <c r="BL288" s="89" t="s">
        <v>958</v>
      </c>
      <c r="BM288" s="89" t="s">
        <v>164</v>
      </c>
    </row>
    <row r="289" spans="2:47" s="6" customFormat="1" ht="16.5" customHeight="1">
      <c r="B289" s="21"/>
      <c r="C289" s="22"/>
      <c r="D289" s="22"/>
      <c r="E289" s="22"/>
      <c r="F289" s="298" t="s">
        <v>165</v>
      </c>
      <c r="G289" s="181"/>
      <c r="H289" s="181"/>
      <c r="I289" s="181"/>
      <c r="J289" s="181"/>
      <c r="K289" s="181"/>
      <c r="L289" s="181"/>
      <c r="M289" s="181"/>
      <c r="N289" s="181"/>
      <c r="O289" s="181"/>
      <c r="P289" s="181"/>
      <c r="Q289" s="181"/>
      <c r="R289" s="181"/>
      <c r="S289" s="41"/>
      <c r="T289" s="50"/>
      <c r="U289" s="22"/>
      <c r="V289" s="22"/>
      <c r="W289" s="22"/>
      <c r="X289" s="22"/>
      <c r="Y289" s="22"/>
      <c r="Z289" s="22"/>
      <c r="AA289" s="51"/>
      <c r="AT289" s="6" t="s">
        <v>884</v>
      </c>
      <c r="AU289" s="6" t="s">
        <v>713</v>
      </c>
    </row>
    <row r="290" spans="2:47" s="6" customFormat="1" ht="144.75" customHeight="1">
      <c r="B290" s="21"/>
      <c r="C290" s="22"/>
      <c r="D290" s="22"/>
      <c r="E290" s="22"/>
      <c r="F290" s="299" t="s">
        <v>149</v>
      </c>
      <c r="G290" s="181"/>
      <c r="H290" s="181"/>
      <c r="I290" s="181"/>
      <c r="J290" s="181"/>
      <c r="K290" s="181"/>
      <c r="L290" s="181"/>
      <c r="M290" s="181"/>
      <c r="N290" s="181"/>
      <c r="O290" s="181"/>
      <c r="P290" s="181"/>
      <c r="Q290" s="181"/>
      <c r="R290" s="181"/>
      <c r="S290" s="41"/>
      <c r="T290" s="50"/>
      <c r="U290" s="22"/>
      <c r="V290" s="22"/>
      <c r="W290" s="22"/>
      <c r="X290" s="22"/>
      <c r="Y290" s="22"/>
      <c r="Z290" s="22"/>
      <c r="AA290" s="51"/>
      <c r="AT290" s="6" t="s">
        <v>886</v>
      </c>
      <c r="AU290" s="6" t="s">
        <v>713</v>
      </c>
    </row>
    <row r="291" spans="2:65" s="6" customFormat="1" ht="27" customHeight="1">
      <c r="B291" s="21"/>
      <c r="C291" s="147" t="s">
        <v>166</v>
      </c>
      <c r="D291" s="147" t="s">
        <v>948</v>
      </c>
      <c r="E291" s="148" t="s">
        <v>167</v>
      </c>
      <c r="F291" s="300" t="s">
        <v>168</v>
      </c>
      <c r="G291" s="301"/>
      <c r="H291" s="301"/>
      <c r="I291" s="301"/>
      <c r="J291" s="149" t="s">
        <v>944</v>
      </c>
      <c r="K291" s="150">
        <v>24</v>
      </c>
      <c r="L291" s="302"/>
      <c r="M291" s="301"/>
      <c r="N291" s="303">
        <f>ROUND($L$291*$K$291,2)</f>
        <v>0</v>
      </c>
      <c r="O291" s="280"/>
      <c r="P291" s="280"/>
      <c r="Q291" s="280"/>
      <c r="R291" s="126" t="s">
        <v>788</v>
      </c>
      <c r="S291" s="41"/>
      <c r="T291" s="129"/>
      <c r="U291" s="130" t="s">
        <v>674</v>
      </c>
      <c r="V291" s="22"/>
      <c r="W291" s="22"/>
      <c r="X291" s="131">
        <v>3.2E-05</v>
      </c>
      <c r="Y291" s="131">
        <f>$X$291*$K$291</f>
        <v>0.000768</v>
      </c>
      <c r="Z291" s="131">
        <v>0</v>
      </c>
      <c r="AA291" s="132">
        <f>$Z$291*$K$291</f>
        <v>0</v>
      </c>
      <c r="AR291" s="89" t="s">
        <v>1053</v>
      </c>
      <c r="AT291" s="89" t="s">
        <v>948</v>
      </c>
      <c r="AU291" s="89" t="s">
        <v>713</v>
      </c>
      <c r="AY291" s="6" t="s">
        <v>783</v>
      </c>
      <c r="BE291" s="133">
        <f>IF($U$291="základní",$N$291,0)</f>
        <v>0</v>
      </c>
      <c r="BF291" s="133">
        <f>IF($U$291="snížená",$N$291,0)</f>
        <v>0</v>
      </c>
      <c r="BG291" s="133">
        <f>IF($U$291="zákl. přenesená",$N$291,0)</f>
        <v>0</v>
      </c>
      <c r="BH291" s="133">
        <f>IF($U$291="sníž. přenesená",$N$291,0)</f>
        <v>0</v>
      </c>
      <c r="BI291" s="133">
        <f>IF($U$291="nulová",$N$291,0)</f>
        <v>0</v>
      </c>
      <c r="BJ291" s="89" t="s">
        <v>654</v>
      </c>
      <c r="BK291" s="133">
        <f>ROUND($L$291*$K$291,2)</f>
        <v>0</v>
      </c>
      <c r="BL291" s="89" t="s">
        <v>958</v>
      </c>
      <c r="BM291" s="89" t="s">
        <v>169</v>
      </c>
    </row>
    <row r="292" spans="2:47" s="6" customFormat="1" ht="27" customHeight="1">
      <c r="B292" s="21"/>
      <c r="C292" s="22"/>
      <c r="D292" s="22"/>
      <c r="E292" s="22"/>
      <c r="F292" s="298" t="s">
        <v>170</v>
      </c>
      <c r="G292" s="181"/>
      <c r="H292" s="181"/>
      <c r="I292" s="181"/>
      <c r="J292" s="181"/>
      <c r="K292" s="181"/>
      <c r="L292" s="181"/>
      <c r="M292" s="181"/>
      <c r="N292" s="181"/>
      <c r="O292" s="181"/>
      <c r="P292" s="181"/>
      <c r="Q292" s="181"/>
      <c r="R292" s="181"/>
      <c r="S292" s="41"/>
      <c r="T292" s="50"/>
      <c r="U292" s="22"/>
      <c r="V292" s="22"/>
      <c r="W292" s="22"/>
      <c r="X292" s="22"/>
      <c r="Y292" s="22"/>
      <c r="Z292" s="22"/>
      <c r="AA292" s="51"/>
      <c r="AT292" s="6" t="s">
        <v>884</v>
      </c>
      <c r="AU292" s="6" t="s">
        <v>713</v>
      </c>
    </row>
    <row r="293" spans="2:65" s="6" customFormat="1" ht="27" customHeight="1">
      <c r="B293" s="21"/>
      <c r="C293" s="124" t="s">
        <v>171</v>
      </c>
      <c r="D293" s="124" t="s">
        <v>784</v>
      </c>
      <c r="E293" s="125" t="s">
        <v>172</v>
      </c>
      <c r="F293" s="158" t="s">
        <v>173</v>
      </c>
      <c r="G293" s="280"/>
      <c r="H293" s="280"/>
      <c r="I293" s="280"/>
      <c r="J293" s="127" t="s">
        <v>787</v>
      </c>
      <c r="K293" s="128">
        <v>34.2</v>
      </c>
      <c r="L293" s="281"/>
      <c r="M293" s="280"/>
      <c r="N293" s="282">
        <f>ROUND($L$293*$K$293,2)</f>
        <v>0</v>
      </c>
      <c r="O293" s="280"/>
      <c r="P293" s="280"/>
      <c r="Q293" s="280"/>
      <c r="R293" s="126" t="s">
        <v>788</v>
      </c>
      <c r="S293" s="41"/>
      <c r="T293" s="129"/>
      <c r="U293" s="130" t="s">
        <v>674</v>
      </c>
      <c r="V293" s="22"/>
      <c r="W293" s="22"/>
      <c r="X293" s="131">
        <v>0</v>
      </c>
      <c r="Y293" s="131">
        <f>$X$293*$K$293</f>
        <v>0</v>
      </c>
      <c r="Z293" s="131">
        <v>0</v>
      </c>
      <c r="AA293" s="132">
        <f>$Z$293*$K$293</f>
        <v>0</v>
      </c>
      <c r="AR293" s="89" t="s">
        <v>958</v>
      </c>
      <c r="AT293" s="89" t="s">
        <v>784</v>
      </c>
      <c r="AU293" s="89" t="s">
        <v>713</v>
      </c>
      <c r="AY293" s="6" t="s">
        <v>783</v>
      </c>
      <c r="BE293" s="133">
        <f>IF($U$293="základní",$N$293,0)</f>
        <v>0</v>
      </c>
      <c r="BF293" s="133">
        <f>IF($U$293="snížená",$N$293,0)</f>
        <v>0</v>
      </c>
      <c r="BG293" s="133">
        <f>IF($U$293="zákl. přenesená",$N$293,0)</f>
        <v>0</v>
      </c>
      <c r="BH293" s="133">
        <f>IF($U$293="sníž. přenesená",$N$293,0)</f>
        <v>0</v>
      </c>
      <c r="BI293" s="133">
        <f>IF($U$293="nulová",$N$293,0)</f>
        <v>0</v>
      </c>
      <c r="BJ293" s="89" t="s">
        <v>654</v>
      </c>
      <c r="BK293" s="133">
        <f>ROUND($L$293*$K$293,2)</f>
        <v>0</v>
      </c>
      <c r="BL293" s="89" t="s">
        <v>958</v>
      </c>
      <c r="BM293" s="89" t="s">
        <v>174</v>
      </c>
    </row>
    <row r="294" spans="2:47" s="6" customFormat="1" ht="27" customHeight="1">
      <c r="B294" s="21"/>
      <c r="C294" s="22"/>
      <c r="D294" s="22"/>
      <c r="E294" s="22"/>
      <c r="F294" s="298" t="s">
        <v>175</v>
      </c>
      <c r="G294" s="181"/>
      <c r="H294" s="181"/>
      <c r="I294" s="181"/>
      <c r="J294" s="181"/>
      <c r="K294" s="181"/>
      <c r="L294" s="181"/>
      <c r="M294" s="181"/>
      <c r="N294" s="181"/>
      <c r="O294" s="181"/>
      <c r="P294" s="181"/>
      <c r="Q294" s="181"/>
      <c r="R294" s="181"/>
      <c r="S294" s="41"/>
      <c r="T294" s="50"/>
      <c r="U294" s="22"/>
      <c r="V294" s="22"/>
      <c r="W294" s="22"/>
      <c r="X294" s="22"/>
      <c r="Y294" s="22"/>
      <c r="Z294" s="22"/>
      <c r="AA294" s="51"/>
      <c r="AT294" s="6" t="s">
        <v>884</v>
      </c>
      <c r="AU294" s="6" t="s">
        <v>713</v>
      </c>
    </row>
    <row r="295" spans="2:47" s="6" customFormat="1" ht="62.25" customHeight="1">
      <c r="B295" s="21"/>
      <c r="C295" s="22"/>
      <c r="D295" s="22"/>
      <c r="E295" s="22"/>
      <c r="F295" s="299" t="s">
        <v>176</v>
      </c>
      <c r="G295" s="181"/>
      <c r="H295" s="181"/>
      <c r="I295" s="181"/>
      <c r="J295" s="181"/>
      <c r="K295" s="181"/>
      <c r="L295" s="181"/>
      <c r="M295" s="181"/>
      <c r="N295" s="181"/>
      <c r="O295" s="181"/>
      <c r="P295" s="181"/>
      <c r="Q295" s="181"/>
      <c r="R295" s="181"/>
      <c r="S295" s="41"/>
      <c r="T295" s="50"/>
      <c r="U295" s="22"/>
      <c r="V295" s="22"/>
      <c r="W295" s="22"/>
      <c r="X295" s="22"/>
      <c r="Y295" s="22"/>
      <c r="Z295" s="22"/>
      <c r="AA295" s="51"/>
      <c r="AT295" s="6" t="s">
        <v>886</v>
      </c>
      <c r="AU295" s="6" t="s">
        <v>713</v>
      </c>
    </row>
    <row r="296" spans="2:51" s="6" customFormat="1" ht="15.75" customHeight="1">
      <c r="B296" s="139"/>
      <c r="C296" s="140"/>
      <c r="D296" s="140"/>
      <c r="E296" s="140"/>
      <c r="F296" s="296" t="s">
        <v>177</v>
      </c>
      <c r="G296" s="297"/>
      <c r="H296" s="297"/>
      <c r="I296" s="297"/>
      <c r="J296" s="140"/>
      <c r="K296" s="142">
        <v>12</v>
      </c>
      <c r="L296" s="140"/>
      <c r="M296" s="140"/>
      <c r="N296" s="140"/>
      <c r="O296" s="140"/>
      <c r="P296" s="140"/>
      <c r="Q296" s="140"/>
      <c r="R296" s="140"/>
      <c r="S296" s="143"/>
      <c r="T296" s="144"/>
      <c r="U296" s="140"/>
      <c r="V296" s="140"/>
      <c r="W296" s="140"/>
      <c r="X296" s="140"/>
      <c r="Y296" s="140"/>
      <c r="Z296" s="140"/>
      <c r="AA296" s="145"/>
      <c r="AT296" s="146" t="s">
        <v>888</v>
      </c>
      <c r="AU296" s="146" t="s">
        <v>713</v>
      </c>
      <c r="AV296" s="146" t="s">
        <v>713</v>
      </c>
      <c r="AW296" s="146" t="s">
        <v>761</v>
      </c>
      <c r="AX296" s="146" t="s">
        <v>704</v>
      </c>
      <c r="AY296" s="146" t="s">
        <v>783</v>
      </c>
    </row>
    <row r="297" spans="2:51" s="6" customFormat="1" ht="15.75" customHeight="1">
      <c r="B297" s="139"/>
      <c r="C297" s="140"/>
      <c r="D297" s="140"/>
      <c r="E297" s="140"/>
      <c r="F297" s="296" t="s">
        <v>178</v>
      </c>
      <c r="G297" s="297"/>
      <c r="H297" s="297"/>
      <c r="I297" s="297"/>
      <c r="J297" s="140"/>
      <c r="K297" s="142">
        <v>14.4</v>
      </c>
      <c r="L297" s="140"/>
      <c r="M297" s="140"/>
      <c r="N297" s="140"/>
      <c r="O297" s="140"/>
      <c r="P297" s="140"/>
      <c r="Q297" s="140"/>
      <c r="R297" s="140"/>
      <c r="S297" s="143"/>
      <c r="T297" s="144"/>
      <c r="U297" s="140"/>
      <c r="V297" s="140"/>
      <c r="W297" s="140"/>
      <c r="X297" s="140"/>
      <c r="Y297" s="140"/>
      <c r="Z297" s="140"/>
      <c r="AA297" s="145"/>
      <c r="AT297" s="146" t="s">
        <v>888</v>
      </c>
      <c r="AU297" s="146" t="s">
        <v>713</v>
      </c>
      <c r="AV297" s="146" t="s">
        <v>713</v>
      </c>
      <c r="AW297" s="146" t="s">
        <v>761</v>
      </c>
      <c r="AX297" s="146" t="s">
        <v>704</v>
      </c>
      <c r="AY297" s="146" t="s">
        <v>783</v>
      </c>
    </row>
    <row r="298" spans="2:51" s="6" customFormat="1" ht="15.75" customHeight="1">
      <c r="B298" s="139"/>
      <c r="C298" s="140"/>
      <c r="D298" s="140"/>
      <c r="E298" s="140"/>
      <c r="F298" s="296" t="s">
        <v>179</v>
      </c>
      <c r="G298" s="297"/>
      <c r="H298" s="297"/>
      <c r="I298" s="297"/>
      <c r="J298" s="140"/>
      <c r="K298" s="142">
        <v>7.8</v>
      </c>
      <c r="L298" s="140"/>
      <c r="M298" s="140"/>
      <c r="N298" s="140"/>
      <c r="O298" s="140"/>
      <c r="P298" s="140"/>
      <c r="Q298" s="140"/>
      <c r="R298" s="140"/>
      <c r="S298" s="143"/>
      <c r="T298" s="144"/>
      <c r="U298" s="140"/>
      <c r="V298" s="140"/>
      <c r="W298" s="140"/>
      <c r="X298" s="140"/>
      <c r="Y298" s="140"/>
      <c r="Z298" s="140"/>
      <c r="AA298" s="145"/>
      <c r="AT298" s="146" t="s">
        <v>888</v>
      </c>
      <c r="AU298" s="146" t="s">
        <v>713</v>
      </c>
      <c r="AV298" s="146" t="s">
        <v>713</v>
      </c>
      <c r="AW298" s="146" t="s">
        <v>761</v>
      </c>
      <c r="AX298" s="146" t="s">
        <v>704</v>
      </c>
      <c r="AY298" s="146" t="s">
        <v>783</v>
      </c>
    </row>
    <row r="299" spans="2:65" s="6" customFormat="1" ht="15.75" customHeight="1">
      <c r="B299" s="21"/>
      <c r="C299" s="147" t="s">
        <v>180</v>
      </c>
      <c r="D299" s="147" t="s">
        <v>948</v>
      </c>
      <c r="E299" s="148" t="s">
        <v>181</v>
      </c>
      <c r="F299" s="300" t="s">
        <v>182</v>
      </c>
      <c r="G299" s="301"/>
      <c r="H299" s="301"/>
      <c r="I299" s="301"/>
      <c r="J299" s="149" t="s">
        <v>798</v>
      </c>
      <c r="K299" s="150">
        <v>0.252</v>
      </c>
      <c r="L299" s="302"/>
      <c r="M299" s="301"/>
      <c r="N299" s="303">
        <f>ROUND($L$299*$K$299,2)</f>
        <v>0</v>
      </c>
      <c r="O299" s="280"/>
      <c r="P299" s="280"/>
      <c r="Q299" s="280"/>
      <c r="R299" s="126" t="s">
        <v>788</v>
      </c>
      <c r="S299" s="41"/>
      <c r="T299" s="129"/>
      <c r="U299" s="130" t="s">
        <v>674</v>
      </c>
      <c r="V299" s="22"/>
      <c r="W299" s="22"/>
      <c r="X299" s="131">
        <v>0.55</v>
      </c>
      <c r="Y299" s="131">
        <f>$X$299*$K$299</f>
        <v>0.1386</v>
      </c>
      <c r="Z299" s="131">
        <v>0</v>
      </c>
      <c r="AA299" s="132">
        <f>$Z$299*$K$299</f>
        <v>0</v>
      </c>
      <c r="AR299" s="89" t="s">
        <v>1053</v>
      </c>
      <c r="AT299" s="89" t="s">
        <v>948</v>
      </c>
      <c r="AU299" s="89" t="s">
        <v>713</v>
      </c>
      <c r="AY299" s="6" t="s">
        <v>783</v>
      </c>
      <c r="BE299" s="133">
        <f>IF($U$299="základní",$N$299,0)</f>
        <v>0</v>
      </c>
      <c r="BF299" s="133">
        <f>IF($U$299="snížená",$N$299,0)</f>
        <v>0</v>
      </c>
      <c r="BG299" s="133">
        <f>IF($U$299="zákl. přenesená",$N$299,0)</f>
        <v>0</v>
      </c>
      <c r="BH299" s="133">
        <f>IF($U$299="sníž. přenesená",$N$299,0)</f>
        <v>0</v>
      </c>
      <c r="BI299" s="133">
        <f>IF($U$299="nulová",$N$299,0)</f>
        <v>0</v>
      </c>
      <c r="BJ299" s="89" t="s">
        <v>654</v>
      </c>
      <c r="BK299" s="133">
        <f>ROUND($L$299*$K$299,2)</f>
        <v>0</v>
      </c>
      <c r="BL299" s="89" t="s">
        <v>958</v>
      </c>
      <c r="BM299" s="89" t="s">
        <v>183</v>
      </c>
    </row>
    <row r="300" spans="2:47" s="6" customFormat="1" ht="16.5" customHeight="1">
      <c r="B300" s="21"/>
      <c r="C300" s="22"/>
      <c r="D300" s="22"/>
      <c r="E300" s="22"/>
      <c r="F300" s="298" t="s">
        <v>184</v>
      </c>
      <c r="G300" s="181"/>
      <c r="H300" s="181"/>
      <c r="I300" s="181"/>
      <c r="J300" s="181"/>
      <c r="K300" s="181"/>
      <c r="L300" s="181"/>
      <c r="M300" s="181"/>
      <c r="N300" s="181"/>
      <c r="O300" s="181"/>
      <c r="P300" s="181"/>
      <c r="Q300" s="181"/>
      <c r="R300" s="181"/>
      <c r="S300" s="41"/>
      <c r="T300" s="50"/>
      <c r="U300" s="22"/>
      <c r="V300" s="22"/>
      <c r="W300" s="22"/>
      <c r="X300" s="22"/>
      <c r="Y300" s="22"/>
      <c r="Z300" s="22"/>
      <c r="AA300" s="51"/>
      <c r="AT300" s="6" t="s">
        <v>884</v>
      </c>
      <c r="AU300" s="6" t="s">
        <v>713</v>
      </c>
    </row>
    <row r="301" spans="2:51" s="6" customFormat="1" ht="15.75" customHeight="1">
      <c r="B301" s="139"/>
      <c r="C301" s="140"/>
      <c r="D301" s="140"/>
      <c r="E301" s="140"/>
      <c r="F301" s="296" t="s">
        <v>185</v>
      </c>
      <c r="G301" s="297"/>
      <c r="H301" s="297"/>
      <c r="I301" s="297"/>
      <c r="J301" s="140"/>
      <c r="K301" s="142">
        <v>0.115</v>
      </c>
      <c r="L301" s="140"/>
      <c r="M301" s="140"/>
      <c r="N301" s="140"/>
      <c r="O301" s="140"/>
      <c r="P301" s="140"/>
      <c r="Q301" s="140"/>
      <c r="R301" s="140"/>
      <c r="S301" s="143"/>
      <c r="T301" s="144"/>
      <c r="U301" s="140"/>
      <c r="V301" s="140"/>
      <c r="W301" s="140"/>
      <c r="X301" s="140"/>
      <c r="Y301" s="140"/>
      <c r="Z301" s="140"/>
      <c r="AA301" s="145"/>
      <c r="AT301" s="146" t="s">
        <v>888</v>
      </c>
      <c r="AU301" s="146" t="s">
        <v>713</v>
      </c>
      <c r="AV301" s="146" t="s">
        <v>713</v>
      </c>
      <c r="AW301" s="146" t="s">
        <v>761</v>
      </c>
      <c r="AX301" s="146" t="s">
        <v>704</v>
      </c>
      <c r="AY301" s="146" t="s">
        <v>783</v>
      </c>
    </row>
    <row r="302" spans="2:51" s="6" customFormat="1" ht="15.75" customHeight="1">
      <c r="B302" s="139"/>
      <c r="C302" s="140"/>
      <c r="D302" s="140"/>
      <c r="E302" s="140"/>
      <c r="F302" s="296" t="s">
        <v>186</v>
      </c>
      <c r="G302" s="297"/>
      <c r="H302" s="297"/>
      <c r="I302" s="297"/>
      <c r="J302" s="140"/>
      <c r="K302" s="142">
        <v>0.043</v>
      </c>
      <c r="L302" s="140"/>
      <c r="M302" s="140"/>
      <c r="N302" s="140"/>
      <c r="O302" s="140"/>
      <c r="P302" s="140"/>
      <c r="Q302" s="140"/>
      <c r="R302" s="140"/>
      <c r="S302" s="143"/>
      <c r="T302" s="144"/>
      <c r="U302" s="140"/>
      <c r="V302" s="140"/>
      <c r="W302" s="140"/>
      <c r="X302" s="140"/>
      <c r="Y302" s="140"/>
      <c r="Z302" s="140"/>
      <c r="AA302" s="145"/>
      <c r="AT302" s="146" t="s">
        <v>888</v>
      </c>
      <c r="AU302" s="146" t="s">
        <v>713</v>
      </c>
      <c r="AV302" s="146" t="s">
        <v>713</v>
      </c>
      <c r="AW302" s="146" t="s">
        <v>761</v>
      </c>
      <c r="AX302" s="146" t="s">
        <v>704</v>
      </c>
      <c r="AY302" s="146" t="s">
        <v>783</v>
      </c>
    </row>
    <row r="303" spans="2:51" s="6" customFormat="1" ht="15.75" customHeight="1">
      <c r="B303" s="139"/>
      <c r="C303" s="140"/>
      <c r="D303" s="140"/>
      <c r="E303" s="140"/>
      <c r="F303" s="296" t="s">
        <v>187</v>
      </c>
      <c r="G303" s="297"/>
      <c r="H303" s="297"/>
      <c r="I303" s="297"/>
      <c r="J303" s="140"/>
      <c r="K303" s="142">
        <v>0.094</v>
      </c>
      <c r="L303" s="140"/>
      <c r="M303" s="140"/>
      <c r="N303" s="140"/>
      <c r="O303" s="140"/>
      <c r="P303" s="140"/>
      <c r="Q303" s="140"/>
      <c r="R303" s="140"/>
      <c r="S303" s="143"/>
      <c r="T303" s="144"/>
      <c r="U303" s="140"/>
      <c r="V303" s="140"/>
      <c r="W303" s="140"/>
      <c r="X303" s="140"/>
      <c r="Y303" s="140"/>
      <c r="Z303" s="140"/>
      <c r="AA303" s="145"/>
      <c r="AT303" s="146" t="s">
        <v>888</v>
      </c>
      <c r="AU303" s="146" t="s">
        <v>713</v>
      </c>
      <c r="AV303" s="146" t="s">
        <v>713</v>
      </c>
      <c r="AW303" s="146" t="s">
        <v>761</v>
      </c>
      <c r="AX303" s="146" t="s">
        <v>704</v>
      </c>
      <c r="AY303" s="146" t="s">
        <v>783</v>
      </c>
    </row>
    <row r="304" spans="2:65" s="6" customFormat="1" ht="27" customHeight="1">
      <c r="B304" s="21"/>
      <c r="C304" s="124" t="s">
        <v>188</v>
      </c>
      <c r="D304" s="124" t="s">
        <v>784</v>
      </c>
      <c r="E304" s="125" t="s">
        <v>189</v>
      </c>
      <c r="F304" s="158" t="s">
        <v>190</v>
      </c>
      <c r="G304" s="280"/>
      <c r="H304" s="280"/>
      <c r="I304" s="280"/>
      <c r="J304" s="127" t="s">
        <v>818</v>
      </c>
      <c r="K304" s="128">
        <v>9.3</v>
      </c>
      <c r="L304" s="281"/>
      <c r="M304" s="280"/>
      <c r="N304" s="282">
        <f>ROUND($L$304*$K$304,2)</f>
        <v>0</v>
      </c>
      <c r="O304" s="280"/>
      <c r="P304" s="280"/>
      <c r="Q304" s="280"/>
      <c r="R304" s="126" t="s">
        <v>788</v>
      </c>
      <c r="S304" s="41"/>
      <c r="T304" s="129"/>
      <c r="U304" s="130" t="s">
        <v>674</v>
      </c>
      <c r="V304" s="22"/>
      <c r="W304" s="22"/>
      <c r="X304" s="131">
        <v>0</v>
      </c>
      <c r="Y304" s="131">
        <f>$X$304*$K$304</f>
        <v>0</v>
      </c>
      <c r="Z304" s="131">
        <v>0</v>
      </c>
      <c r="AA304" s="132">
        <f>$Z$304*$K$304</f>
        <v>0</v>
      </c>
      <c r="AR304" s="89" t="s">
        <v>958</v>
      </c>
      <c r="AT304" s="89" t="s">
        <v>784</v>
      </c>
      <c r="AU304" s="89" t="s">
        <v>713</v>
      </c>
      <c r="AY304" s="6" t="s">
        <v>783</v>
      </c>
      <c r="BE304" s="133">
        <f>IF($U$304="základní",$N$304,0)</f>
        <v>0</v>
      </c>
      <c r="BF304" s="133">
        <f>IF($U$304="snížená",$N$304,0)</f>
        <v>0</v>
      </c>
      <c r="BG304" s="133">
        <f>IF($U$304="zákl. přenesená",$N$304,0)</f>
        <v>0</v>
      </c>
      <c r="BH304" s="133">
        <f>IF($U$304="sníž. přenesená",$N$304,0)</f>
        <v>0</v>
      </c>
      <c r="BI304" s="133">
        <f>IF($U$304="nulová",$N$304,0)</f>
        <v>0</v>
      </c>
      <c r="BJ304" s="89" t="s">
        <v>654</v>
      </c>
      <c r="BK304" s="133">
        <f>ROUND($L$304*$K$304,2)</f>
        <v>0</v>
      </c>
      <c r="BL304" s="89" t="s">
        <v>958</v>
      </c>
      <c r="BM304" s="89" t="s">
        <v>191</v>
      </c>
    </row>
    <row r="305" spans="2:47" s="6" customFormat="1" ht="16.5" customHeight="1">
      <c r="B305" s="21"/>
      <c r="C305" s="22"/>
      <c r="D305" s="22"/>
      <c r="E305" s="22"/>
      <c r="F305" s="298" t="s">
        <v>192</v>
      </c>
      <c r="G305" s="181"/>
      <c r="H305" s="181"/>
      <c r="I305" s="181"/>
      <c r="J305" s="181"/>
      <c r="K305" s="181"/>
      <c r="L305" s="181"/>
      <c r="M305" s="181"/>
      <c r="N305" s="181"/>
      <c r="O305" s="181"/>
      <c r="P305" s="181"/>
      <c r="Q305" s="181"/>
      <c r="R305" s="181"/>
      <c r="S305" s="41"/>
      <c r="T305" s="50"/>
      <c r="U305" s="22"/>
      <c r="V305" s="22"/>
      <c r="W305" s="22"/>
      <c r="X305" s="22"/>
      <c r="Y305" s="22"/>
      <c r="Z305" s="22"/>
      <c r="AA305" s="51"/>
      <c r="AT305" s="6" t="s">
        <v>884</v>
      </c>
      <c r="AU305" s="6" t="s">
        <v>713</v>
      </c>
    </row>
    <row r="306" spans="2:47" s="6" customFormat="1" ht="62.25" customHeight="1">
      <c r="B306" s="21"/>
      <c r="C306" s="22"/>
      <c r="D306" s="22"/>
      <c r="E306" s="22"/>
      <c r="F306" s="299" t="s">
        <v>193</v>
      </c>
      <c r="G306" s="181"/>
      <c r="H306" s="181"/>
      <c r="I306" s="181"/>
      <c r="J306" s="181"/>
      <c r="K306" s="181"/>
      <c r="L306" s="181"/>
      <c r="M306" s="181"/>
      <c r="N306" s="181"/>
      <c r="O306" s="181"/>
      <c r="P306" s="181"/>
      <c r="Q306" s="181"/>
      <c r="R306" s="181"/>
      <c r="S306" s="41"/>
      <c r="T306" s="50"/>
      <c r="U306" s="22"/>
      <c r="V306" s="22"/>
      <c r="W306" s="22"/>
      <c r="X306" s="22"/>
      <c r="Y306" s="22"/>
      <c r="Z306" s="22"/>
      <c r="AA306" s="51"/>
      <c r="AT306" s="6" t="s">
        <v>886</v>
      </c>
      <c r="AU306" s="6" t="s">
        <v>713</v>
      </c>
    </row>
    <row r="307" spans="2:51" s="6" customFormat="1" ht="15.75" customHeight="1">
      <c r="B307" s="139"/>
      <c r="C307" s="140"/>
      <c r="D307" s="140"/>
      <c r="E307" s="140"/>
      <c r="F307" s="296" t="s">
        <v>194</v>
      </c>
      <c r="G307" s="297"/>
      <c r="H307" s="297"/>
      <c r="I307" s="297"/>
      <c r="J307" s="140"/>
      <c r="K307" s="142">
        <v>9.3</v>
      </c>
      <c r="L307" s="140"/>
      <c r="M307" s="140"/>
      <c r="N307" s="140"/>
      <c r="O307" s="140"/>
      <c r="P307" s="140"/>
      <c r="Q307" s="140"/>
      <c r="R307" s="140"/>
      <c r="S307" s="143"/>
      <c r="T307" s="144"/>
      <c r="U307" s="140"/>
      <c r="V307" s="140"/>
      <c r="W307" s="140"/>
      <c r="X307" s="140"/>
      <c r="Y307" s="140"/>
      <c r="Z307" s="140"/>
      <c r="AA307" s="145"/>
      <c r="AT307" s="146" t="s">
        <v>888</v>
      </c>
      <c r="AU307" s="146" t="s">
        <v>713</v>
      </c>
      <c r="AV307" s="146" t="s">
        <v>713</v>
      </c>
      <c r="AW307" s="146" t="s">
        <v>761</v>
      </c>
      <c r="AX307" s="146" t="s">
        <v>654</v>
      </c>
      <c r="AY307" s="146" t="s">
        <v>783</v>
      </c>
    </row>
    <row r="308" spans="2:65" s="6" customFormat="1" ht="27" customHeight="1">
      <c r="B308" s="21"/>
      <c r="C308" s="147" t="s">
        <v>195</v>
      </c>
      <c r="D308" s="147" t="s">
        <v>948</v>
      </c>
      <c r="E308" s="148" t="s">
        <v>196</v>
      </c>
      <c r="F308" s="300" t="s">
        <v>197</v>
      </c>
      <c r="G308" s="301"/>
      <c r="H308" s="301"/>
      <c r="I308" s="301"/>
      <c r="J308" s="149" t="s">
        <v>798</v>
      </c>
      <c r="K308" s="150">
        <v>0.233</v>
      </c>
      <c r="L308" s="302"/>
      <c r="M308" s="301"/>
      <c r="N308" s="303">
        <f>ROUND($L$308*$K$308,2)</f>
        <v>0</v>
      </c>
      <c r="O308" s="280"/>
      <c r="P308" s="280"/>
      <c r="Q308" s="280"/>
      <c r="R308" s="126" t="s">
        <v>788</v>
      </c>
      <c r="S308" s="41"/>
      <c r="T308" s="129"/>
      <c r="U308" s="130" t="s">
        <v>674</v>
      </c>
      <c r="V308" s="22"/>
      <c r="W308" s="22"/>
      <c r="X308" s="131">
        <v>0.55</v>
      </c>
      <c r="Y308" s="131">
        <f>$X$308*$K$308</f>
        <v>0.12815000000000001</v>
      </c>
      <c r="Z308" s="131">
        <v>0</v>
      </c>
      <c r="AA308" s="132">
        <f>$Z$308*$K$308</f>
        <v>0</v>
      </c>
      <c r="AR308" s="89" t="s">
        <v>1053</v>
      </c>
      <c r="AT308" s="89" t="s">
        <v>948</v>
      </c>
      <c r="AU308" s="89" t="s">
        <v>713</v>
      </c>
      <c r="AY308" s="6" t="s">
        <v>783</v>
      </c>
      <c r="BE308" s="133">
        <f>IF($U$308="základní",$N$308,0)</f>
        <v>0</v>
      </c>
      <c r="BF308" s="133">
        <f>IF($U$308="snížená",$N$308,0)</f>
        <v>0</v>
      </c>
      <c r="BG308" s="133">
        <f>IF($U$308="zákl. přenesená",$N$308,0)</f>
        <v>0</v>
      </c>
      <c r="BH308" s="133">
        <f>IF($U$308="sníž. přenesená",$N$308,0)</f>
        <v>0</v>
      </c>
      <c r="BI308" s="133">
        <f>IF($U$308="nulová",$N$308,0)</f>
        <v>0</v>
      </c>
      <c r="BJ308" s="89" t="s">
        <v>654</v>
      </c>
      <c r="BK308" s="133">
        <f>ROUND($L$308*$K$308,2)</f>
        <v>0</v>
      </c>
      <c r="BL308" s="89" t="s">
        <v>958</v>
      </c>
      <c r="BM308" s="89" t="s">
        <v>198</v>
      </c>
    </row>
    <row r="309" spans="2:47" s="6" customFormat="1" ht="16.5" customHeight="1">
      <c r="B309" s="21"/>
      <c r="C309" s="22"/>
      <c r="D309" s="22"/>
      <c r="E309" s="22"/>
      <c r="F309" s="298" t="s">
        <v>199</v>
      </c>
      <c r="G309" s="181"/>
      <c r="H309" s="181"/>
      <c r="I309" s="181"/>
      <c r="J309" s="181"/>
      <c r="K309" s="181"/>
      <c r="L309" s="181"/>
      <c r="M309" s="181"/>
      <c r="N309" s="181"/>
      <c r="O309" s="181"/>
      <c r="P309" s="181"/>
      <c r="Q309" s="181"/>
      <c r="R309" s="181"/>
      <c r="S309" s="41"/>
      <c r="T309" s="50"/>
      <c r="U309" s="22"/>
      <c r="V309" s="22"/>
      <c r="W309" s="22"/>
      <c r="X309" s="22"/>
      <c r="Y309" s="22"/>
      <c r="Z309" s="22"/>
      <c r="AA309" s="51"/>
      <c r="AT309" s="6" t="s">
        <v>884</v>
      </c>
      <c r="AU309" s="6" t="s">
        <v>713</v>
      </c>
    </row>
    <row r="310" spans="2:51" s="6" customFormat="1" ht="15.75" customHeight="1">
      <c r="B310" s="139"/>
      <c r="C310" s="140"/>
      <c r="D310" s="140"/>
      <c r="E310" s="140"/>
      <c r="F310" s="296" t="s">
        <v>200</v>
      </c>
      <c r="G310" s="297"/>
      <c r="H310" s="297"/>
      <c r="I310" s="297"/>
      <c r="J310" s="140"/>
      <c r="K310" s="142">
        <v>0.233</v>
      </c>
      <c r="L310" s="140"/>
      <c r="M310" s="140"/>
      <c r="N310" s="140"/>
      <c r="O310" s="140"/>
      <c r="P310" s="140"/>
      <c r="Q310" s="140"/>
      <c r="R310" s="140"/>
      <c r="S310" s="143"/>
      <c r="T310" s="144"/>
      <c r="U310" s="140"/>
      <c r="V310" s="140"/>
      <c r="W310" s="140"/>
      <c r="X310" s="140"/>
      <c r="Y310" s="140"/>
      <c r="Z310" s="140"/>
      <c r="AA310" s="145"/>
      <c r="AT310" s="146" t="s">
        <v>888</v>
      </c>
      <c r="AU310" s="146" t="s">
        <v>713</v>
      </c>
      <c r="AV310" s="146" t="s">
        <v>713</v>
      </c>
      <c r="AW310" s="146" t="s">
        <v>761</v>
      </c>
      <c r="AX310" s="146" t="s">
        <v>704</v>
      </c>
      <c r="AY310" s="146" t="s">
        <v>783</v>
      </c>
    </row>
    <row r="311" spans="2:65" s="6" customFormat="1" ht="27" customHeight="1">
      <c r="B311" s="21"/>
      <c r="C311" s="124" t="s">
        <v>201</v>
      </c>
      <c r="D311" s="124" t="s">
        <v>784</v>
      </c>
      <c r="E311" s="125" t="s">
        <v>202</v>
      </c>
      <c r="F311" s="158" t="s">
        <v>203</v>
      </c>
      <c r="G311" s="280"/>
      <c r="H311" s="280"/>
      <c r="I311" s="280"/>
      <c r="J311" s="127" t="s">
        <v>818</v>
      </c>
      <c r="K311" s="128">
        <v>1.368</v>
      </c>
      <c r="L311" s="281"/>
      <c r="M311" s="280"/>
      <c r="N311" s="282">
        <f>ROUND($L$311*$K$311,2)</f>
        <v>0</v>
      </c>
      <c r="O311" s="280"/>
      <c r="P311" s="280"/>
      <c r="Q311" s="280"/>
      <c r="R311" s="126" t="s">
        <v>788</v>
      </c>
      <c r="S311" s="41"/>
      <c r="T311" s="129"/>
      <c r="U311" s="130" t="s">
        <v>674</v>
      </c>
      <c r="V311" s="22"/>
      <c r="W311" s="22"/>
      <c r="X311" s="131">
        <v>0</v>
      </c>
      <c r="Y311" s="131">
        <f>$X$311*$K$311</f>
        <v>0</v>
      </c>
      <c r="Z311" s="131">
        <v>0</v>
      </c>
      <c r="AA311" s="132">
        <f>$Z$311*$K$311</f>
        <v>0</v>
      </c>
      <c r="AR311" s="89" t="s">
        <v>958</v>
      </c>
      <c r="AT311" s="89" t="s">
        <v>784</v>
      </c>
      <c r="AU311" s="89" t="s">
        <v>713</v>
      </c>
      <c r="AY311" s="6" t="s">
        <v>783</v>
      </c>
      <c r="BE311" s="133">
        <f>IF($U$311="základní",$N$311,0)</f>
        <v>0</v>
      </c>
      <c r="BF311" s="133">
        <f>IF($U$311="snížená",$N$311,0)</f>
        <v>0</v>
      </c>
      <c r="BG311" s="133">
        <f>IF($U$311="zákl. přenesená",$N$311,0)</f>
        <v>0</v>
      </c>
      <c r="BH311" s="133">
        <f>IF($U$311="sníž. přenesená",$N$311,0)</f>
        <v>0</v>
      </c>
      <c r="BI311" s="133">
        <f>IF($U$311="nulová",$N$311,0)</f>
        <v>0</v>
      </c>
      <c r="BJ311" s="89" t="s">
        <v>654</v>
      </c>
      <c r="BK311" s="133">
        <f>ROUND($L$311*$K$311,2)</f>
        <v>0</v>
      </c>
      <c r="BL311" s="89" t="s">
        <v>958</v>
      </c>
      <c r="BM311" s="89" t="s">
        <v>204</v>
      </c>
    </row>
    <row r="312" spans="2:47" s="6" customFormat="1" ht="16.5" customHeight="1">
      <c r="B312" s="21"/>
      <c r="C312" s="22"/>
      <c r="D312" s="22"/>
      <c r="E312" s="22"/>
      <c r="F312" s="298" t="s">
        <v>205</v>
      </c>
      <c r="G312" s="181"/>
      <c r="H312" s="181"/>
      <c r="I312" s="181"/>
      <c r="J312" s="181"/>
      <c r="K312" s="181"/>
      <c r="L312" s="181"/>
      <c r="M312" s="181"/>
      <c r="N312" s="181"/>
      <c r="O312" s="181"/>
      <c r="P312" s="181"/>
      <c r="Q312" s="181"/>
      <c r="R312" s="181"/>
      <c r="S312" s="41"/>
      <c r="T312" s="50"/>
      <c r="U312" s="22"/>
      <c r="V312" s="22"/>
      <c r="W312" s="22"/>
      <c r="X312" s="22"/>
      <c r="Y312" s="22"/>
      <c r="Z312" s="22"/>
      <c r="AA312" s="51"/>
      <c r="AT312" s="6" t="s">
        <v>884</v>
      </c>
      <c r="AU312" s="6" t="s">
        <v>713</v>
      </c>
    </row>
    <row r="313" spans="2:47" s="6" customFormat="1" ht="62.25" customHeight="1">
      <c r="B313" s="21"/>
      <c r="C313" s="22"/>
      <c r="D313" s="22"/>
      <c r="E313" s="22"/>
      <c r="F313" s="299" t="s">
        <v>193</v>
      </c>
      <c r="G313" s="181"/>
      <c r="H313" s="181"/>
      <c r="I313" s="181"/>
      <c r="J313" s="181"/>
      <c r="K313" s="181"/>
      <c r="L313" s="181"/>
      <c r="M313" s="181"/>
      <c r="N313" s="181"/>
      <c r="O313" s="181"/>
      <c r="P313" s="181"/>
      <c r="Q313" s="181"/>
      <c r="R313" s="181"/>
      <c r="S313" s="41"/>
      <c r="T313" s="50"/>
      <c r="U313" s="22"/>
      <c r="V313" s="22"/>
      <c r="W313" s="22"/>
      <c r="X313" s="22"/>
      <c r="Y313" s="22"/>
      <c r="Z313" s="22"/>
      <c r="AA313" s="51"/>
      <c r="AT313" s="6" t="s">
        <v>886</v>
      </c>
      <c r="AU313" s="6" t="s">
        <v>713</v>
      </c>
    </row>
    <row r="314" spans="2:51" s="6" customFormat="1" ht="15.75" customHeight="1">
      <c r="B314" s="139"/>
      <c r="C314" s="140"/>
      <c r="D314" s="140"/>
      <c r="E314" s="140"/>
      <c r="F314" s="296" t="s">
        <v>206</v>
      </c>
      <c r="G314" s="297"/>
      <c r="H314" s="297"/>
      <c r="I314" s="297"/>
      <c r="J314" s="140"/>
      <c r="K314" s="142">
        <v>1.368</v>
      </c>
      <c r="L314" s="140"/>
      <c r="M314" s="140"/>
      <c r="N314" s="140"/>
      <c r="O314" s="140"/>
      <c r="P314" s="140"/>
      <c r="Q314" s="140"/>
      <c r="R314" s="140"/>
      <c r="S314" s="143"/>
      <c r="T314" s="144"/>
      <c r="U314" s="140"/>
      <c r="V314" s="140"/>
      <c r="W314" s="140"/>
      <c r="X314" s="140"/>
      <c r="Y314" s="140"/>
      <c r="Z314" s="140"/>
      <c r="AA314" s="145"/>
      <c r="AT314" s="146" t="s">
        <v>888</v>
      </c>
      <c r="AU314" s="146" t="s">
        <v>713</v>
      </c>
      <c r="AV314" s="146" t="s">
        <v>713</v>
      </c>
      <c r="AW314" s="146" t="s">
        <v>761</v>
      </c>
      <c r="AX314" s="146" t="s">
        <v>704</v>
      </c>
      <c r="AY314" s="146" t="s">
        <v>783</v>
      </c>
    </row>
    <row r="315" spans="2:65" s="6" customFormat="1" ht="27" customHeight="1">
      <c r="B315" s="21"/>
      <c r="C315" s="147" t="s">
        <v>207</v>
      </c>
      <c r="D315" s="147" t="s">
        <v>948</v>
      </c>
      <c r="E315" s="148" t="s">
        <v>208</v>
      </c>
      <c r="F315" s="300" t="s">
        <v>209</v>
      </c>
      <c r="G315" s="301"/>
      <c r="H315" s="301"/>
      <c r="I315" s="301"/>
      <c r="J315" s="149" t="s">
        <v>798</v>
      </c>
      <c r="K315" s="150">
        <v>0.041</v>
      </c>
      <c r="L315" s="302"/>
      <c r="M315" s="301"/>
      <c r="N315" s="303">
        <f>ROUND($L$315*$K$315,2)</f>
        <v>0</v>
      </c>
      <c r="O315" s="280"/>
      <c r="P315" s="280"/>
      <c r="Q315" s="280"/>
      <c r="R315" s="126" t="s">
        <v>788</v>
      </c>
      <c r="S315" s="41"/>
      <c r="T315" s="129"/>
      <c r="U315" s="130" t="s">
        <v>674</v>
      </c>
      <c r="V315" s="22"/>
      <c r="W315" s="22"/>
      <c r="X315" s="131">
        <v>0.55</v>
      </c>
      <c r="Y315" s="131">
        <f>$X$315*$K$315</f>
        <v>0.022550000000000004</v>
      </c>
      <c r="Z315" s="131">
        <v>0</v>
      </c>
      <c r="AA315" s="132">
        <f>$Z$315*$K$315</f>
        <v>0</v>
      </c>
      <c r="AR315" s="89" t="s">
        <v>1053</v>
      </c>
      <c r="AT315" s="89" t="s">
        <v>948</v>
      </c>
      <c r="AU315" s="89" t="s">
        <v>713</v>
      </c>
      <c r="AY315" s="6" t="s">
        <v>783</v>
      </c>
      <c r="BE315" s="133">
        <f>IF($U$315="základní",$N$315,0)</f>
        <v>0</v>
      </c>
      <c r="BF315" s="133">
        <f>IF($U$315="snížená",$N$315,0)</f>
        <v>0</v>
      </c>
      <c r="BG315" s="133">
        <f>IF($U$315="zákl. přenesená",$N$315,0)</f>
        <v>0</v>
      </c>
      <c r="BH315" s="133">
        <f>IF($U$315="sníž. přenesená",$N$315,0)</f>
        <v>0</v>
      </c>
      <c r="BI315" s="133">
        <f>IF($U$315="nulová",$N$315,0)</f>
        <v>0</v>
      </c>
      <c r="BJ315" s="89" t="s">
        <v>654</v>
      </c>
      <c r="BK315" s="133">
        <f>ROUND($L$315*$K$315,2)</f>
        <v>0</v>
      </c>
      <c r="BL315" s="89" t="s">
        <v>958</v>
      </c>
      <c r="BM315" s="89" t="s">
        <v>210</v>
      </c>
    </row>
    <row r="316" spans="2:47" s="6" customFormat="1" ht="16.5" customHeight="1">
      <c r="B316" s="21"/>
      <c r="C316" s="22"/>
      <c r="D316" s="22"/>
      <c r="E316" s="22"/>
      <c r="F316" s="298" t="s">
        <v>211</v>
      </c>
      <c r="G316" s="181"/>
      <c r="H316" s="181"/>
      <c r="I316" s="181"/>
      <c r="J316" s="181"/>
      <c r="K316" s="181"/>
      <c r="L316" s="181"/>
      <c r="M316" s="181"/>
      <c r="N316" s="181"/>
      <c r="O316" s="181"/>
      <c r="P316" s="181"/>
      <c r="Q316" s="181"/>
      <c r="R316" s="181"/>
      <c r="S316" s="41"/>
      <c r="T316" s="50"/>
      <c r="U316" s="22"/>
      <c r="V316" s="22"/>
      <c r="W316" s="22"/>
      <c r="X316" s="22"/>
      <c r="Y316" s="22"/>
      <c r="Z316" s="22"/>
      <c r="AA316" s="51"/>
      <c r="AT316" s="6" t="s">
        <v>884</v>
      </c>
      <c r="AU316" s="6" t="s">
        <v>713</v>
      </c>
    </row>
    <row r="317" spans="2:51" s="6" customFormat="1" ht="15.75" customHeight="1">
      <c r="B317" s="139"/>
      <c r="C317" s="140"/>
      <c r="D317" s="140"/>
      <c r="E317" s="140"/>
      <c r="F317" s="296" t="s">
        <v>212</v>
      </c>
      <c r="G317" s="297"/>
      <c r="H317" s="297"/>
      <c r="I317" s="297"/>
      <c r="J317" s="140"/>
      <c r="K317" s="142">
        <v>0.041</v>
      </c>
      <c r="L317" s="140"/>
      <c r="M317" s="140"/>
      <c r="N317" s="140"/>
      <c r="O317" s="140"/>
      <c r="P317" s="140"/>
      <c r="Q317" s="140"/>
      <c r="R317" s="140"/>
      <c r="S317" s="143"/>
      <c r="T317" s="144"/>
      <c r="U317" s="140"/>
      <c r="V317" s="140"/>
      <c r="W317" s="140"/>
      <c r="X317" s="140"/>
      <c r="Y317" s="140"/>
      <c r="Z317" s="140"/>
      <c r="AA317" s="145"/>
      <c r="AT317" s="146" t="s">
        <v>888</v>
      </c>
      <c r="AU317" s="146" t="s">
        <v>713</v>
      </c>
      <c r="AV317" s="146" t="s">
        <v>713</v>
      </c>
      <c r="AW317" s="146" t="s">
        <v>761</v>
      </c>
      <c r="AX317" s="146" t="s">
        <v>704</v>
      </c>
      <c r="AY317" s="146" t="s">
        <v>783</v>
      </c>
    </row>
    <row r="318" spans="2:65" s="6" customFormat="1" ht="27" customHeight="1">
      <c r="B318" s="21"/>
      <c r="C318" s="124" t="s">
        <v>213</v>
      </c>
      <c r="D318" s="124" t="s">
        <v>784</v>
      </c>
      <c r="E318" s="125" t="s">
        <v>214</v>
      </c>
      <c r="F318" s="158" t="s">
        <v>215</v>
      </c>
      <c r="G318" s="280"/>
      <c r="H318" s="280"/>
      <c r="I318" s="280"/>
      <c r="J318" s="127" t="s">
        <v>798</v>
      </c>
      <c r="K318" s="128">
        <v>0.526</v>
      </c>
      <c r="L318" s="281"/>
      <c r="M318" s="280"/>
      <c r="N318" s="282">
        <f>ROUND($L$318*$K$318,2)</f>
        <v>0</v>
      </c>
      <c r="O318" s="280"/>
      <c r="P318" s="280"/>
      <c r="Q318" s="280"/>
      <c r="R318" s="126" t="s">
        <v>788</v>
      </c>
      <c r="S318" s="41"/>
      <c r="T318" s="129"/>
      <c r="U318" s="130" t="s">
        <v>674</v>
      </c>
      <c r="V318" s="22"/>
      <c r="W318" s="22"/>
      <c r="X318" s="131">
        <v>0.024308033</v>
      </c>
      <c r="Y318" s="131">
        <f>$X$318*$K$318</f>
        <v>0.012786025358</v>
      </c>
      <c r="Z318" s="131">
        <v>0</v>
      </c>
      <c r="AA318" s="132">
        <f>$Z$318*$K$318</f>
        <v>0</v>
      </c>
      <c r="AR318" s="89" t="s">
        <v>958</v>
      </c>
      <c r="AT318" s="89" t="s">
        <v>784</v>
      </c>
      <c r="AU318" s="89" t="s">
        <v>713</v>
      </c>
      <c r="AY318" s="6" t="s">
        <v>783</v>
      </c>
      <c r="BE318" s="133">
        <f>IF($U$318="základní",$N$318,0)</f>
        <v>0</v>
      </c>
      <c r="BF318" s="133">
        <f>IF($U$318="snížená",$N$318,0)</f>
        <v>0</v>
      </c>
      <c r="BG318" s="133">
        <f>IF($U$318="zákl. přenesená",$N$318,0)</f>
        <v>0</v>
      </c>
      <c r="BH318" s="133">
        <f>IF($U$318="sníž. přenesená",$N$318,0)</f>
        <v>0</v>
      </c>
      <c r="BI318" s="133">
        <f>IF($U$318="nulová",$N$318,0)</f>
        <v>0</v>
      </c>
      <c r="BJ318" s="89" t="s">
        <v>654</v>
      </c>
      <c r="BK318" s="133">
        <f>ROUND($L$318*$K$318,2)</f>
        <v>0</v>
      </c>
      <c r="BL318" s="89" t="s">
        <v>958</v>
      </c>
      <c r="BM318" s="89" t="s">
        <v>216</v>
      </c>
    </row>
    <row r="319" spans="2:47" s="6" customFormat="1" ht="16.5" customHeight="1">
      <c r="B319" s="21"/>
      <c r="C319" s="22"/>
      <c r="D319" s="22"/>
      <c r="E319" s="22"/>
      <c r="F319" s="298" t="s">
        <v>217</v>
      </c>
      <c r="G319" s="181"/>
      <c r="H319" s="181"/>
      <c r="I319" s="181"/>
      <c r="J319" s="181"/>
      <c r="K319" s="181"/>
      <c r="L319" s="181"/>
      <c r="M319" s="181"/>
      <c r="N319" s="181"/>
      <c r="O319" s="181"/>
      <c r="P319" s="181"/>
      <c r="Q319" s="181"/>
      <c r="R319" s="181"/>
      <c r="S319" s="41"/>
      <c r="T319" s="50"/>
      <c r="U319" s="22"/>
      <c r="V319" s="22"/>
      <c r="W319" s="22"/>
      <c r="X319" s="22"/>
      <c r="Y319" s="22"/>
      <c r="Z319" s="22"/>
      <c r="AA319" s="51"/>
      <c r="AT319" s="6" t="s">
        <v>884</v>
      </c>
      <c r="AU319" s="6" t="s">
        <v>713</v>
      </c>
    </row>
    <row r="320" spans="2:47" s="6" customFormat="1" ht="109.5" customHeight="1">
      <c r="B320" s="21"/>
      <c r="C320" s="22"/>
      <c r="D320" s="22"/>
      <c r="E320" s="22"/>
      <c r="F320" s="299" t="s">
        <v>218</v>
      </c>
      <c r="G320" s="181"/>
      <c r="H320" s="181"/>
      <c r="I320" s="181"/>
      <c r="J320" s="181"/>
      <c r="K320" s="181"/>
      <c r="L320" s="181"/>
      <c r="M320" s="181"/>
      <c r="N320" s="181"/>
      <c r="O320" s="181"/>
      <c r="P320" s="181"/>
      <c r="Q320" s="181"/>
      <c r="R320" s="181"/>
      <c r="S320" s="41"/>
      <c r="T320" s="50"/>
      <c r="U320" s="22"/>
      <c r="V320" s="22"/>
      <c r="W320" s="22"/>
      <c r="X320" s="22"/>
      <c r="Y320" s="22"/>
      <c r="Z320" s="22"/>
      <c r="AA320" s="51"/>
      <c r="AT320" s="6" t="s">
        <v>886</v>
      </c>
      <c r="AU320" s="6" t="s">
        <v>713</v>
      </c>
    </row>
    <row r="321" spans="2:51" s="6" customFormat="1" ht="15.75" customHeight="1">
      <c r="B321" s="139"/>
      <c r="C321" s="140"/>
      <c r="D321" s="140"/>
      <c r="E321" s="140"/>
      <c r="F321" s="296" t="s">
        <v>212</v>
      </c>
      <c r="G321" s="297"/>
      <c r="H321" s="297"/>
      <c r="I321" s="297"/>
      <c r="J321" s="140"/>
      <c r="K321" s="142">
        <v>0.041</v>
      </c>
      <c r="L321" s="140"/>
      <c r="M321" s="140"/>
      <c r="N321" s="140"/>
      <c r="O321" s="140"/>
      <c r="P321" s="140"/>
      <c r="Q321" s="140"/>
      <c r="R321" s="140"/>
      <c r="S321" s="143"/>
      <c r="T321" s="144"/>
      <c r="U321" s="140"/>
      <c r="V321" s="140"/>
      <c r="W321" s="140"/>
      <c r="X321" s="140"/>
      <c r="Y321" s="140"/>
      <c r="Z321" s="140"/>
      <c r="AA321" s="145"/>
      <c r="AT321" s="146" t="s">
        <v>888</v>
      </c>
      <c r="AU321" s="146" t="s">
        <v>713</v>
      </c>
      <c r="AV321" s="146" t="s">
        <v>713</v>
      </c>
      <c r="AW321" s="146" t="s">
        <v>761</v>
      </c>
      <c r="AX321" s="146" t="s">
        <v>704</v>
      </c>
      <c r="AY321" s="146" t="s">
        <v>783</v>
      </c>
    </row>
    <row r="322" spans="2:51" s="6" customFormat="1" ht="15.75" customHeight="1">
      <c r="B322" s="139"/>
      <c r="C322" s="140"/>
      <c r="D322" s="140"/>
      <c r="E322" s="140"/>
      <c r="F322" s="296" t="s">
        <v>200</v>
      </c>
      <c r="G322" s="297"/>
      <c r="H322" s="297"/>
      <c r="I322" s="297"/>
      <c r="J322" s="140"/>
      <c r="K322" s="142">
        <v>0.233</v>
      </c>
      <c r="L322" s="140"/>
      <c r="M322" s="140"/>
      <c r="N322" s="140"/>
      <c r="O322" s="140"/>
      <c r="P322" s="140"/>
      <c r="Q322" s="140"/>
      <c r="R322" s="140"/>
      <c r="S322" s="143"/>
      <c r="T322" s="144"/>
      <c r="U322" s="140"/>
      <c r="V322" s="140"/>
      <c r="W322" s="140"/>
      <c r="X322" s="140"/>
      <c r="Y322" s="140"/>
      <c r="Z322" s="140"/>
      <c r="AA322" s="145"/>
      <c r="AT322" s="146" t="s">
        <v>888</v>
      </c>
      <c r="AU322" s="146" t="s">
        <v>713</v>
      </c>
      <c r="AV322" s="146" t="s">
        <v>713</v>
      </c>
      <c r="AW322" s="146" t="s">
        <v>761</v>
      </c>
      <c r="AX322" s="146" t="s">
        <v>704</v>
      </c>
      <c r="AY322" s="146" t="s">
        <v>783</v>
      </c>
    </row>
    <row r="323" spans="2:51" s="6" customFormat="1" ht="15.75" customHeight="1">
      <c r="B323" s="139"/>
      <c r="C323" s="140"/>
      <c r="D323" s="140"/>
      <c r="E323" s="140"/>
      <c r="F323" s="296" t="s">
        <v>185</v>
      </c>
      <c r="G323" s="297"/>
      <c r="H323" s="297"/>
      <c r="I323" s="297"/>
      <c r="J323" s="140"/>
      <c r="K323" s="142">
        <v>0.115</v>
      </c>
      <c r="L323" s="140"/>
      <c r="M323" s="140"/>
      <c r="N323" s="140"/>
      <c r="O323" s="140"/>
      <c r="P323" s="140"/>
      <c r="Q323" s="140"/>
      <c r="R323" s="140"/>
      <c r="S323" s="143"/>
      <c r="T323" s="144"/>
      <c r="U323" s="140"/>
      <c r="V323" s="140"/>
      <c r="W323" s="140"/>
      <c r="X323" s="140"/>
      <c r="Y323" s="140"/>
      <c r="Z323" s="140"/>
      <c r="AA323" s="145"/>
      <c r="AT323" s="146" t="s">
        <v>888</v>
      </c>
      <c r="AU323" s="146" t="s">
        <v>713</v>
      </c>
      <c r="AV323" s="146" t="s">
        <v>713</v>
      </c>
      <c r="AW323" s="146" t="s">
        <v>761</v>
      </c>
      <c r="AX323" s="146" t="s">
        <v>704</v>
      </c>
      <c r="AY323" s="146" t="s">
        <v>783</v>
      </c>
    </row>
    <row r="324" spans="2:51" s="6" customFormat="1" ht="15.75" customHeight="1">
      <c r="B324" s="139"/>
      <c r="C324" s="140"/>
      <c r="D324" s="140"/>
      <c r="E324" s="140"/>
      <c r="F324" s="296" t="s">
        <v>219</v>
      </c>
      <c r="G324" s="297"/>
      <c r="H324" s="297"/>
      <c r="I324" s="297"/>
      <c r="J324" s="140"/>
      <c r="K324" s="142">
        <v>0.043</v>
      </c>
      <c r="L324" s="140"/>
      <c r="M324" s="140"/>
      <c r="N324" s="140"/>
      <c r="O324" s="140"/>
      <c r="P324" s="140"/>
      <c r="Q324" s="140"/>
      <c r="R324" s="140"/>
      <c r="S324" s="143"/>
      <c r="T324" s="144"/>
      <c r="U324" s="140"/>
      <c r="V324" s="140"/>
      <c r="W324" s="140"/>
      <c r="X324" s="140"/>
      <c r="Y324" s="140"/>
      <c r="Z324" s="140"/>
      <c r="AA324" s="145"/>
      <c r="AT324" s="146" t="s">
        <v>888</v>
      </c>
      <c r="AU324" s="146" t="s">
        <v>713</v>
      </c>
      <c r="AV324" s="146" t="s">
        <v>713</v>
      </c>
      <c r="AW324" s="146" t="s">
        <v>761</v>
      </c>
      <c r="AX324" s="146" t="s">
        <v>704</v>
      </c>
      <c r="AY324" s="146" t="s">
        <v>783</v>
      </c>
    </row>
    <row r="325" spans="2:51" s="6" customFormat="1" ht="15.75" customHeight="1">
      <c r="B325" s="139"/>
      <c r="C325" s="140"/>
      <c r="D325" s="140"/>
      <c r="E325" s="140"/>
      <c r="F325" s="296" t="s">
        <v>187</v>
      </c>
      <c r="G325" s="297"/>
      <c r="H325" s="297"/>
      <c r="I325" s="297"/>
      <c r="J325" s="140"/>
      <c r="K325" s="142">
        <v>0.094</v>
      </c>
      <c r="L325" s="140"/>
      <c r="M325" s="140"/>
      <c r="N325" s="140"/>
      <c r="O325" s="140"/>
      <c r="P325" s="140"/>
      <c r="Q325" s="140"/>
      <c r="R325" s="140"/>
      <c r="S325" s="143"/>
      <c r="T325" s="144"/>
      <c r="U325" s="140"/>
      <c r="V325" s="140"/>
      <c r="W325" s="140"/>
      <c r="X325" s="140"/>
      <c r="Y325" s="140"/>
      <c r="Z325" s="140"/>
      <c r="AA325" s="145"/>
      <c r="AT325" s="146" t="s">
        <v>888</v>
      </c>
      <c r="AU325" s="146" t="s">
        <v>713</v>
      </c>
      <c r="AV325" s="146" t="s">
        <v>713</v>
      </c>
      <c r="AW325" s="146" t="s">
        <v>761</v>
      </c>
      <c r="AX325" s="146" t="s">
        <v>704</v>
      </c>
      <c r="AY325" s="146" t="s">
        <v>783</v>
      </c>
    </row>
    <row r="326" spans="2:65" s="6" customFormat="1" ht="27" customHeight="1">
      <c r="B326" s="21"/>
      <c r="C326" s="124" t="s">
        <v>220</v>
      </c>
      <c r="D326" s="124" t="s">
        <v>784</v>
      </c>
      <c r="E326" s="125" t="s">
        <v>221</v>
      </c>
      <c r="F326" s="158" t="s">
        <v>222</v>
      </c>
      <c r="G326" s="280"/>
      <c r="H326" s="280"/>
      <c r="I326" s="280"/>
      <c r="J326" s="127" t="s">
        <v>818</v>
      </c>
      <c r="K326" s="128">
        <v>2.52</v>
      </c>
      <c r="L326" s="281"/>
      <c r="M326" s="280"/>
      <c r="N326" s="282">
        <f>ROUND($L$326*$K$326,2)</f>
        <v>0</v>
      </c>
      <c r="O326" s="280"/>
      <c r="P326" s="280"/>
      <c r="Q326" s="280"/>
      <c r="R326" s="126" t="s">
        <v>788</v>
      </c>
      <c r="S326" s="41"/>
      <c r="T326" s="129"/>
      <c r="U326" s="130" t="s">
        <v>674</v>
      </c>
      <c r="V326" s="22"/>
      <c r="W326" s="22"/>
      <c r="X326" s="131">
        <v>0</v>
      </c>
      <c r="Y326" s="131">
        <f>$X$326*$K$326</f>
        <v>0</v>
      </c>
      <c r="Z326" s="131">
        <v>0</v>
      </c>
      <c r="AA326" s="132">
        <f>$Z$326*$K$326</f>
        <v>0</v>
      </c>
      <c r="AR326" s="89" t="s">
        <v>958</v>
      </c>
      <c r="AT326" s="89" t="s">
        <v>784</v>
      </c>
      <c r="AU326" s="89" t="s">
        <v>713</v>
      </c>
      <c r="AY326" s="6" t="s">
        <v>783</v>
      </c>
      <c r="BE326" s="133">
        <f>IF($U$326="základní",$N$326,0)</f>
        <v>0</v>
      </c>
      <c r="BF326" s="133">
        <f>IF($U$326="snížená",$N$326,0)</f>
        <v>0</v>
      </c>
      <c r="BG326" s="133">
        <f>IF($U$326="zákl. přenesená",$N$326,0)</f>
        <v>0</v>
      </c>
      <c r="BH326" s="133">
        <f>IF($U$326="sníž. přenesená",$N$326,0)</f>
        <v>0</v>
      </c>
      <c r="BI326" s="133">
        <f>IF($U$326="nulová",$N$326,0)</f>
        <v>0</v>
      </c>
      <c r="BJ326" s="89" t="s">
        <v>654</v>
      </c>
      <c r="BK326" s="133">
        <f>ROUND($L$326*$K$326,2)</f>
        <v>0</v>
      </c>
      <c r="BL326" s="89" t="s">
        <v>958</v>
      </c>
      <c r="BM326" s="89" t="s">
        <v>223</v>
      </c>
    </row>
    <row r="327" spans="2:47" s="6" customFormat="1" ht="16.5" customHeight="1">
      <c r="B327" s="21"/>
      <c r="C327" s="22"/>
      <c r="D327" s="22"/>
      <c r="E327" s="22"/>
      <c r="F327" s="298" t="s">
        <v>224</v>
      </c>
      <c r="G327" s="181"/>
      <c r="H327" s="181"/>
      <c r="I327" s="181"/>
      <c r="J327" s="181"/>
      <c r="K327" s="181"/>
      <c r="L327" s="181"/>
      <c r="M327" s="181"/>
      <c r="N327" s="181"/>
      <c r="O327" s="181"/>
      <c r="P327" s="181"/>
      <c r="Q327" s="181"/>
      <c r="R327" s="181"/>
      <c r="S327" s="41"/>
      <c r="T327" s="50"/>
      <c r="U327" s="22"/>
      <c r="V327" s="22"/>
      <c r="W327" s="22"/>
      <c r="X327" s="22"/>
      <c r="Y327" s="22"/>
      <c r="Z327" s="22"/>
      <c r="AA327" s="51"/>
      <c r="AT327" s="6" t="s">
        <v>884</v>
      </c>
      <c r="AU327" s="6" t="s">
        <v>713</v>
      </c>
    </row>
    <row r="328" spans="2:47" s="6" customFormat="1" ht="97.5" customHeight="1">
      <c r="B328" s="21"/>
      <c r="C328" s="22"/>
      <c r="D328" s="22"/>
      <c r="E328" s="22"/>
      <c r="F328" s="299" t="s">
        <v>225</v>
      </c>
      <c r="G328" s="181"/>
      <c r="H328" s="181"/>
      <c r="I328" s="181"/>
      <c r="J328" s="181"/>
      <c r="K328" s="181"/>
      <c r="L328" s="181"/>
      <c r="M328" s="181"/>
      <c r="N328" s="181"/>
      <c r="O328" s="181"/>
      <c r="P328" s="181"/>
      <c r="Q328" s="181"/>
      <c r="R328" s="181"/>
      <c r="S328" s="41"/>
      <c r="T328" s="50"/>
      <c r="U328" s="22"/>
      <c r="V328" s="22"/>
      <c r="W328" s="22"/>
      <c r="X328" s="22"/>
      <c r="Y328" s="22"/>
      <c r="Z328" s="22"/>
      <c r="AA328" s="51"/>
      <c r="AT328" s="6" t="s">
        <v>886</v>
      </c>
      <c r="AU328" s="6" t="s">
        <v>713</v>
      </c>
    </row>
    <row r="329" spans="2:51" s="6" customFormat="1" ht="15.75" customHeight="1">
      <c r="B329" s="139"/>
      <c r="C329" s="140"/>
      <c r="D329" s="140"/>
      <c r="E329" s="140"/>
      <c r="F329" s="296" t="s">
        <v>226</v>
      </c>
      <c r="G329" s="297"/>
      <c r="H329" s="297"/>
      <c r="I329" s="297"/>
      <c r="J329" s="140"/>
      <c r="K329" s="142">
        <v>2.52</v>
      </c>
      <c r="L329" s="140"/>
      <c r="M329" s="140"/>
      <c r="N329" s="140"/>
      <c r="O329" s="140"/>
      <c r="P329" s="140"/>
      <c r="Q329" s="140"/>
      <c r="R329" s="140"/>
      <c r="S329" s="143"/>
      <c r="T329" s="144"/>
      <c r="U329" s="140"/>
      <c r="V329" s="140"/>
      <c r="W329" s="140"/>
      <c r="X329" s="140"/>
      <c r="Y329" s="140"/>
      <c r="Z329" s="140"/>
      <c r="AA329" s="145"/>
      <c r="AT329" s="146" t="s">
        <v>888</v>
      </c>
      <c r="AU329" s="146" t="s">
        <v>713</v>
      </c>
      <c r="AV329" s="146" t="s">
        <v>713</v>
      </c>
      <c r="AW329" s="146" t="s">
        <v>761</v>
      </c>
      <c r="AX329" s="146" t="s">
        <v>704</v>
      </c>
      <c r="AY329" s="146" t="s">
        <v>783</v>
      </c>
    </row>
    <row r="330" spans="2:65" s="6" customFormat="1" ht="27" customHeight="1">
      <c r="B330" s="21"/>
      <c r="C330" s="147" t="s">
        <v>227</v>
      </c>
      <c r="D330" s="147" t="s">
        <v>948</v>
      </c>
      <c r="E330" s="148" t="s">
        <v>208</v>
      </c>
      <c r="F330" s="300" t="s">
        <v>209</v>
      </c>
      <c r="G330" s="301"/>
      <c r="H330" s="301"/>
      <c r="I330" s="301"/>
      <c r="J330" s="149" t="s">
        <v>798</v>
      </c>
      <c r="K330" s="150">
        <v>0.063</v>
      </c>
      <c r="L330" s="302"/>
      <c r="M330" s="301"/>
      <c r="N330" s="303">
        <f>ROUND($L$330*$K$330,2)</f>
        <v>0</v>
      </c>
      <c r="O330" s="280"/>
      <c r="P330" s="280"/>
      <c r="Q330" s="280"/>
      <c r="R330" s="126" t="s">
        <v>788</v>
      </c>
      <c r="S330" s="41"/>
      <c r="T330" s="129"/>
      <c r="U330" s="130" t="s">
        <v>674</v>
      </c>
      <c r="V330" s="22"/>
      <c r="W330" s="22"/>
      <c r="X330" s="131">
        <v>0.55</v>
      </c>
      <c r="Y330" s="131">
        <f>$X$330*$K$330</f>
        <v>0.03465</v>
      </c>
      <c r="Z330" s="131">
        <v>0</v>
      </c>
      <c r="AA330" s="132">
        <f>$Z$330*$K$330</f>
        <v>0</v>
      </c>
      <c r="AR330" s="89" t="s">
        <v>1053</v>
      </c>
      <c r="AT330" s="89" t="s">
        <v>948</v>
      </c>
      <c r="AU330" s="89" t="s">
        <v>713</v>
      </c>
      <c r="AY330" s="6" t="s">
        <v>783</v>
      </c>
      <c r="BE330" s="133">
        <f>IF($U$330="základní",$N$330,0)</f>
        <v>0</v>
      </c>
      <c r="BF330" s="133">
        <f>IF($U$330="snížená",$N$330,0)</f>
        <v>0</v>
      </c>
      <c r="BG330" s="133">
        <f>IF($U$330="zákl. přenesená",$N$330,0)</f>
        <v>0</v>
      </c>
      <c r="BH330" s="133">
        <f>IF($U$330="sníž. přenesená",$N$330,0)</f>
        <v>0</v>
      </c>
      <c r="BI330" s="133">
        <f>IF($U$330="nulová",$N$330,0)</f>
        <v>0</v>
      </c>
      <c r="BJ330" s="89" t="s">
        <v>654</v>
      </c>
      <c r="BK330" s="133">
        <f>ROUND($L$330*$K$330,2)</f>
        <v>0</v>
      </c>
      <c r="BL330" s="89" t="s">
        <v>958</v>
      </c>
      <c r="BM330" s="89" t="s">
        <v>228</v>
      </c>
    </row>
    <row r="331" spans="2:47" s="6" customFormat="1" ht="16.5" customHeight="1">
      <c r="B331" s="21"/>
      <c r="C331" s="22"/>
      <c r="D331" s="22"/>
      <c r="E331" s="22"/>
      <c r="F331" s="298" t="s">
        <v>211</v>
      </c>
      <c r="G331" s="181"/>
      <c r="H331" s="181"/>
      <c r="I331" s="181"/>
      <c r="J331" s="181"/>
      <c r="K331" s="181"/>
      <c r="L331" s="181"/>
      <c r="M331" s="181"/>
      <c r="N331" s="181"/>
      <c r="O331" s="181"/>
      <c r="P331" s="181"/>
      <c r="Q331" s="181"/>
      <c r="R331" s="181"/>
      <c r="S331" s="41"/>
      <c r="T331" s="50"/>
      <c r="U331" s="22"/>
      <c r="V331" s="22"/>
      <c r="W331" s="22"/>
      <c r="X331" s="22"/>
      <c r="Y331" s="22"/>
      <c r="Z331" s="22"/>
      <c r="AA331" s="51"/>
      <c r="AT331" s="6" t="s">
        <v>884</v>
      </c>
      <c r="AU331" s="6" t="s">
        <v>713</v>
      </c>
    </row>
    <row r="332" spans="2:51" s="6" customFormat="1" ht="15.75" customHeight="1">
      <c r="B332" s="139"/>
      <c r="C332" s="140"/>
      <c r="D332" s="140"/>
      <c r="E332" s="140"/>
      <c r="F332" s="296" t="s">
        <v>229</v>
      </c>
      <c r="G332" s="297"/>
      <c r="H332" s="297"/>
      <c r="I332" s="297"/>
      <c r="J332" s="140"/>
      <c r="K332" s="142">
        <v>0.063</v>
      </c>
      <c r="L332" s="140"/>
      <c r="M332" s="140"/>
      <c r="N332" s="140"/>
      <c r="O332" s="140"/>
      <c r="P332" s="140"/>
      <c r="Q332" s="140"/>
      <c r="R332" s="140"/>
      <c r="S332" s="143"/>
      <c r="T332" s="144"/>
      <c r="U332" s="140"/>
      <c r="V332" s="140"/>
      <c r="W332" s="140"/>
      <c r="X332" s="140"/>
      <c r="Y332" s="140"/>
      <c r="Z332" s="140"/>
      <c r="AA332" s="145"/>
      <c r="AT332" s="146" t="s">
        <v>888</v>
      </c>
      <c r="AU332" s="146" t="s">
        <v>713</v>
      </c>
      <c r="AV332" s="146" t="s">
        <v>713</v>
      </c>
      <c r="AW332" s="146" t="s">
        <v>761</v>
      </c>
      <c r="AX332" s="146" t="s">
        <v>704</v>
      </c>
      <c r="AY332" s="146" t="s">
        <v>783</v>
      </c>
    </row>
    <row r="333" spans="2:65" s="6" customFormat="1" ht="27" customHeight="1">
      <c r="B333" s="21"/>
      <c r="C333" s="124" t="s">
        <v>230</v>
      </c>
      <c r="D333" s="124" t="s">
        <v>784</v>
      </c>
      <c r="E333" s="125" t="s">
        <v>231</v>
      </c>
      <c r="F333" s="158" t="s">
        <v>232</v>
      </c>
      <c r="G333" s="280"/>
      <c r="H333" s="280"/>
      <c r="I333" s="280"/>
      <c r="J333" s="127" t="s">
        <v>798</v>
      </c>
      <c r="K333" s="128">
        <v>0.063</v>
      </c>
      <c r="L333" s="281"/>
      <c r="M333" s="280"/>
      <c r="N333" s="282">
        <f>ROUND($L$333*$K$333,2)</f>
        <v>0</v>
      </c>
      <c r="O333" s="280"/>
      <c r="P333" s="280"/>
      <c r="Q333" s="280"/>
      <c r="R333" s="126" t="s">
        <v>788</v>
      </c>
      <c r="S333" s="41"/>
      <c r="T333" s="129"/>
      <c r="U333" s="130" t="s">
        <v>674</v>
      </c>
      <c r="V333" s="22"/>
      <c r="W333" s="22"/>
      <c r="X333" s="131">
        <v>0.002808</v>
      </c>
      <c r="Y333" s="131">
        <f>$X$333*$K$333</f>
        <v>0.000176904</v>
      </c>
      <c r="Z333" s="131">
        <v>0</v>
      </c>
      <c r="AA333" s="132">
        <f>$Z$333*$K$333</f>
        <v>0</v>
      </c>
      <c r="AR333" s="89" t="s">
        <v>958</v>
      </c>
      <c r="AT333" s="89" t="s">
        <v>784</v>
      </c>
      <c r="AU333" s="89" t="s">
        <v>713</v>
      </c>
      <c r="AY333" s="6" t="s">
        <v>783</v>
      </c>
      <c r="BE333" s="133">
        <f>IF($U$333="základní",$N$333,0)</f>
        <v>0</v>
      </c>
      <c r="BF333" s="133">
        <f>IF($U$333="snížená",$N$333,0)</f>
        <v>0</v>
      </c>
      <c r="BG333" s="133">
        <f>IF($U$333="zákl. přenesená",$N$333,0)</f>
        <v>0</v>
      </c>
      <c r="BH333" s="133">
        <f>IF($U$333="sníž. přenesená",$N$333,0)</f>
        <v>0</v>
      </c>
      <c r="BI333" s="133">
        <f>IF($U$333="nulová",$N$333,0)</f>
        <v>0</v>
      </c>
      <c r="BJ333" s="89" t="s">
        <v>654</v>
      </c>
      <c r="BK333" s="133">
        <f>ROUND($L$333*$K$333,2)</f>
        <v>0</v>
      </c>
      <c r="BL333" s="89" t="s">
        <v>958</v>
      </c>
      <c r="BM333" s="89" t="s">
        <v>233</v>
      </c>
    </row>
    <row r="334" spans="2:47" s="6" customFormat="1" ht="16.5" customHeight="1">
      <c r="B334" s="21"/>
      <c r="C334" s="22"/>
      <c r="D334" s="22"/>
      <c r="E334" s="22"/>
      <c r="F334" s="298" t="s">
        <v>234</v>
      </c>
      <c r="G334" s="181"/>
      <c r="H334" s="181"/>
      <c r="I334" s="181"/>
      <c r="J334" s="181"/>
      <c r="K334" s="181"/>
      <c r="L334" s="181"/>
      <c r="M334" s="181"/>
      <c r="N334" s="181"/>
      <c r="O334" s="181"/>
      <c r="P334" s="181"/>
      <c r="Q334" s="181"/>
      <c r="R334" s="181"/>
      <c r="S334" s="41"/>
      <c r="T334" s="50"/>
      <c r="U334" s="22"/>
      <c r="V334" s="22"/>
      <c r="W334" s="22"/>
      <c r="X334" s="22"/>
      <c r="Y334" s="22"/>
      <c r="Z334" s="22"/>
      <c r="AA334" s="51"/>
      <c r="AT334" s="6" t="s">
        <v>884</v>
      </c>
      <c r="AU334" s="6" t="s">
        <v>713</v>
      </c>
    </row>
    <row r="335" spans="2:47" s="6" customFormat="1" ht="97.5" customHeight="1">
      <c r="B335" s="21"/>
      <c r="C335" s="22"/>
      <c r="D335" s="22"/>
      <c r="E335" s="22"/>
      <c r="F335" s="299" t="s">
        <v>235</v>
      </c>
      <c r="G335" s="181"/>
      <c r="H335" s="181"/>
      <c r="I335" s="181"/>
      <c r="J335" s="181"/>
      <c r="K335" s="181"/>
      <c r="L335" s="181"/>
      <c r="M335" s="181"/>
      <c r="N335" s="181"/>
      <c r="O335" s="181"/>
      <c r="P335" s="181"/>
      <c r="Q335" s="181"/>
      <c r="R335" s="181"/>
      <c r="S335" s="41"/>
      <c r="T335" s="50"/>
      <c r="U335" s="22"/>
      <c r="V335" s="22"/>
      <c r="W335" s="22"/>
      <c r="X335" s="22"/>
      <c r="Y335" s="22"/>
      <c r="Z335" s="22"/>
      <c r="AA335" s="51"/>
      <c r="AT335" s="6" t="s">
        <v>886</v>
      </c>
      <c r="AU335" s="6" t="s">
        <v>713</v>
      </c>
    </row>
    <row r="336" spans="2:65" s="6" customFormat="1" ht="27" customHeight="1">
      <c r="B336" s="21"/>
      <c r="C336" s="124" t="s">
        <v>236</v>
      </c>
      <c r="D336" s="124" t="s">
        <v>784</v>
      </c>
      <c r="E336" s="125" t="s">
        <v>237</v>
      </c>
      <c r="F336" s="158" t="s">
        <v>238</v>
      </c>
      <c r="G336" s="280"/>
      <c r="H336" s="280"/>
      <c r="I336" s="280"/>
      <c r="J336" s="127" t="s">
        <v>818</v>
      </c>
      <c r="K336" s="128">
        <v>0.52</v>
      </c>
      <c r="L336" s="281"/>
      <c r="M336" s="280"/>
      <c r="N336" s="282">
        <f>ROUND($L$336*$K$336,2)</f>
        <v>0</v>
      </c>
      <c r="O336" s="280"/>
      <c r="P336" s="280"/>
      <c r="Q336" s="280"/>
      <c r="R336" s="126" t="s">
        <v>788</v>
      </c>
      <c r="S336" s="41"/>
      <c r="T336" s="129"/>
      <c r="U336" s="130" t="s">
        <v>674</v>
      </c>
      <c r="V336" s="22"/>
      <c r="W336" s="22"/>
      <c r="X336" s="131">
        <v>0.0001356</v>
      </c>
      <c r="Y336" s="131">
        <f>$X$336*$K$336</f>
        <v>7.051199999999999E-05</v>
      </c>
      <c r="Z336" s="131">
        <v>0</v>
      </c>
      <c r="AA336" s="132">
        <f>$Z$336*$K$336</f>
        <v>0</v>
      </c>
      <c r="AR336" s="89" t="s">
        <v>958</v>
      </c>
      <c r="AT336" s="89" t="s">
        <v>784</v>
      </c>
      <c r="AU336" s="89" t="s">
        <v>713</v>
      </c>
      <c r="AY336" s="6" t="s">
        <v>783</v>
      </c>
      <c r="BE336" s="133">
        <f>IF($U$336="základní",$N$336,0)</f>
        <v>0</v>
      </c>
      <c r="BF336" s="133">
        <f>IF($U$336="snížená",$N$336,0)</f>
        <v>0</v>
      </c>
      <c r="BG336" s="133">
        <f>IF($U$336="zákl. přenesená",$N$336,0)</f>
        <v>0</v>
      </c>
      <c r="BH336" s="133">
        <f>IF($U$336="sníž. přenesená",$N$336,0)</f>
        <v>0</v>
      </c>
      <c r="BI336" s="133">
        <f>IF($U$336="nulová",$N$336,0)</f>
        <v>0</v>
      </c>
      <c r="BJ336" s="89" t="s">
        <v>654</v>
      </c>
      <c r="BK336" s="133">
        <f>ROUND($L$336*$K$336,2)</f>
        <v>0</v>
      </c>
      <c r="BL336" s="89" t="s">
        <v>958</v>
      </c>
      <c r="BM336" s="89" t="s">
        <v>239</v>
      </c>
    </row>
    <row r="337" spans="2:47" s="6" customFormat="1" ht="16.5" customHeight="1">
      <c r="B337" s="21"/>
      <c r="C337" s="22"/>
      <c r="D337" s="22"/>
      <c r="E337" s="22"/>
      <c r="F337" s="298" t="s">
        <v>240</v>
      </c>
      <c r="G337" s="181"/>
      <c r="H337" s="181"/>
      <c r="I337" s="181"/>
      <c r="J337" s="181"/>
      <c r="K337" s="181"/>
      <c r="L337" s="181"/>
      <c r="M337" s="181"/>
      <c r="N337" s="181"/>
      <c r="O337" s="181"/>
      <c r="P337" s="181"/>
      <c r="Q337" s="181"/>
      <c r="R337" s="181"/>
      <c r="S337" s="41"/>
      <c r="T337" s="50"/>
      <c r="U337" s="22"/>
      <c r="V337" s="22"/>
      <c r="W337" s="22"/>
      <c r="X337" s="22"/>
      <c r="Y337" s="22"/>
      <c r="Z337" s="22"/>
      <c r="AA337" s="51"/>
      <c r="AT337" s="6" t="s">
        <v>884</v>
      </c>
      <c r="AU337" s="6" t="s">
        <v>713</v>
      </c>
    </row>
    <row r="338" spans="2:51" s="6" customFormat="1" ht="15.75" customHeight="1">
      <c r="B338" s="139"/>
      <c r="C338" s="140"/>
      <c r="D338" s="140"/>
      <c r="E338" s="140"/>
      <c r="F338" s="296" t="s">
        <v>241</v>
      </c>
      <c r="G338" s="297"/>
      <c r="H338" s="297"/>
      <c r="I338" s="297"/>
      <c r="J338" s="140"/>
      <c r="K338" s="142">
        <v>0.52</v>
      </c>
      <c r="L338" s="140"/>
      <c r="M338" s="140"/>
      <c r="N338" s="140"/>
      <c r="O338" s="140"/>
      <c r="P338" s="140"/>
      <c r="Q338" s="140"/>
      <c r="R338" s="140"/>
      <c r="S338" s="143"/>
      <c r="T338" s="144"/>
      <c r="U338" s="140"/>
      <c r="V338" s="140"/>
      <c r="W338" s="140"/>
      <c r="X338" s="140"/>
      <c r="Y338" s="140"/>
      <c r="Z338" s="140"/>
      <c r="AA338" s="145"/>
      <c r="AT338" s="146" t="s">
        <v>888</v>
      </c>
      <c r="AU338" s="146" t="s">
        <v>713</v>
      </c>
      <c r="AV338" s="146" t="s">
        <v>713</v>
      </c>
      <c r="AW338" s="146" t="s">
        <v>761</v>
      </c>
      <c r="AX338" s="146" t="s">
        <v>704</v>
      </c>
      <c r="AY338" s="146" t="s">
        <v>783</v>
      </c>
    </row>
    <row r="339" spans="2:65" s="6" customFormat="1" ht="27" customHeight="1">
      <c r="B339" s="21"/>
      <c r="C339" s="147" t="s">
        <v>242</v>
      </c>
      <c r="D339" s="147" t="s">
        <v>948</v>
      </c>
      <c r="E339" s="148" t="s">
        <v>243</v>
      </c>
      <c r="F339" s="300" t="s">
        <v>244</v>
      </c>
      <c r="G339" s="301"/>
      <c r="H339" s="301"/>
      <c r="I339" s="301"/>
      <c r="J339" s="149" t="s">
        <v>798</v>
      </c>
      <c r="K339" s="150">
        <v>0.026</v>
      </c>
      <c r="L339" s="302"/>
      <c r="M339" s="301"/>
      <c r="N339" s="303">
        <f>ROUND($L$339*$K$339,2)</f>
        <v>0</v>
      </c>
      <c r="O339" s="280"/>
      <c r="P339" s="280"/>
      <c r="Q339" s="280"/>
      <c r="R339" s="126" t="s">
        <v>788</v>
      </c>
      <c r="S339" s="41"/>
      <c r="T339" s="129"/>
      <c r="U339" s="130" t="s">
        <v>674</v>
      </c>
      <c r="V339" s="22"/>
      <c r="W339" s="22"/>
      <c r="X339" s="131">
        <v>0.55</v>
      </c>
      <c r="Y339" s="131">
        <f>$X$339*$K$339</f>
        <v>0.0143</v>
      </c>
      <c r="Z339" s="131">
        <v>0</v>
      </c>
      <c r="AA339" s="132">
        <f>$Z$339*$K$339</f>
        <v>0</v>
      </c>
      <c r="AR339" s="89" t="s">
        <v>1053</v>
      </c>
      <c r="AT339" s="89" t="s">
        <v>948</v>
      </c>
      <c r="AU339" s="89" t="s">
        <v>713</v>
      </c>
      <c r="AY339" s="6" t="s">
        <v>783</v>
      </c>
      <c r="BE339" s="133">
        <f>IF($U$339="základní",$N$339,0)</f>
        <v>0</v>
      </c>
      <c r="BF339" s="133">
        <f>IF($U$339="snížená",$N$339,0)</f>
        <v>0</v>
      </c>
      <c r="BG339" s="133">
        <f>IF($U$339="zákl. přenesená",$N$339,0)</f>
        <v>0</v>
      </c>
      <c r="BH339" s="133">
        <f>IF($U$339="sníž. přenesená",$N$339,0)</f>
        <v>0</v>
      </c>
      <c r="BI339" s="133">
        <f>IF($U$339="nulová",$N$339,0)</f>
        <v>0</v>
      </c>
      <c r="BJ339" s="89" t="s">
        <v>654</v>
      </c>
      <c r="BK339" s="133">
        <f>ROUND($L$339*$K$339,2)</f>
        <v>0</v>
      </c>
      <c r="BL339" s="89" t="s">
        <v>958</v>
      </c>
      <c r="BM339" s="89" t="s">
        <v>245</v>
      </c>
    </row>
    <row r="340" spans="2:47" s="6" customFormat="1" ht="16.5" customHeight="1">
      <c r="B340" s="21"/>
      <c r="C340" s="22"/>
      <c r="D340" s="22"/>
      <c r="E340" s="22"/>
      <c r="F340" s="298" t="s">
        <v>246</v>
      </c>
      <c r="G340" s="181"/>
      <c r="H340" s="181"/>
      <c r="I340" s="181"/>
      <c r="J340" s="181"/>
      <c r="K340" s="181"/>
      <c r="L340" s="181"/>
      <c r="M340" s="181"/>
      <c r="N340" s="181"/>
      <c r="O340" s="181"/>
      <c r="P340" s="181"/>
      <c r="Q340" s="181"/>
      <c r="R340" s="181"/>
      <c r="S340" s="41"/>
      <c r="T340" s="50"/>
      <c r="U340" s="22"/>
      <c r="V340" s="22"/>
      <c r="W340" s="22"/>
      <c r="X340" s="22"/>
      <c r="Y340" s="22"/>
      <c r="Z340" s="22"/>
      <c r="AA340" s="51"/>
      <c r="AT340" s="6" t="s">
        <v>884</v>
      </c>
      <c r="AU340" s="6" t="s">
        <v>713</v>
      </c>
    </row>
    <row r="341" spans="2:51" s="6" customFormat="1" ht="15.75" customHeight="1">
      <c r="B341" s="139"/>
      <c r="C341" s="140"/>
      <c r="D341" s="140"/>
      <c r="E341" s="140"/>
      <c r="F341" s="296" t="s">
        <v>247</v>
      </c>
      <c r="G341" s="297"/>
      <c r="H341" s="297"/>
      <c r="I341" s="297"/>
      <c r="J341" s="140"/>
      <c r="K341" s="142">
        <v>0.026</v>
      </c>
      <c r="L341" s="140"/>
      <c r="M341" s="140"/>
      <c r="N341" s="140"/>
      <c r="O341" s="140"/>
      <c r="P341" s="140"/>
      <c r="Q341" s="140"/>
      <c r="R341" s="140"/>
      <c r="S341" s="143"/>
      <c r="T341" s="144"/>
      <c r="U341" s="140"/>
      <c r="V341" s="140"/>
      <c r="W341" s="140"/>
      <c r="X341" s="140"/>
      <c r="Y341" s="140"/>
      <c r="Z341" s="140"/>
      <c r="AA341" s="145"/>
      <c r="AT341" s="146" t="s">
        <v>888</v>
      </c>
      <c r="AU341" s="146" t="s">
        <v>713</v>
      </c>
      <c r="AV341" s="146" t="s">
        <v>713</v>
      </c>
      <c r="AW341" s="146" t="s">
        <v>761</v>
      </c>
      <c r="AX341" s="146" t="s">
        <v>704</v>
      </c>
      <c r="AY341" s="146" t="s">
        <v>783</v>
      </c>
    </row>
    <row r="342" spans="2:65" s="6" customFormat="1" ht="27" customHeight="1">
      <c r="B342" s="21"/>
      <c r="C342" s="124" t="s">
        <v>248</v>
      </c>
      <c r="D342" s="124" t="s">
        <v>784</v>
      </c>
      <c r="E342" s="125" t="s">
        <v>249</v>
      </c>
      <c r="F342" s="158" t="s">
        <v>250</v>
      </c>
      <c r="G342" s="280"/>
      <c r="H342" s="280"/>
      <c r="I342" s="280"/>
      <c r="J342" s="127" t="s">
        <v>818</v>
      </c>
      <c r="K342" s="128">
        <v>0.6</v>
      </c>
      <c r="L342" s="281"/>
      <c r="M342" s="280"/>
      <c r="N342" s="282">
        <f>ROUND($L$342*$K$342,2)</f>
        <v>0</v>
      </c>
      <c r="O342" s="280"/>
      <c r="P342" s="280"/>
      <c r="Q342" s="280"/>
      <c r="R342" s="126" t="s">
        <v>788</v>
      </c>
      <c r="S342" s="41"/>
      <c r="T342" s="129"/>
      <c r="U342" s="130" t="s">
        <v>674</v>
      </c>
      <c r="V342" s="22"/>
      <c r="W342" s="22"/>
      <c r="X342" s="131">
        <v>0.0001356</v>
      </c>
      <c r="Y342" s="131">
        <f>$X$342*$K$342</f>
        <v>8.136E-05</v>
      </c>
      <c r="Z342" s="131">
        <v>0</v>
      </c>
      <c r="AA342" s="132">
        <f>$Z$342*$K$342</f>
        <v>0</v>
      </c>
      <c r="AR342" s="89" t="s">
        <v>958</v>
      </c>
      <c r="AT342" s="89" t="s">
        <v>784</v>
      </c>
      <c r="AU342" s="89" t="s">
        <v>713</v>
      </c>
      <c r="AY342" s="6" t="s">
        <v>783</v>
      </c>
      <c r="BE342" s="133">
        <f>IF($U$342="základní",$N$342,0)</f>
        <v>0</v>
      </c>
      <c r="BF342" s="133">
        <f>IF($U$342="snížená",$N$342,0)</f>
        <v>0</v>
      </c>
      <c r="BG342" s="133">
        <f>IF($U$342="zákl. přenesená",$N$342,0)</f>
        <v>0</v>
      </c>
      <c r="BH342" s="133">
        <f>IF($U$342="sníž. přenesená",$N$342,0)</f>
        <v>0</v>
      </c>
      <c r="BI342" s="133">
        <f>IF($U$342="nulová",$N$342,0)</f>
        <v>0</v>
      </c>
      <c r="BJ342" s="89" t="s">
        <v>654</v>
      </c>
      <c r="BK342" s="133">
        <f>ROUND($L$342*$K$342,2)</f>
        <v>0</v>
      </c>
      <c r="BL342" s="89" t="s">
        <v>958</v>
      </c>
      <c r="BM342" s="89" t="s">
        <v>251</v>
      </c>
    </row>
    <row r="343" spans="2:47" s="6" customFormat="1" ht="16.5" customHeight="1">
      <c r="B343" s="21"/>
      <c r="C343" s="22"/>
      <c r="D343" s="22"/>
      <c r="E343" s="22"/>
      <c r="F343" s="298" t="s">
        <v>252</v>
      </c>
      <c r="G343" s="181"/>
      <c r="H343" s="181"/>
      <c r="I343" s="181"/>
      <c r="J343" s="181"/>
      <c r="K343" s="181"/>
      <c r="L343" s="181"/>
      <c r="M343" s="181"/>
      <c r="N343" s="181"/>
      <c r="O343" s="181"/>
      <c r="P343" s="181"/>
      <c r="Q343" s="181"/>
      <c r="R343" s="181"/>
      <c r="S343" s="41"/>
      <c r="T343" s="50"/>
      <c r="U343" s="22"/>
      <c r="V343" s="22"/>
      <c r="W343" s="22"/>
      <c r="X343" s="22"/>
      <c r="Y343" s="22"/>
      <c r="Z343" s="22"/>
      <c r="AA343" s="51"/>
      <c r="AT343" s="6" t="s">
        <v>884</v>
      </c>
      <c r="AU343" s="6" t="s">
        <v>713</v>
      </c>
    </row>
    <row r="344" spans="2:51" s="6" customFormat="1" ht="15.75" customHeight="1">
      <c r="B344" s="139"/>
      <c r="C344" s="140"/>
      <c r="D344" s="140"/>
      <c r="E344" s="140"/>
      <c r="F344" s="296" t="s">
        <v>253</v>
      </c>
      <c r="G344" s="297"/>
      <c r="H344" s="297"/>
      <c r="I344" s="297"/>
      <c r="J344" s="140"/>
      <c r="K344" s="142">
        <v>0.6</v>
      </c>
      <c r="L344" s="140"/>
      <c r="M344" s="140"/>
      <c r="N344" s="140"/>
      <c r="O344" s="140"/>
      <c r="P344" s="140"/>
      <c r="Q344" s="140"/>
      <c r="R344" s="140"/>
      <c r="S344" s="143"/>
      <c r="T344" s="144"/>
      <c r="U344" s="140"/>
      <c r="V344" s="140"/>
      <c r="W344" s="140"/>
      <c r="X344" s="140"/>
      <c r="Y344" s="140"/>
      <c r="Z344" s="140"/>
      <c r="AA344" s="145"/>
      <c r="AT344" s="146" t="s">
        <v>888</v>
      </c>
      <c r="AU344" s="146" t="s">
        <v>713</v>
      </c>
      <c r="AV344" s="146" t="s">
        <v>713</v>
      </c>
      <c r="AW344" s="146" t="s">
        <v>761</v>
      </c>
      <c r="AX344" s="146" t="s">
        <v>704</v>
      </c>
      <c r="AY344" s="146" t="s">
        <v>783</v>
      </c>
    </row>
    <row r="345" spans="2:65" s="6" customFormat="1" ht="27" customHeight="1">
      <c r="B345" s="21"/>
      <c r="C345" s="147" t="s">
        <v>254</v>
      </c>
      <c r="D345" s="147" t="s">
        <v>948</v>
      </c>
      <c r="E345" s="148" t="s">
        <v>243</v>
      </c>
      <c r="F345" s="300" t="s">
        <v>244</v>
      </c>
      <c r="G345" s="301"/>
      <c r="H345" s="301"/>
      <c r="I345" s="301"/>
      <c r="J345" s="149" t="s">
        <v>798</v>
      </c>
      <c r="K345" s="150">
        <v>0.03</v>
      </c>
      <c r="L345" s="302"/>
      <c r="M345" s="301"/>
      <c r="N345" s="303">
        <f>ROUND($L$345*$K$345,2)</f>
        <v>0</v>
      </c>
      <c r="O345" s="280"/>
      <c r="P345" s="280"/>
      <c r="Q345" s="280"/>
      <c r="R345" s="126" t="s">
        <v>788</v>
      </c>
      <c r="S345" s="41"/>
      <c r="T345" s="129"/>
      <c r="U345" s="130" t="s">
        <v>674</v>
      </c>
      <c r="V345" s="22"/>
      <c r="W345" s="22"/>
      <c r="X345" s="131">
        <v>0.55</v>
      </c>
      <c r="Y345" s="131">
        <f>$X$345*$K$345</f>
        <v>0.0165</v>
      </c>
      <c r="Z345" s="131">
        <v>0</v>
      </c>
      <c r="AA345" s="132">
        <f>$Z$345*$K$345</f>
        <v>0</v>
      </c>
      <c r="AR345" s="89" t="s">
        <v>1053</v>
      </c>
      <c r="AT345" s="89" t="s">
        <v>948</v>
      </c>
      <c r="AU345" s="89" t="s">
        <v>713</v>
      </c>
      <c r="AY345" s="6" t="s">
        <v>783</v>
      </c>
      <c r="BE345" s="133">
        <f>IF($U$345="základní",$N$345,0)</f>
        <v>0</v>
      </c>
      <c r="BF345" s="133">
        <f>IF($U$345="snížená",$N$345,0)</f>
        <v>0</v>
      </c>
      <c r="BG345" s="133">
        <f>IF($U$345="zákl. přenesená",$N$345,0)</f>
        <v>0</v>
      </c>
      <c r="BH345" s="133">
        <f>IF($U$345="sníž. přenesená",$N$345,0)</f>
        <v>0</v>
      </c>
      <c r="BI345" s="133">
        <f>IF($U$345="nulová",$N$345,0)</f>
        <v>0</v>
      </c>
      <c r="BJ345" s="89" t="s">
        <v>654</v>
      </c>
      <c r="BK345" s="133">
        <f>ROUND($L$345*$K$345,2)</f>
        <v>0</v>
      </c>
      <c r="BL345" s="89" t="s">
        <v>958</v>
      </c>
      <c r="BM345" s="89" t="s">
        <v>255</v>
      </c>
    </row>
    <row r="346" spans="2:47" s="6" customFormat="1" ht="16.5" customHeight="1">
      <c r="B346" s="21"/>
      <c r="C346" s="22"/>
      <c r="D346" s="22"/>
      <c r="E346" s="22"/>
      <c r="F346" s="298" t="s">
        <v>246</v>
      </c>
      <c r="G346" s="181"/>
      <c r="H346" s="181"/>
      <c r="I346" s="181"/>
      <c r="J346" s="181"/>
      <c r="K346" s="181"/>
      <c r="L346" s="181"/>
      <c r="M346" s="181"/>
      <c r="N346" s="181"/>
      <c r="O346" s="181"/>
      <c r="P346" s="181"/>
      <c r="Q346" s="181"/>
      <c r="R346" s="181"/>
      <c r="S346" s="41"/>
      <c r="T346" s="50"/>
      <c r="U346" s="22"/>
      <c r="V346" s="22"/>
      <c r="W346" s="22"/>
      <c r="X346" s="22"/>
      <c r="Y346" s="22"/>
      <c r="Z346" s="22"/>
      <c r="AA346" s="51"/>
      <c r="AT346" s="6" t="s">
        <v>884</v>
      </c>
      <c r="AU346" s="6" t="s">
        <v>713</v>
      </c>
    </row>
    <row r="347" spans="2:51" s="6" customFormat="1" ht="15.75" customHeight="1">
      <c r="B347" s="139"/>
      <c r="C347" s="140"/>
      <c r="D347" s="140"/>
      <c r="E347" s="140"/>
      <c r="F347" s="296" t="s">
        <v>256</v>
      </c>
      <c r="G347" s="297"/>
      <c r="H347" s="297"/>
      <c r="I347" s="297"/>
      <c r="J347" s="140"/>
      <c r="K347" s="142">
        <v>0.03</v>
      </c>
      <c r="L347" s="140"/>
      <c r="M347" s="140"/>
      <c r="N347" s="140"/>
      <c r="O347" s="140"/>
      <c r="P347" s="140"/>
      <c r="Q347" s="140"/>
      <c r="R347" s="140"/>
      <c r="S347" s="143"/>
      <c r="T347" s="144"/>
      <c r="U347" s="140"/>
      <c r="V347" s="140"/>
      <c r="W347" s="140"/>
      <c r="X347" s="140"/>
      <c r="Y347" s="140"/>
      <c r="Z347" s="140"/>
      <c r="AA347" s="145"/>
      <c r="AT347" s="146" t="s">
        <v>888</v>
      </c>
      <c r="AU347" s="146" t="s">
        <v>713</v>
      </c>
      <c r="AV347" s="146" t="s">
        <v>713</v>
      </c>
      <c r="AW347" s="146" t="s">
        <v>761</v>
      </c>
      <c r="AX347" s="146" t="s">
        <v>654</v>
      </c>
      <c r="AY347" s="146" t="s">
        <v>783</v>
      </c>
    </row>
    <row r="348" spans="2:65" s="6" customFormat="1" ht="27" customHeight="1">
      <c r="B348" s="21"/>
      <c r="C348" s="124" t="s">
        <v>257</v>
      </c>
      <c r="D348" s="124" t="s">
        <v>784</v>
      </c>
      <c r="E348" s="125" t="s">
        <v>258</v>
      </c>
      <c r="F348" s="158" t="s">
        <v>259</v>
      </c>
      <c r="G348" s="280"/>
      <c r="H348" s="280"/>
      <c r="I348" s="280"/>
      <c r="J348" s="127" t="s">
        <v>1129</v>
      </c>
      <c r="K348" s="151"/>
      <c r="L348" s="281"/>
      <c r="M348" s="280"/>
      <c r="N348" s="282">
        <f>ROUND($L$348*$K$348,2)</f>
        <v>0</v>
      </c>
      <c r="O348" s="280"/>
      <c r="P348" s="280"/>
      <c r="Q348" s="280"/>
      <c r="R348" s="126" t="s">
        <v>788</v>
      </c>
      <c r="S348" s="41"/>
      <c r="T348" s="129"/>
      <c r="U348" s="130" t="s">
        <v>674</v>
      </c>
      <c r="V348" s="22"/>
      <c r="W348" s="22"/>
      <c r="X348" s="131">
        <v>0</v>
      </c>
      <c r="Y348" s="131">
        <f>$X$348*$K$348</f>
        <v>0</v>
      </c>
      <c r="Z348" s="131">
        <v>0</v>
      </c>
      <c r="AA348" s="132">
        <f>$Z$348*$K$348</f>
        <v>0</v>
      </c>
      <c r="AR348" s="89" t="s">
        <v>958</v>
      </c>
      <c r="AT348" s="89" t="s">
        <v>784</v>
      </c>
      <c r="AU348" s="89" t="s">
        <v>713</v>
      </c>
      <c r="AY348" s="6" t="s">
        <v>783</v>
      </c>
      <c r="BE348" s="133">
        <f>IF($U$348="základní",$N$348,0)</f>
        <v>0</v>
      </c>
      <c r="BF348" s="133">
        <f>IF($U$348="snížená",$N$348,0)</f>
        <v>0</v>
      </c>
      <c r="BG348" s="133">
        <f>IF($U$348="zákl. přenesená",$N$348,0)</f>
        <v>0</v>
      </c>
      <c r="BH348" s="133">
        <f>IF($U$348="sníž. přenesená",$N$348,0)</f>
        <v>0</v>
      </c>
      <c r="BI348" s="133">
        <f>IF($U$348="nulová",$N$348,0)</f>
        <v>0</v>
      </c>
      <c r="BJ348" s="89" t="s">
        <v>654</v>
      </c>
      <c r="BK348" s="133">
        <f>ROUND($L$348*$K$348,2)</f>
        <v>0</v>
      </c>
      <c r="BL348" s="89" t="s">
        <v>958</v>
      </c>
      <c r="BM348" s="89" t="s">
        <v>260</v>
      </c>
    </row>
    <row r="349" spans="2:47" s="6" customFormat="1" ht="16.5" customHeight="1">
      <c r="B349" s="21"/>
      <c r="C349" s="22"/>
      <c r="D349" s="22"/>
      <c r="E349" s="22"/>
      <c r="F349" s="298" t="s">
        <v>261</v>
      </c>
      <c r="G349" s="181"/>
      <c r="H349" s="181"/>
      <c r="I349" s="181"/>
      <c r="J349" s="181"/>
      <c r="K349" s="181"/>
      <c r="L349" s="181"/>
      <c r="M349" s="181"/>
      <c r="N349" s="181"/>
      <c r="O349" s="181"/>
      <c r="P349" s="181"/>
      <c r="Q349" s="181"/>
      <c r="R349" s="181"/>
      <c r="S349" s="41"/>
      <c r="T349" s="50"/>
      <c r="U349" s="22"/>
      <c r="V349" s="22"/>
      <c r="W349" s="22"/>
      <c r="X349" s="22"/>
      <c r="Y349" s="22"/>
      <c r="Z349" s="22"/>
      <c r="AA349" s="51"/>
      <c r="AT349" s="6" t="s">
        <v>884</v>
      </c>
      <c r="AU349" s="6" t="s">
        <v>713</v>
      </c>
    </row>
    <row r="350" spans="2:47" s="6" customFormat="1" ht="121.5" customHeight="1">
      <c r="B350" s="21"/>
      <c r="C350" s="22"/>
      <c r="D350" s="22"/>
      <c r="E350" s="22"/>
      <c r="F350" s="299" t="s">
        <v>262</v>
      </c>
      <c r="G350" s="181"/>
      <c r="H350" s="181"/>
      <c r="I350" s="181"/>
      <c r="J350" s="181"/>
      <c r="K350" s="181"/>
      <c r="L350" s="181"/>
      <c r="M350" s="181"/>
      <c r="N350" s="181"/>
      <c r="O350" s="181"/>
      <c r="P350" s="181"/>
      <c r="Q350" s="181"/>
      <c r="R350" s="181"/>
      <c r="S350" s="41"/>
      <c r="T350" s="50"/>
      <c r="U350" s="22"/>
      <c r="V350" s="22"/>
      <c r="W350" s="22"/>
      <c r="X350" s="22"/>
      <c r="Y350" s="22"/>
      <c r="Z350" s="22"/>
      <c r="AA350" s="51"/>
      <c r="AT350" s="6" t="s">
        <v>886</v>
      </c>
      <c r="AU350" s="6" t="s">
        <v>713</v>
      </c>
    </row>
    <row r="351" spans="2:63" s="113" customFormat="1" ht="30.75" customHeight="1">
      <c r="B351" s="114"/>
      <c r="C351" s="115"/>
      <c r="D351" s="123" t="s">
        <v>875</v>
      </c>
      <c r="E351" s="115"/>
      <c r="F351" s="115"/>
      <c r="G351" s="115"/>
      <c r="H351" s="115"/>
      <c r="I351" s="115"/>
      <c r="J351" s="115"/>
      <c r="K351" s="115"/>
      <c r="L351" s="115"/>
      <c r="M351" s="115"/>
      <c r="N351" s="171">
        <f>$BK$351</f>
        <v>0</v>
      </c>
      <c r="O351" s="172"/>
      <c r="P351" s="172"/>
      <c r="Q351" s="172"/>
      <c r="R351" s="115"/>
      <c r="S351" s="117"/>
      <c r="T351" s="118"/>
      <c r="U351" s="115"/>
      <c r="V351" s="115"/>
      <c r="W351" s="119">
        <f>SUM($W$352:$W$364)</f>
        <v>0</v>
      </c>
      <c r="X351" s="115"/>
      <c r="Y351" s="119">
        <f>SUM($Y$352:$Y$364)</f>
        <v>0.0111962328</v>
      </c>
      <c r="Z351" s="115"/>
      <c r="AA351" s="120">
        <f>SUM($AA$352:$AA$364)</f>
        <v>0</v>
      </c>
      <c r="AR351" s="121" t="s">
        <v>713</v>
      </c>
      <c r="AT351" s="121" t="s">
        <v>703</v>
      </c>
      <c r="AU351" s="121" t="s">
        <v>654</v>
      </c>
      <c r="AY351" s="121" t="s">
        <v>783</v>
      </c>
      <c r="BK351" s="122">
        <f>SUM($BK$352:$BK$364)</f>
        <v>0</v>
      </c>
    </row>
    <row r="352" spans="2:65" s="6" customFormat="1" ht="15.75" customHeight="1">
      <c r="B352" s="21"/>
      <c r="C352" s="124" t="s">
        <v>263</v>
      </c>
      <c r="D352" s="124" t="s">
        <v>784</v>
      </c>
      <c r="E352" s="125" t="s">
        <v>264</v>
      </c>
      <c r="F352" s="158" t="s">
        <v>265</v>
      </c>
      <c r="G352" s="280"/>
      <c r="H352" s="280"/>
      <c r="I352" s="280"/>
      <c r="J352" s="127" t="s">
        <v>787</v>
      </c>
      <c r="K352" s="128">
        <v>6.2</v>
      </c>
      <c r="L352" s="281"/>
      <c r="M352" s="280"/>
      <c r="N352" s="282">
        <f>ROUND($L$352*$K$352,2)</f>
        <v>0</v>
      </c>
      <c r="O352" s="280"/>
      <c r="P352" s="280"/>
      <c r="Q352" s="280"/>
      <c r="R352" s="126" t="s">
        <v>788</v>
      </c>
      <c r="S352" s="41"/>
      <c r="T352" s="129"/>
      <c r="U352" s="130" t="s">
        <v>674</v>
      </c>
      <c r="V352" s="22"/>
      <c r="W352" s="22"/>
      <c r="X352" s="131">
        <v>0.000917724</v>
      </c>
      <c r="Y352" s="131">
        <f>$X$352*$K$352</f>
        <v>0.0056898888</v>
      </c>
      <c r="Z352" s="131">
        <v>0</v>
      </c>
      <c r="AA352" s="132">
        <f>$Z$352*$K$352</f>
        <v>0</v>
      </c>
      <c r="AR352" s="89" t="s">
        <v>958</v>
      </c>
      <c r="AT352" s="89" t="s">
        <v>784</v>
      </c>
      <c r="AU352" s="89" t="s">
        <v>713</v>
      </c>
      <c r="AY352" s="6" t="s">
        <v>783</v>
      </c>
      <c r="BE352" s="133">
        <f>IF($U$352="základní",$N$352,0)</f>
        <v>0</v>
      </c>
      <c r="BF352" s="133">
        <f>IF($U$352="snížená",$N$352,0)</f>
        <v>0</v>
      </c>
      <c r="BG352" s="133">
        <f>IF($U$352="zákl. přenesená",$N$352,0)</f>
        <v>0</v>
      </c>
      <c r="BH352" s="133">
        <f>IF($U$352="sníž. přenesená",$N$352,0)</f>
        <v>0</v>
      </c>
      <c r="BI352" s="133">
        <f>IF($U$352="nulová",$N$352,0)</f>
        <v>0</v>
      </c>
      <c r="BJ352" s="89" t="s">
        <v>654</v>
      </c>
      <c r="BK352" s="133">
        <f>ROUND($L$352*$K$352,2)</f>
        <v>0</v>
      </c>
      <c r="BL352" s="89" t="s">
        <v>958</v>
      </c>
      <c r="BM352" s="89" t="s">
        <v>266</v>
      </c>
    </row>
    <row r="353" spans="2:47" s="6" customFormat="1" ht="16.5" customHeight="1">
      <c r="B353" s="21"/>
      <c r="C353" s="22"/>
      <c r="D353" s="22"/>
      <c r="E353" s="22"/>
      <c r="F353" s="298" t="s">
        <v>267</v>
      </c>
      <c r="G353" s="181"/>
      <c r="H353" s="181"/>
      <c r="I353" s="181"/>
      <c r="J353" s="181"/>
      <c r="K353" s="181"/>
      <c r="L353" s="181"/>
      <c r="M353" s="181"/>
      <c r="N353" s="181"/>
      <c r="O353" s="181"/>
      <c r="P353" s="181"/>
      <c r="Q353" s="181"/>
      <c r="R353" s="181"/>
      <c r="S353" s="41"/>
      <c r="T353" s="50"/>
      <c r="U353" s="22"/>
      <c r="V353" s="22"/>
      <c r="W353" s="22"/>
      <c r="X353" s="22"/>
      <c r="Y353" s="22"/>
      <c r="Z353" s="22"/>
      <c r="AA353" s="51"/>
      <c r="AT353" s="6" t="s">
        <v>884</v>
      </c>
      <c r="AU353" s="6" t="s">
        <v>713</v>
      </c>
    </row>
    <row r="354" spans="2:47" s="6" customFormat="1" ht="97.5" customHeight="1">
      <c r="B354" s="21"/>
      <c r="C354" s="22"/>
      <c r="D354" s="22"/>
      <c r="E354" s="22"/>
      <c r="F354" s="299" t="s">
        <v>268</v>
      </c>
      <c r="G354" s="181"/>
      <c r="H354" s="181"/>
      <c r="I354" s="181"/>
      <c r="J354" s="181"/>
      <c r="K354" s="181"/>
      <c r="L354" s="181"/>
      <c r="M354" s="181"/>
      <c r="N354" s="181"/>
      <c r="O354" s="181"/>
      <c r="P354" s="181"/>
      <c r="Q354" s="181"/>
      <c r="R354" s="181"/>
      <c r="S354" s="41"/>
      <c r="T354" s="50"/>
      <c r="U354" s="22"/>
      <c r="V354" s="22"/>
      <c r="W354" s="22"/>
      <c r="X354" s="22"/>
      <c r="Y354" s="22"/>
      <c r="Z354" s="22"/>
      <c r="AA354" s="51"/>
      <c r="AT354" s="6" t="s">
        <v>886</v>
      </c>
      <c r="AU354" s="6" t="s">
        <v>713</v>
      </c>
    </row>
    <row r="355" spans="2:65" s="6" customFormat="1" ht="15.75" customHeight="1">
      <c r="B355" s="21"/>
      <c r="C355" s="124" t="s">
        <v>269</v>
      </c>
      <c r="D355" s="124" t="s">
        <v>784</v>
      </c>
      <c r="E355" s="125" t="s">
        <v>270</v>
      </c>
      <c r="F355" s="158" t="s">
        <v>271</v>
      </c>
      <c r="G355" s="280"/>
      <c r="H355" s="280"/>
      <c r="I355" s="280"/>
      <c r="J355" s="127" t="s">
        <v>787</v>
      </c>
      <c r="K355" s="128">
        <v>6</v>
      </c>
      <c r="L355" s="281"/>
      <c r="M355" s="280"/>
      <c r="N355" s="282">
        <f>ROUND($L$355*$K$355,2)</f>
        <v>0</v>
      </c>
      <c r="O355" s="280"/>
      <c r="P355" s="280"/>
      <c r="Q355" s="280"/>
      <c r="R355" s="126" t="s">
        <v>788</v>
      </c>
      <c r="S355" s="41"/>
      <c r="T355" s="129"/>
      <c r="U355" s="130" t="s">
        <v>674</v>
      </c>
      <c r="V355" s="22"/>
      <c r="W355" s="22"/>
      <c r="X355" s="131">
        <v>0.000917724</v>
      </c>
      <c r="Y355" s="131">
        <f>$X$355*$K$355</f>
        <v>0.005506344</v>
      </c>
      <c r="Z355" s="131">
        <v>0</v>
      </c>
      <c r="AA355" s="132">
        <f>$Z$355*$K$355</f>
        <v>0</v>
      </c>
      <c r="AR355" s="89" t="s">
        <v>958</v>
      </c>
      <c r="AT355" s="89" t="s">
        <v>784</v>
      </c>
      <c r="AU355" s="89" t="s">
        <v>713</v>
      </c>
      <c r="AY355" s="6" t="s">
        <v>783</v>
      </c>
      <c r="BE355" s="133">
        <f>IF($U$355="základní",$N$355,0)</f>
        <v>0</v>
      </c>
      <c r="BF355" s="133">
        <f>IF($U$355="snížená",$N$355,0)</f>
        <v>0</v>
      </c>
      <c r="BG355" s="133">
        <f>IF($U$355="zákl. přenesená",$N$355,0)</f>
        <v>0</v>
      </c>
      <c r="BH355" s="133">
        <f>IF($U$355="sníž. přenesená",$N$355,0)</f>
        <v>0</v>
      </c>
      <c r="BI355" s="133">
        <f>IF($U$355="nulová",$N$355,0)</f>
        <v>0</v>
      </c>
      <c r="BJ355" s="89" t="s">
        <v>654</v>
      </c>
      <c r="BK355" s="133">
        <f>ROUND($L$355*$K$355,2)</f>
        <v>0</v>
      </c>
      <c r="BL355" s="89" t="s">
        <v>958</v>
      </c>
      <c r="BM355" s="89" t="s">
        <v>272</v>
      </c>
    </row>
    <row r="356" spans="2:47" s="6" customFormat="1" ht="16.5" customHeight="1">
      <c r="B356" s="21"/>
      <c r="C356" s="22"/>
      <c r="D356" s="22"/>
      <c r="E356" s="22"/>
      <c r="F356" s="298" t="s">
        <v>273</v>
      </c>
      <c r="G356" s="181"/>
      <c r="H356" s="181"/>
      <c r="I356" s="181"/>
      <c r="J356" s="181"/>
      <c r="K356" s="181"/>
      <c r="L356" s="181"/>
      <c r="M356" s="181"/>
      <c r="N356" s="181"/>
      <c r="O356" s="181"/>
      <c r="P356" s="181"/>
      <c r="Q356" s="181"/>
      <c r="R356" s="181"/>
      <c r="S356" s="41"/>
      <c r="T356" s="50"/>
      <c r="U356" s="22"/>
      <c r="V356" s="22"/>
      <c r="W356" s="22"/>
      <c r="X356" s="22"/>
      <c r="Y356" s="22"/>
      <c r="Z356" s="22"/>
      <c r="AA356" s="51"/>
      <c r="AT356" s="6" t="s">
        <v>884</v>
      </c>
      <c r="AU356" s="6" t="s">
        <v>713</v>
      </c>
    </row>
    <row r="357" spans="2:47" s="6" customFormat="1" ht="97.5" customHeight="1">
      <c r="B357" s="21"/>
      <c r="C357" s="22"/>
      <c r="D357" s="22"/>
      <c r="E357" s="22"/>
      <c r="F357" s="299" t="s">
        <v>268</v>
      </c>
      <c r="G357" s="181"/>
      <c r="H357" s="181"/>
      <c r="I357" s="181"/>
      <c r="J357" s="181"/>
      <c r="K357" s="181"/>
      <c r="L357" s="181"/>
      <c r="M357" s="181"/>
      <c r="N357" s="181"/>
      <c r="O357" s="181"/>
      <c r="P357" s="181"/>
      <c r="Q357" s="181"/>
      <c r="R357" s="181"/>
      <c r="S357" s="41"/>
      <c r="T357" s="50"/>
      <c r="U357" s="22"/>
      <c r="V357" s="22"/>
      <c r="W357" s="22"/>
      <c r="X357" s="22"/>
      <c r="Y357" s="22"/>
      <c r="Z357" s="22"/>
      <c r="AA357" s="51"/>
      <c r="AT357" s="6" t="s">
        <v>886</v>
      </c>
      <c r="AU357" s="6" t="s">
        <v>713</v>
      </c>
    </row>
    <row r="358" spans="2:65" s="6" customFormat="1" ht="27" customHeight="1">
      <c r="B358" s="21"/>
      <c r="C358" s="124" t="s">
        <v>274</v>
      </c>
      <c r="D358" s="124" t="s">
        <v>784</v>
      </c>
      <c r="E358" s="125" t="s">
        <v>275</v>
      </c>
      <c r="F358" s="158" t="s">
        <v>276</v>
      </c>
      <c r="G358" s="280"/>
      <c r="H358" s="280"/>
      <c r="I358" s="280"/>
      <c r="J358" s="127" t="s">
        <v>818</v>
      </c>
      <c r="K358" s="128">
        <v>6.71</v>
      </c>
      <c r="L358" s="281"/>
      <c r="M358" s="280"/>
      <c r="N358" s="282">
        <f>ROUND($L$358*$K$358,2)</f>
        <v>0</v>
      </c>
      <c r="O358" s="280"/>
      <c r="P358" s="280"/>
      <c r="Q358" s="280"/>
      <c r="R358" s="126" t="s">
        <v>788</v>
      </c>
      <c r="S358" s="41"/>
      <c r="T358" s="129"/>
      <c r="U358" s="130" t="s">
        <v>674</v>
      </c>
      <c r="V358" s="22"/>
      <c r="W358" s="22"/>
      <c r="X358" s="131">
        <v>0</v>
      </c>
      <c r="Y358" s="131">
        <f>$X$358*$K$358</f>
        <v>0</v>
      </c>
      <c r="Z358" s="131">
        <v>0</v>
      </c>
      <c r="AA358" s="132">
        <f>$Z$358*$K$358</f>
        <v>0</v>
      </c>
      <c r="AR358" s="89" t="s">
        <v>958</v>
      </c>
      <c r="AT358" s="89" t="s">
        <v>784</v>
      </c>
      <c r="AU358" s="89" t="s">
        <v>713</v>
      </c>
      <c r="AY358" s="6" t="s">
        <v>783</v>
      </c>
      <c r="BE358" s="133">
        <f>IF($U$358="základní",$N$358,0)</f>
        <v>0</v>
      </c>
      <c r="BF358" s="133">
        <f>IF($U$358="snížená",$N$358,0)</f>
        <v>0</v>
      </c>
      <c r="BG358" s="133">
        <f>IF($U$358="zákl. přenesená",$N$358,0)</f>
        <v>0</v>
      </c>
      <c r="BH358" s="133">
        <f>IF($U$358="sníž. přenesená",$N$358,0)</f>
        <v>0</v>
      </c>
      <c r="BI358" s="133">
        <f>IF($U$358="nulová",$N$358,0)</f>
        <v>0</v>
      </c>
      <c r="BJ358" s="89" t="s">
        <v>654</v>
      </c>
      <c r="BK358" s="133">
        <f>ROUND($L$358*$K$358,2)</f>
        <v>0</v>
      </c>
      <c r="BL358" s="89" t="s">
        <v>958</v>
      </c>
      <c r="BM358" s="89" t="s">
        <v>277</v>
      </c>
    </row>
    <row r="359" spans="2:47" s="6" customFormat="1" ht="16.5" customHeight="1">
      <c r="B359" s="21"/>
      <c r="C359" s="22"/>
      <c r="D359" s="22"/>
      <c r="E359" s="22"/>
      <c r="F359" s="298" t="s">
        <v>278</v>
      </c>
      <c r="G359" s="181"/>
      <c r="H359" s="181"/>
      <c r="I359" s="181"/>
      <c r="J359" s="181"/>
      <c r="K359" s="181"/>
      <c r="L359" s="181"/>
      <c r="M359" s="181"/>
      <c r="N359" s="181"/>
      <c r="O359" s="181"/>
      <c r="P359" s="181"/>
      <c r="Q359" s="181"/>
      <c r="R359" s="181"/>
      <c r="S359" s="41"/>
      <c r="T359" s="50"/>
      <c r="U359" s="22"/>
      <c r="V359" s="22"/>
      <c r="W359" s="22"/>
      <c r="X359" s="22"/>
      <c r="Y359" s="22"/>
      <c r="Z359" s="22"/>
      <c r="AA359" s="51"/>
      <c r="AT359" s="6" t="s">
        <v>884</v>
      </c>
      <c r="AU359" s="6" t="s">
        <v>713</v>
      </c>
    </row>
    <row r="360" spans="2:47" s="6" customFormat="1" ht="97.5" customHeight="1">
      <c r="B360" s="21"/>
      <c r="C360" s="22"/>
      <c r="D360" s="22"/>
      <c r="E360" s="22"/>
      <c r="F360" s="299" t="s">
        <v>268</v>
      </c>
      <c r="G360" s="181"/>
      <c r="H360" s="181"/>
      <c r="I360" s="181"/>
      <c r="J360" s="181"/>
      <c r="K360" s="181"/>
      <c r="L360" s="181"/>
      <c r="M360" s="181"/>
      <c r="N360" s="181"/>
      <c r="O360" s="181"/>
      <c r="P360" s="181"/>
      <c r="Q360" s="181"/>
      <c r="R360" s="181"/>
      <c r="S360" s="41"/>
      <c r="T360" s="50"/>
      <c r="U360" s="22"/>
      <c r="V360" s="22"/>
      <c r="W360" s="22"/>
      <c r="X360" s="22"/>
      <c r="Y360" s="22"/>
      <c r="Z360" s="22"/>
      <c r="AA360" s="51"/>
      <c r="AT360" s="6" t="s">
        <v>886</v>
      </c>
      <c r="AU360" s="6" t="s">
        <v>713</v>
      </c>
    </row>
    <row r="361" spans="2:51" s="6" customFormat="1" ht="15.75" customHeight="1">
      <c r="B361" s="139"/>
      <c r="C361" s="140"/>
      <c r="D361" s="140"/>
      <c r="E361" s="140"/>
      <c r="F361" s="296" t="s">
        <v>279</v>
      </c>
      <c r="G361" s="297"/>
      <c r="H361" s="297"/>
      <c r="I361" s="297"/>
      <c r="J361" s="140"/>
      <c r="K361" s="142">
        <v>6.71</v>
      </c>
      <c r="L361" s="140"/>
      <c r="M361" s="140"/>
      <c r="N361" s="140"/>
      <c r="O361" s="140"/>
      <c r="P361" s="140"/>
      <c r="Q361" s="140"/>
      <c r="R361" s="140"/>
      <c r="S361" s="143"/>
      <c r="T361" s="144"/>
      <c r="U361" s="140"/>
      <c r="V361" s="140"/>
      <c r="W361" s="140"/>
      <c r="X361" s="140"/>
      <c r="Y361" s="140"/>
      <c r="Z361" s="140"/>
      <c r="AA361" s="145"/>
      <c r="AT361" s="146" t="s">
        <v>888</v>
      </c>
      <c r="AU361" s="146" t="s">
        <v>713</v>
      </c>
      <c r="AV361" s="146" t="s">
        <v>713</v>
      </c>
      <c r="AW361" s="146" t="s">
        <v>761</v>
      </c>
      <c r="AX361" s="146" t="s">
        <v>704</v>
      </c>
      <c r="AY361" s="146" t="s">
        <v>783</v>
      </c>
    </row>
    <row r="362" spans="2:65" s="6" customFormat="1" ht="27" customHeight="1">
      <c r="B362" s="21"/>
      <c r="C362" s="124" t="s">
        <v>280</v>
      </c>
      <c r="D362" s="124" t="s">
        <v>784</v>
      </c>
      <c r="E362" s="125" t="s">
        <v>281</v>
      </c>
      <c r="F362" s="158" t="s">
        <v>282</v>
      </c>
      <c r="G362" s="280"/>
      <c r="H362" s="280"/>
      <c r="I362" s="280"/>
      <c r="J362" s="127" t="s">
        <v>1129</v>
      </c>
      <c r="K362" s="151"/>
      <c r="L362" s="281"/>
      <c r="M362" s="280"/>
      <c r="N362" s="282">
        <f>ROUND($L$362*$K$362,2)</f>
        <v>0</v>
      </c>
      <c r="O362" s="280"/>
      <c r="P362" s="280"/>
      <c r="Q362" s="280"/>
      <c r="R362" s="126" t="s">
        <v>788</v>
      </c>
      <c r="S362" s="41"/>
      <c r="T362" s="129"/>
      <c r="U362" s="130" t="s">
        <v>674</v>
      </c>
      <c r="V362" s="22"/>
      <c r="W362" s="22"/>
      <c r="X362" s="131">
        <v>0</v>
      </c>
      <c r="Y362" s="131">
        <f>$X$362*$K$362</f>
        <v>0</v>
      </c>
      <c r="Z362" s="131">
        <v>0</v>
      </c>
      <c r="AA362" s="132">
        <f>$Z$362*$K$362</f>
        <v>0</v>
      </c>
      <c r="AR362" s="89" t="s">
        <v>958</v>
      </c>
      <c r="AT362" s="89" t="s">
        <v>784</v>
      </c>
      <c r="AU362" s="89" t="s">
        <v>713</v>
      </c>
      <c r="AY362" s="6" t="s">
        <v>783</v>
      </c>
      <c r="BE362" s="133">
        <f>IF($U$362="základní",$N$362,0)</f>
        <v>0</v>
      </c>
      <c r="BF362" s="133">
        <f>IF($U$362="snížená",$N$362,0)</f>
        <v>0</v>
      </c>
      <c r="BG362" s="133">
        <f>IF($U$362="zákl. přenesená",$N$362,0)</f>
        <v>0</v>
      </c>
      <c r="BH362" s="133">
        <f>IF($U$362="sníž. přenesená",$N$362,0)</f>
        <v>0</v>
      </c>
      <c r="BI362" s="133">
        <f>IF($U$362="nulová",$N$362,0)</f>
        <v>0</v>
      </c>
      <c r="BJ362" s="89" t="s">
        <v>654</v>
      </c>
      <c r="BK362" s="133">
        <f>ROUND($L$362*$K$362,2)</f>
        <v>0</v>
      </c>
      <c r="BL362" s="89" t="s">
        <v>958</v>
      </c>
      <c r="BM362" s="89" t="s">
        <v>283</v>
      </c>
    </row>
    <row r="363" spans="2:47" s="6" customFormat="1" ht="16.5" customHeight="1">
      <c r="B363" s="21"/>
      <c r="C363" s="22"/>
      <c r="D363" s="22"/>
      <c r="E363" s="22"/>
      <c r="F363" s="298" t="s">
        <v>284</v>
      </c>
      <c r="G363" s="181"/>
      <c r="H363" s="181"/>
      <c r="I363" s="181"/>
      <c r="J363" s="181"/>
      <c r="K363" s="181"/>
      <c r="L363" s="181"/>
      <c r="M363" s="181"/>
      <c r="N363" s="181"/>
      <c r="O363" s="181"/>
      <c r="P363" s="181"/>
      <c r="Q363" s="181"/>
      <c r="R363" s="181"/>
      <c r="S363" s="41"/>
      <c r="T363" s="50"/>
      <c r="U363" s="22"/>
      <c r="V363" s="22"/>
      <c r="W363" s="22"/>
      <c r="X363" s="22"/>
      <c r="Y363" s="22"/>
      <c r="Z363" s="22"/>
      <c r="AA363" s="51"/>
      <c r="AT363" s="6" t="s">
        <v>884</v>
      </c>
      <c r="AU363" s="6" t="s">
        <v>713</v>
      </c>
    </row>
    <row r="364" spans="2:47" s="6" customFormat="1" ht="121.5" customHeight="1">
      <c r="B364" s="21"/>
      <c r="C364" s="22"/>
      <c r="D364" s="22"/>
      <c r="E364" s="22"/>
      <c r="F364" s="299" t="s">
        <v>285</v>
      </c>
      <c r="G364" s="181"/>
      <c r="H364" s="181"/>
      <c r="I364" s="181"/>
      <c r="J364" s="181"/>
      <c r="K364" s="181"/>
      <c r="L364" s="181"/>
      <c r="M364" s="181"/>
      <c r="N364" s="181"/>
      <c r="O364" s="181"/>
      <c r="P364" s="181"/>
      <c r="Q364" s="181"/>
      <c r="R364" s="181"/>
      <c r="S364" s="41"/>
      <c r="T364" s="50"/>
      <c r="U364" s="22"/>
      <c r="V364" s="22"/>
      <c r="W364" s="22"/>
      <c r="X364" s="22"/>
      <c r="Y364" s="22"/>
      <c r="Z364" s="22"/>
      <c r="AA364" s="51"/>
      <c r="AT364" s="6" t="s">
        <v>886</v>
      </c>
      <c r="AU364" s="6" t="s">
        <v>713</v>
      </c>
    </row>
    <row r="365" spans="2:63" s="113" customFormat="1" ht="30.75" customHeight="1">
      <c r="B365" s="114"/>
      <c r="C365" s="115"/>
      <c r="D365" s="123" t="s">
        <v>876</v>
      </c>
      <c r="E365" s="115"/>
      <c r="F365" s="115"/>
      <c r="G365" s="115"/>
      <c r="H365" s="115"/>
      <c r="I365" s="115"/>
      <c r="J365" s="115"/>
      <c r="K365" s="115"/>
      <c r="L365" s="115"/>
      <c r="M365" s="115"/>
      <c r="N365" s="171">
        <f>$BK$365</f>
        <v>0</v>
      </c>
      <c r="O365" s="172"/>
      <c r="P365" s="172"/>
      <c r="Q365" s="172"/>
      <c r="R365" s="115"/>
      <c r="S365" s="117"/>
      <c r="T365" s="118"/>
      <c r="U365" s="115"/>
      <c r="V365" s="115"/>
      <c r="W365" s="119">
        <f>SUM($W$366:$W$395)</f>
        <v>0</v>
      </c>
      <c r="X365" s="115"/>
      <c r="Y365" s="119">
        <f>SUM($Y$366:$Y$395)</f>
        <v>0.14915450000000002</v>
      </c>
      <c r="Z365" s="115"/>
      <c r="AA365" s="120">
        <f>SUM($AA$366:$AA$395)</f>
        <v>0</v>
      </c>
      <c r="AR365" s="121" t="s">
        <v>713</v>
      </c>
      <c r="AT365" s="121" t="s">
        <v>703</v>
      </c>
      <c r="AU365" s="121" t="s">
        <v>654</v>
      </c>
      <c r="AY365" s="121" t="s">
        <v>783</v>
      </c>
      <c r="BK365" s="122">
        <f>SUM($BK$366:$BK$395)</f>
        <v>0</v>
      </c>
    </row>
    <row r="366" spans="2:65" s="6" customFormat="1" ht="27" customHeight="1">
      <c r="B366" s="21"/>
      <c r="C366" s="124" t="s">
        <v>286</v>
      </c>
      <c r="D366" s="124" t="s">
        <v>784</v>
      </c>
      <c r="E366" s="125" t="s">
        <v>287</v>
      </c>
      <c r="F366" s="158" t="s">
        <v>288</v>
      </c>
      <c r="G366" s="280"/>
      <c r="H366" s="280"/>
      <c r="I366" s="280"/>
      <c r="J366" s="127" t="s">
        <v>818</v>
      </c>
      <c r="K366" s="128">
        <v>9.3</v>
      </c>
      <c r="L366" s="281"/>
      <c r="M366" s="280"/>
      <c r="N366" s="282">
        <f>ROUND($L$366*$K$366,2)</f>
        <v>0</v>
      </c>
      <c r="O366" s="280"/>
      <c r="P366" s="280"/>
      <c r="Q366" s="280"/>
      <c r="R366" s="126" t="s">
        <v>788</v>
      </c>
      <c r="S366" s="41"/>
      <c r="T366" s="129"/>
      <c r="U366" s="130" t="s">
        <v>674</v>
      </c>
      <c r="V366" s="22"/>
      <c r="W366" s="22"/>
      <c r="X366" s="131">
        <v>1E-05</v>
      </c>
      <c r="Y366" s="131">
        <f>$X$366*$K$366</f>
        <v>9.300000000000001E-05</v>
      </c>
      <c r="Z366" s="131">
        <v>0</v>
      </c>
      <c r="AA366" s="132">
        <f>$Z$366*$K$366</f>
        <v>0</v>
      </c>
      <c r="AR366" s="89" t="s">
        <v>958</v>
      </c>
      <c r="AT366" s="89" t="s">
        <v>784</v>
      </c>
      <c r="AU366" s="89" t="s">
        <v>713</v>
      </c>
      <c r="AY366" s="6" t="s">
        <v>783</v>
      </c>
      <c r="BE366" s="133">
        <f>IF($U$366="základní",$N$366,0)</f>
        <v>0</v>
      </c>
      <c r="BF366" s="133">
        <f>IF($U$366="snížená",$N$366,0)</f>
        <v>0</v>
      </c>
      <c r="BG366" s="133">
        <f>IF($U$366="zákl. přenesená",$N$366,0)</f>
        <v>0</v>
      </c>
      <c r="BH366" s="133">
        <f>IF($U$366="sníž. přenesená",$N$366,0)</f>
        <v>0</v>
      </c>
      <c r="BI366" s="133">
        <f>IF($U$366="nulová",$N$366,0)</f>
        <v>0</v>
      </c>
      <c r="BJ366" s="89" t="s">
        <v>654</v>
      </c>
      <c r="BK366" s="133">
        <f>ROUND($L$366*$K$366,2)</f>
        <v>0</v>
      </c>
      <c r="BL366" s="89" t="s">
        <v>958</v>
      </c>
      <c r="BM366" s="89" t="s">
        <v>289</v>
      </c>
    </row>
    <row r="367" spans="2:47" s="6" customFormat="1" ht="16.5" customHeight="1">
      <c r="B367" s="21"/>
      <c r="C367" s="22"/>
      <c r="D367" s="22"/>
      <c r="E367" s="22"/>
      <c r="F367" s="298" t="s">
        <v>290</v>
      </c>
      <c r="G367" s="181"/>
      <c r="H367" s="181"/>
      <c r="I367" s="181"/>
      <c r="J367" s="181"/>
      <c r="K367" s="181"/>
      <c r="L367" s="181"/>
      <c r="M367" s="181"/>
      <c r="N367" s="181"/>
      <c r="O367" s="181"/>
      <c r="P367" s="181"/>
      <c r="Q367" s="181"/>
      <c r="R367" s="181"/>
      <c r="S367" s="41"/>
      <c r="T367" s="50"/>
      <c r="U367" s="22"/>
      <c r="V367" s="22"/>
      <c r="W367" s="22"/>
      <c r="X367" s="22"/>
      <c r="Y367" s="22"/>
      <c r="Z367" s="22"/>
      <c r="AA367" s="51"/>
      <c r="AT367" s="6" t="s">
        <v>884</v>
      </c>
      <c r="AU367" s="6" t="s">
        <v>713</v>
      </c>
    </row>
    <row r="368" spans="2:47" s="6" customFormat="1" ht="85.5" customHeight="1">
      <c r="B368" s="21"/>
      <c r="C368" s="22"/>
      <c r="D368" s="22"/>
      <c r="E368" s="22"/>
      <c r="F368" s="299" t="s">
        <v>291</v>
      </c>
      <c r="G368" s="181"/>
      <c r="H368" s="181"/>
      <c r="I368" s="181"/>
      <c r="J368" s="181"/>
      <c r="K368" s="181"/>
      <c r="L368" s="181"/>
      <c r="M368" s="181"/>
      <c r="N368" s="181"/>
      <c r="O368" s="181"/>
      <c r="P368" s="181"/>
      <c r="Q368" s="181"/>
      <c r="R368" s="181"/>
      <c r="S368" s="41"/>
      <c r="T368" s="50"/>
      <c r="U368" s="22"/>
      <c r="V368" s="22"/>
      <c r="W368" s="22"/>
      <c r="X368" s="22"/>
      <c r="Y368" s="22"/>
      <c r="Z368" s="22"/>
      <c r="AA368" s="51"/>
      <c r="AT368" s="6" t="s">
        <v>886</v>
      </c>
      <c r="AU368" s="6" t="s">
        <v>713</v>
      </c>
    </row>
    <row r="369" spans="2:47" s="6" customFormat="1" ht="27" customHeight="1">
      <c r="B369" s="21"/>
      <c r="C369" s="22"/>
      <c r="D369" s="22"/>
      <c r="E369" s="22"/>
      <c r="F369" s="299" t="s">
        <v>1117</v>
      </c>
      <c r="G369" s="181"/>
      <c r="H369" s="181"/>
      <c r="I369" s="181"/>
      <c r="J369" s="181"/>
      <c r="K369" s="181"/>
      <c r="L369" s="181"/>
      <c r="M369" s="181"/>
      <c r="N369" s="181"/>
      <c r="O369" s="181"/>
      <c r="P369" s="181"/>
      <c r="Q369" s="181"/>
      <c r="R369" s="181"/>
      <c r="S369" s="41"/>
      <c r="T369" s="50"/>
      <c r="U369" s="22"/>
      <c r="V369" s="22"/>
      <c r="W369" s="22"/>
      <c r="X369" s="22"/>
      <c r="Y369" s="22"/>
      <c r="Z369" s="22"/>
      <c r="AA369" s="51"/>
      <c r="AT369" s="6" t="s">
        <v>1118</v>
      </c>
      <c r="AU369" s="6" t="s">
        <v>713</v>
      </c>
    </row>
    <row r="370" spans="2:51" s="6" customFormat="1" ht="15.75" customHeight="1">
      <c r="B370" s="139"/>
      <c r="C370" s="140"/>
      <c r="D370" s="140"/>
      <c r="E370" s="140"/>
      <c r="F370" s="296" t="s">
        <v>194</v>
      </c>
      <c r="G370" s="297"/>
      <c r="H370" s="297"/>
      <c r="I370" s="297"/>
      <c r="J370" s="140"/>
      <c r="K370" s="142">
        <v>9.3</v>
      </c>
      <c r="L370" s="140"/>
      <c r="M370" s="140"/>
      <c r="N370" s="140"/>
      <c r="O370" s="140"/>
      <c r="P370" s="140"/>
      <c r="Q370" s="140"/>
      <c r="R370" s="140"/>
      <c r="S370" s="143"/>
      <c r="T370" s="144"/>
      <c r="U370" s="140"/>
      <c r="V370" s="140"/>
      <c r="W370" s="140"/>
      <c r="X370" s="140"/>
      <c r="Y370" s="140"/>
      <c r="Z370" s="140"/>
      <c r="AA370" s="145"/>
      <c r="AT370" s="146" t="s">
        <v>888</v>
      </c>
      <c r="AU370" s="146" t="s">
        <v>713</v>
      </c>
      <c r="AV370" s="146" t="s">
        <v>713</v>
      </c>
      <c r="AW370" s="146" t="s">
        <v>761</v>
      </c>
      <c r="AX370" s="146" t="s">
        <v>654</v>
      </c>
      <c r="AY370" s="146" t="s">
        <v>783</v>
      </c>
    </row>
    <row r="371" spans="2:65" s="6" customFormat="1" ht="15.75" customHeight="1">
      <c r="B371" s="21"/>
      <c r="C371" s="147" t="s">
        <v>292</v>
      </c>
      <c r="D371" s="147" t="s">
        <v>948</v>
      </c>
      <c r="E371" s="148" t="s">
        <v>293</v>
      </c>
      <c r="F371" s="300" t="s">
        <v>294</v>
      </c>
      <c r="G371" s="301"/>
      <c r="H371" s="301"/>
      <c r="I371" s="301"/>
      <c r="J371" s="149" t="s">
        <v>818</v>
      </c>
      <c r="K371" s="150">
        <v>9.3</v>
      </c>
      <c r="L371" s="302"/>
      <c r="M371" s="301"/>
      <c r="N371" s="303">
        <f>ROUND($L$371*$K$371,2)</f>
        <v>0</v>
      </c>
      <c r="O371" s="280"/>
      <c r="P371" s="280"/>
      <c r="Q371" s="280"/>
      <c r="R371" s="126" t="s">
        <v>788</v>
      </c>
      <c r="S371" s="41"/>
      <c r="T371" s="129"/>
      <c r="U371" s="130" t="s">
        <v>674</v>
      </c>
      <c r="V371" s="22"/>
      <c r="W371" s="22"/>
      <c r="X371" s="131">
        <v>0.0115</v>
      </c>
      <c r="Y371" s="131">
        <f>$X$371*$K$371</f>
        <v>0.10695</v>
      </c>
      <c r="Z371" s="131">
        <v>0</v>
      </c>
      <c r="AA371" s="132">
        <f>$Z$371*$K$371</f>
        <v>0</v>
      </c>
      <c r="AR371" s="89" t="s">
        <v>1053</v>
      </c>
      <c r="AT371" s="89" t="s">
        <v>948</v>
      </c>
      <c r="AU371" s="89" t="s">
        <v>713</v>
      </c>
      <c r="AY371" s="6" t="s">
        <v>783</v>
      </c>
      <c r="BE371" s="133">
        <f>IF($U$371="základní",$N$371,0)</f>
        <v>0</v>
      </c>
      <c r="BF371" s="133">
        <f>IF($U$371="snížená",$N$371,0)</f>
        <v>0</v>
      </c>
      <c r="BG371" s="133">
        <f>IF($U$371="zákl. přenesená",$N$371,0)</f>
        <v>0</v>
      </c>
      <c r="BH371" s="133">
        <f>IF($U$371="sníž. přenesená",$N$371,0)</f>
        <v>0</v>
      </c>
      <c r="BI371" s="133">
        <f>IF($U$371="nulová",$N$371,0)</f>
        <v>0</v>
      </c>
      <c r="BJ371" s="89" t="s">
        <v>654</v>
      </c>
      <c r="BK371" s="133">
        <f>ROUND($L$371*$K$371,2)</f>
        <v>0</v>
      </c>
      <c r="BL371" s="89" t="s">
        <v>958</v>
      </c>
      <c r="BM371" s="89" t="s">
        <v>295</v>
      </c>
    </row>
    <row r="372" spans="2:47" s="6" customFormat="1" ht="16.5" customHeight="1">
      <c r="B372" s="21"/>
      <c r="C372" s="22"/>
      <c r="D372" s="22"/>
      <c r="E372" s="22"/>
      <c r="F372" s="298" t="s">
        <v>296</v>
      </c>
      <c r="G372" s="181"/>
      <c r="H372" s="181"/>
      <c r="I372" s="181"/>
      <c r="J372" s="181"/>
      <c r="K372" s="181"/>
      <c r="L372" s="181"/>
      <c r="M372" s="181"/>
      <c r="N372" s="181"/>
      <c r="O372" s="181"/>
      <c r="P372" s="181"/>
      <c r="Q372" s="181"/>
      <c r="R372" s="181"/>
      <c r="S372" s="41"/>
      <c r="T372" s="50"/>
      <c r="U372" s="22"/>
      <c r="V372" s="22"/>
      <c r="W372" s="22"/>
      <c r="X372" s="22"/>
      <c r="Y372" s="22"/>
      <c r="Z372" s="22"/>
      <c r="AA372" s="51"/>
      <c r="AT372" s="6" t="s">
        <v>884</v>
      </c>
      <c r="AU372" s="6" t="s">
        <v>713</v>
      </c>
    </row>
    <row r="373" spans="2:47" s="6" customFormat="1" ht="27" customHeight="1">
      <c r="B373" s="21"/>
      <c r="C373" s="22"/>
      <c r="D373" s="22"/>
      <c r="E373" s="22"/>
      <c r="F373" s="299" t="s">
        <v>1117</v>
      </c>
      <c r="G373" s="181"/>
      <c r="H373" s="181"/>
      <c r="I373" s="181"/>
      <c r="J373" s="181"/>
      <c r="K373" s="181"/>
      <c r="L373" s="181"/>
      <c r="M373" s="181"/>
      <c r="N373" s="181"/>
      <c r="O373" s="181"/>
      <c r="P373" s="181"/>
      <c r="Q373" s="181"/>
      <c r="R373" s="181"/>
      <c r="S373" s="41"/>
      <c r="T373" s="50"/>
      <c r="U373" s="22"/>
      <c r="V373" s="22"/>
      <c r="W373" s="22"/>
      <c r="X373" s="22"/>
      <c r="Y373" s="22"/>
      <c r="Z373" s="22"/>
      <c r="AA373" s="51"/>
      <c r="AT373" s="6" t="s">
        <v>1118</v>
      </c>
      <c r="AU373" s="6" t="s">
        <v>713</v>
      </c>
    </row>
    <row r="374" spans="2:65" s="6" customFormat="1" ht="27" customHeight="1">
      <c r="B374" s="21"/>
      <c r="C374" s="124" t="s">
        <v>297</v>
      </c>
      <c r="D374" s="124" t="s">
        <v>784</v>
      </c>
      <c r="E374" s="125" t="s">
        <v>298</v>
      </c>
      <c r="F374" s="158" t="s">
        <v>299</v>
      </c>
      <c r="G374" s="280"/>
      <c r="H374" s="280"/>
      <c r="I374" s="280"/>
      <c r="J374" s="127" t="s">
        <v>787</v>
      </c>
      <c r="K374" s="128">
        <v>6.2</v>
      </c>
      <c r="L374" s="281"/>
      <c r="M374" s="280"/>
      <c r="N374" s="282">
        <f>ROUND($L$374*$K$374,2)</f>
        <v>0</v>
      </c>
      <c r="O374" s="280"/>
      <c r="P374" s="280"/>
      <c r="Q374" s="280"/>
      <c r="R374" s="126" t="s">
        <v>788</v>
      </c>
      <c r="S374" s="41"/>
      <c r="T374" s="129"/>
      <c r="U374" s="130" t="s">
        <v>674</v>
      </c>
      <c r="V374" s="22"/>
      <c r="W374" s="22"/>
      <c r="X374" s="131">
        <v>1E-05</v>
      </c>
      <c r="Y374" s="131">
        <f>$X$374*$K$374</f>
        <v>6.2E-05</v>
      </c>
      <c r="Z374" s="131">
        <v>0</v>
      </c>
      <c r="AA374" s="132">
        <f>$Z$374*$K$374</f>
        <v>0</v>
      </c>
      <c r="AR374" s="89" t="s">
        <v>958</v>
      </c>
      <c r="AT374" s="89" t="s">
        <v>784</v>
      </c>
      <c r="AU374" s="89" t="s">
        <v>713</v>
      </c>
      <c r="AY374" s="6" t="s">
        <v>783</v>
      </c>
      <c r="BE374" s="133">
        <f>IF($U$374="základní",$N$374,0)</f>
        <v>0</v>
      </c>
      <c r="BF374" s="133">
        <f>IF($U$374="snížená",$N$374,0)</f>
        <v>0</v>
      </c>
      <c r="BG374" s="133">
        <f>IF($U$374="zákl. přenesená",$N$374,0)</f>
        <v>0</v>
      </c>
      <c r="BH374" s="133">
        <f>IF($U$374="sníž. přenesená",$N$374,0)</f>
        <v>0</v>
      </c>
      <c r="BI374" s="133">
        <f>IF($U$374="nulová",$N$374,0)</f>
        <v>0</v>
      </c>
      <c r="BJ374" s="89" t="s">
        <v>654</v>
      </c>
      <c r="BK374" s="133">
        <f>ROUND($L$374*$K$374,2)</f>
        <v>0</v>
      </c>
      <c r="BL374" s="89" t="s">
        <v>958</v>
      </c>
      <c r="BM374" s="89" t="s">
        <v>300</v>
      </c>
    </row>
    <row r="375" spans="2:47" s="6" customFormat="1" ht="16.5" customHeight="1">
      <c r="B375" s="21"/>
      <c r="C375" s="22"/>
      <c r="D375" s="22"/>
      <c r="E375" s="22"/>
      <c r="F375" s="298" t="s">
        <v>301</v>
      </c>
      <c r="G375" s="181"/>
      <c r="H375" s="181"/>
      <c r="I375" s="181"/>
      <c r="J375" s="181"/>
      <c r="K375" s="181"/>
      <c r="L375" s="181"/>
      <c r="M375" s="181"/>
      <c r="N375" s="181"/>
      <c r="O375" s="181"/>
      <c r="P375" s="181"/>
      <c r="Q375" s="181"/>
      <c r="R375" s="181"/>
      <c r="S375" s="41"/>
      <c r="T375" s="50"/>
      <c r="U375" s="22"/>
      <c r="V375" s="22"/>
      <c r="W375" s="22"/>
      <c r="X375" s="22"/>
      <c r="Y375" s="22"/>
      <c r="Z375" s="22"/>
      <c r="AA375" s="51"/>
      <c r="AT375" s="6" t="s">
        <v>884</v>
      </c>
      <c r="AU375" s="6" t="s">
        <v>713</v>
      </c>
    </row>
    <row r="376" spans="2:47" s="6" customFormat="1" ht="85.5" customHeight="1">
      <c r="B376" s="21"/>
      <c r="C376" s="22"/>
      <c r="D376" s="22"/>
      <c r="E376" s="22"/>
      <c r="F376" s="299" t="s">
        <v>291</v>
      </c>
      <c r="G376" s="181"/>
      <c r="H376" s="181"/>
      <c r="I376" s="181"/>
      <c r="J376" s="181"/>
      <c r="K376" s="181"/>
      <c r="L376" s="181"/>
      <c r="M376" s="181"/>
      <c r="N376" s="181"/>
      <c r="O376" s="181"/>
      <c r="P376" s="181"/>
      <c r="Q376" s="181"/>
      <c r="R376" s="181"/>
      <c r="S376" s="41"/>
      <c r="T376" s="50"/>
      <c r="U376" s="22"/>
      <c r="V376" s="22"/>
      <c r="W376" s="22"/>
      <c r="X376" s="22"/>
      <c r="Y376" s="22"/>
      <c r="Z376" s="22"/>
      <c r="AA376" s="51"/>
      <c r="AT376" s="6" t="s">
        <v>886</v>
      </c>
      <c r="AU376" s="6" t="s">
        <v>713</v>
      </c>
    </row>
    <row r="377" spans="2:47" s="6" customFormat="1" ht="27" customHeight="1">
      <c r="B377" s="21"/>
      <c r="C377" s="22"/>
      <c r="D377" s="22"/>
      <c r="E377" s="22"/>
      <c r="F377" s="299" t="s">
        <v>1117</v>
      </c>
      <c r="G377" s="181"/>
      <c r="H377" s="181"/>
      <c r="I377" s="181"/>
      <c r="J377" s="181"/>
      <c r="K377" s="181"/>
      <c r="L377" s="181"/>
      <c r="M377" s="181"/>
      <c r="N377" s="181"/>
      <c r="O377" s="181"/>
      <c r="P377" s="181"/>
      <c r="Q377" s="181"/>
      <c r="R377" s="181"/>
      <c r="S377" s="41"/>
      <c r="T377" s="50"/>
      <c r="U377" s="22"/>
      <c r="V377" s="22"/>
      <c r="W377" s="22"/>
      <c r="X377" s="22"/>
      <c r="Y377" s="22"/>
      <c r="Z377" s="22"/>
      <c r="AA377" s="51"/>
      <c r="AT377" s="6" t="s">
        <v>1118</v>
      </c>
      <c r="AU377" s="6" t="s">
        <v>713</v>
      </c>
    </row>
    <row r="378" spans="2:51" s="6" customFormat="1" ht="15.75" customHeight="1">
      <c r="B378" s="139"/>
      <c r="C378" s="140"/>
      <c r="D378" s="140"/>
      <c r="E378" s="140"/>
      <c r="F378" s="296" t="s">
        <v>302</v>
      </c>
      <c r="G378" s="297"/>
      <c r="H378" s="297"/>
      <c r="I378" s="297"/>
      <c r="J378" s="140"/>
      <c r="K378" s="142">
        <v>6.2</v>
      </c>
      <c r="L378" s="140"/>
      <c r="M378" s="140"/>
      <c r="N378" s="140"/>
      <c r="O378" s="140"/>
      <c r="P378" s="140"/>
      <c r="Q378" s="140"/>
      <c r="R378" s="140"/>
      <c r="S378" s="143"/>
      <c r="T378" s="144"/>
      <c r="U378" s="140"/>
      <c r="V378" s="140"/>
      <c r="W378" s="140"/>
      <c r="X378" s="140"/>
      <c r="Y378" s="140"/>
      <c r="Z378" s="140"/>
      <c r="AA378" s="145"/>
      <c r="AT378" s="146" t="s">
        <v>888</v>
      </c>
      <c r="AU378" s="146" t="s">
        <v>713</v>
      </c>
      <c r="AV378" s="146" t="s">
        <v>713</v>
      </c>
      <c r="AW378" s="146" t="s">
        <v>761</v>
      </c>
      <c r="AX378" s="146" t="s">
        <v>704</v>
      </c>
      <c r="AY378" s="146" t="s">
        <v>783</v>
      </c>
    </row>
    <row r="379" spans="2:65" s="6" customFormat="1" ht="27" customHeight="1">
      <c r="B379" s="21"/>
      <c r="C379" s="124" t="s">
        <v>303</v>
      </c>
      <c r="D379" s="124" t="s">
        <v>784</v>
      </c>
      <c r="E379" s="125" t="s">
        <v>304</v>
      </c>
      <c r="F379" s="158" t="s">
        <v>305</v>
      </c>
      <c r="G379" s="280"/>
      <c r="H379" s="280"/>
      <c r="I379" s="280"/>
      <c r="J379" s="127" t="s">
        <v>787</v>
      </c>
      <c r="K379" s="128">
        <v>6</v>
      </c>
      <c r="L379" s="281"/>
      <c r="M379" s="280"/>
      <c r="N379" s="282">
        <f>ROUND($L$379*$K$379,2)</f>
        <v>0</v>
      </c>
      <c r="O379" s="280"/>
      <c r="P379" s="280"/>
      <c r="Q379" s="280"/>
      <c r="R379" s="126" t="s">
        <v>788</v>
      </c>
      <c r="S379" s="41"/>
      <c r="T379" s="129"/>
      <c r="U379" s="130" t="s">
        <v>674</v>
      </c>
      <c r="V379" s="22"/>
      <c r="W379" s="22"/>
      <c r="X379" s="131">
        <v>1E-05</v>
      </c>
      <c r="Y379" s="131">
        <f>$X$379*$K$379</f>
        <v>6.000000000000001E-05</v>
      </c>
      <c r="Z379" s="131">
        <v>0</v>
      </c>
      <c r="AA379" s="132">
        <f>$Z$379*$K$379</f>
        <v>0</v>
      </c>
      <c r="AR379" s="89" t="s">
        <v>958</v>
      </c>
      <c r="AT379" s="89" t="s">
        <v>784</v>
      </c>
      <c r="AU379" s="89" t="s">
        <v>713</v>
      </c>
      <c r="AY379" s="6" t="s">
        <v>783</v>
      </c>
      <c r="BE379" s="133">
        <f>IF($U$379="základní",$N$379,0)</f>
        <v>0</v>
      </c>
      <c r="BF379" s="133">
        <f>IF($U$379="snížená",$N$379,0)</f>
        <v>0</v>
      </c>
      <c r="BG379" s="133">
        <f>IF($U$379="zákl. přenesená",$N$379,0)</f>
        <v>0</v>
      </c>
      <c r="BH379" s="133">
        <f>IF($U$379="sníž. přenesená",$N$379,0)</f>
        <v>0</v>
      </c>
      <c r="BI379" s="133">
        <f>IF($U$379="nulová",$N$379,0)</f>
        <v>0</v>
      </c>
      <c r="BJ379" s="89" t="s">
        <v>654</v>
      </c>
      <c r="BK379" s="133">
        <f>ROUND($L$379*$K$379,2)</f>
        <v>0</v>
      </c>
      <c r="BL379" s="89" t="s">
        <v>958</v>
      </c>
      <c r="BM379" s="89" t="s">
        <v>306</v>
      </c>
    </row>
    <row r="380" spans="2:47" s="6" customFormat="1" ht="16.5" customHeight="1">
      <c r="B380" s="21"/>
      <c r="C380" s="22"/>
      <c r="D380" s="22"/>
      <c r="E380" s="22"/>
      <c r="F380" s="298" t="s">
        <v>307</v>
      </c>
      <c r="G380" s="181"/>
      <c r="H380" s="181"/>
      <c r="I380" s="181"/>
      <c r="J380" s="181"/>
      <c r="K380" s="181"/>
      <c r="L380" s="181"/>
      <c r="M380" s="181"/>
      <c r="N380" s="181"/>
      <c r="O380" s="181"/>
      <c r="P380" s="181"/>
      <c r="Q380" s="181"/>
      <c r="R380" s="181"/>
      <c r="S380" s="41"/>
      <c r="T380" s="50"/>
      <c r="U380" s="22"/>
      <c r="V380" s="22"/>
      <c r="W380" s="22"/>
      <c r="X380" s="22"/>
      <c r="Y380" s="22"/>
      <c r="Z380" s="22"/>
      <c r="AA380" s="51"/>
      <c r="AT380" s="6" t="s">
        <v>884</v>
      </c>
      <c r="AU380" s="6" t="s">
        <v>713</v>
      </c>
    </row>
    <row r="381" spans="2:47" s="6" customFormat="1" ht="85.5" customHeight="1">
      <c r="B381" s="21"/>
      <c r="C381" s="22"/>
      <c r="D381" s="22"/>
      <c r="E381" s="22"/>
      <c r="F381" s="299" t="s">
        <v>291</v>
      </c>
      <c r="G381" s="181"/>
      <c r="H381" s="181"/>
      <c r="I381" s="181"/>
      <c r="J381" s="181"/>
      <c r="K381" s="181"/>
      <c r="L381" s="181"/>
      <c r="M381" s="181"/>
      <c r="N381" s="181"/>
      <c r="O381" s="181"/>
      <c r="P381" s="181"/>
      <c r="Q381" s="181"/>
      <c r="R381" s="181"/>
      <c r="S381" s="41"/>
      <c r="T381" s="50"/>
      <c r="U381" s="22"/>
      <c r="V381" s="22"/>
      <c r="W381" s="22"/>
      <c r="X381" s="22"/>
      <c r="Y381" s="22"/>
      <c r="Z381" s="22"/>
      <c r="AA381" s="51"/>
      <c r="AT381" s="6" t="s">
        <v>886</v>
      </c>
      <c r="AU381" s="6" t="s">
        <v>713</v>
      </c>
    </row>
    <row r="382" spans="2:47" s="6" customFormat="1" ht="27" customHeight="1">
      <c r="B382" s="21"/>
      <c r="C382" s="22"/>
      <c r="D382" s="22"/>
      <c r="E382" s="22"/>
      <c r="F382" s="299" t="s">
        <v>1117</v>
      </c>
      <c r="G382" s="181"/>
      <c r="H382" s="181"/>
      <c r="I382" s="181"/>
      <c r="J382" s="181"/>
      <c r="K382" s="181"/>
      <c r="L382" s="181"/>
      <c r="M382" s="181"/>
      <c r="N382" s="181"/>
      <c r="O382" s="181"/>
      <c r="P382" s="181"/>
      <c r="Q382" s="181"/>
      <c r="R382" s="181"/>
      <c r="S382" s="41"/>
      <c r="T382" s="50"/>
      <c r="U382" s="22"/>
      <c r="V382" s="22"/>
      <c r="W382" s="22"/>
      <c r="X382" s="22"/>
      <c r="Y382" s="22"/>
      <c r="Z382" s="22"/>
      <c r="AA382" s="51"/>
      <c r="AT382" s="6" t="s">
        <v>1118</v>
      </c>
      <c r="AU382" s="6" t="s">
        <v>713</v>
      </c>
    </row>
    <row r="383" spans="2:51" s="6" customFormat="1" ht="15.75" customHeight="1">
      <c r="B383" s="139"/>
      <c r="C383" s="140"/>
      <c r="D383" s="140"/>
      <c r="E383" s="140"/>
      <c r="F383" s="296" t="s">
        <v>308</v>
      </c>
      <c r="G383" s="297"/>
      <c r="H383" s="297"/>
      <c r="I383" s="297"/>
      <c r="J383" s="140"/>
      <c r="K383" s="142">
        <v>6</v>
      </c>
      <c r="L383" s="140"/>
      <c r="M383" s="140"/>
      <c r="N383" s="140"/>
      <c r="O383" s="140"/>
      <c r="P383" s="140"/>
      <c r="Q383" s="140"/>
      <c r="R383" s="140"/>
      <c r="S383" s="143"/>
      <c r="T383" s="144"/>
      <c r="U383" s="140"/>
      <c r="V383" s="140"/>
      <c r="W383" s="140"/>
      <c r="X383" s="140"/>
      <c r="Y383" s="140"/>
      <c r="Z383" s="140"/>
      <c r="AA383" s="145"/>
      <c r="AT383" s="146" t="s">
        <v>888</v>
      </c>
      <c r="AU383" s="146" t="s">
        <v>713</v>
      </c>
      <c r="AV383" s="146" t="s">
        <v>713</v>
      </c>
      <c r="AW383" s="146" t="s">
        <v>761</v>
      </c>
      <c r="AX383" s="146" t="s">
        <v>704</v>
      </c>
      <c r="AY383" s="146" t="s">
        <v>783</v>
      </c>
    </row>
    <row r="384" spans="2:65" s="6" customFormat="1" ht="27" customHeight="1">
      <c r="B384" s="21"/>
      <c r="C384" s="124" t="s">
        <v>309</v>
      </c>
      <c r="D384" s="124" t="s">
        <v>784</v>
      </c>
      <c r="E384" s="125" t="s">
        <v>310</v>
      </c>
      <c r="F384" s="158" t="s">
        <v>311</v>
      </c>
      <c r="G384" s="280"/>
      <c r="H384" s="280"/>
      <c r="I384" s="280"/>
      <c r="J384" s="127" t="s">
        <v>818</v>
      </c>
      <c r="K384" s="128">
        <v>9.3</v>
      </c>
      <c r="L384" s="281"/>
      <c r="M384" s="280"/>
      <c r="N384" s="282">
        <f>ROUND($L$384*$K$384,2)</f>
        <v>0</v>
      </c>
      <c r="O384" s="280"/>
      <c r="P384" s="280"/>
      <c r="Q384" s="280"/>
      <c r="R384" s="126" t="s">
        <v>788</v>
      </c>
      <c r="S384" s="41"/>
      <c r="T384" s="129"/>
      <c r="U384" s="130" t="s">
        <v>674</v>
      </c>
      <c r="V384" s="22"/>
      <c r="W384" s="22"/>
      <c r="X384" s="131">
        <v>0</v>
      </c>
      <c r="Y384" s="131">
        <f>$X$384*$K$384</f>
        <v>0</v>
      </c>
      <c r="Z384" s="131">
        <v>0</v>
      </c>
      <c r="AA384" s="132">
        <f>$Z$384*$K$384</f>
        <v>0</v>
      </c>
      <c r="AR384" s="89" t="s">
        <v>958</v>
      </c>
      <c r="AT384" s="89" t="s">
        <v>784</v>
      </c>
      <c r="AU384" s="89" t="s">
        <v>713</v>
      </c>
      <c r="AY384" s="6" t="s">
        <v>783</v>
      </c>
      <c r="BE384" s="133">
        <f>IF($U$384="základní",$N$384,0)</f>
        <v>0</v>
      </c>
      <c r="BF384" s="133">
        <f>IF($U$384="snížená",$N$384,0)</f>
        <v>0</v>
      </c>
      <c r="BG384" s="133">
        <f>IF($U$384="zákl. přenesená",$N$384,0)</f>
        <v>0</v>
      </c>
      <c r="BH384" s="133">
        <f>IF($U$384="sníž. přenesená",$N$384,0)</f>
        <v>0</v>
      </c>
      <c r="BI384" s="133">
        <f>IF($U$384="nulová",$N$384,0)</f>
        <v>0</v>
      </c>
      <c r="BJ384" s="89" t="s">
        <v>654</v>
      </c>
      <c r="BK384" s="133">
        <f>ROUND($L$384*$K$384,2)</f>
        <v>0</v>
      </c>
      <c r="BL384" s="89" t="s">
        <v>958</v>
      </c>
      <c r="BM384" s="89" t="s">
        <v>312</v>
      </c>
    </row>
    <row r="385" spans="2:47" s="6" customFormat="1" ht="16.5" customHeight="1">
      <c r="B385" s="21"/>
      <c r="C385" s="22"/>
      <c r="D385" s="22"/>
      <c r="E385" s="22"/>
      <c r="F385" s="298" t="s">
        <v>313</v>
      </c>
      <c r="G385" s="181"/>
      <c r="H385" s="181"/>
      <c r="I385" s="181"/>
      <c r="J385" s="181"/>
      <c r="K385" s="181"/>
      <c r="L385" s="181"/>
      <c r="M385" s="181"/>
      <c r="N385" s="181"/>
      <c r="O385" s="181"/>
      <c r="P385" s="181"/>
      <c r="Q385" s="181"/>
      <c r="R385" s="181"/>
      <c r="S385" s="41"/>
      <c r="T385" s="50"/>
      <c r="U385" s="22"/>
      <c r="V385" s="22"/>
      <c r="W385" s="22"/>
      <c r="X385" s="22"/>
      <c r="Y385" s="22"/>
      <c r="Z385" s="22"/>
      <c r="AA385" s="51"/>
      <c r="AT385" s="6" t="s">
        <v>884</v>
      </c>
      <c r="AU385" s="6" t="s">
        <v>713</v>
      </c>
    </row>
    <row r="386" spans="2:47" s="6" customFormat="1" ht="74.25" customHeight="1">
      <c r="B386" s="21"/>
      <c r="C386" s="22"/>
      <c r="D386" s="22"/>
      <c r="E386" s="22"/>
      <c r="F386" s="299" t="s">
        <v>314</v>
      </c>
      <c r="G386" s="181"/>
      <c r="H386" s="181"/>
      <c r="I386" s="181"/>
      <c r="J386" s="181"/>
      <c r="K386" s="181"/>
      <c r="L386" s="181"/>
      <c r="M386" s="181"/>
      <c r="N386" s="181"/>
      <c r="O386" s="181"/>
      <c r="P386" s="181"/>
      <c r="Q386" s="181"/>
      <c r="R386" s="181"/>
      <c r="S386" s="41"/>
      <c r="T386" s="50"/>
      <c r="U386" s="22"/>
      <c r="V386" s="22"/>
      <c r="W386" s="22"/>
      <c r="X386" s="22"/>
      <c r="Y386" s="22"/>
      <c r="Z386" s="22"/>
      <c r="AA386" s="51"/>
      <c r="AT386" s="6" t="s">
        <v>886</v>
      </c>
      <c r="AU386" s="6" t="s">
        <v>713</v>
      </c>
    </row>
    <row r="387" spans="2:47" s="6" customFormat="1" ht="27" customHeight="1">
      <c r="B387" s="21"/>
      <c r="C387" s="22"/>
      <c r="D387" s="22"/>
      <c r="E387" s="22"/>
      <c r="F387" s="299" t="s">
        <v>1117</v>
      </c>
      <c r="G387" s="181"/>
      <c r="H387" s="181"/>
      <c r="I387" s="181"/>
      <c r="J387" s="181"/>
      <c r="K387" s="181"/>
      <c r="L387" s="181"/>
      <c r="M387" s="181"/>
      <c r="N387" s="181"/>
      <c r="O387" s="181"/>
      <c r="P387" s="181"/>
      <c r="Q387" s="181"/>
      <c r="R387" s="181"/>
      <c r="S387" s="41"/>
      <c r="T387" s="50"/>
      <c r="U387" s="22"/>
      <c r="V387" s="22"/>
      <c r="W387" s="22"/>
      <c r="X387" s="22"/>
      <c r="Y387" s="22"/>
      <c r="Z387" s="22"/>
      <c r="AA387" s="51"/>
      <c r="AT387" s="6" t="s">
        <v>1118</v>
      </c>
      <c r="AU387" s="6" t="s">
        <v>713</v>
      </c>
    </row>
    <row r="388" spans="2:51" s="6" customFormat="1" ht="15.75" customHeight="1">
      <c r="B388" s="139"/>
      <c r="C388" s="140"/>
      <c r="D388" s="140"/>
      <c r="E388" s="140"/>
      <c r="F388" s="296" t="s">
        <v>315</v>
      </c>
      <c r="G388" s="297"/>
      <c r="H388" s="297"/>
      <c r="I388" s="297"/>
      <c r="J388" s="140"/>
      <c r="K388" s="142">
        <v>9.3</v>
      </c>
      <c r="L388" s="140"/>
      <c r="M388" s="140"/>
      <c r="N388" s="140"/>
      <c r="O388" s="140"/>
      <c r="P388" s="140"/>
      <c r="Q388" s="140"/>
      <c r="R388" s="140"/>
      <c r="S388" s="143"/>
      <c r="T388" s="144"/>
      <c r="U388" s="140"/>
      <c r="V388" s="140"/>
      <c r="W388" s="140"/>
      <c r="X388" s="140"/>
      <c r="Y388" s="140"/>
      <c r="Z388" s="140"/>
      <c r="AA388" s="145"/>
      <c r="AT388" s="146" t="s">
        <v>888</v>
      </c>
      <c r="AU388" s="146" t="s">
        <v>713</v>
      </c>
      <c r="AV388" s="146" t="s">
        <v>713</v>
      </c>
      <c r="AW388" s="146" t="s">
        <v>761</v>
      </c>
      <c r="AX388" s="146" t="s">
        <v>704</v>
      </c>
      <c r="AY388" s="146" t="s">
        <v>783</v>
      </c>
    </row>
    <row r="389" spans="2:65" s="6" customFormat="1" ht="15.75" customHeight="1">
      <c r="B389" s="21"/>
      <c r="C389" s="147" t="s">
        <v>316</v>
      </c>
      <c r="D389" s="147" t="s">
        <v>948</v>
      </c>
      <c r="E389" s="148" t="s">
        <v>1113</v>
      </c>
      <c r="F389" s="300" t="s">
        <v>1114</v>
      </c>
      <c r="G389" s="301"/>
      <c r="H389" s="301"/>
      <c r="I389" s="301"/>
      <c r="J389" s="149" t="s">
        <v>818</v>
      </c>
      <c r="K389" s="150">
        <v>9.765</v>
      </c>
      <c r="L389" s="302"/>
      <c r="M389" s="301"/>
      <c r="N389" s="303">
        <f>ROUND($L$389*$K$389,2)</f>
        <v>0</v>
      </c>
      <c r="O389" s="280"/>
      <c r="P389" s="280"/>
      <c r="Q389" s="280"/>
      <c r="R389" s="126" t="s">
        <v>788</v>
      </c>
      <c r="S389" s="41"/>
      <c r="T389" s="129"/>
      <c r="U389" s="130" t="s">
        <v>674</v>
      </c>
      <c r="V389" s="22"/>
      <c r="W389" s="22"/>
      <c r="X389" s="131">
        <v>0.0043</v>
      </c>
      <c r="Y389" s="131">
        <f>$X$389*$K$389</f>
        <v>0.0419895</v>
      </c>
      <c r="Z389" s="131">
        <v>0</v>
      </c>
      <c r="AA389" s="132">
        <f>$Z$389*$K$389</f>
        <v>0</v>
      </c>
      <c r="AR389" s="89" t="s">
        <v>1053</v>
      </c>
      <c r="AT389" s="89" t="s">
        <v>948</v>
      </c>
      <c r="AU389" s="89" t="s">
        <v>713</v>
      </c>
      <c r="AY389" s="6" t="s">
        <v>783</v>
      </c>
      <c r="BE389" s="133">
        <f>IF($U$389="základní",$N$389,0)</f>
        <v>0</v>
      </c>
      <c r="BF389" s="133">
        <f>IF($U$389="snížená",$N$389,0)</f>
        <v>0</v>
      </c>
      <c r="BG389" s="133">
        <f>IF($U$389="zákl. přenesená",$N$389,0)</f>
        <v>0</v>
      </c>
      <c r="BH389" s="133">
        <f>IF($U$389="sníž. přenesená",$N$389,0)</f>
        <v>0</v>
      </c>
      <c r="BI389" s="133">
        <f>IF($U$389="nulová",$N$389,0)</f>
        <v>0</v>
      </c>
      <c r="BJ389" s="89" t="s">
        <v>654</v>
      </c>
      <c r="BK389" s="133">
        <f>ROUND($L$389*$K$389,2)</f>
        <v>0</v>
      </c>
      <c r="BL389" s="89" t="s">
        <v>958</v>
      </c>
      <c r="BM389" s="89" t="s">
        <v>317</v>
      </c>
    </row>
    <row r="390" spans="2:47" s="6" customFormat="1" ht="16.5" customHeight="1">
      <c r="B390" s="21"/>
      <c r="C390" s="22"/>
      <c r="D390" s="22"/>
      <c r="E390" s="22"/>
      <c r="F390" s="298" t="s">
        <v>1116</v>
      </c>
      <c r="G390" s="181"/>
      <c r="H390" s="181"/>
      <c r="I390" s="181"/>
      <c r="J390" s="181"/>
      <c r="K390" s="181"/>
      <c r="L390" s="181"/>
      <c r="M390" s="181"/>
      <c r="N390" s="181"/>
      <c r="O390" s="181"/>
      <c r="P390" s="181"/>
      <c r="Q390" s="181"/>
      <c r="R390" s="181"/>
      <c r="S390" s="41"/>
      <c r="T390" s="50"/>
      <c r="U390" s="22"/>
      <c r="V390" s="22"/>
      <c r="W390" s="22"/>
      <c r="X390" s="22"/>
      <c r="Y390" s="22"/>
      <c r="Z390" s="22"/>
      <c r="AA390" s="51"/>
      <c r="AT390" s="6" t="s">
        <v>884</v>
      </c>
      <c r="AU390" s="6" t="s">
        <v>713</v>
      </c>
    </row>
    <row r="391" spans="2:47" s="6" customFormat="1" ht="27" customHeight="1">
      <c r="B391" s="21"/>
      <c r="C391" s="22"/>
      <c r="D391" s="22"/>
      <c r="E391" s="22"/>
      <c r="F391" s="299" t="s">
        <v>1117</v>
      </c>
      <c r="G391" s="181"/>
      <c r="H391" s="181"/>
      <c r="I391" s="181"/>
      <c r="J391" s="181"/>
      <c r="K391" s="181"/>
      <c r="L391" s="181"/>
      <c r="M391" s="181"/>
      <c r="N391" s="181"/>
      <c r="O391" s="181"/>
      <c r="P391" s="181"/>
      <c r="Q391" s="181"/>
      <c r="R391" s="181"/>
      <c r="S391" s="41"/>
      <c r="T391" s="50"/>
      <c r="U391" s="22"/>
      <c r="V391" s="22"/>
      <c r="W391" s="22"/>
      <c r="X391" s="22"/>
      <c r="Y391" s="22"/>
      <c r="Z391" s="22"/>
      <c r="AA391" s="51"/>
      <c r="AT391" s="6" t="s">
        <v>1118</v>
      </c>
      <c r="AU391" s="6" t="s">
        <v>713</v>
      </c>
    </row>
    <row r="392" spans="2:51" s="6" customFormat="1" ht="15.75" customHeight="1">
      <c r="B392" s="139"/>
      <c r="C392" s="140"/>
      <c r="D392" s="140"/>
      <c r="E392" s="140"/>
      <c r="F392" s="296" t="s">
        <v>318</v>
      </c>
      <c r="G392" s="297"/>
      <c r="H392" s="297"/>
      <c r="I392" s="297"/>
      <c r="J392" s="140"/>
      <c r="K392" s="142">
        <v>9.765</v>
      </c>
      <c r="L392" s="140"/>
      <c r="M392" s="140"/>
      <c r="N392" s="140"/>
      <c r="O392" s="140"/>
      <c r="P392" s="140"/>
      <c r="Q392" s="140"/>
      <c r="R392" s="140"/>
      <c r="S392" s="143"/>
      <c r="T392" s="144"/>
      <c r="U392" s="140"/>
      <c r="V392" s="140"/>
      <c r="W392" s="140"/>
      <c r="X392" s="140"/>
      <c r="Y392" s="140"/>
      <c r="Z392" s="140"/>
      <c r="AA392" s="145"/>
      <c r="AT392" s="146" t="s">
        <v>888</v>
      </c>
      <c r="AU392" s="146" t="s">
        <v>713</v>
      </c>
      <c r="AV392" s="146" t="s">
        <v>713</v>
      </c>
      <c r="AW392" s="146" t="s">
        <v>704</v>
      </c>
      <c r="AX392" s="146" t="s">
        <v>654</v>
      </c>
      <c r="AY392" s="146" t="s">
        <v>783</v>
      </c>
    </row>
    <row r="393" spans="2:65" s="6" customFormat="1" ht="27" customHeight="1">
      <c r="B393" s="21"/>
      <c r="C393" s="124" t="s">
        <v>319</v>
      </c>
      <c r="D393" s="124" t="s">
        <v>784</v>
      </c>
      <c r="E393" s="125" t="s">
        <v>320</v>
      </c>
      <c r="F393" s="158" t="s">
        <v>321</v>
      </c>
      <c r="G393" s="280"/>
      <c r="H393" s="280"/>
      <c r="I393" s="280"/>
      <c r="J393" s="127" t="s">
        <v>1129</v>
      </c>
      <c r="K393" s="151"/>
      <c r="L393" s="281"/>
      <c r="M393" s="280"/>
      <c r="N393" s="282">
        <f>ROUND($L$393*$K$393,2)</f>
        <v>0</v>
      </c>
      <c r="O393" s="280"/>
      <c r="P393" s="280"/>
      <c r="Q393" s="280"/>
      <c r="R393" s="126" t="s">
        <v>788</v>
      </c>
      <c r="S393" s="41"/>
      <c r="T393" s="129"/>
      <c r="U393" s="130" t="s">
        <v>674</v>
      </c>
      <c r="V393" s="22"/>
      <c r="W393" s="22"/>
      <c r="X393" s="131">
        <v>0</v>
      </c>
      <c r="Y393" s="131">
        <f>$X$393*$K$393</f>
        <v>0</v>
      </c>
      <c r="Z393" s="131">
        <v>0</v>
      </c>
      <c r="AA393" s="132">
        <f>$Z$393*$K$393</f>
        <v>0</v>
      </c>
      <c r="AR393" s="89" t="s">
        <v>958</v>
      </c>
      <c r="AT393" s="89" t="s">
        <v>784</v>
      </c>
      <c r="AU393" s="89" t="s">
        <v>713</v>
      </c>
      <c r="AY393" s="6" t="s">
        <v>783</v>
      </c>
      <c r="BE393" s="133">
        <f>IF($U$393="základní",$N$393,0)</f>
        <v>0</v>
      </c>
      <c r="BF393" s="133">
        <f>IF($U$393="snížená",$N$393,0)</f>
        <v>0</v>
      </c>
      <c r="BG393" s="133">
        <f>IF($U$393="zákl. přenesená",$N$393,0)</f>
        <v>0</v>
      </c>
      <c r="BH393" s="133">
        <f>IF($U$393="sníž. přenesená",$N$393,0)</f>
        <v>0</v>
      </c>
      <c r="BI393" s="133">
        <f>IF($U$393="nulová",$N$393,0)</f>
        <v>0</v>
      </c>
      <c r="BJ393" s="89" t="s">
        <v>654</v>
      </c>
      <c r="BK393" s="133">
        <f>ROUND($L$393*$K$393,2)</f>
        <v>0</v>
      </c>
      <c r="BL393" s="89" t="s">
        <v>958</v>
      </c>
      <c r="BM393" s="89" t="s">
        <v>322</v>
      </c>
    </row>
    <row r="394" spans="2:47" s="6" customFormat="1" ht="16.5" customHeight="1">
      <c r="B394" s="21"/>
      <c r="C394" s="22"/>
      <c r="D394" s="22"/>
      <c r="E394" s="22"/>
      <c r="F394" s="298" t="s">
        <v>323</v>
      </c>
      <c r="G394" s="181"/>
      <c r="H394" s="181"/>
      <c r="I394" s="181"/>
      <c r="J394" s="181"/>
      <c r="K394" s="181"/>
      <c r="L394" s="181"/>
      <c r="M394" s="181"/>
      <c r="N394" s="181"/>
      <c r="O394" s="181"/>
      <c r="P394" s="181"/>
      <c r="Q394" s="181"/>
      <c r="R394" s="181"/>
      <c r="S394" s="41"/>
      <c r="T394" s="50"/>
      <c r="U394" s="22"/>
      <c r="V394" s="22"/>
      <c r="W394" s="22"/>
      <c r="X394" s="22"/>
      <c r="Y394" s="22"/>
      <c r="Z394" s="22"/>
      <c r="AA394" s="51"/>
      <c r="AT394" s="6" t="s">
        <v>884</v>
      </c>
      <c r="AU394" s="6" t="s">
        <v>713</v>
      </c>
    </row>
    <row r="395" spans="2:47" s="6" customFormat="1" ht="121.5" customHeight="1">
      <c r="B395" s="21"/>
      <c r="C395" s="22"/>
      <c r="D395" s="22"/>
      <c r="E395" s="22"/>
      <c r="F395" s="299" t="s">
        <v>324</v>
      </c>
      <c r="G395" s="181"/>
      <c r="H395" s="181"/>
      <c r="I395" s="181"/>
      <c r="J395" s="181"/>
      <c r="K395" s="181"/>
      <c r="L395" s="181"/>
      <c r="M395" s="181"/>
      <c r="N395" s="181"/>
      <c r="O395" s="181"/>
      <c r="P395" s="181"/>
      <c r="Q395" s="181"/>
      <c r="R395" s="181"/>
      <c r="S395" s="41"/>
      <c r="T395" s="50"/>
      <c r="U395" s="22"/>
      <c r="V395" s="22"/>
      <c r="W395" s="22"/>
      <c r="X395" s="22"/>
      <c r="Y395" s="22"/>
      <c r="Z395" s="22"/>
      <c r="AA395" s="51"/>
      <c r="AT395" s="6" t="s">
        <v>886</v>
      </c>
      <c r="AU395" s="6" t="s">
        <v>713</v>
      </c>
    </row>
    <row r="396" spans="2:63" s="113" customFormat="1" ht="30.75" customHeight="1">
      <c r="B396" s="114"/>
      <c r="C396" s="115"/>
      <c r="D396" s="123" t="s">
        <v>877</v>
      </c>
      <c r="E396" s="115"/>
      <c r="F396" s="115"/>
      <c r="G396" s="115"/>
      <c r="H396" s="115"/>
      <c r="I396" s="115"/>
      <c r="J396" s="115"/>
      <c r="K396" s="115"/>
      <c r="L396" s="115"/>
      <c r="M396" s="115"/>
      <c r="N396" s="171">
        <f>$BK$396</f>
        <v>0</v>
      </c>
      <c r="O396" s="172"/>
      <c r="P396" s="172"/>
      <c r="Q396" s="172"/>
      <c r="R396" s="115"/>
      <c r="S396" s="117"/>
      <c r="T396" s="118"/>
      <c r="U396" s="115"/>
      <c r="V396" s="115"/>
      <c r="W396" s="119">
        <f>SUM($W$397:$W$416)</f>
        <v>0</v>
      </c>
      <c r="X396" s="115"/>
      <c r="Y396" s="119">
        <f>SUM($Y$397:$Y$416)</f>
        <v>0.05940279999999999</v>
      </c>
      <c r="Z396" s="115"/>
      <c r="AA396" s="120">
        <f>SUM($AA$397:$AA$416)</f>
        <v>0</v>
      </c>
      <c r="AR396" s="121" t="s">
        <v>713</v>
      </c>
      <c r="AT396" s="121" t="s">
        <v>703</v>
      </c>
      <c r="AU396" s="121" t="s">
        <v>654</v>
      </c>
      <c r="AY396" s="121" t="s">
        <v>783</v>
      </c>
      <c r="BK396" s="122">
        <f>SUM($BK$397:$BK$416)</f>
        <v>0</v>
      </c>
    </row>
    <row r="397" spans="2:65" s="6" customFormat="1" ht="27" customHeight="1">
      <c r="B397" s="21"/>
      <c r="C397" s="124" t="s">
        <v>325</v>
      </c>
      <c r="D397" s="124" t="s">
        <v>784</v>
      </c>
      <c r="E397" s="125" t="s">
        <v>326</v>
      </c>
      <c r="F397" s="158" t="s">
        <v>327</v>
      </c>
      <c r="G397" s="280"/>
      <c r="H397" s="280"/>
      <c r="I397" s="280"/>
      <c r="J397" s="127" t="s">
        <v>787</v>
      </c>
      <c r="K397" s="128">
        <v>3</v>
      </c>
      <c r="L397" s="281"/>
      <c r="M397" s="280"/>
      <c r="N397" s="282">
        <f>ROUND($L$397*$K$397,2)</f>
        <v>0</v>
      </c>
      <c r="O397" s="280"/>
      <c r="P397" s="280"/>
      <c r="Q397" s="280"/>
      <c r="R397" s="126" t="s">
        <v>788</v>
      </c>
      <c r="S397" s="41"/>
      <c r="T397" s="129"/>
      <c r="U397" s="130" t="s">
        <v>674</v>
      </c>
      <c r="V397" s="22"/>
      <c r="W397" s="22"/>
      <c r="X397" s="131">
        <v>0</v>
      </c>
      <c r="Y397" s="131">
        <f>$X$397*$K$397</f>
        <v>0</v>
      </c>
      <c r="Z397" s="131">
        <v>0</v>
      </c>
      <c r="AA397" s="132">
        <f>$Z$397*$K$397</f>
        <v>0</v>
      </c>
      <c r="AR397" s="89" t="s">
        <v>958</v>
      </c>
      <c r="AT397" s="89" t="s">
        <v>784</v>
      </c>
      <c r="AU397" s="89" t="s">
        <v>713</v>
      </c>
      <c r="AY397" s="6" t="s">
        <v>783</v>
      </c>
      <c r="BE397" s="133">
        <f>IF($U$397="základní",$N$397,0)</f>
        <v>0</v>
      </c>
      <c r="BF397" s="133">
        <f>IF($U$397="snížená",$N$397,0)</f>
        <v>0</v>
      </c>
      <c r="BG397" s="133">
        <f>IF($U$397="zákl. přenesená",$N$397,0)</f>
        <v>0</v>
      </c>
      <c r="BH397" s="133">
        <f>IF($U$397="sníž. přenesená",$N$397,0)</f>
        <v>0</v>
      </c>
      <c r="BI397" s="133">
        <f>IF($U$397="nulová",$N$397,0)</f>
        <v>0</v>
      </c>
      <c r="BJ397" s="89" t="s">
        <v>654</v>
      </c>
      <c r="BK397" s="133">
        <f>ROUND($L$397*$K$397,2)</f>
        <v>0</v>
      </c>
      <c r="BL397" s="89" t="s">
        <v>958</v>
      </c>
      <c r="BM397" s="89" t="s">
        <v>328</v>
      </c>
    </row>
    <row r="398" spans="2:47" s="6" customFormat="1" ht="16.5" customHeight="1">
      <c r="B398" s="21"/>
      <c r="C398" s="22"/>
      <c r="D398" s="22"/>
      <c r="E398" s="22"/>
      <c r="F398" s="298" t="s">
        <v>329</v>
      </c>
      <c r="G398" s="181"/>
      <c r="H398" s="181"/>
      <c r="I398" s="181"/>
      <c r="J398" s="181"/>
      <c r="K398" s="181"/>
      <c r="L398" s="181"/>
      <c r="M398" s="181"/>
      <c r="N398" s="181"/>
      <c r="O398" s="181"/>
      <c r="P398" s="181"/>
      <c r="Q398" s="181"/>
      <c r="R398" s="181"/>
      <c r="S398" s="41"/>
      <c r="T398" s="50"/>
      <c r="U398" s="22"/>
      <c r="V398" s="22"/>
      <c r="W398" s="22"/>
      <c r="X398" s="22"/>
      <c r="Y398" s="22"/>
      <c r="Z398" s="22"/>
      <c r="AA398" s="51"/>
      <c r="AT398" s="6" t="s">
        <v>884</v>
      </c>
      <c r="AU398" s="6" t="s">
        <v>713</v>
      </c>
    </row>
    <row r="399" spans="2:47" s="6" customFormat="1" ht="156.75" customHeight="1">
      <c r="B399" s="21"/>
      <c r="C399" s="22"/>
      <c r="D399" s="22"/>
      <c r="E399" s="22"/>
      <c r="F399" s="299" t="s">
        <v>330</v>
      </c>
      <c r="G399" s="181"/>
      <c r="H399" s="181"/>
      <c r="I399" s="181"/>
      <c r="J399" s="181"/>
      <c r="K399" s="181"/>
      <c r="L399" s="181"/>
      <c r="M399" s="181"/>
      <c r="N399" s="181"/>
      <c r="O399" s="181"/>
      <c r="P399" s="181"/>
      <c r="Q399" s="181"/>
      <c r="R399" s="181"/>
      <c r="S399" s="41"/>
      <c r="T399" s="50"/>
      <c r="U399" s="22"/>
      <c r="V399" s="22"/>
      <c r="W399" s="22"/>
      <c r="X399" s="22"/>
      <c r="Y399" s="22"/>
      <c r="Z399" s="22"/>
      <c r="AA399" s="51"/>
      <c r="AT399" s="6" t="s">
        <v>886</v>
      </c>
      <c r="AU399" s="6" t="s">
        <v>713</v>
      </c>
    </row>
    <row r="400" spans="2:65" s="6" customFormat="1" ht="27" customHeight="1">
      <c r="B400" s="21"/>
      <c r="C400" s="147" t="s">
        <v>331</v>
      </c>
      <c r="D400" s="147" t="s">
        <v>948</v>
      </c>
      <c r="E400" s="148" t="s">
        <v>332</v>
      </c>
      <c r="F400" s="300" t="s">
        <v>333</v>
      </c>
      <c r="G400" s="301"/>
      <c r="H400" s="301"/>
      <c r="I400" s="301"/>
      <c r="J400" s="149" t="s">
        <v>787</v>
      </c>
      <c r="K400" s="150">
        <v>10</v>
      </c>
      <c r="L400" s="302"/>
      <c r="M400" s="301"/>
      <c r="N400" s="303">
        <f>ROUND($L$400*$K$400,2)</f>
        <v>0</v>
      </c>
      <c r="O400" s="280"/>
      <c r="P400" s="280"/>
      <c r="Q400" s="280"/>
      <c r="R400" s="126" t="s">
        <v>788</v>
      </c>
      <c r="S400" s="41"/>
      <c r="T400" s="129"/>
      <c r="U400" s="130" t="s">
        <v>674</v>
      </c>
      <c r="V400" s="22"/>
      <c r="W400" s="22"/>
      <c r="X400" s="131">
        <v>0.00275</v>
      </c>
      <c r="Y400" s="131">
        <f>$X$400*$K$400</f>
        <v>0.027499999999999997</v>
      </c>
      <c r="Z400" s="131">
        <v>0</v>
      </c>
      <c r="AA400" s="132">
        <f>$Z$400*$K$400</f>
        <v>0</v>
      </c>
      <c r="AR400" s="89" t="s">
        <v>1053</v>
      </c>
      <c r="AT400" s="89" t="s">
        <v>948</v>
      </c>
      <c r="AU400" s="89" t="s">
        <v>713</v>
      </c>
      <c r="AY400" s="6" t="s">
        <v>783</v>
      </c>
      <c r="BE400" s="133">
        <f>IF($U$400="základní",$N$400,0)</f>
        <v>0</v>
      </c>
      <c r="BF400" s="133">
        <f>IF($U$400="snížená",$N$400,0)</f>
        <v>0</v>
      </c>
      <c r="BG400" s="133">
        <f>IF($U$400="zákl. přenesená",$N$400,0)</f>
        <v>0</v>
      </c>
      <c r="BH400" s="133">
        <f>IF($U$400="sníž. přenesená",$N$400,0)</f>
        <v>0</v>
      </c>
      <c r="BI400" s="133">
        <f>IF($U$400="nulová",$N$400,0)</f>
        <v>0</v>
      </c>
      <c r="BJ400" s="89" t="s">
        <v>654</v>
      </c>
      <c r="BK400" s="133">
        <f>ROUND($L$400*$K$400,2)</f>
        <v>0</v>
      </c>
      <c r="BL400" s="89" t="s">
        <v>958</v>
      </c>
      <c r="BM400" s="89" t="s">
        <v>334</v>
      </c>
    </row>
    <row r="401" spans="2:47" s="6" customFormat="1" ht="27" customHeight="1">
      <c r="B401" s="21"/>
      <c r="C401" s="22"/>
      <c r="D401" s="22"/>
      <c r="E401" s="22"/>
      <c r="F401" s="298" t="s">
        <v>335</v>
      </c>
      <c r="G401" s="181"/>
      <c r="H401" s="181"/>
      <c r="I401" s="181"/>
      <c r="J401" s="181"/>
      <c r="K401" s="181"/>
      <c r="L401" s="181"/>
      <c r="M401" s="181"/>
      <c r="N401" s="181"/>
      <c r="O401" s="181"/>
      <c r="P401" s="181"/>
      <c r="Q401" s="181"/>
      <c r="R401" s="181"/>
      <c r="S401" s="41"/>
      <c r="T401" s="50"/>
      <c r="U401" s="22"/>
      <c r="V401" s="22"/>
      <c r="W401" s="22"/>
      <c r="X401" s="22"/>
      <c r="Y401" s="22"/>
      <c r="Z401" s="22"/>
      <c r="AA401" s="51"/>
      <c r="AT401" s="6" t="s">
        <v>884</v>
      </c>
      <c r="AU401" s="6" t="s">
        <v>713</v>
      </c>
    </row>
    <row r="402" spans="2:47" s="6" customFormat="1" ht="27" customHeight="1">
      <c r="B402" s="21"/>
      <c r="C402" s="22"/>
      <c r="D402" s="22"/>
      <c r="E402" s="22"/>
      <c r="F402" s="299" t="s">
        <v>336</v>
      </c>
      <c r="G402" s="181"/>
      <c r="H402" s="181"/>
      <c r="I402" s="181"/>
      <c r="J402" s="181"/>
      <c r="K402" s="181"/>
      <c r="L402" s="181"/>
      <c r="M402" s="181"/>
      <c r="N402" s="181"/>
      <c r="O402" s="181"/>
      <c r="P402" s="181"/>
      <c r="Q402" s="181"/>
      <c r="R402" s="181"/>
      <c r="S402" s="41"/>
      <c r="T402" s="50"/>
      <c r="U402" s="22"/>
      <c r="V402" s="22"/>
      <c r="W402" s="22"/>
      <c r="X402" s="22"/>
      <c r="Y402" s="22"/>
      <c r="Z402" s="22"/>
      <c r="AA402" s="51"/>
      <c r="AT402" s="6" t="s">
        <v>1118</v>
      </c>
      <c r="AU402" s="6" t="s">
        <v>713</v>
      </c>
    </row>
    <row r="403" spans="2:51" s="6" customFormat="1" ht="15.75" customHeight="1">
      <c r="B403" s="139"/>
      <c r="C403" s="140"/>
      <c r="D403" s="140"/>
      <c r="E403" s="140"/>
      <c r="F403" s="296" t="s">
        <v>337</v>
      </c>
      <c r="G403" s="297"/>
      <c r="H403" s="297"/>
      <c r="I403" s="297"/>
      <c r="J403" s="140"/>
      <c r="K403" s="142">
        <v>10</v>
      </c>
      <c r="L403" s="140"/>
      <c r="M403" s="140"/>
      <c r="N403" s="140"/>
      <c r="O403" s="140"/>
      <c r="P403" s="140"/>
      <c r="Q403" s="140"/>
      <c r="R403" s="140"/>
      <c r="S403" s="143"/>
      <c r="T403" s="144"/>
      <c r="U403" s="140"/>
      <c r="V403" s="140"/>
      <c r="W403" s="140"/>
      <c r="X403" s="140"/>
      <c r="Y403" s="140"/>
      <c r="Z403" s="140"/>
      <c r="AA403" s="145"/>
      <c r="AT403" s="146" t="s">
        <v>888</v>
      </c>
      <c r="AU403" s="146" t="s">
        <v>713</v>
      </c>
      <c r="AV403" s="146" t="s">
        <v>713</v>
      </c>
      <c r="AW403" s="146" t="s">
        <v>761</v>
      </c>
      <c r="AX403" s="146" t="s">
        <v>704</v>
      </c>
      <c r="AY403" s="146" t="s">
        <v>783</v>
      </c>
    </row>
    <row r="404" spans="2:65" s="6" customFormat="1" ht="27" customHeight="1">
      <c r="B404" s="21"/>
      <c r="C404" s="124" t="s">
        <v>338</v>
      </c>
      <c r="D404" s="124" t="s">
        <v>784</v>
      </c>
      <c r="E404" s="125" t="s">
        <v>339</v>
      </c>
      <c r="F404" s="158" t="s">
        <v>340</v>
      </c>
      <c r="G404" s="280"/>
      <c r="H404" s="280"/>
      <c r="I404" s="280"/>
      <c r="J404" s="127" t="s">
        <v>944</v>
      </c>
      <c r="K404" s="128">
        <v>1</v>
      </c>
      <c r="L404" s="281"/>
      <c r="M404" s="280"/>
      <c r="N404" s="282">
        <f>ROUND($L$404*$K$404,2)</f>
        <v>0</v>
      </c>
      <c r="O404" s="280"/>
      <c r="P404" s="280"/>
      <c r="Q404" s="280"/>
      <c r="R404" s="126" t="s">
        <v>788</v>
      </c>
      <c r="S404" s="41"/>
      <c r="T404" s="129"/>
      <c r="U404" s="130" t="s">
        <v>674</v>
      </c>
      <c r="V404" s="22"/>
      <c r="W404" s="22"/>
      <c r="X404" s="131">
        <v>0</v>
      </c>
      <c r="Y404" s="131">
        <f>$X$404*$K$404</f>
        <v>0</v>
      </c>
      <c r="Z404" s="131">
        <v>0</v>
      </c>
      <c r="AA404" s="132">
        <f>$Z$404*$K$404</f>
        <v>0</v>
      </c>
      <c r="AR404" s="89" t="s">
        <v>958</v>
      </c>
      <c r="AT404" s="89" t="s">
        <v>784</v>
      </c>
      <c r="AU404" s="89" t="s">
        <v>713</v>
      </c>
      <c r="AY404" s="6" t="s">
        <v>783</v>
      </c>
      <c r="BE404" s="133">
        <f>IF($U$404="základní",$N$404,0)</f>
        <v>0</v>
      </c>
      <c r="BF404" s="133">
        <f>IF($U$404="snížená",$N$404,0)</f>
        <v>0</v>
      </c>
      <c r="BG404" s="133">
        <f>IF($U$404="zákl. přenesená",$N$404,0)</f>
        <v>0</v>
      </c>
      <c r="BH404" s="133">
        <f>IF($U$404="sníž. přenesená",$N$404,0)</f>
        <v>0</v>
      </c>
      <c r="BI404" s="133">
        <f>IF($U$404="nulová",$N$404,0)</f>
        <v>0</v>
      </c>
      <c r="BJ404" s="89" t="s">
        <v>654</v>
      </c>
      <c r="BK404" s="133">
        <f>ROUND($L$404*$K$404,2)</f>
        <v>0</v>
      </c>
      <c r="BL404" s="89" t="s">
        <v>958</v>
      </c>
      <c r="BM404" s="89" t="s">
        <v>341</v>
      </c>
    </row>
    <row r="405" spans="2:47" s="6" customFormat="1" ht="16.5" customHeight="1">
      <c r="B405" s="21"/>
      <c r="C405" s="22"/>
      <c r="D405" s="22"/>
      <c r="E405" s="22"/>
      <c r="F405" s="298" t="s">
        <v>342</v>
      </c>
      <c r="G405" s="181"/>
      <c r="H405" s="181"/>
      <c r="I405" s="181"/>
      <c r="J405" s="181"/>
      <c r="K405" s="181"/>
      <c r="L405" s="181"/>
      <c r="M405" s="181"/>
      <c r="N405" s="181"/>
      <c r="O405" s="181"/>
      <c r="P405" s="181"/>
      <c r="Q405" s="181"/>
      <c r="R405" s="181"/>
      <c r="S405" s="41"/>
      <c r="T405" s="50"/>
      <c r="U405" s="22"/>
      <c r="V405" s="22"/>
      <c r="W405" s="22"/>
      <c r="X405" s="22"/>
      <c r="Y405" s="22"/>
      <c r="Z405" s="22"/>
      <c r="AA405" s="51"/>
      <c r="AT405" s="6" t="s">
        <v>884</v>
      </c>
      <c r="AU405" s="6" t="s">
        <v>713</v>
      </c>
    </row>
    <row r="406" spans="2:47" s="6" customFormat="1" ht="168.75" customHeight="1">
      <c r="B406" s="21"/>
      <c r="C406" s="22"/>
      <c r="D406" s="22"/>
      <c r="E406" s="22"/>
      <c r="F406" s="299" t="s">
        <v>343</v>
      </c>
      <c r="G406" s="181"/>
      <c r="H406" s="181"/>
      <c r="I406" s="181"/>
      <c r="J406" s="181"/>
      <c r="K406" s="181"/>
      <c r="L406" s="181"/>
      <c r="M406" s="181"/>
      <c r="N406" s="181"/>
      <c r="O406" s="181"/>
      <c r="P406" s="181"/>
      <c r="Q406" s="181"/>
      <c r="R406" s="181"/>
      <c r="S406" s="41"/>
      <c r="T406" s="50"/>
      <c r="U406" s="22"/>
      <c r="V406" s="22"/>
      <c r="W406" s="22"/>
      <c r="X406" s="22"/>
      <c r="Y406" s="22"/>
      <c r="Z406" s="22"/>
      <c r="AA406" s="51"/>
      <c r="AT406" s="6" t="s">
        <v>886</v>
      </c>
      <c r="AU406" s="6" t="s">
        <v>713</v>
      </c>
    </row>
    <row r="407" spans="2:65" s="6" customFormat="1" ht="27" customHeight="1">
      <c r="B407" s="21"/>
      <c r="C407" s="147" t="s">
        <v>344</v>
      </c>
      <c r="D407" s="147" t="s">
        <v>948</v>
      </c>
      <c r="E407" s="148" t="s">
        <v>345</v>
      </c>
      <c r="F407" s="300" t="s">
        <v>346</v>
      </c>
      <c r="G407" s="301"/>
      <c r="H407" s="301"/>
      <c r="I407" s="301"/>
      <c r="J407" s="149" t="s">
        <v>944</v>
      </c>
      <c r="K407" s="150">
        <v>1</v>
      </c>
      <c r="L407" s="302"/>
      <c r="M407" s="301"/>
      <c r="N407" s="303">
        <f>ROUND($L$407*$K$407,2)</f>
        <v>0</v>
      </c>
      <c r="O407" s="280"/>
      <c r="P407" s="280"/>
      <c r="Q407" s="280"/>
      <c r="R407" s="126" t="s">
        <v>788</v>
      </c>
      <c r="S407" s="41"/>
      <c r="T407" s="129"/>
      <c r="U407" s="130" t="s">
        <v>674</v>
      </c>
      <c r="V407" s="22"/>
      <c r="W407" s="22"/>
      <c r="X407" s="131">
        <v>0.0309</v>
      </c>
      <c r="Y407" s="131">
        <f>$X$407*$K$407</f>
        <v>0.0309</v>
      </c>
      <c r="Z407" s="131">
        <v>0</v>
      </c>
      <c r="AA407" s="132">
        <f>$Z$407*$K$407</f>
        <v>0</v>
      </c>
      <c r="AR407" s="89" t="s">
        <v>1053</v>
      </c>
      <c r="AT407" s="89" t="s">
        <v>948</v>
      </c>
      <c r="AU407" s="89" t="s">
        <v>713</v>
      </c>
      <c r="AY407" s="6" t="s">
        <v>783</v>
      </c>
      <c r="BE407" s="133">
        <f>IF($U$407="základní",$N$407,0)</f>
        <v>0</v>
      </c>
      <c r="BF407" s="133">
        <f>IF($U$407="snížená",$N$407,0)</f>
        <v>0</v>
      </c>
      <c r="BG407" s="133">
        <f>IF($U$407="zákl. přenesená",$N$407,0)</f>
        <v>0</v>
      </c>
      <c r="BH407" s="133">
        <f>IF($U$407="sníž. přenesená",$N$407,0)</f>
        <v>0</v>
      </c>
      <c r="BI407" s="133">
        <f>IF($U$407="nulová",$N$407,0)</f>
        <v>0</v>
      </c>
      <c r="BJ407" s="89" t="s">
        <v>654</v>
      </c>
      <c r="BK407" s="133">
        <f>ROUND($L$407*$K$407,2)</f>
        <v>0</v>
      </c>
      <c r="BL407" s="89" t="s">
        <v>958</v>
      </c>
      <c r="BM407" s="89" t="s">
        <v>347</v>
      </c>
    </row>
    <row r="408" spans="2:47" s="6" customFormat="1" ht="16.5" customHeight="1">
      <c r="B408" s="21"/>
      <c r="C408" s="22"/>
      <c r="D408" s="22"/>
      <c r="E408" s="22"/>
      <c r="F408" s="298" t="s">
        <v>348</v>
      </c>
      <c r="G408" s="181"/>
      <c r="H408" s="181"/>
      <c r="I408" s="181"/>
      <c r="J408" s="181"/>
      <c r="K408" s="181"/>
      <c r="L408" s="181"/>
      <c r="M408" s="181"/>
      <c r="N408" s="181"/>
      <c r="O408" s="181"/>
      <c r="P408" s="181"/>
      <c r="Q408" s="181"/>
      <c r="R408" s="181"/>
      <c r="S408" s="41"/>
      <c r="T408" s="50"/>
      <c r="U408" s="22"/>
      <c r="V408" s="22"/>
      <c r="W408" s="22"/>
      <c r="X408" s="22"/>
      <c r="Y408" s="22"/>
      <c r="Z408" s="22"/>
      <c r="AA408" s="51"/>
      <c r="AT408" s="6" t="s">
        <v>884</v>
      </c>
      <c r="AU408" s="6" t="s">
        <v>713</v>
      </c>
    </row>
    <row r="409" spans="2:65" s="6" customFormat="1" ht="15.75" customHeight="1">
      <c r="B409" s="21"/>
      <c r="C409" s="124" t="s">
        <v>349</v>
      </c>
      <c r="D409" s="124" t="s">
        <v>784</v>
      </c>
      <c r="E409" s="125" t="s">
        <v>350</v>
      </c>
      <c r="F409" s="158" t="s">
        <v>351</v>
      </c>
      <c r="G409" s="280"/>
      <c r="H409" s="280"/>
      <c r="I409" s="280"/>
      <c r="J409" s="127" t="s">
        <v>944</v>
      </c>
      <c r="K409" s="128">
        <v>1</v>
      </c>
      <c r="L409" s="281"/>
      <c r="M409" s="280"/>
      <c r="N409" s="282">
        <f>ROUND($L$409*$K$409,2)</f>
        <v>0</v>
      </c>
      <c r="O409" s="280"/>
      <c r="P409" s="280"/>
      <c r="Q409" s="280"/>
      <c r="R409" s="126" t="s">
        <v>788</v>
      </c>
      <c r="S409" s="41"/>
      <c r="T409" s="129"/>
      <c r="U409" s="130" t="s">
        <v>674</v>
      </c>
      <c r="V409" s="22"/>
      <c r="W409" s="22"/>
      <c r="X409" s="131">
        <v>2.8E-06</v>
      </c>
      <c r="Y409" s="131">
        <f>$X$409*$K$409</f>
        <v>2.8E-06</v>
      </c>
      <c r="Z409" s="131">
        <v>0</v>
      </c>
      <c r="AA409" s="132">
        <f>$Z$409*$K$409</f>
        <v>0</v>
      </c>
      <c r="AR409" s="89" t="s">
        <v>958</v>
      </c>
      <c r="AT409" s="89" t="s">
        <v>784</v>
      </c>
      <c r="AU409" s="89" t="s">
        <v>713</v>
      </c>
      <c r="AY409" s="6" t="s">
        <v>783</v>
      </c>
      <c r="BE409" s="133">
        <f>IF($U$409="základní",$N$409,0)</f>
        <v>0</v>
      </c>
      <c r="BF409" s="133">
        <f>IF($U$409="snížená",$N$409,0)</f>
        <v>0</v>
      </c>
      <c r="BG409" s="133">
        <f>IF($U$409="zákl. přenesená",$N$409,0)</f>
        <v>0</v>
      </c>
      <c r="BH409" s="133">
        <f>IF($U$409="sníž. přenesená",$N$409,0)</f>
        <v>0</v>
      </c>
      <c r="BI409" s="133">
        <f>IF($U$409="nulová",$N$409,0)</f>
        <v>0</v>
      </c>
      <c r="BJ409" s="89" t="s">
        <v>654</v>
      </c>
      <c r="BK409" s="133">
        <f>ROUND($L$409*$K$409,2)</f>
        <v>0</v>
      </c>
      <c r="BL409" s="89" t="s">
        <v>958</v>
      </c>
      <c r="BM409" s="89" t="s">
        <v>352</v>
      </c>
    </row>
    <row r="410" spans="2:47" s="6" customFormat="1" ht="16.5" customHeight="1">
      <c r="B410" s="21"/>
      <c r="C410" s="22"/>
      <c r="D410" s="22"/>
      <c r="E410" s="22"/>
      <c r="F410" s="298" t="s">
        <v>353</v>
      </c>
      <c r="G410" s="181"/>
      <c r="H410" s="181"/>
      <c r="I410" s="181"/>
      <c r="J410" s="181"/>
      <c r="K410" s="181"/>
      <c r="L410" s="181"/>
      <c r="M410" s="181"/>
      <c r="N410" s="181"/>
      <c r="O410" s="181"/>
      <c r="P410" s="181"/>
      <c r="Q410" s="181"/>
      <c r="R410" s="181"/>
      <c r="S410" s="41"/>
      <c r="T410" s="50"/>
      <c r="U410" s="22"/>
      <c r="V410" s="22"/>
      <c r="W410" s="22"/>
      <c r="X410" s="22"/>
      <c r="Y410" s="22"/>
      <c r="Z410" s="22"/>
      <c r="AA410" s="51"/>
      <c r="AT410" s="6" t="s">
        <v>884</v>
      </c>
      <c r="AU410" s="6" t="s">
        <v>713</v>
      </c>
    </row>
    <row r="411" spans="2:47" s="6" customFormat="1" ht="168.75" customHeight="1">
      <c r="B411" s="21"/>
      <c r="C411" s="22"/>
      <c r="D411" s="22"/>
      <c r="E411" s="22"/>
      <c r="F411" s="299" t="s">
        <v>343</v>
      </c>
      <c r="G411" s="181"/>
      <c r="H411" s="181"/>
      <c r="I411" s="181"/>
      <c r="J411" s="181"/>
      <c r="K411" s="181"/>
      <c r="L411" s="181"/>
      <c r="M411" s="181"/>
      <c r="N411" s="181"/>
      <c r="O411" s="181"/>
      <c r="P411" s="181"/>
      <c r="Q411" s="181"/>
      <c r="R411" s="181"/>
      <c r="S411" s="41"/>
      <c r="T411" s="50"/>
      <c r="U411" s="22"/>
      <c r="V411" s="22"/>
      <c r="W411" s="22"/>
      <c r="X411" s="22"/>
      <c r="Y411" s="22"/>
      <c r="Z411" s="22"/>
      <c r="AA411" s="51"/>
      <c r="AT411" s="6" t="s">
        <v>886</v>
      </c>
      <c r="AU411" s="6" t="s">
        <v>713</v>
      </c>
    </row>
    <row r="412" spans="2:65" s="6" customFormat="1" ht="15.75" customHeight="1">
      <c r="B412" s="21"/>
      <c r="C412" s="147" t="s">
        <v>354</v>
      </c>
      <c r="D412" s="147" t="s">
        <v>948</v>
      </c>
      <c r="E412" s="148" t="s">
        <v>355</v>
      </c>
      <c r="F412" s="300" t="s">
        <v>356</v>
      </c>
      <c r="G412" s="301"/>
      <c r="H412" s="301"/>
      <c r="I412" s="301"/>
      <c r="J412" s="149" t="s">
        <v>944</v>
      </c>
      <c r="K412" s="150">
        <v>1</v>
      </c>
      <c r="L412" s="302"/>
      <c r="M412" s="301"/>
      <c r="N412" s="303">
        <f>ROUND($L$412*$K$412,2)</f>
        <v>0</v>
      </c>
      <c r="O412" s="280"/>
      <c r="P412" s="280"/>
      <c r="Q412" s="280"/>
      <c r="R412" s="126" t="s">
        <v>788</v>
      </c>
      <c r="S412" s="41"/>
      <c r="T412" s="129"/>
      <c r="U412" s="130" t="s">
        <v>674</v>
      </c>
      <c r="V412" s="22"/>
      <c r="W412" s="22"/>
      <c r="X412" s="131">
        <v>0.001</v>
      </c>
      <c r="Y412" s="131">
        <f>$X$412*$K$412</f>
        <v>0.001</v>
      </c>
      <c r="Z412" s="131">
        <v>0</v>
      </c>
      <c r="AA412" s="132">
        <f>$Z$412*$K$412</f>
        <v>0</v>
      </c>
      <c r="AR412" s="89" t="s">
        <v>1053</v>
      </c>
      <c r="AT412" s="89" t="s">
        <v>948</v>
      </c>
      <c r="AU412" s="89" t="s">
        <v>713</v>
      </c>
      <c r="AY412" s="6" t="s">
        <v>783</v>
      </c>
      <c r="BE412" s="133">
        <f>IF($U$412="základní",$N$412,0)</f>
        <v>0</v>
      </c>
      <c r="BF412" s="133">
        <f>IF($U$412="snížená",$N$412,0)</f>
        <v>0</v>
      </c>
      <c r="BG412" s="133">
        <f>IF($U$412="zákl. přenesená",$N$412,0)</f>
        <v>0</v>
      </c>
      <c r="BH412" s="133">
        <f>IF($U$412="sníž. přenesená",$N$412,0)</f>
        <v>0</v>
      </c>
      <c r="BI412" s="133">
        <f>IF($U$412="nulová",$N$412,0)</f>
        <v>0</v>
      </c>
      <c r="BJ412" s="89" t="s">
        <v>654</v>
      </c>
      <c r="BK412" s="133">
        <f>ROUND($L$412*$K$412,2)</f>
        <v>0</v>
      </c>
      <c r="BL412" s="89" t="s">
        <v>958</v>
      </c>
      <c r="BM412" s="89" t="s">
        <v>357</v>
      </c>
    </row>
    <row r="413" spans="2:47" s="6" customFormat="1" ht="27" customHeight="1">
      <c r="B413" s="21"/>
      <c r="C413" s="22"/>
      <c r="D413" s="22"/>
      <c r="E413" s="22"/>
      <c r="F413" s="298" t="s">
        <v>358</v>
      </c>
      <c r="G413" s="181"/>
      <c r="H413" s="181"/>
      <c r="I413" s="181"/>
      <c r="J413" s="181"/>
      <c r="K413" s="181"/>
      <c r="L413" s="181"/>
      <c r="M413" s="181"/>
      <c r="N413" s="181"/>
      <c r="O413" s="181"/>
      <c r="P413" s="181"/>
      <c r="Q413" s="181"/>
      <c r="R413" s="181"/>
      <c r="S413" s="41"/>
      <c r="T413" s="50"/>
      <c r="U413" s="22"/>
      <c r="V413" s="22"/>
      <c r="W413" s="22"/>
      <c r="X413" s="22"/>
      <c r="Y413" s="22"/>
      <c r="Z413" s="22"/>
      <c r="AA413" s="51"/>
      <c r="AT413" s="6" t="s">
        <v>884</v>
      </c>
      <c r="AU413" s="6" t="s">
        <v>713</v>
      </c>
    </row>
    <row r="414" spans="2:65" s="6" customFormat="1" ht="27" customHeight="1">
      <c r="B414" s="21"/>
      <c r="C414" s="124" t="s">
        <v>359</v>
      </c>
      <c r="D414" s="124" t="s">
        <v>784</v>
      </c>
      <c r="E414" s="125" t="s">
        <v>360</v>
      </c>
      <c r="F414" s="158" t="s">
        <v>361</v>
      </c>
      <c r="G414" s="280"/>
      <c r="H414" s="280"/>
      <c r="I414" s="280"/>
      <c r="J414" s="127" t="s">
        <v>1129</v>
      </c>
      <c r="K414" s="151"/>
      <c r="L414" s="281"/>
      <c r="M414" s="280"/>
      <c r="N414" s="282">
        <f>ROUND($L$414*$K$414,2)</f>
        <v>0</v>
      </c>
      <c r="O414" s="280"/>
      <c r="P414" s="280"/>
      <c r="Q414" s="280"/>
      <c r="R414" s="126" t="s">
        <v>788</v>
      </c>
      <c r="S414" s="41"/>
      <c r="T414" s="129"/>
      <c r="U414" s="130" t="s">
        <v>674</v>
      </c>
      <c r="V414" s="22"/>
      <c r="W414" s="22"/>
      <c r="X414" s="131">
        <v>0</v>
      </c>
      <c r="Y414" s="131">
        <f>$X$414*$K$414</f>
        <v>0</v>
      </c>
      <c r="Z414" s="131">
        <v>0</v>
      </c>
      <c r="AA414" s="132">
        <f>$Z$414*$K$414</f>
        <v>0</v>
      </c>
      <c r="AR414" s="89" t="s">
        <v>958</v>
      </c>
      <c r="AT414" s="89" t="s">
        <v>784</v>
      </c>
      <c r="AU414" s="89" t="s">
        <v>713</v>
      </c>
      <c r="AY414" s="6" t="s">
        <v>783</v>
      </c>
      <c r="BE414" s="133">
        <f>IF($U$414="základní",$N$414,0)</f>
        <v>0</v>
      </c>
      <c r="BF414" s="133">
        <f>IF($U$414="snížená",$N$414,0)</f>
        <v>0</v>
      </c>
      <c r="BG414" s="133">
        <f>IF($U$414="zákl. přenesená",$N$414,0)</f>
        <v>0</v>
      </c>
      <c r="BH414" s="133">
        <f>IF($U$414="sníž. přenesená",$N$414,0)</f>
        <v>0</v>
      </c>
      <c r="BI414" s="133">
        <f>IF($U$414="nulová",$N$414,0)</f>
        <v>0</v>
      </c>
      <c r="BJ414" s="89" t="s">
        <v>654</v>
      </c>
      <c r="BK414" s="133">
        <f>ROUND($L$414*$K$414,2)</f>
        <v>0</v>
      </c>
      <c r="BL414" s="89" t="s">
        <v>958</v>
      </c>
      <c r="BM414" s="89" t="s">
        <v>362</v>
      </c>
    </row>
    <row r="415" spans="2:47" s="6" customFormat="1" ht="16.5" customHeight="1">
      <c r="B415" s="21"/>
      <c r="C415" s="22"/>
      <c r="D415" s="22"/>
      <c r="E415" s="22"/>
      <c r="F415" s="298" t="s">
        <v>363</v>
      </c>
      <c r="G415" s="181"/>
      <c r="H415" s="181"/>
      <c r="I415" s="181"/>
      <c r="J415" s="181"/>
      <c r="K415" s="181"/>
      <c r="L415" s="181"/>
      <c r="M415" s="181"/>
      <c r="N415" s="181"/>
      <c r="O415" s="181"/>
      <c r="P415" s="181"/>
      <c r="Q415" s="181"/>
      <c r="R415" s="181"/>
      <c r="S415" s="41"/>
      <c r="T415" s="50"/>
      <c r="U415" s="22"/>
      <c r="V415" s="22"/>
      <c r="W415" s="22"/>
      <c r="X415" s="22"/>
      <c r="Y415" s="22"/>
      <c r="Z415" s="22"/>
      <c r="AA415" s="51"/>
      <c r="AT415" s="6" t="s">
        <v>884</v>
      </c>
      <c r="AU415" s="6" t="s">
        <v>713</v>
      </c>
    </row>
    <row r="416" spans="2:47" s="6" customFormat="1" ht="121.5" customHeight="1">
      <c r="B416" s="21"/>
      <c r="C416" s="22"/>
      <c r="D416" s="22"/>
      <c r="E416" s="22"/>
      <c r="F416" s="299" t="s">
        <v>364</v>
      </c>
      <c r="G416" s="181"/>
      <c r="H416" s="181"/>
      <c r="I416" s="181"/>
      <c r="J416" s="181"/>
      <c r="K416" s="181"/>
      <c r="L416" s="181"/>
      <c r="M416" s="181"/>
      <c r="N416" s="181"/>
      <c r="O416" s="181"/>
      <c r="P416" s="181"/>
      <c r="Q416" s="181"/>
      <c r="R416" s="181"/>
      <c r="S416" s="41"/>
      <c r="T416" s="50"/>
      <c r="U416" s="22"/>
      <c r="V416" s="22"/>
      <c r="W416" s="22"/>
      <c r="X416" s="22"/>
      <c r="Y416" s="22"/>
      <c r="Z416" s="22"/>
      <c r="AA416" s="51"/>
      <c r="AT416" s="6" t="s">
        <v>886</v>
      </c>
      <c r="AU416" s="6" t="s">
        <v>713</v>
      </c>
    </row>
    <row r="417" spans="2:63" s="113" customFormat="1" ht="30.75" customHeight="1">
      <c r="B417" s="114"/>
      <c r="C417" s="115"/>
      <c r="D417" s="123" t="s">
        <v>878</v>
      </c>
      <c r="E417" s="115"/>
      <c r="F417" s="115"/>
      <c r="G417" s="115"/>
      <c r="H417" s="115"/>
      <c r="I417" s="115"/>
      <c r="J417" s="115"/>
      <c r="K417" s="115"/>
      <c r="L417" s="115"/>
      <c r="M417" s="115"/>
      <c r="N417" s="171">
        <f>$BK$417</f>
        <v>0</v>
      </c>
      <c r="O417" s="172"/>
      <c r="P417" s="172"/>
      <c r="Q417" s="172"/>
      <c r="R417" s="115"/>
      <c r="S417" s="117"/>
      <c r="T417" s="118"/>
      <c r="U417" s="115"/>
      <c r="V417" s="115"/>
      <c r="W417" s="119">
        <f>SUM($W$418:$W$427)</f>
        <v>0</v>
      </c>
      <c r="X417" s="115"/>
      <c r="Y417" s="119">
        <f>SUM($Y$418:$Y$427)</f>
        <v>0.0164333166</v>
      </c>
      <c r="Z417" s="115"/>
      <c r="AA417" s="120">
        <f>SUM($AA$418:$AA$427)</f>
        <v>0</v>
      </c>
      <c r="AR417" s="121" t="s">
        <v>713</v>
      </c>
      <c r="AT417" s="121" t="s">
        <v>703</v>
      </c>
      <c r="AU417" s="121" t="s">
        <v>654</v>
      </c>
      <c r="AY417" s="121" t="s">
        <v>783</v>
      </c>
      <c r="BK417" s="122">
        <f>SUM($BK$418:$BK$427)</f>
        <v>0</v>
      </c>
    </row>
    <row r="418" spans="2:65" s="6" customFormat="1" ht="27" customHeight="1">
      <c r="B418" s="21"/>
      <c r="C418" s="124" t="s">
        <v>365</v>
      </c>
      <c r="D418" s="124" t="s">
        <v>784</v>
      </c>
      <c r="E418" s="125" t="s">
        <v>366</v>
      </c>
      <c r="F418" s="158" t="s">
        <v>367</v>
      </c>
      <c r="G418" s="280"/>
      <c r="H418" s="280"/>
      <c r="I418" s="280"/>
      <c r="J418" s="127" t="s">
        <v>818</v>
      </c>
      <c r="K418" s="128">
        <v>8.14</v>
      </c>
      <c r="L418" s="281"/>
      <c r="M418" s="280"/>
      <c r="N418" s="282">
        <f>ROUND($L$418*$K$418,2)</f>
        <v>0</v>
      </c>
      <c r="O418" s="280"/>
      <c r="P418" s="280"/>
      <c r="Q418" s="280"/>
      <c r="R418" s="126" t="s">
        <v>788</v>
      </c>
      <c r="S418" s="41"/>
      <c r="T418" s="129"/>
      <c r="U418" s="130" t="s">
        <v>674</v>
      </c>
      <c r="V418" s="22"/>
      <c r="W418" s="22"/>
      <c r="X418" s="131">
        <v>0.00066249</v>
      </c>
      <c r="Y418" s="131">
        <f>$X$418*$K$418</f>
        <v>0.0053926686</v>
      </c>
      <c r="Z418" s="131">
        <v>0</v>
      </c>
      <c r="AA418" s="132">
        <f>$Z$418*$K$418</f>
        <v>0</v>
      </c>
      <c r="AR418" s="89" t="s">
        <v>958</v>
      </c>
      <c r="AT418" s="89" t="s">
        <v>784</v>
      </c>
      <c r="AU418" s="89" t="s">
        <v>713</v>
      </c>
      <c r="AY418" s="6" t="s">
        <v>783</v>
      </c>
      <c r="BE418" s="133">
        <f>IF($U$418="základní",$N$418,0)</f>
        <v>0</v>
      </c>
      <c r="BF418" s="133">
        <f>IF($U$418="snížená",$N$418,0)</f>
        <v>0</v>
      </c>
      <c r="BG418" s="133">
        <f>IF($U$418="zákl. přenesená",$N$418,0)</f>
        <v>0</v>
      </c>
      <c r="BH418" s="133">
        <f>IF($U$418="sníž. přenesená",$N$418,0)</f>
        <v>0</v>
      </c>
      <c r="BI418" s="133">
        <f>IF($U$418="nulová",$N$418,0)</f>
        <v>0</v>
      </c>
      <c r="BJ418" s="89" t="s">
        <v>654</v>
      </c>
      <c r="BK418" s="133">
        <f>ROUND($L$418*$K$418,2)</f>
        <v>0</v>
      </c>
      <c r="BL418" s="89" t="s">
        <v>958</v>
      </c>
      <c r="BM418" s="89" t="s">
        <v>368</v>
      </c>
    </row>
    <row r="419" spans="2:47" s="6" customFormat="1" ht="27" customHeight="1">
      <c r="B419" s="21"/>
      <c r="C419" s="22"/>
      <c r="D419" s="22"/>
      <c r="E419" s="22"/>
      <c r="F419" s="298" t="s">
        <v>369</v>
      </c>
      <c r="G419" s="181"/>
      <c r="H419" s="181"/>
      <c r="I419" s="181"/>
      <c r="J419" s="181"/>
      <c r="K419" s="181"/>
      <c r="L419" s="181"/>
      <c r="M419" s="181"/>
      <c r="N419" s="181"/>
      <c r="O419" s="181"/>
      <c r="P419" s="181"/>
      <c r="Q419" s="181"/>
      <c r="R419" s="181"/>
      <c r="S419" s="41"/>
      <c r="T419" s="50"/>
      <c r="U419" s="22"/>
      <c r="V419" s="22"/>
      <c r="W419" s="22"/>
      <c r="X419" s="22"/>
      <c r="Y419" s="22"/>
      <c r="Z419" s="22"/>
      <c r="AA419" s="51"/>
      <c r="AT419" s="6" t="s">
        <v>884</v>
      </c>
      <c r="AU419" s="6" t="s">
        <v>713</v>
      </c>
    </row>
    <row r="420" spans="2:51" s="6" customFormat="1" ht="15.75" customHeight="1">
      <c r="B420" s="139"/>
      <c r="C420" s="140"/>
      <c r="D420" s="140"/>
      <c r="E420" s="140"/>
      <c r="F420" s="296" t="s">
        <v>370</v>
      </c>
      <c r="G420" s="297"/>
      <c r="H420" s="297"/>
      <c r="I420" s="297"/>
      <c r="J420" s="140"/>
      <c r="K420" s="142">
        <v>1</v>
      </c>
      <c r="L420" s="140"/>
      <c r="M420" s="140"/>
      <c r="N420" s="140"/>
      <c r="O420" s="140"/>
      <c r="P420" s="140"/>
      <c r="Q420" s="140"/>
      <c r="R420" s="140"/>
      <c r="S420" s="143"/>
      <c r="T420" s="144"/>
      <c r="U420" s="140"/>
      <c r="V420" s="140"/>
      <c r="W420" s="140"/>
      <c r="X420" s="140"/>
      <c r="Y420" s="140"/>
      <c r="Z420" s="140"/>
      <c r="AA420" s="145"/>
      <c r="AT420" s="146" t="s">
        <v>888</v>
      </c>
      <c r="AU420" s="146" t="s">
        <v>713</v>
      </c>
      <c r="AV420" s="146" t="s">
        <v>713</v>
      </c>
      <c r="AW420" s="146" t="s">
        <v>761</v>
      </c>
      <c r="AX420" s="146" t="s">
        <v>704</v>
      </c>
      <c r="AY420" s="146" t="s">
        <v>783</v>
      </c>
    </row>
    <row r="421" spans="2:51" s="6" customFormat="1" ht="15.75" customHeight="1">
      <c r="B421" s="139"/>
      <c r="C421" s="140"/>
      <c r="D421" s="140"/>
      <c r="E421" s="140"/>
      <c r="F421" s="296" t="s">
        <v>371</v>
      </c>
      <c r="G421" s="297"/>
      <c r="H421" s="297"/>
      <c r="I421" s="297"/>
      <c r="J421" s="140"/>
      <c r="K421" s="142">
        <v>4.14</v>
      </c>
      <c r="L421" s="140"/>
      <c r="M421" s="140"/>
      <c r="N421" s="140"/>
      <c r="O421" s="140"/>
      <c r="P421" s="140"/>
      <c r="Q421" s="140"/>
      <c r="R421" s="140"/>
      <c r="S421" s="143"/>
      <c r="T421" s="144"/>
      <c r="U421" s="140"/>
      <c r="V421" s="140"/>
      <c r="W421" s="140"/>
      <c r="X421" s="140"/>
      <c r="Y421" s="140"/>
      <c r="Z421" s="140"/>
      <c r="AA421" s="145"/>
      <c r="AT421" s="146" t="s">
        <v>888</v>
      </c>
      <c r="AU421" s="146" t="s">
        <v>713</v>
      </c>
      <c r="AV421" s="146" t="s">
        <v>713</v>
      </c>
      <c r="AW421" s="146" t="s">
        <v>761</v>
      </c>
      <c r="AX421" s="146" t="s">
        <v>704</v>
      </c>
      <c r="AY421" s="146" t="s">
        <v>783</v>
      </c>
    </row>
    <row r="422" spans="2:51" s="6" customFormat="1" ht="15.75" customHeight="1">
      <c r="B422" s="139"/>
      <c r="C422" s="140"/>
      <c r="D422" s="140"/>
      <c r="E422" s="140"/>
      <c r="F422" s="296" t="s">
        <v>372</v>
      </c>
      <c r="G422" s="297"/>
      <c r="H422" s="297"/>
      <c r="I422" s="297"/>
      <c r="J422" s="140"/>
      <c r="K422" s="142">
        <v>3</v>
      </c>
      <c r="L422" s="140"/>
      <c r="M422" s="140"/>
      <c r="N422" s="140"/>
      <c r="O422" s="140"/>
      <c r="P422" s="140"/>
      <c r="Q422" s="140"/>
      <c r="R422" s="140"/>
      <c r="S422" s="143"/>
      <c r="T422" s="144"/>
      <c r="U422" s="140"/>
      <c r="V422" s="140"/>
      <c r="W422" s="140"/>
      <c r="X422" s="140"/>
      <c r="Y422" s="140"/>
      <c r="Z422" s="140"/>
      <c r="AA422" s="145"/>
      <c r="AT422" s="146" t="s">
        <v>888</v>
      </c>
      <c r="AU422" s="146" t="s">
        <v>713</v>
      </c>
      <c r="AV422" s="146" t="s">
        <v>713</v>
      </c>
      <c r="AW422" s="146" t="s">
        <v>761</v>
      </c>
      <c r="AX422" s="146" t="s">
        <v>704</v>
      </c>
      <c r="AY422" s="146" t="s">
        <v>783</v>
      </c>
    </row>
    <row r="423" spans="2:65" s="6" customFormat="1" ht="39" customHeight="1">
      <c r="B423" s="21"/>
      <c r="C423" s="124" t="s">
        <v>373</v>
      </c>
      <c r="D423" s="124" t="s">
        <v>784</v>
      </c>
      <c r="E423" s="125" t="s">
        <v>374</v>
      </c>
      <c r="F423" s="158" t="s">
        <v>375</v>
      </c>
      <c r="G423" s="280"/>
      <c r="H423" s="280"/>
      <c r="I423" s="280"/>
      <c r="J423" s="127" t="s">
        <v>818</v>
      </c>
      <c r="K423" s="128">
        <v>13.92</v>
      </c>
      <c r="L423" s="281"/>
      <c r="M423" s="280"/>
      <c r="N423" s="282">
        <f>ROUND($L$423*$K$423,2)</f>
        <v>0</v>
      </c>
      <c r="O423" s="280"/>
      <c r="P423" s="280"/>
      <c r="Q423" s="280"/>
      <c r="R423" s="126" t="s">
        <v>788</v>
      </c>
      <c r="S423" s="41"/>
      <c r="T423" s="129"/>
      <c r="U423" s="130" t="s">
        <v>674</v>
      </c>
      <c r="V423" s="22"/>
      <c r="W423" s="22"/>
      <c r="X423" s="131">
        <v>0.00079315</v>
      </c>
      <c r="Y423" s="131">
        <f>$X$423*$K$423</f>
        <v>0.011040648</v>
      </c>
      <c r="Z423" s="131">
        <v>0</v>
      </c>
      <c r="AA423" s="132">
        <f>$Z$423*$K$423</f>
        <v>0</v>
      </c>
      <c r="AR423" s="89" t="s">
        <v>958</v>
      </c>
      <c r="AT423" s="89" t="s">
        <v>784</v>
      </c>
      <c r="AU423" s="89" t="s">
        <v>713</v>
      </c>
      <c r="AY423" s="6" t="s">
        <v>783</v>
      </c>
      <c r="BE423" s="133">
        <f>IF($U$423="základní",$N$423,0)</f>
        <v>0</v>
      </c>
      <c r="BF423" s="133">
        <f>IF($U$423="snížená",$N$423,0)</f>
        <v>0</v>
      </c>
      <c r="BG423" s="133">
        <f>IF($U$423="zákl. přenesená",$N$423,0)</f>
        <v>0</v>
      </c>
      <c r="BH423" s="133">
        <f>IF($U$423="sníž. přenesená",$N$423,0)</f>
        <v>0</v>
      </c>
      <c r="BI423" s="133">
        <f>IF($U$423="nulová",$N$423,0)</f>
        <v>0</v>
      </c>
      <c r="BJ423" s="89" t="s">
        <v>654</v>
      </c>
      <c r="BK423" s="133">
        <f>ROUND($L$423*$K$423,2)</f>
        <v>0</v>
      </c>
      <c r="BL423" s="89" t="s">
        <v>958</v>
      </c>
      <c r="BM423" s="89" t="s">
        <v>376</v>
      </c>
    </row>
    <row r="424" spans="2:47" s="6" customFormat="1" ht="16.5" customHeight="1">
      <c r="B424" s="21"/>
      <c r="C424" s="22"/>
      <c r="D424" s="22"/>
      <c r="E424" s="22"/>
      <c r="F424" s="298" t="s">
        <v>377</v>
      </c>
      <c r="G424" s="181"/>
      <c r="H424" s="181"/>
      <c r="I424" s="181"/>
      <c r="J424" s="181"/>
      <c r="K424" s="181"/>
      <c r="L424" s="181"/>
      <c r="M424" s="181"/>
      <c r="N424" s="181"/>
      <c r="O424" s="181"/>
      <c r="P424" s="181"/>
      <c r="Q424" s="181"/>
      <c r="R424" s="181"/>
      <c r="S424" s="41"/>
      <c r="T424" s="50"/>
      <c r="U424" s="22"/>
      <c r="V424" s="22"/>
      <c r="W424" s="22"/>
      <c r="X424" s="22"/>
      <c r="Y424" s="22"/>
      <c r="Z424" s="22"/>
      <c r="AA424" s="51"/>
      <c r="AT424" s="6" t="s">
        <v>884</v>
      </c>
      <c r="AU424" s="6" t="s">
        <v>713</v>
      </c>
    </row>
    <row r="425" spans="2:51" s="6" customFormat="1" ht="15.75" customHeight="1">
      <c r="B425" s="139"/>
      <c r="C425" s="140"/>
      <c r="D425" s="140"/>
      <c r="E425" s="140"/>
      <c r="F425" s="296" t="s">
        <v>378</v>
      </c>
      <c r="G425" s="297"/>
      <c r="H425" s="297"/>
      <c r="I425" s="297"/>
      <c r="J425" s="140"/>
      <c r="K425" s="142">
        <v>2.52</v>
      </c>
      <c r="L425" s="140"/>
      <c r="M425" s="140"/>
      <c r="N425" s="140"/>
      <c r="O425" s="140"/>
      <c r="P425" s="140"/>
      <c r="Q425" s="140"/>
      <c r="R425" s="140"/>
      <c r="S425" s="143"/>
      <c r="T425" s="144"/>
      <c r="U425" s="140"/>
      <c r="V425" s="140"/>
      <c r="W425" s="140"/>
      <c r="X425" s="140"/>
      <c r="Y425" s="140"/>
      <c r="Z425" s="140"/>
      <c r="AA425" s="145"/>
      <c r="AT425" s="146" t="s">
        <v>888</v>
      </c>
      <c r="AU425" s="146" t="s">
        <v>713</v>
      </c>
      <c r="AV425" s="146" t="s">
        <v>713</v>
      </c>
      <c r="AW425" s="146" t="s">
        <v>761</v>
      </c>
      <c r="AX425" s="146" t="s">
        <v>704</v>
      </c>
      <c r="AY425" s="146" t="s">
        <v>783</v>
      </c>
    </row>
    <row r="426" spans="2:51" s="6" customFormat="1" ht="15.75" customHeight="1">
      <c r="B426" s="139"/>
      <c r="C426" s="140"/>
      <c r="D426" s="140"/>
      <c r="E426" s="140"/>
      <c r="F426" s="296" t="s">
        <v>379</v>
      </c>
      <c r="G426" s="297"/>
      <c r="H426" s="297"/>
      <c r="I426" s="297"/>
      <c r="J426" s="140"/>
      <c r="K426" s="142">
        <v>2.24</v>
      </c>
      <c r="L426" s="140"/>
      <c r="M426" s="140"/>
      <c r="N426" s="140"/>
      <c r="O426" s="140"/>
      <c r="P426" s="140"/>
      <c r="Q426" s="140"/>
      <c r="R426" s="140"/>
      <c r="S426" s="143"/>
      <c r="T426" s="144"/>
      <c r="U426" s="140"/>
      <c r="V426" s="140"/>
      <c r="W426" s="140"/>
      <c r="X426" s="140"/>
      <c r="Y426" s="140"/>
      <c r="Z426" s="140"/>
      <c r="AA426" s="145"/>
      <c r="AT426" s="146" t="s">
        <v>888</v>
      </c>
      <c r="AU426" s="146" t="s">
        <v>713</v>
      </c>
      <c r="AV426" s="146" t="s">
        <v>713</v>
      </c>
      <c r="AW426" s="146" t="s">
        <v>761</v>
      </c>
      <c r="AX426" s="146" t="s">
        <v>704</v>
      </c>
      <c r="AY426" s="146" t="s">
        <v>783</v>
      </c>
    </row>
    <row r="427" spans="2:51" s="6" customFormat="1" ht="15.75" customHeight="1">
      <c r="B427" s="139"/>
      <c r="C427" s="140"/>
      <c r="D427" s="140"/>
      <c r="E427" s="140"/>
      <c r="F427" s="296" t="s">
        <v>380</v>
      </c>
      <c r="G427" s="297"/>
      <c r="H427" s="297"/>
      <c r="I427" s="297"/>
      <c r="J427" s="140"/>
      <c r="K427" s="142">
        <v>9.16</v>
      </c>
      <c r="L427" s="140"/>
      <c r="M427" s="140"/>
      <c r="N427" s="140"/>
      <c r="O427" s="140"/>
      <c r="P427" s="140"/>
      <c r="Q427" s="140"/>
      <c r="R427" s="140"/>
      <c r="S427" s="143"/>
      <c r="T427" s="144"/>
      <c r="U427" s="140"/>
      <c r="V427" s="140"/>
      <c r="W427" s="140"/>
      <c r="X427" s="140"/>
      <c r="Y427" s="140"/>
      <c r="Z427" s="140"/>
      <c r="AA427" s="145"/>
      <c r="AT427" s="146" t="s">
        <v>888</v>
      </c>
      <c r="AU427" s="146" t="s">
        <v>713</v>
      </c>
      <c r="AV427" s="146" t="s">
        <v>713</v>
      </c>
      <c r="AW427" s="146" t="s">
        <v>761</v>
      </c>
      <c r="AX427" s="146" t="s">
        <v>704</v>
      </c>
      <c r="AY427" s="146" t="s">
        <v>783</v>
      </c>
    </row>
    <row r="428" spans="2:63" s="113" customFormat="1" ht="30.75" customHeight="1">
      <c r="B428" s="114"/>
      <c r="C428" s="115"/>
      <c r="D428" s="123" t="s">
        <v>879</v>
      </c>
      <c r="E428" s="115"/>
      <c r="F428" s="115"/>
      <c r="G428" s="115"/>
      <c r="H428" s="115"/>
      <c r="I428" s="115"/>
      <c r="J428" s="115"/>
      <c r="K428" s="115"/>
      <c r="L428" s="115"/>
      <c r="M428" s="115"/>
      <c r="N428" s="171">
        <f>$BK$428</f>
        <v>0</v>
      </c>
      <c r="O428" s="172"/>
      <c r="P428" s="172"/>
      <c r="Q428" s="172"/>
      <c r="R428" s="115"/>
      <c r="S428" s="117"/>
      <c r="T428" s="118"/>
      <c r="U428" s="115"/>
      <c r="V428" s="115"/>
      <c r="W428" s="119">
        <f>SUM($W$429:$W$430)</f>
        <v>0</v>
      </c>
      <c r="X428" s="115"/>
      <c r="Y428" s="119">
        <f>SUM($Y$429:$Y$430)</f>
        <v>0.007132800000000001</v>
      </c>
      <c r="Z428" s="115"/>
      <c r="AA428" s="120">
        <f>SUM($AA$429:$AA$430)</f>
        <v>0</v>
      </c>
      <c r="AR428" s="121" t="s">
        <v>713</v>
      </c>
      <c r="AT428" s="121" t="s">
        <v>703</v>
      </c>
      <c r="AU428" s="121" t="s">
        <v>654</v>
      </c>
      <c r="AY428" s="121" t="s">
        <v>783</v>
      </c>
      <c r="BK428" s="122">
        <f>SUM($BK$429:$BK$430)</f>
        <v>0</v>
      </c>
    </row>
    <row r="429" spans="2:65" s="6" customFormat="1" ht="27" customHeight="1">
      <c r="B429" s="21"/>
      <c r="C429" s="124" t="s">
        <v>381</v>
      </c>
      <c r="D429" s="124" t="s">
        <v>784</v>
      </c>
      <c r="E429" s="125" t="s">
        <v>382</v>
      </c>
      <c r="F429" s="158" t="s">
        <v>383</v>
      </c>
      <c r="G429" s="280"/>
      <c r="H429" s="280"/>
      <c r="I429" s="280"/>
      <c r="J429" s="127" t="s">
        <v>818</v>
      </c>
      <c r="K429" s="128">
        <v>17.832</v>
      </c>
      <c r="L429" s="281"/>
      <c r="M429" s="280"/>
      <c r="N429" s="282">
        <f>ROUND($L$429*$K$429,2)</f>
        <v>0</v>
      </c>
      <c r="O429" s="280"/>
      <c r="P429" s="280"/>
      <c r="Q429" s="280"/>
      <c r="R429" s="126" t="s">
        <v>788</v>
      </c>
      <c r="S429" s="41"/>
      <c r="T429" s="129"/>
      <c r="U429" s="130" t="s">
        <v>674</v>
      </c>
      <c r="V429" s="22"/>
      <c r="W429" s="22"/>
      <c r="X429" s="131">
        <v>0.0004</v>
      </c>
      <c r="Y429" s="131">
        <f>$X$429*$K$429</f>
        <v>0.007132800000000001</v>
      </c>
      <c r="Z429" s="131">
        <v>0</v>
      </c>
      <c r="AA429" s="132">
        <f>$Z$429*$K$429</f>
        <v>0</v>
      </c>
      <c r="AR429" s="89" t="s">
        <v>958</v>
      </c>
      <c r="AT429" s="89" t="s">
        <v>784</v>
      </c>
      <c r="AU429" s="89" t="s">
        <v>713</v>
      </c>
      <c r="AY429" s="6" t="s">
        <v>783</v>
      </c>
      <c r="BE429" s="133">
        <f>IF($U$429="základní",$N$429,0)</f>
        <v>0</v>
      </c>
      <c r="BF429" s="133">
        <f>IF($U$429="snížená",$N$429,0)</f>
        <v>0</v>
      </c>
      <c r="BG429" s="133">
        <f>IF($U$429="zákl. přenesená",$N$429,0)</f>
        <v>0</v>
      </c>
      <c r="BH429" s="133">
        <f>IF($U$429="sníž. přenesená",$N$429,0)</f>
        <v>0</v>
      </c>
      <c r="BI429" s="133">
        <f>IF($U$429="nulová",$N$429,0)</f>
        <v>0</v>
      </c>
      <c r="BJ429" s="89" t="s">
        <v>654</v>
      </c>
      <c r="BK429" s="133">
        <f>ROUND($L$429*$K$429,2)</f>
        <v>0</v>
      </c>
      <c r="BL429" s="89" t="s">
        <v>958</v>
      </c>
      <c r="BM429" s="89" t="s">
        <v>384</v>
      </c>
    </row>
    <row r="430" spans="2:51" s="6" customFormat="1" ht="15.75" customHeight="1">
      <c r="B430" s="139"/>
      <c r="C430" s="140"/>
      <c r="D430" s="140"/>
      <c r="E430" s="141"/>
      <c r="F430" s="296" t="s">
        <v>385</v>
      </c>
      <c r="G430" s="297"/>
      <c r="H430" s="297"/>
      <c r="I430" s="297"/>
      <c r="J430" s="140"/>
      <c r="K430" s="142">
        <v>17.832</v>
      </c>
      <c r="L430" s="140"/>
      <c r="M430" s="140"/>
      <c r="N430" s="140"/>
      <c r="O430" s="140"/>
      <c r="P430" s="140"/>
      <c r="Q430" s="140"/>
      <c r="R430" s="140"/>
      <c r="S430" s="143"/>
      <c r="T430" s="152"/>
      <c r="U430" s="153"/>
      <c r="V430" s="153"/>
      <c r="W430" s="153"/>
      <c r="X430" s="153"/>
      <c r="Y430" s="153"/>
      <c r="Z430" s="153"/>
      <c r="AA430" s="154"/>
      <c r="AT430" s="146" t="s">
        <v>888</v>
      </c>
      <c r="AU430" s="146" t="s">
        <v>713</v>
      </c>
      <c r="AV430" s="146" t="s">
        <v>713</v>
      </c>
      <c r="AW430" s="146" t="s">
        <v>761</v>
      </c>
      <c r="AX430" s="146" t="s">
        <v>654</v>
      </c>
      <c r="AY430" s="146" t="s">
        <v>783</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66:Q66"/>
    <mergeCell ref="N67:Q67"/>
    <mergeCell ref="N56:Q56"/>
    <mergeCell ref="N57:Q57"/>
    <mergeCell ref="N58:Q58"/>
    <mergeCell ref="N59:Q59"/>
    <mergeCell ref="N60:Q60"/>
    <mergeCell ref="N61:Q61"/>
    <mergeCell ref="N62:Q62"/>
    <mergeCell ref="N63:Q63"/>
    <mergeCell ref="N64:Q64"/>
    <mergeCell ref="N65:Q65"/>
    <mergeCell ref="F89:I89"/>
    <mergeCell ref="L89:M89"/>
    <mergeCell ref="N89:Q89"/>
    <mergeCell ref="N68:Q68"/>
    <mergeCell ref="N69:Q69"/>
    <mergeCell ref="N70:Q70"/>
    <mergeCell ref="N71:Q71"/>
    <mergeCell ref="C78:R78"/>
    <mergeCell ref="F80:Q80"/>
    <mergeCell ref="F81:Q81"/>
    <mergeCell ref="F82:Q82"/>
    <mergeCell ref="M84:P84"/>
    <mergeCell ref="M86:Q86"/>
    <mergeCell ref="F99:R99"/>
    <mergeCell ref="F100:I100"/>
    <mergeCell ref="F93:I93"/>
    <mergeCell ref="L93:M93"/>
    <mergeCell ref="N93:Q93"/>
    <mergeCell ref="F94:R94"/>
    <mergeCell ref="F95:R95"/>
    <mergeCell ref="F96:I96"/>
    <mergeCell ref="F97:I97"/>
    <mergeCell ref="L97:M97"/>
    <mergeCell ref="N97:Q97"/>
    <mergeCell ref="F98:R98"/>
    <mergeCell ref="N108:Q108"/>
    <mergeCell ref="F101:I101"/>
    <mergeCell ref="L101:M101"/>
    <mergeCell ref="N101:Q101"/>
    <mergeCell ref="F102:R102"/>
    <mergeCell ref="F103:R103"/>
    <mergeCell ref="F104:I104"/>
    <mergeCell ref="F113:I113"/>
    <mergeCell ref="L113:M113"/>
    <mergeCell ref="N113:Q113"/>
    <mergeCell ref="F105:I105"/>
    <mergeCell ref="L105:M105"/>
    <mergeCell ref="N105:Q105"/>
    <mergeCell ref="F106:R106"/>
    <mergeCell ref="F107:R107"/>
    <mergeCell ref="F108:I108"/>
    <mergeCell ref="L108:M108"/>
    <mergeCell ref="F109:R109"/>
    <mergeCell ref="F110:R110"/>
    <mergeCell ref="F111:I111"/>
    <mergeCell ref="F112:I112"/>
    <mergeCell ref="F122:I122"/>
    <mergeCell ref="L122:M122"/>
    <mergeCell ref="N122:Q122"/>
    <mergeCell ref="F114:R114"/>
    <mergeCell ref="F115:R115"/>
    <mergeCell ref="F116:I116"/>
    <mergeCell ref="F117:I117"/>
    <mergeCell ref="L117:M117"/>
    <mergeCell ref="N117:Q117"/>
    <mergeCell ref="F118:R118"/>
    <mergeCell ref="F119:R119"/>
    <mergeCell ref="F120:I120"/>
    <mergeCell ref="F121:I121"/>
    <mergeCell ref="F123:R123"/>
    <mergeCell ref="F124:I124"/>
    <mergeCell ref="F125:I125"/>
    <mergeCell ref="F127:I127"/>
    <mergeCell ref="L127:M127"/>
    <mergeCell ref="N127:Q127"/>
    <mergeCell ref="F135:R135"/>
    <mergeCell ref="F128:R128"/>
    <mergeCell ref="F129:R129"/>
    <mergeCell ref="F130:I130"/>
    <mergeCell ref="F131:I131"/>
    <mergeCell ref="L131:M131"/>
    <mergeCell ref="N131:Q131"/>
    <mergeCell ref="F132:R132"/>
    <mergeCell ref="F133:I133"/>
    <mergeCell ref="F134:I134"/>
    <mergeCell ref="L134:M134"/>
    <mergeCell ref="N134:Q134"/>
    <mergeCell ref="F144:R144"/>
    <mergeCell ref="F137:I137"/>
    <mergeCell ref="L137:M137"/>
    <mergeCell ref="N137:Q137"/>
    <mergeCell ref="F138:R138"/>
    <mergeCell ref="F139:I139"/>
    <mergeCell ref="F140:I140"/>
    <mergeCell ref="L140:M140"/>
    <mergeCell ref="N140:Q140"/>
    <mergeCell ref="F141:R141"/>
    <mergeCell ref="F142:R142"/>
    <mergeCell ref="F143:I143"/>
    <mergeCell ref="L143:M143"/>
    <mergeCell ref="N143:Q143"/>
    <mergeCell ref="F153:R153"/>
    <mergeCell ref="F146:I146"/>
    <mergeCell ref="L146:M146"/>
    <mergeCell ref="N146:Q146"/>
    <mergeCell ref="F147:R147"/>
    <mergeCell ref="F148:I148"/>
    <mergeCell ref="F149:I149"/>
    <mergeCell ref="L149:M149"/>
    <mergeCell ref="N149:Q149"/>
    <mergeCell ref="F150:R150"/>
    <mergeCell ref="F151:I151"/>
    <mergeCell ref="F152:I152"/>
    <mergeCell ref="L152:M152"/>
    <mergeCell ref="N152:Q152"/>
    <mergeCell ref="F160:R160"/>
    <mergeCell ref="F154:I154"/>
    <mergeCell ref="L154:M154"/>
    <mergeCell ref="N154:Q154"/>
    <mergeCell ref="F155:R155"/>
    <mergeCell ref="F156:I156"/>
    <mergeCell ref="L156:M156"/>
    <mergeCell ref="N156:Q156"/>
    <mergeCell ref="F157:R157"/>
    <mergeCell ref="F158:I158"/>
    <mergeCell ref="F159:I159"/>
    <mergeCell ref="L159:M159"/>
    <mergeCell ref="N159:Q159"/>
    <mergeCell ref="F168:R168"/>
    <mergeCell ref="F169:R169"/>
    <mergeCell ref="F161:R161"/>
    <mergeCell ref="F162:I162"/>
    <mergeCell ref="F163:I163"/>
    <mergeCell ref="L163:M163"/>
    <mergeCell ref="N163:Q163"/>
    <mergeCell ref="F164:R164"/>
    <mergeCell ref="F165:R165"/>
    <mergeCell ref="F167:I167"/>
    <mergeCell ref="L167:M167"/>
    <mergeCell ref="N167:Q167"/>
    <mergeCell ref="F176:R176"/>
    <mergeCell ref="F177:R177"/>
    <mergeCell ref="F170:I170"/>
    <mergeCell ref="F171:I171"/>
    <mergeCell ref="L171:M171"/>
    <mergeCell ref="N171:Q171"/>
    <mergeCell ref="F172:R172"/>
    <mergeCell ref="F173:R173"/>
    <mergeCell ref="F174:I174"/>
    <mergeCell ref="F175:I175"/>
    <mergeCell ref="L175:M175"/>
    <mergeCell ref="N175:Q175"/>
    <mergeCell ref="F184:I184"/>
    <mergeCell ref="L184:M184"/>
    <mergeCell ref="N184:Q184"/>
    <mergeCell ref="F178:I178"/>
    <mergeCell ref="F179:I179"/>
    <mergeCell ref="L179:M179"/>
    <mergeCell ref="N179:Q179"/>
    <mergeCell ref="F180:R180"/>
    <mergeCell ref="F181:I181"/>
    <mergeCell ref="F182:I182"/>
    <mergeCell ref="L182:M182"/>
    <mergeCell ref="N182:Q182"/>
    <mergeCell ref="F183:R183"/>
    <mergeCell ref="F192:R192"/>
    <mergeCell ref="F185:R185"/>
    <mergeCell ref="F186:R186"/>
    <mergeCell ref="F187:I187"/>
    <mergeCell ref="F188:I188"/>
    <mergeCell ref="L188:M188"/>
    <mergeCell ref="N188:Q188"/>
    <mergeCell ref="F189:R189"/>
    <mergeCell ref="F190:R190"/>
    <mergeCell ref="F191:I191"/>
    <mergeCell ref="L191:M191"/>
    <mergeCell ref="N191:Q191"/>
    <mergeCell ref="F199:R199"/>
    <mergeCell ref="F200:I200"/>
    <mergeCell ref="F193:R193"/>
    <mergeCell ref="F194:I194"/>
    <mergeCell ref="F195:I195"/>
    <mergeCell ref="L195:M195"/>
    <mergeCell ref="N195:Q195"/>
    <mergeCell ref="F196:R196"/>
    <mergeCell ref="F197:I197"/>
    <mergeCell ref="L197:M197"/>
    <mergeCell ref="N197:Q197"/>
    <mergeCell ref="F198:R198"/>
    <mergeCell ref="F207:R207"/>
    <mergeCell ref="F208:R208"/>
    <mergeCell ref="F201:I201"/>
    <mergeCell ref="L201:M201"/>
    <mergeCell ref="N201:Q201"/>
    <mergeCell ref="F202:R202"/>
    <mergeCell ref="F203:R203"/>
    <mergeCell ref="F204:I204"/>
    <mergeCell ref="L204:M204"/>
    <mergeCell ref="N204:Q204"/>
    <mergeCell ref="F205:R205"/>
    <mergeCell ref="F206:I206"/>
    <mergeCell ref="L206:M206"/>
    <mergeCell ref="N206:Q206"/>
    <mergeCell ref="F211:R211"/>
    <mergeCell ref="F213:I213"/>
    <mergeCell ref="L213:M213"/>
    <mergeCell ref="N213:Q213"/>
    <mergeCell ref="F209:I209"/>
    <mergeCell ref="F210:I210"/>
    <mergeCell ref="L210:M210"/>
    <mergeCell ref="N210:Q210"/>
    <mergeCell ref="F214:R214"/>
    <mergeCell ref="F215:R215"/>
    <mergeCell ref="F216:I216"/>
    <mergeCell ref="F217:I217"/>
    <mergeCell ref="L217:M217"/>
    <mergeCell ref="N217:Q217"/>
    <mergeCell ref="F226:I226"/>
    <mergeCell ref="L226:M226"/>
    <mergeCell ref="N226:Q226"/>
    <mergeCell ref="F218:R218"/>
    <mergeCell ref="F219:R219"/>
    <mergeCell ref="F220:I220"/>
    <mergeCell ref="F221:I221"/>
    <mergeCell ref="L221:M221"/>
    <mergeCell ref="N221:Q221"/>
    <mergeCell ref="F222:R222"/>
    <mergeCell ref="F223:R223"/>
    <mergeCell ref="F224:I224"/>
    <mergeCell ref="L224:M224"/>
    <mergeCell ref="N224:Q224"/>
    <mergeCell ref="F236:R236"/>
    <mergeCell ref="F227:R227"/>
    <mergeCell ref="F228:R228"/>
    <mergeCell ref="F231:I231"/>
    <mergeCell ref="L231:M231"/>
    <mergeCell ref="N231:Q231"/>
    <mergeCell ref="F232:R232"/>
    <mergeCell ref="N229:Q229"/>
    <mergeCell ref="N230:Q230"/>
    <mergeCell ref="F233:R233"/>
    <mergeCell ref="F234:I234"/>
    <mergeCell ref="F235:I235"/>
    <mergeCell ref="L235:M235"/>
    <mergeCell ref="N235:Q235"/>
    <mergeCell ref="F243:R243"/>
    <mergeCell ref="F244:R244"/>
    <mergeCell ref="F237:R237"/>
    <mergeCell ref="F238:I238"/>
    <mergeCell ref="F239:I239"/>
    <mergeCell ref="L239:M239"/>
    <mergeCell ref="N239:Q239"/>
    <mergeCell ref="F240:R240"/>
    <mergeCell ref="F241:R241"/>
    <mergeCell ref="F242:I242"/>
    <mergeCell ref="L242:M242"/>
    <mergeCell ref="N242:Q242"/>
    <mergeCell ref="F248:I248"/>
    <mergeCell ref="F249:I249"/>
    <mergeCell ref="L249:M249"/>
    <mergeCell ref="N249:Q249"/>
    <mergeCell ref="F246:I246"/>
    <mergeCell ref="L246:M246"/>
    <mergeCell ref="N246:Q246"/>
    <mergeCell ref="F247:R247"/>
    <mergeCell ref="F250:R250"/>
    <mergeCell ref="F251:R251"/>
    <mergeCell ref="F252:I252"/>
    <mergeCell ref="F253:I253"/>
    <mergeCell ref="L253:M253"/>
    <mergeCell ref="N253:Q253"/>
    <mergeCell ref="F261:R261"/>
    <mergeCell ref="F254:R254"/>
    <mergeCell ref="F255:I255"/>
    <mergeCell ref="L255:M255"/>
    <mergeCell ref="N255:Q255"/>
    <mergeCell ref="F256:R256"/>
    <mergeCell ref="F257:R257"/>
    <mergeCell ref="F259:I259"/>
    <mergeCell ref="L259:M259"/>
    <mergeCell ref="N259:Q259"/>
    <mergeCell ref="F260:R260"/>
    <mergeCell ref="F270:I270"/>
    <mergeCell ref="L270:M270"/>
    <mergeCell ref="N270:Q270"/>
    <mergeCell ref="F262:I262"/>
    <mergeCell ref="F263:I263"/>
    <mergeCell ref="L263:M263"/>
    <mergeCell ref="N263:Q263"/>
    <mergeCell ref="F264:R264"/>
    <mergeCell ref="F265:I265"/>
    <mergeCell ref="F279:R279"/>
    <mergeCell ref="F271:R271"/>
    <mergeCell ref="F272:R272"/>
    <mergeCell ref="F273:I273"/>
    <mergeCell ref="F274:I274"/>
    <mergeCell ref="L274:M274"/>
    <mergeCell ref="N274:Q274"/>
    <mergeCell ref="F275:R275"/>
    <mergeCell ref="F276:R276"/>
    <mergeCell ref="F278:I278"/>
    <mergeCell ref="L278:M278"/>
    <mergeCell ref="N278:Q278"/>
    <mergeCell ref="F286:R286"/>
    <mergeCell ref="F287:R287"/>
    <mergeCell ref="F280:R280"/>
    <mergeCell ref="F281:I281"/>
    <mergeCell ref="F282:I282"/>
    <mergeCell ref="L282:M282"/>
    <mergeCell ref="N282:Q282"/>
    <mergeCell ref="F283:R283"/>
    <mergeCell ref="F284:R284"/>
    <mergeCell ref="F285:I285"/>
    <mergeCell ref="L285:M285"/>
    <mergeCell ref="N285:Q285"/>
    <mergeCell ref="F294:R294"/>
    <mergeCell ref="F295:R295"/>
    <mergeCell ref="F288:I288"/>
    <mergeCell ref="L288:M288"/>
    <mergeCell ref="N288:Q288"/>
    <mergeCell ref="F289:R289"/>
    <mergeCell ref="F290:R290"/>
    <mergeCell ref="F291:I291"/>
    <mergeCell ref="L291:M291"/>
    <mergeCell ref="N291:Q291"/>
    <mergeCell ref="F292:R292"/>
    <mergeCell ref="F293:I293"/>
    <mergeCell ref="L293:M293"/>
    <mergeCell ref="N293:Q293"/>
    <mergeCell ref="F304:I304"/>
    <mergeCell ref="L304:M304"/>
    <mergeCell ref="N304:Q304"/>
    <mergeCell ref="F296:I296"/>
    <mergeCell ref="F297:I297"/>
    <mergeCell ref="F298:I298"/>
    <mergeCell ref="F299:I299"/>
    <mergeCell ref="L299:M299"/>
    <mergeCell ref="N299:Q299"/>
    <mergeCell ref="F300:R300"/>
    <mergeCell ref="F301:I301"/>
    <mergeCell ref="F302:I302"/>
    <mergeCell ref="F303:I303"/>
    <mergeCell ref="F305:R305"/>
    <mergeCell ref="F306:R306"/>
    <mergeCell ref="F307:I307"/>
    <mergeCell ref="F308:I308"/>
    <mergeCell ref="L308:M308"/>
    <mergeCell ref="N308:Q308"/>
    <mergeCell ref="F316:R316"/>
    <mergeCell ref="F309:R309"/>
    <mergeCell ref="F310:I310"/>
    <mergeCell ref="F311:I311"/>
    <mergeCell ref="L311:M311"/>
    <mergeCell ref="N311:Q311"/>
    <mergeCell ref="F312:R312"/>
    <mergeCell ref="F313:R313"/>
    <mergeCell ref="F314:I314"/>
    <mergeCell ref="F315:I315"/>
    <mergeCell ref="L315:M315"/>
    <mergeCell ref="N315:Q315"/>
    <mergeCell ref="L318:M318"/>
    <mergeCell ref="N318:Q318"/>
    <mergeCell ref="F319:R319"/>
    <mergeCell ref="F320:R320"/>
    <mergeCell ref="F325:I325"/>
    <mergeCell ref="F326:I326"/>
    <mergeCell ref="F317:I317"/>
    <mergeCell ref="F318:I318"/>
    <mergeCell ref="F321:I321"/>
    <mergeCell ref="F322:I322"/>
    <mergeCell ref="F323:I323"/>
    <mergeCell ref="F324:I324"/>
    <mergeCell ref="F329:I329"/>
    <mergeCell ref="F330:I330"/>
    <mergeCell ref="L330:M330"/>
    <mergeCell ref="N330:Q330"/>
    <mergeCell ref="L326:M326"/>
    <mergeCell ref="N326:Q326"/>
    <mergeCell ref="F327:R327"/>
    <mergeCell ref="F328:R328"/>
    <mergeCell ref="F337:R337"/>
    <mergeCell ref="F338:I338"/>
    <mergeCell ref="F331:R331"/>
    <mergeCell ref="F332:I332"/>
    <mergeCell ref="F333:I333"/>
    <mergeCell ref="L333:M333"/>
    <mergeCell ref="N333:Q333"/>
    <mergeCell ref="F334:R334"/>
    <mergeCell ref="F335:R335"/>
    <mergeCell ref="F336:I336"/>
    <mergeCell ref="L336:M336"/>
    <mergeCell ref="N336:Q336"/>
    <mergeCell ref="F341:I341"/>
    <mergeCell ref="F342:I342"/>
    <mergeCell ref="L342:M342"/>
    <mergeCell ref="N342:Q342"/>
    <mergeCell ref="F339:I339"/>
    <mergeCell ref="L339:M339"/>
    <mergeCell ref="N339:Q339"/>
    <mergeCell ref="F340:R340"/>
    <mergeCell ref="F349:R349"/>
    <mergeCell ref="F350:R350"/>
    <mergeCell ref="F343:R343"/>
    <mergeCell ref="F344:I344"/>
    <mergeCell ref="F345:I345"/>
    <mergeCell ref="L345:M345"/>
    <mergeCell ref="N345:Q345"/>
    <mergeCell ref="F346:R346"/>
    <mergeCell ref="F347:I347"/>
    <mergeCell ref="F348:I348"/>
    <mergeCell ref="L348:M348"/>
    <mergeCell ref="N348:Q348"/>
    <mergeCell ref="F354:R354"/>
    <mergeCell ref="F355:I355"/>
    <mergeCell ref="L355:M355"/>
    <mergeCell ref="N355:Q355"/>
    <mergeCell ref="F352:I352"/>
    <mergeCell ref="L352:M352"/>
    <mergeCell ref="N352:Q352"/>
    <mergeCell ref="F353:R353"/>
    <mergeCell ref="F363:R363"/>
    <mergeCell ref="F356:R356"/>
    <mergeCell ref="F357:R357"/>
    <mergeCell ref="F358:I358"/>
    <mergeCell ref="L358:M358"/>
    <mergeCell ref="N358:Q358"/>
    <mergeCell ref="F359:R359"/>
    <mergeCell ref="F360:R360"/>
    <mergeCell ref="F361:I361"/>
    <mergeCell ref="F362:I362"/>
    <mergeCell ref="L362:M362"/>
    <mergeCell ref="N362:Q362"/>
    <mergeCell ref="F372:R372"/>
    <mergeCell ref="F364:R364"/>
    <mergeCell ref="F366:I366"/>
    <mergeCell ref="L366:M366"/>
    <mergeCell ref="N366:Q366"/>
    <mergeCell ref="F367:R367"/>
    <mergeCell ref="F368:R368"/>
    <mergeCell ref="F369:R369"/>
    <mergeCell ref="F370:I370"/>
    <mergeCell ref="F371:I371"/>
    <mergeCell ref="L371:M371"/>
    <mergeCell ref="N371:Q371"/>
    <mergeCell ref="F380:R380"/>
    <mergeCell ref="F373:R373"/>
    <mergeCell ref="F374:I374"/>
    <mergeCell ref="L374:M374"/>
    <mergeCell ref="N374:Q374"/>
    <mergeCell ref="F375:R375"/>
    <mergeCell ref="F376:R376"/>
    <mergeCell ref="F377:R377"/>
    <mergeCell ref="F378:I378"/>
    <mergeCell ref="F379:I379"/>
    <mergeCell ref="L379:M379"/>
    <mergeCell ref="N379:Q379"/>
    <mergeCell ref="F389:I389"/>
    <mergeCell ref="L389:M389"/>
    <mergeCell ref="N389:Q389"/>
    <mergeCell ref="F381:R381"/>
    <mergeCell ref="F382:R382"/>
    <mergeCell ref="F383:I383"/>
    <mergeCell ref="F384:I384"/>
    <mergeCell ref="L384:M384"/>
    <mergeCell ref="N384:Q384"/>
    <mergeCell ref="F385:R385"/>
    <mergeCell ref="F386:R386"/>
    <mergeCell ref="F387:R387"/>
    <mergeCell ref="F388:I388"/>
    <mergeCell ref="F401:R401"/>
    <mergeCell ref="F402:R402"/>
    <mergeCell ref="F394:R394"/>
    <mergeCell ref="F395:R395"/>
    <mergeCell ref="F397:I397"/>
    <mergeCell ref="L397:M397"/>
    <mergeCell ref="N397:Q397"/>
    <mergeCell ref="F398:R398"/>
    <mergeCell ref="F399:R399"/>
    <mergeCell ref="F400:I400"/>
    <mergeCell ref="L400:M400"/>
    <mergeCell ref="N400:Q400"/>
    <mergeCell ref="F409:I409"/>
    <mergeCell ref="L409:M409"/>
    <mergeCell ref="N409:Q409"/>
    <mergeCell ref="F403:I403"/>
    <mergeCell ref="F404:I404"/>
    <mergeCell ref="L404:M404"/>
    <mergeCell ref="N404:Q404"/>
    <mergeCell ref="F405:R405"/>
    <mergeCell ref="F406:R406"/>
    <mergeCell ref="F407:I407"/>
    <mergeCell ref="L407:M407"/>
    <mergeCell ref="N407:Q407"/>
    <mergeCell ref="F408:R408"/>
    <mergeCell ref="N418:Q418"/>
    <mergeCell ref="N417:Q417"/>
    <mergeCell ref="F410:R410"/>
    <mergeCell ref="F411:R411"/>
    <mergeCell ref="F412:I412"/>
    <mergeCell ref="L412:M412"/>
    <mergeCell ref="N412:Q412"/>
    <mergeCell ref="F413:R413"/>
    <mergeCell ref="F423:I423"/>
    <mergeCell ref="L423:M423"/>
    <mergeCell ref="N423:Q423"/>
    <mergeCell ref="F414:I414"/>
    <mergeCell ref="L414:M414"/>
    <mergeCell ref="N414:Q414"/>
    <mergeCell ref="F415:R415"/>
    <mergeCell ref="F416:R416"/>
    <mergeCell ref="F418:I418"/>
    <mergeCell ref="L418:M418"/>
    <mergeCell ref="F419:R419"/>
    <mergeCell ref="F420:I420"/>
    <mergeCell ref="F421:I421"/>
    <mergeCell ref="F422:I422"/>
    <mergeCell ref="F429:I429"/>
    <mergeCell ref="L429:M429"/>
    <mergeCell ref="N429:Q429"/>
    <mergeCell ref="N428:Q428"/>
    <mergeCell ref="F424:R424"/>
    <mergeCell ref="F425:I425"/>
    <mergeCell ref="F426:I426"/>
    <mergeCell ref="F427:I427"/>
    <mergeCell ref="F430:I430"/>
    <mergeCell ref="N90:Q90"/>
    <mergeCell ref="N91:Q91"/>
    <mergeCell ref="N92:Q92"/>
    <mergeCell ref="N126:Q126"/>
    <mergeCell ref="N136:Q136"/>
    <mergeCell ref="N145:Q145"/>
    <mergeCell ref="N166:Q166"/>
    <mergeCell ref="N212:Q212"/>
    <mergeCell ref="N225:Q225"/>
    <mergeCell ref="N277:Q277"/>
    <mergeCell ref="N351:Q351"/>
    <mergeCell ref="N365:Q365"/>
    <mergeCell ref="N396:Q396"/>
    <mergeCell ref="F390:R390"/>
    <mergeCell ref="F391:R391"/>
    <mergeCell ref="F392:I392"/>
    <mergeCell ref="F393:I393"/>
    <mergeCell ref="L393:M393"/>
    <mergeCell ref="N393:Q393"/>
    <mergeCell ref="H1:K1"/>
    <mergeCell ref="S2:AC2"/>
    <mergeCell ref="N245:Q245"/>
    <mergeCell ref="N269:Q269"/>
    <mergeCell ref="F266:I266"/>
    <mergeCell ref="L266:M266"/>
    <mergeCell ref="N266:Q266"/>
    <mergeCell ref="F267:R267"/>
    <mergeCell ref="F268:R268"/>
    <mergeCell ref="F258:I258"/>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729</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386</v>
      </c>
      <c r="G7" s="163"/>
      <c r="H7" s="163"/>
      <c r="I7" s="163"/>
      <c r="J7" s="163"/>
      <c r="K7" s="163"/>
      <c r="L7" s="163"/>
      <c r="M7" s="163"/>
      <c r="N7" s="163"/>
      <c r="O7" s="163"/>
      <c r="P7" s="163"/>
      <c r="Q7" s="163"/>
      <c r="R7" s="12"/>
    </row>
    <row r="8" spans="2:18" s="6" customFormat="1" ht="18.75" customHeight="1">
      <c r="B8" s="21"/>
      <c r="C8" s="22"/>
      <c r="D8" s="15" t="s">
        <v>866</v>
      </c>
      <c r="E8" s="22"/>
      <c r="F8" s="182" t="s">
        <v>387</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ROUNDUP($N$90,2)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SUM($BE$90:$BE$430)</f>
        <v>0</v>
      </c>
      <c r="I28" s="181"/>
      <c r="J28" s="181"/>
      <c r="K28" s="22"/>
      <c r="L28" s="22"/>
      <c r="M28" s="293">
        <f>SUM($BE$90:$BE$430)*$F$28</f>
        <v>0</v>
      </c>
      <c r="N28" s="181"/>
      <c r="O28" s="181"/>
      <c r="P28" s="181"/>
      <c r="Q28" s="22"/>
      <c r="R28" s="25"/>
    </row>
    <row r="29" spans="2:18" s="6" customFormat="1" ht="15" customHeight="1">
      <c r="B29" s="21"/>
      <c r="C29" s="22"/>
      <c r="D29" s="22"/>
      <c r="E29" s="27" t="s">
        <v>676</v>
      </c>
      <c r="F29" s="28">
        <v>0.15</v>
      </c>
      <c r="G29" s="94" t="s">
        <v>675</v>
      </c>
      <c r="H29" s="293">
        <f>SUM($BF$90:$BF$430)</f>
        <v>0</v>
      </c>
      <c r="I29" s="181"/>
      <c r="J29" s="181"/>
      <c r="K29" s="22"/>
      <c r="L29" s="22"/>
      <c r="M29" s="293">
        <f>SUM($BF$90:$BF$430)*$F$29</f>
        <v>0</v>
      </c>
      <c r="N29" s="181"/>
      <c r="O29" s="181"/>
      <c r="P29" s="181"/>
      <c r="Q29" s="22"/>
      <c r="R29" s="25"/>
    </row>
    <row r="30" spans="2:18" s="6" customFormat="1" ht="15" customHeight="1" hidden="1">
      <c r="B30" s="21"/>
      <c r="C30" s="22"/>
      <c r="D30" s="22"/>
      <c r="E30" s="27" t="s">
        <v>677</v>
      </c>
      <c r="F30" s="28">
        <v>0.21</v>
      </c>
      <c r="G30" s="94" t="s">
        <v>675</v>
      </c>
      <c r="H30" s="293">
        <f>SUM($BG$90:$BG$430)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SUM($BH$90:$BH$430)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SUM($BI$90:$BI$430)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386</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SO-11.2 -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ROUNDUP($N$90,2)</f>
        <v>0</v>
      </c>
      <c r="O53" s="181"/>
      <c r="P53" s="181"/>
      <c r="Q53" s="181"/>
      <c r="R53" s="25"/>
      <c r="T53" s="22"/>
      <c r="U53" s="22"/>
      <c r="AU53" s="6" t="s">
        <v>761</v>
      </c>
    </row>
    <row r="54" spans="2:21" s="66" customFormat="1" ht="25.5" customHeight="1">
      <c r="B54" s="99"/>
      <c r="C54" s="100"/>
      <c r="D54" s="100" t="s">
        <v>762</v>
      </c>
      <c r="E54" s="100"/>
      <c r="F54" s="100"/>
      <c r="G54" s="100"/>
      <c r="H54" s="100"/>
      <c r="I54" s="100"/>
      <c r="J54" s="100"/>
      <c r="K54" s="100"/>
      <c r="L54" s="100"/>
      <c r="M54" s="100"/>
      <c r="N54" s="289">
        <f>ROUNDUP($N$91,2)</f>
        <v>0</v>
      </c>
      <c r="O54" s="290"/>
      <c r="P54" s="290"/>
      <c r="Q54" s="290"/>
      <c r="R54" s="101"/>
      <c r="T54" s="100"/>
      <c r="U54" s="100"/>
    </row>
    <row r="55" spans="2:21" s="76" customFormat="1" ht="21" customHeight="1">
      <c r="B55" s="102"/>
      <c r="C55" s="78"/>
      <c r="D55" s="78" t="s">
        <v>763</v>
      </c>
      <c r="E55" s="78"/>
      <c r="F55" s="78"/>
      <c r="G55" s="78"/>
      <c r="H55" s="78"/>
      <c r="I55" s="78"/>
      <c r="J55" s="78"/>
      <c r="K55" s="78"/>
      <c r="L55" s="78"/>
      <c r="M55" s="78"/>
      <c r="N55" s="268">
        <f>ROUNDUP($N$92,2)</f>
        <v>0</v>
      </c>
      <c r="O55" s="269"/>
      <c r="P55" s="269"/>
      <c r="Q55" s="269"/>
      <c r="R55" s="103"/>
      <c r="T55" s="78"/>
      <c r="U55" s="78"/>
    </row>
    <row r="56" spans="2:21" s="76" customFormat="1" ht="21" customHeight="1">
      <c r="B56" s="102"/>
      <c r="C56" s="78"/>
      <c r="D56" s="78" t="s">
        <v>764</v>
      </c>
      <c r="E56" s="78"/>
      <c r="F56" s="78"/>
      <c r="G56" s="78"/>
      <c r="H56" s="78"/>
      <c r="I56" s="78"/>
      <c r="J56" s="78"/>
      <c r="K56" s="78"/>
      <c r="L56" s="78"/>
      <c r="M56" s="78"/>
      <c r="N56" s="268">
        <f>ROUNDUP($N$126,2)</f>
        <v>0</v>
      </c>
      <c r="O56" s="269"/>
      <c r="P56" s="269"/>
      <c r="Q56" s="269"/>
      <c r="R56" s="103"/>
      <c r="T56" s="78"/>
      <c r="U56" s="78"/>
    </row>
    <row r="57" spans="2:21" s="76" customFormat="1" ht="21" customHeight="1">
      <c r="B57" s="102"/>
      <c r="C57" s="78"/>
      <c r="D57" s="78" t="s">
        <v>868</v>
      </c>
      <c r="E57" s="78"/>
      <c r="F57" s="78"/>
      <c r="G57" s="78"/>
      <c r="H57" s="78"/>
      <c r="I57" s="78"/>
      <c r="J57" s="78"/>
      <c r="K57" s="78"/>
      <c r="L57" s="78"/>
      <c r="M57" s="78"/>
      <c r="N57" s="268">
        <f>ROUNDUP($N$136,2)</f>
        <v>0</v>
      </c>
      <c r="O57" s="269"/>
      <c r="P57" s="269"/>
      <c r="Q57" s="269"/>
      <c r="R57" s="103"/>
      <c r="T57" s="78"/>
      <c r="U57" s="78"/>
    </row>
    <row r="58" spans="2:21" s="76" customFormat="1" ht="21" customHeight="1">
      <c r="B58" s="102"/>
      <c r="C58" s="78"/>
      <c r="D58" s="78" t="s">
        <v>765</v>
      </c>
      <c r="E58" s="78"/>
      <c r="F58" s="78"/>
      <c r="G58" s="78"/>
      <c r="H58" s="78"/>
      <c r="I58" s="78"/>
      <c r="J58" s="78"/>
      <c r="K58" s="78"/>
      <c r="L58" s="78"/>
      <c r="M58" s="78"/>
      <c r="N58" s="268">
        <f>ROUNDUP($N$145,2)</f>
        <v>0</v>
      </c>
      <c r="O58" s="269"/>
      <c r="P58" s="269"/>
      <c r="Q58" s="269"/>
      <c r="R58" s="103"/>
      <c r="T58" s="78"/>
      <c r="U58" s="78"/>
    </row>
    <row r="59" spans="2:21" s="76" customFormat="1" ht="21" customHeight="1">
      <c r="B59" s="102"/>
      <c r="C59" s="78"/>
      <c r="D59" s="78" t="s">
        <v>869</v>
      </c>
      <c r="E59" s="78"/>
      <c r="F59" s="78"/>
      <c r="G59" s="78"/>
      <c r="H59" s="78"/>
      <c r="I59" s="78"/>
      <c r="J59" s="78"/>
      <c r="K59" s="78"/>
      <c r="L59" s="78"/>
      <c r="M59" s="78"/>
      <c r="N59" s="268">
        <f>ROUNDUP($N$166,2)</f>
        <v>0</v>
      </c>
      <c r="O59" s="269"/>
      <c r="P59" s="269"/>
      <c r="Q59" s="269"/>
      <c r="R59" s="103"/>
      <c r="T59" s="78"/>
      <c r="U59" s="78"/>
    </row>
    <row r="60" spans="2:21" s="76" customFormat="1" ht="21" customHeight="1">
      <c r="B60" s="102"/>
      <c r="C60" s="78"/>
      <c r="D60" s="78" t="s">
        <v>766</v>
      </c>
      <c r="E60" s="78"/>
      <c r="F60" s="78"/>
      <c r="G60" s="78"/>
      <c r="H60" s="78"/>
      <c r="I60" s="78"/>
      <c r="J60" s="78"/>
      <c r="K60" s="78"/>
      <c r="L60" s="78"/>
      <c r="M60" s="78"/>
      <c r="N60" s="268">
        <f>ROUNDUP($N$212,2)</f>
        <v>0</v>
      </c>
      <c r="O60" s="269"/>
      <c r="P60" s="269"/>
      <c r="Q60" s="269"/>
      <c r="R60" s="103"/>
      <c r="T60" s="78"/>
      <c r="U60" s="78"/>
    </row>
    <row r="61" spans="2:21" s="76" customFormat="1" ht="15.75" customHeight="1">
      <c r="B61" s="102"/>
      <c r="C61" s="78"/>
      <c r="D61" s="78" t="s">
        <v>767</v>
      </c>
      <c r="E61" s="78"/>
      <c r="F61" s="78"/>
      <c r="G61" s="78"/>
      <c r="H61" s="78"/>
      <c r="I61" s="78"/>
      <c r="J61" s="78"/>
      <c r="K61" s="78"/>
      <c r="L61" s="78"/>
      <c r="M61" s="78"/>
      <c r="N61" s="268">
        <f>ROUNDUP($N$225,2)</f>
        <v>0</v>
      </c>
      <c r="O61" s="269"/>
      <c r="P61" s="269"/>
      <c r="Q61" s="269"/>
      <c r="R61" s="103"/>
      <c r="T61" s="78"/>
      <c r="U61" s="78"/>
    </row>
    <row r="62" spans="2:21" s="66" customFormat="1" ht="25.5" customHeight="1">
      <c r="B62" s="99"/>
      <c r="C62" s="100"/>
      <c r="D62" s="100" t="s">
        <v>870</v>
      </c>
      <c r="E62" s="100"/>
      <c r="F62" s="100"/>
      <c r="G62" s="100"/>
      <c r="H62" s="100"/>
      <c r="I62" s="100"/>
      <c r="J62" s="100"/>
      <c r="K62" s="100"/>
      <c r="L62" s="100"/>
      <c r="M62" s="100"/>
      <c r="N62" s="289">
        <f>ROUNDUP($N$229,2)</f>
        <v>0</v>
      </c>
      <c r="O62" s="290"/>
      <c r="P62" s="290"/>
      <c r="Q62" s="290"/>
      <c r="R62" s="101"/>
      <c r="T62" s="100"/>
      <c r="U62" s="100"/>
    </row>
    <row r="63" spans="2:21" s="76" customFormat="1" ht="21" customHeight="1">
      <c r="B63" s="102"/>
      <c r="C63" s="78"/>
      <c r="D63" s="78" t="s">
        <v>871</v>
      </c>
      <c r="E63" s="78"/>
      <c r="F63" s="78"/>
      <c r="G63" s="78"/>
      <c r="H63" s="78"/>
      <c r="I63" s="78"/>
      <c r="J63" s="78"/>
      <c r="K63" s="78"/>
      <c r="L63" s="78"/>
      <c r="M63" s="78"/>
      <c r="N63" s="268">
        <f>ROUNDUP($N$230,2)</f>
        <v>0</v>
      </c>
      <c r="O63" s="269"/>
      <c r="P63" s="269"/>
      <c r="Q63" s="269"/>
      <c r="R63" s="103"/>
      <c r="T63" s="78"/>
      <c r="U63" s="78"/>
    </row>
    <row r="64" spans="2:21" s="76" customFormat="1" ht="21" customHeight="1">
      <c r="B64" s="102"/>
      <c r="C64" s="78"/>
      <c r="D64" s="78" t="s">
        <v>872</v>
      </c>
      <c r="E64" s="78"/>
      <c r="F64" s="78"/>
      <c r="G64" s="78"/>
      <c r="H64" s="78"/>
      <c r="I64" s="78"/>
      <c r="J64" s="78"/>
      <c r="K64" s="78"/>
      <c r="L64" s="78"/>
      <c r="M64" s="78"/>
      <c r="N64" s="268">
        <f>ROUNDUP($N$245,2)</f>
        <v>0</v>
      </c>
      <c r="O64" s="269"/>
      <c r="P64" s="269"/>
      <c r="Q64" s="269"/>
      <c r="R64" s="103"/>
      <c r="T64" s="78"/>
      <c r="U64" s="78"/>
    </row>
    <row r="65" spans="2:21" s="76" customFormat="1" ht="21" customHeight="1">
      <c r="B65" s="102"/>
      <c r="C65" s="78"/>
      <c r="D65" s="78" t="s">
        <v>873</v>
      </c>
      <c r="E65" s="78"/>
      <c r="F65" s="78"/>
      <c r="G65" s="78"/>
      <c r="H65" s="78"/>
      <c r="I65" s="78"/>
      <c r="J65" s="78"/>
      <c r="K65" s="78"/>
      <c r="L65" s="78"/>
      <c r="M65" s="78"/>
      <c r="N65" s="268">
        <f>ROUNDUP($N$269,2)</f>
        <v>0</v>
      </c>
      <c r="O65" s="269"/>
      <c r="P65" s="269"/>
      <c r="Q65" s="269"/>
      <c r="R65" s="103"/>
      <c r="T65" s="78"/>
      <c r="U65" s="78"/>
    </row>
    <row r="66" spans="2:21" s="76" customFormat="1" ht="21" customHeight="1">
      <c r="B66" s="102"/>
      <c r="C66" s="78"/>
      <c r="D66" s="78" t="s">
        <v>874</v>
      </c>
      <c r="E66" s="78"/>
      <c r="F66" s="78"/>
      <c r="G66" s="78"/>
      <c r="H66" s="78"/>
      <c r="I66" s="78"/>
      <c r="J66" s="78"/>
      <c r="K66" s="78"/>
      <c r="L66" s="78"/>
      <c r="M66" s="78"/>
      <c r="N66" s="268">
        <f>ROUNDUP($N$277,2)</f>
        <v>0</v>
      </c>
      <c r="O66" s="269"/>
      <c r="P66" s="269"/>
      <c r="Q66" s="269"/>
      <c r="R66" s="103"/>
      <c r="T66" s="78"/>
      <c r="U66" s="78"/>
    </row>
    <row r="67" spans="2:21" s="76" customFormat="1" ht="21" customHeight="1">
      <c r="B67" s="102"/>
      <c r="C67" s="78"/>
      <c r="D67" s="78" t="s">
        <v>875</v>
      </c>
      <c r="E67" s="78"/>
      <c r="F67" s="78"/>
      <c r="G67" s="78"/>
      <c r="H67" s="78"/>
      <c r="I67" s="78"/>
      <c r="J67" s="78"/>
      <c r="K67" s="78"/>
      <c r="L67" s="78"/>
      <c r="M67" s="78"/>
      <c r="N67" s="268">
        <f>ROUNDUP($N$351,2)</f>
        <v>0</v>
      </c>
      <c r="O67" s="269"/>
      <c r="P67" s="269"/>
      <c r="Q67" s="269"/>
      <c r="R67" s="103"/>
      <c r="T67" s="78"/>
      <c r="U67" s="78"/>
    </row>
    <row r="68" spans="2:21" s="76" customFormat="1" ht="21" customHeight="1">
      <c r="B68" s="102"/>
      <c r="C68" s="78"/>
      <c r="D68" s="78" t="s">
        <v>876</v>
      </c>
      <c r="E68" s="78"/>
      <c r="F68" s="78"/>
      <c r="G68" s="78"/>
      <c r="H68" s="78"/>
      <c r="I68" s="78"/>
      <c r="J68" s="78"/>
      <c r="K68" s="78"/>
      <c r="L68" s="78"/>
      <c r="M68" s="78"/>
      <c r="N68" s="268">
        <f>ROUNDUP($N$365,2)</f>
        <v>0</v>
      </c>
      <c r="O68" s="269"/>
      <c r="P68" s="269"/>
      <c r="Q68" s="269"/>
      <c r="R68" s="103"/>
      <c r="T68" s="78"/>
      <c r="U68" s="78"/>
    </row>
    <row r="69" spans="2:21" s="76" customFormat="1" ht="21" customHeight="1">
      <c r="B69" s="102"/>
      <c r="C69" s="78"/>
      <c r="D69" s="78" t="s">
        <v>877</v>
      </c>
      <c r="E69" s="78"/>
      <c r="F69" s="78"/>
      <c r="G69" s="78"/>
      <c r="H69" s="78"/>
      <c r="I69" s="78"/>
      <c r="J69" s="78"/>
      <c r="K69" s="78"/>
      <c r="L69" s="78"/>
      <c r="M69" s="78"/>
      <c r="N69" s="268">
        <f>ROUNDUP($N$396,2)</f>
        <v>0</v>
      </c>
      <c r="O69" s="269"/>
      <c r="P69" s="269"/>
      <c r="Q69" s="269"/>
      <c r="R69" s="103"/>
      <c r="T69" s="78"/>
      <c r="U69" s="78"/>
    </row>
    <row r="70" spans="2:21" s="76" customFormat="1" ht="21" customHeight="1">
      <c r="B70" s="102"/>
      <c r="C70" s="78"/>
      <c r="D70" s="78" t="s">
        <v>878</v>
      </c>
      <c r="E70" s="78"/>
      <c r="F70" s="78"/>
      <c r="G70" s="78"/>
      <c r="H70" s="78"/>
      <c r="I70" s="78"/>
      <c r="J70" s="78"/>
      <c r="K70" s="78"/>
      <c r="L70" s="78"/>
      <c r="M70" s="78"/>
      <c r="N70" s="268">
        <f>ROUNDUP($N$417,2)</f>
        <v>0</v>
      </c>
      <c r="O70" s="269"/>
      <c r="P70" s="269"/>
      <c r="Q70" s="269"/>
      <c r="R70" s="103"/>
      <c r="T70" s="78"/>
      <c r="U70" s="78"/>
    </row>
    <row r="71" spans="2:21" s="76" customFormat="1" ht="21" customHeight="1">
      <c r="B71" s="102"/>
      <c r="C71" s="78"/>
      <c r="D71" s="78" t="s">
        <v>879</v>
      </c>
      <c r="E71" s="78"/>
      <c r="F71" s="78"/>
      <c r="G71" s="78"/>
      <c r="H71" s="78"/>
      <c r="I71" s="78"/>
      <c r="J71" s="78"/>
      <c r="K71" s="78"/>
      <c r="L71" s="78"/>
      <c r="M71" s="78"/>
      <c r="N71" s="268">
        <f>ROUNDUP($N$428,2)</f>
        <v>0</v>
      </c>
      <c r="O71" s="269"/>
      <c r="P71" s="269"/>
      <c r="Q71" s="269"/>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80" t="s">
        <v>768</v>
      </c>
      <c r="D78" s="181"/>
      <c r="E78" s="181"/>
      <c r="F78" s="181"/>
      <c r="G78" s="181"/>
      <c r="H78" s="181"/>
      <c r="I78" s="181"/>
      <c r="J78" s="181"/>
      <c r="K78" s="181"/>
      <c r="L78" s="181"/>
      <c r="M78" s="181"/>
      <c r="N78" s="181"/>
      <c r="O78" s="181"/>
      <c r="P78" s="181"/>
      <c r="Q78" s="181"/>
      <c r="R78" s="181"/>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651</v>
      </c>
      <c r="D80" s="22"/>
      <c r="E80" s="22"/>
      <c r="F80" s="287" t="str">
        <f>$F$6</f>
        <v>03/2013komplet - Napojení ÚSES Komořansko - gravitační přeložky Vesnického potoka s řekou Bílinou přes vnitřní výsypku lomu ČSA</v>
      </c>
      <c r="G80" s="181"/>
      <c r="H80" s="181"/>
      <c r="I80" s="181"/>
      <c r="J80" s="181"/>
      <c r="K80" s="181"/>
      <c r="L80" s="181"/>
      <c r="M80" s="181"/>
      <c r="N80" s="181"/>
      <c r="O80" s="181"/>
      <c r="P80" s="181"/>
      <c r="Q80" s="181"/>
      <c r="R80" s="22"/>
      <c r="S80" s="41"/>
    </row>
    <row r="81" spans="2:19" s="2" customFormat="1" ht="15.75" customHeight="1">
      <c r="B81" s="10"/>
      <c r="C81" s="16" t="s">
        <v>754</v>
      </c>
      <c r="D81" s="11"/>
      <c r="E81" s="11"/>
      <c r="F81" s="287" t="s">
        <v>386</v>
      </c>
      <c r="G81" s="163"/>
      <c r="H81" s="163"/>
      <c r="I81" s="163"/>
      <c r="J81" s="163"/>
      <c r="K81" s="163"/>
      <c r="L81" s="163"/>
      <c r="M81" s="163"/>
      <c r="N81" s="163"/>
      <c r="O81" s="163"/>
      <c r="P81" s="163"/>
      <c r="Q81" s="163"/>
      <c r="R81" s="11"/>
      <c r="S81" s="138"/>
    </row>
    <row r="82" spans="2:19" s="6" customFormat="1" ht="15" customHeight="1">
      <c r="B82" s="21"/>
      <c r="C82" s="15" t="s">
        <v>866</v>
      </c>
      <c r="D82" s="22"/>
      <c r="E82" s="22"/>
      <c r="F82" s="182" t="str">
        <f>$F$8</f>
        <v>SO-11.2 - Soupis prací</v>
      </c>
      <c r="G82" s="181"/>
      <c r="H82" s="181"/>
      <c r="I82" s="181"/>
      <c r="J82" s="181"/>
      <c r="K82" s="181"/>
      <c r="L82" s="181"/>
      <c r="M82" s="181"/>
      <c r="N82" s="181"/>
      <c r="O82" s="181"/>
      <c r="P82" s="181"/>
      <c r="Q82" s="181"/>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655</v>
      </c>
      <c r="D84" s="22"/>
      <c r="E84" s="22"/>
      <c r="F84" s="17" t="str">
        <f>$F$11</f>
        <v>lom ČSA</v>
      </c>
      <c r="G84" s="22"/>
      <c r="H84" s="22"/>
      <c r="I84" s="22"/>
      <c r="J84" s="22"/>
      <c r="K84" s="16" t="s">
        <v>657</v>
      </c>
      <c r="L84" s="22"/>
      <c r="M84" s="288" t="str">
        <f>IF($O$11="","",$O$11)</f>
        <v>11.03.2013</v>
      </c>
      <c r="N84" s="181"/>
      <c r="O84" s="181"/>
      <c r="P84" s="181"/>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661</v>
      </c>
      <c r="D86" s="22"/>
      <c r="E86" s="22"/>
      <c r="F86" s="17" t="str">
        <f>$E$14</f>
        <v>Výzkumný ústav pro hnědé uhlí a.s.</v>
      </c>
      <c r="G86" s="22"/>
      <c r="H86" s="22"/>
      <c r="I86" s="22"/>
      <c r="J86" s="22"/>
      <c r="K86" s="16" t="s">
        <v>667</v>
      </c>
      <c r="L86" s="22"/>
      <c r="M86" s="183" t="str">
        <f>$E$20</f>
        <v>Ing. Marie Matuštíková</v>
      </c>
      <c r="N86" s="181"/>
      <c r="O86" s="181"/>
      <c r="P86" s="181"/>
      <c r="Q86" s="181"/>
      <c r="R86" s="22"/>
      <c r="S86" s="41"/>
    </row>
    <row r="87" spans="2:19" s="6" customFormat="1" ht="15" customHeight="1">
      <c r="B87" s="21"/>
      <c r="C87" s="16" t="s">
        <v>665</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769</v>
      </c>
      <c r="D89" s="107" t="s">
        <v>689</v>
      </c>
      <c r="E89" s="107" t="s">
        <v>685</v>
      </c>
      <c r="F89" s="283" t="s">
        <v>770</v>
      </c>
      <c r="G89" s="284"/>
      <c r="H89" s="284"/>
      <c r="I89" s="284"/>
      <c r="J89" s="107" t="s">
        <v>771</v>
      </c>
      <c r="K89" s="107" t="s">
        <v>772</v>
      </c>
      <c r="L89" s="283" t="s">
        <v>773</v>
      </c>
      <c r="M89" s="284"/>
      <c r="N89" s="283" t="s">
        <v>774</v>
      </c>
      <c r="O89" s="284"/>
      <c r="P89" s="284"/>
      <c r="Q89" s="284"/>
      <c r="R89" s="108" t="s">
        <v>775</v>
      </c>
      <c r="S89" s="109"/>
      <c r="T89" s="53" t="s">
        <v>776</v>
      </c>
      <c r="U89" s="54" t="s">
        <v>673</v>
      </c>
      <c r="V89" s="54" t="s">
        <v>777</v>
      </c>
      <c r="W89" s="54" t="s">
        <v>778</v>
      </c>
      <c r="X89" s="54" t="s">
        <v>779</v>
      </c>
      <c r="Y89" s="54" t="s">
        <v>780</v>
      </c>
      <c r="Z89" s="54" t="s">
        <v>781</v>
      </c>
      <c r="AA89" s="55" t="s">
        <v>782</v>
      </c>
    </row>
    <row r="90" spans="2:63" s="6" customFormat="1" ht="30" customHeight="1">
      <c r="B90" s="21"/>
      <c r="C90" s="60" t="s">
        <v>760</v>
      </c>
      <c r="D90" s="22"/>
      <c r="E90" s="22"/>
      <c r="F90" s="22"/>
      <c r="G90" s="22"/>
      <c r="H90" s="22"/>
      <c r="I90" s="22"/>
      <c r="J90" s="22"/>
      <c r="K90" s="22"/>
      <c r="L90" s="22"/>
      <c r="M90" s="22"/>
      <c r="N90" s="285">
        <f>$BK$90</f>
        <v>0</v>
      </c>
      <c r="O90" s="181"/>
      <c r="P90" s="181"/>
      <c r="Q90" s="181"/>
      <c r="R90" s="22"/>
      <c r="S90" s="41"/>
      <c r="T90" s="57"/>
      <c r="U90" s="58"/>
      <c r="V90" s="58"/>
      <c r="W90" s="110">
        <f>$W$91+$W$229</f>
        <v>0</v>
      </c>
      <c r="X90" s="58"/>
      <c r="Y90" s="110">
        <f>$Y$91+$Y$229</f>
        <v>15.400029625197998</v>
      </c>
      <c r="Z90" s="58"/>
      <c r="AA90" s="111">
        <f>$AA$91+$AA$229</f>
        <v>0</v>
      </c>
      <c r="AT90" s="6" t="s">
        <v>703</v>
      </c>
      <c r="AU90" s="6" t="s">
        <v>761</v>
      </c>
      <c r="BK90" s="112">
        <f>$BK$91+$BK$229</f>
        <v>0</v>
      </c>
    </row>
    <row r="91" spans="2:63" s="113" customFormat="1" ht="37.5" customHeight="1">
      <c r="B91" s="114"/>
      <c r="C91" s="115"/>
      <c r="D91" s="116" t="s">
        <v>762</v>
      </c>
      <c r="E91" s="115"/>
      <c r="F91" s="115"/>
      <c r="G91" s="115"/>
      <c r="H91" s="115"/>
      <c r="I91" s="115"/>
      <c r="J91" s="115"/>
      <c r="K91" s="115"/>
      <c r="L91" s="115"/>
      <c r="M91" s="115"/>
      <c r="N91" s="286">
        <f>$BK$91</f>
        <v>0</v>
      </c>
      <c r="O91" s="172"/>
      <c r="P91" s="172"/>
      <c r="Q91" s="172"/>
      <c r="R91" s="115"/>
      <c r="S91" s="117"/>
      <c r="T91" s="118"/>
      <c r="U91" s="115"/>
      <c r="V91" s="115"/>
      <c r="W91" s="119">
        <f>$W$92+$W$126+$W$136+$W$145+$W$166+$W$212</f>
        <v>0</v>
      </c>
      <c r="X91" s="115"/>
      <c r="Y91" s="119">
        <f>$Y$92+$Y$126+$Y$136+$Y$145+$Y$166+$Y$212</f>
        <v>14.569437109439999</v>
      </c>
      <c r="Z91" s="115"/>
      <c r="AA91" s="120">
        <f>$AA$92+$AA$126+$AA$136+$AA$145+$AA$166+$AA$212</f>
        <v>0</v>
      </c>
      <c r="AR91" s="121" t="s">
        <v>654</v>
      </c>
      <c r="AT91" s="121" t="s">
        <v>703</v>
      </c>
      <c r="AU91" s="121" t="s">
        <v>704</v>
      </c>
      <c r="AY91" s="121" t="s">
        <v>783</v>
      </c>
      <c r="BK91" s="122">
        <f>$BK$92+$BK$126+$BK$136+$BK$145+$BK$166+$BK$212</f>
        <v>0</v>
      </c>
    </row>
    <row r="92" spans="2:63" s="113" customFormat="1" ht="21" customHeight="1">
      <c r="B92" s="114"/>
      <c r="C92" s="115"/>
      <c r="D92" s="123" t="s">
        <v>763</v>
      </c>
      <c r="E92" s="115"/>
      <c r="F92" s="115"/>
      <c r="G92" s="115"/>
      <c r="H92" s="115"/>
      <c r="I92" s="115"/>
      <c r="J92" s="115"/>
      <c r="K92" s="115"/>
      <c r="L92" s="115"/>
      <c r="M92" s="115"/>
      <c r="N92" s="171">
        <f>$BK$92</f>
        <v>0</v>
      </c>
      <c r="O92" s="172"/>
      <c r="P92" s="172"/>
      <c r="Q92" s="172"/>
      <c r="R92" s="115"/>
      <c r="S92" s="117"/>
      <c r="T92" s="118"/>
      <c r="U92" s="115"/>
      <c r="V92" s="115"/>
      <c r="W92" s="119">
        <f>SUM($W$93:$W$125)</f>
        <v>0</v>
      </c>
      <c r="X92" s="115"/>
      <c r="Y92" s="119">
        <f>SUM($Y$93:$Y$125)</f>
        <v>0</v>
      </c>
      <c r="Z92" s="115"/>
      <c r="AA92" s="120">
        <f>SUM($AA$93:$AA$125)</f>
        <v>0</v>
      </c>
      <c r="AR92" s="121" t="s">
        <v>654</v>
      </c>
      <c r="AT92" s="121" t="s">
        <v>703</v>
      </c>
      <c r="AU92" s="121" t="s">
        <v>654</v>
      </c>
      <c r="AY92" s="121" t="s">
        <v>783</v>
      </c>
      <c r="BK92" s="122">
        <f>SUM($BK$93:$BK$125)</f>
        <v>0</v>
      </c>
    </row>
    <row r="93" spans="2:65" s="6" customFormat="1" ht="27" customHeight="1">
      <c r="B93" s="21"/>
      <c r="C93" s="124" t="s">
        <v>654</v>
      </c>
      <c r="D93" s="124" t="s">
        <v>784</v>
      </c>
      <c r="E93" s="125" t="s">
        <v>880</v>
      </c>
      <c r="F93" s="158" t="s">
        <v>881</v>
      </c>
      <c r="G93" s="280"/>
      <c r="H93" s="280"/>
      <c r="I93" s="280"/>
      <c r="J93" s="127" t="s">
        <v>798</v>
      </c>
      <c r="K93" s="128">
        <v>2.624</v>
      </c>
      <c r="L93" s="281"/>
      <c r="M93" s="280"/>
      <c r="N93" s="282">
        <f>ROUND($L$93*$K$93,2)</f>
        <v>0</v>
      </c>
      <c r="O93" s="280"/>
      <c r="P93" s="280"/>
      <c r="Q93" s="280"/>
      <c r="R93" s="126" t="s">
        <v>788</v>
      </c>
      <c r="S93" s="41"/>
      <c r="T93" s="129"/>
      <c r="U93" s="130" t="s">
        <v>674</v>
      </c>
      <c r="V93" s="22"/>
      <c r="W93" s="22"/>
      <c r="X93" s="131">
        <v>0</v>
      </c>
      <c r="Y93" s="131">
        <f>$X$93*$K$93</f>
        <v>0</v>
      </c>
      <c r="Z93" s="131">
        <v>0</v>
      </c>
      <c r="AA93" s="132">
        <f>$Z$93*$K$93</f>
        <v>0</v>
      </c>
      <c r="AR93" s="89" t="s">
        <v>789</v>
      </c>
      <c r="AT93" s="89" t="s">
        <v>784</v>
      </c>
      <c r="AU93" s="89" t="s">
        <v>713</v>
      </c>
      <c r="AY93" s="6" t="s">
        <v>783</v>
      </c>
      <c r="BE93" s="133">
        <f>IF($U$93="základní",$N$93,0)</f>
        <v>0</v>
      </c>
      <c r="BF93" s="133">
        <f>IF($U$93="snížená",$N$93,0)</f>
        <v>0</v>
      </c>
      <c r="BG93" s="133">
        <f>IF($U$93="zákl. přenesená",$N$93,0)</f>
        <v>0</v>
      </c>
      <c r="BH93" s="133">
        <f>IF($U$93="sníž. přenesená",$N$93,0)</f>
        <v>0</v>
      </c>
      <c r="BI93" s="133">
        <f>IF($U$93="nulová",$N$93,0)</f>
        <v>0</v>
      </c>
      <c r="BJ93" s="89" t="s">
        <v>654</v>
      </c>
      <c r="BK93" s="133">
        <f>ROUND($L$93*$K$93,2)</f>
        <v>0</v>
      </c>
      <c r="BL93" s="89" t="s">
        <v>789</v>
      </c>
      <c r="BM93" s="89" t="s">
        <v>882</v>
      </c>
    </row>
    <row r="94" spans="2:47" s="6" customFormat="1" ht="16.5" customHeight="1">
      <c r="B94" s="21"/>
      <c r="C94" s="22"/>
      <c r="D94" s="22"/>
      <c r="E94" s="22"/>
      <c r="F94" s="298" t="s">
        <v>883</v>
      </c>
      <c r="G94" s="181"/>
      <c r="H94" s="181"/>
      <c r="I94" s="181"/>
      <c r="J94" s="181"/>
      <c r="K94" s="181"/>
      <c r="L94" s="181"/>
      <c r="M94" s="181"/>
      <c r="N94" s="181"/>
      <c r="O94" s="181"/>
      <c r="P94" s="181"/>
      <c r="Q94" s="181"/>
      <c r="R94" s="181"/>
      <c r="S94" s="41"/>
      <c r="T94" s="50"/>
      <c r="U94" s="22"/>
      <c r="V94" s="22"/>
      <c r="W94" s="22"/>
      <c r="X94" s="22"/>
      <c r="Y94" s="22"/>
      <c r="Z94" s="22"/>
      <c r="AA94" s="51"/>
      <c r="AT94" s="6" t="s">
        <v>884</v>
      </c>
      <c r="AU94" s="6" t="s">
        <v>713</v>
      </c>
    </row>
    <row r="95" spans="2:47" s="6" customFormat="1" ht="74.25" customHeight="1">
      <c r="B95" s="21"/>
      <c r="C95" s="22"/>
      <c r="D95" s="22"/>
      <c r="E95" s="22"/>
      <c r="F95" s="299" t="s">
        <v>885</v>
      </c>
      <c r="G95" s="181"/>
      <c r="H95" s="181"/>
      <c r="I95" s="181"/>
      <c r="J95" s="181"/>
      <c r="K95" s="181"/>
      <c r="L95" s="181"/>
      <c r="M95" s="181"/>
      <c r="N95" s="181"/>
      <c r="O95" s="181"/>
      <c r="P95" s="181"/>
      <c r="Q95" s="181"/>
      <c r="R95" s="181"/>
      <c r="S95" s="41"/>
      <c r="T95" s="50"/>
      <c r="U95" s="22"/>
      <c r="V95" s="22"/>
      <c r="W95" s="22"/>
      <c r="X95" s="22"/>
      <c r="Y95" s="22"/>
      <c r="Z95" s="22"/>
      <c r="AA95" s="51"/>
      <c r="AT95" s="6" t="s">
        <v>886</v>
      </c>
      <c r="AU95" s="6" t="s">
        <v>713</v>
      </c>
    </row>
    <row r="96" spans="2:51" s="6" customFormat="1" ht="15.75" customHeight="1">
      <c r="B96" s="139"/>
      <c r="C96" s="140"/>
      <c r="D96" s="140"/>
      <c r="E96" s="140"/>
      <c r="F96" s="296" t="s">
        <v>887</v>
      </c>
      <c r="G96" s="297"/>
      <c r="H96" s="297"/>
      <c r="I96" s="297"/>
      <c r="J96" s="140"/>
      <c r="K96" s="142">
        <v>2.624</v>
      </c>
      <c r="L96" s="140"/>
      <c r="M96" s="140"/>
      <c r="N96" s="140"/>
      <c r="O96" s="140"/>
      <c r="P96" s="140"/>
      <c r="Q96" s="140"/>
      <c r="R96" s="140"/>
      <c r="S96" s="143"/>
      <c r="T96" s="144"/>
      <c r="U96" s="140"/>
      <c r="V96" s="140"/>
      <c r="W96" s="140"/>
      <c r="X96" s="140"/>
      <c r="Y96" s="140"/>
      <c r="Z96" s="140"/>
      <c r="AA96" s="145"/>
      <c r="AT96" s="146" t="s">
        <v>888</v>
      </c>
      <c r="AU96" s="146" t="s">
        <v>713</v>
      </c>
      <c r="AV96" s="146" t="s">
        <v>713</v>
      </c>
      <c r="AW96" s="146" t="s">
        <v>761</v>
      </c>
      <c r="AX96" s="146" t="s">
        <v>704</v>
      </c>
      <c r="AY96" s="146" t="s">
        <v>783</v>
      </c>
    </row>
    <row r="97" spans="2:65" s="6" customFormat="1" ht="27" customHeight="1">
      <c r="B97" s="21"/>
      <c r="C97" s="124" t="s">
        <v>713</v>
      </c>
      <c r="D97" s="124" t="s">
        <v>784</v>
      </c>
      <c r="E97" s="125" t="s">
        <v>889</v>
      </c>
      <c r="F97" s="158" t="s">
        <v>890</v>
      </c>
      <c r="G97" s="280"/>
      <c r="H97" s="280"/>
      <c r="I97" s="280"/>
      <c r="J97" s="127" t="s">
        <v>798</v>
      </c>
      <c r="K97" s="128">
        <v>2.624</v>
      </c>
      <c r="L97" s="281"/>
      <c r="M97" s="280"/>
      <c r="N97" s="282">
        <f>ROUND($L$97*$K$97,2)</f>
        <v>0</v>
      </c>
      <c r="O97" s="280"/>
      <c r="P97" s="280"/>
      <c r="Q97" s="280"/>
      <c r="R97" s="126" t="s">
        <v>788</v>
      </c>
      <c r="S97" s="41"/>
      <c r="T97" s="129"/>
      <c r="U97" s="130" t="s">
        <v>674</v>
      </c>
      <c r="V97" s="22"/>
      <c r="W97" s="22"/>
      <c r="X97" s="131">
        <v>0</v>
      </c>
      <c r="Y97" s="131">
        <f>$X$97*$K$97</f>
        <v>0</v>
      </c>
      <c r="Z97" s="131">
        <v>0</v>
      </c>
      <c r="AA97" s="132">
        <f>$Z$97*$K$97</f>
        <v>0</v>
      </c>
      <c r="AR97" s="89" t="s">
        <v>789</v>
      </c>
      <c r="AT97" s="89" t="s">
        <v>784</v>
      </c>
      <c r="AU97" s="89" t="s">
        <v>713</v>
      </c>
      <c r="AY97" s="6" t="s">
        <v>783</v>
      </c>
      <c r="BE97" s="133">
        <f>IF($U$97="základní",$N$97,0)</f>
        <v>0</v>
      </c>
      <c r="BF97" s="133">
        <f>IF($U$97="snížená",$N$97,0)</f>
        <v>0</v>
      </c>
      <c r="BG97" s="133">
        <f>IF($U$97="zákl. přenesená",$N$97,0)</f>
        <v>0</v>
      </c>
      <c r="BH97" s="133">
        <f>IF($U$97="sníž. přenesená",$N$97,0)</f>
        <v>0</v>
      </c>
      <c r="BI97" s="133">
        <f>IF($U$97="nulová",$N$97,0)</f>
        <v>0</v>
      </c>
      <c r="BJ97" s="89" t="s">
        <v>654</v>
      </c>
      <c r="BK97" s="133">
        <f>ROUND($L$97*$K$97,2)</f>
        <v>0</v>
      </c>
      <c r="BL97" s="89" t="s">
        <v>789</v>
      </c>
      <c r="BM97" s="89" t="s">
        <v>891</v>
      </c>
    </row>
    <row r="98" spans="2:47" s="6" customFormat="1" ht="27" customHeight="1">
      <c r="B98" s="21"/>
      <c r="C98" s="22"/>
      <c r="D98" s="22"/>
      <c r="E98" s="22"/>
      <c r="F98" s="298" t="s">
        <v>892</v>
      </c>
      <c r="G98" s="181"/>
      <c r="H98" s="181"/>
      <c r="I98" s="181"/>
      <c r="J98" s="181"/>
      <c r="K98" s="181"/>
      <c r="L98" s="181"/>
      <c r="M98" s="181"/>
      <c r="N98" s="181"/>
      <c r="O98" s="181"/>
      <c r="P98" s="181"/>
      <c r="Q98" s="181"/>
      <c r="R98" s="181"/>
      <c r="S98" s="41"/>
      <c r="T98" s="50"/>
      <c r="U98" s="22"/>
      <c r="V98" s="22"/>
      <c r="W98" s="22"/>
      <c r="X98" s="22"/>
      <c r="Y98" s="22"/>
      <c r="Z98" s="22"/>
      <c r="AA98" s="51"/>
      <c r="AT98" s="6" t="s">
        <v>884</v>
      </c>
      <c r="AU98" s="6" t="s">
        <v>713</v>
      </c>
    </row>
    <row r="99" spans="2:47" s="6" customFormat="1" ht="74.25" customHeight="1">
      <c r="B99" s="21"/>
      <c r="C99" s="22"/>
      <c r="D99" s="22"/>
      <c r="E99" s="22"/>
      <c r="F99" s="299" t="s">
        <v>885</v>
      </c>
      <c r="G99" s="181"/>
      <c r="H99" s="181"/>
      <c r="I99" s="181"/>
      <c r="J99" s="181"/>
      <c r="K99" s="181"/>
      <c r="L99" s="181"/>
      <c r="M99" s="181"/>
      <c r="N99" s="181"/>
      <c r="O99" s="181"/>
      <c r="P99" s="181"/>
      <c r="Q99" s="181"/>
      <c r="R99" s="181"/>
      <c r="S99" s="41"/>
      <c r="T99" s="50"/>
      <c r="U99" s="22"/>
      <c r="V99" s="22"/>
      <c r="W99" s="22"/>
      <c r="X99" s="22"/>
      <c r="Y99" s="22"/>
      <c r="Z99" s="22"/>
      <c r="AA99" s="51"/>
      <c r="AT99" s="6" t="s">
        <v>886</v>
      </c>
      <c r="AU99" s="6" t="s">
        <v>713</v>
      </c>
    </row>
    <row r="100" spans="2:51" s="6" customFormat="1" ht="15.75" customHeight="1">
      <c r="B100" s="139"/>
      <c r="C100" s="140"/>
      <c r="D100" s="140"/>
      <c r="E100" s="140"/>
      <c r="F100" s="296" t="s">
        <v>887</v>
      </c>
      <c r="G100" s="297"/>
      <c r="H100" s="297"/>
      <c r="I100" s="297"/>
      <c r="J100" s="140"/>
      <c r="K100" s="142">
        <v>2.624</v>
      </c>
      <c r="L100" s="140"/>
      <c r="M100" s="140"/>
      <c r="N100" s="140"/>
      <c r="O100" s="140"/>
      <c r="P100" s="140"/>
      <c r="Q100" s="140"/>
      <c r="R100" s="140"/>
      <c r="S100" s="143"/>
      <c r="T100" s="144"/>
      <c r="U100" s="140"/>
      <c r="V100" s="140"/>
      <c r="W100" s="140"/>
      <c r="X100" s="140"/>
      <c r="Y100" s="140"/>
      <c r="Z100" s="140"/>
      <c r="AA100" s="145"/>
      <c r="AT100" s="146" t="s">
        <v>888</v>
      </c>
      <c r="AU100" s="146" t="s">
        <v>713</v>
      </c>
      <c r="AV100" s="146" t="s">
        <v>713</v>
      </c>
      <c r="AW100" s="146" t="s">
        <v>761</v>
      </c>
      <c r="AX100" s="146" t="s">
        <v>704</v>
      </c>
      <c r="AY100" s="146" t="s">
        <v>783</v>
      </c>
    </row>
    <row r="101" spans="2:65" s="6" customFormat="1" ht="27" customHeight="1">
      <c r="B101" s="21"/>
      <c r="C101" s="124" t="s">
        <v>795</v>
      </c>
      <c r="D101" s="124" t="s">
        <v>784</v>
      </c>
      <c r="E101" s="125" t="s">
        <v>893</v>
      </c>
      <c r="F101" s="158" t="s">
        <v>894</v>
      </c>
      <c r="G101" s="280"/>
      <c r="H101" s="280"/>
      <c r="I101" s="280"/>
      <c r="J101" s="127" t="s">
        <v>798</v>
      </c>
      <c r="K101" s="128">
        <v>2.73</v>
      </c>
      <c r="L101" s="281"/>
      <c r="M101" s="280"/>
      <c r="N101" s="282">
        <f>ROUND($L$101*$K$101,2)</f>
        <v>0</v>
      </c>
      <c r="O101" s="280"/>
      <c r="P101" s="280"/>
      <c r="Q101" s="280"/>
      <c r="R101" s="126" t="s">
        <v>788</v>
      </c>
      <c r="S101" s="41"/>
      <c r="T101" s="129"/>
      <c r="U101" s="130" t="s">
        <v>674</v>
      </c>
      <c r="V101" s="22"/>
      <c r="W101" s="22"/>
      <c r="X101" s="131">
        <v>0</v>
      </c>
      <c r="Y101" s="131">
        <f>$X$101*$K$101</f>
        <v>0</v>
      </c>
      <c r="Z101" s="131">
        <v>0</v>
      </c>
      <c r="AA101" s="132">
        <f>$Z$101*$K$101</f>
        <v>0</v>
      </c>
      <c r="AR101" s="89" t="s">
        <v>789</v>
      </c>
      <c r="AT101" s="89" t="s">
        <v>784</v>
      </c>
      <c r="AU101" s="89" t="s">
        <v>713</v>
      </c>
      <c r="AY101" s="6" t="s">
        <v>783</v>
      </c>
      <c r="BE101" s="133">
        <f>IF($U$101="základní",$N$101,0)</f>
        <v>0</v>
      </c>
      <c r="BF101" s="133">
        <f>IF($U$101="snížená",$N$101,0)</f>
        <v>0</v>
      </c>
      <c r="BG101" s="133">
        <f>IF($U$101="zákl. přenesená",$N$101,0)</f>
        <v>0</v>
      </c>
      <c r="BH101" s="133">
        <f>IF($U$101="sníž. přenesená",$N$101,0)</f>
        <v>0</v>
      </c>
      <c r="BI101" s="133">
        <f>IF($U$101="nulová",$N$101,0)</f>
        <v>0</v>
      </c>
      <c r="BJ101" s="89" t="s">
        <v>654</v>
      </c>
      <c r="BK101" s="133">
        <f>ROUND($L$101*$K$101,2)</f>
        <v>0</v>
      </c>
      <c r="BL101" s="89" t="s">
        <v>789</v>
      </c>
      <c r="BM101" s="89" t="s">
        <v>895</v>
      </c>
    </row>
    <row r="102" spans="2:47" s="6" customFormat="1" ht="27" customHeight="1">
      <c r="B102" s="21"/>
      <c r="C102" s="22"/>
      <c r="D102" s="22"/>
      <c r="E102" s="22"/>
      <c r="F102" s="298" t="s">
        <v>896</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884</v>
      </c>
      <c r="AU102" s="6" t="s">
        <v>713</v>
      </c>
    </row>
    <row r="103" spans="2:47" s="6" customFormat="1" ht="74.25" customHeight="1">
      <c r="B103" s="21"/>
      <c r="C103" s="22"/>
      <c r="D103" s="22"/>
      <c r="E103" s="22"/>
      <c r="F103" s="299" t="s">
        <v>897</v>
      </c>
      <c r="G103" s="181"/>
      <c r="H103" s="181"/>
      <c r="I103" s="181"/>
      <c r="J103" s="181"/>
      <c r="K103" s="181"/>
      <c r="L103" s="181"/>
      <c r="M103" s="181"/>
      <c r="N103" s="181"/>
      <c r="O103" s="181"/>
      <c r="P103" s="181"/>
      <c r="Q103" s="181"/>
      <c r="R103" s="181"/>
      <c r="S103" s="41"/>
      <c r="T103" s="50"/>
      <c r="U103" s="22"/>
      <c r="V103" s="22"/>
      <c r="W103" s="22"/>
      <c r="X103" s="22"/>
      <c r="Y103" s="22"/>
      <c r="Z103" s="22"/>
      <c r="AA103" s="51"/>
      <c r="AT103" s="6" t="s">
        <v>886</v>
      </c>
      <c r="AU103" s="6" t="s">
        <v>713</v>
      </c>
    </row>
    <row r="104" spans="2:51" s="6" customFormat="1" ht="15.75" customHeight="1">
      <c r="B104" s="139"/>
      <c r="C104" s="140"/>
      <c r="D104" s="140"/>
      <c r="E104" s="140"/>
      <c r="F104" s="296" t="s">
        <v>898</v>
      </c>
      <c r="G104" s="297"/>
      <c r="H104" s="297"/>
      <c r="I104" s="297"/>
      <c r="J104" s="140"/>
      <c r="K104" s="142">
        <v>2.73</v>
      </c>
      <c r="L104" s="140"/>
      <c r="M104" s="140"/>
      <c r="N104" s="140"/>
      <c r="O104" s="140"/>
      <c r="P104" s="140"/>
      <c r="Q104" s="140"/>
      <c r="R104" s="140"/>
      <c r="S104" s="143"/>
      <c r="T104" s="144"/>
      <c r="U104" s="140"/>
      <c r="V104" s="140"/>
      <c r="W104" s="140"/>
      <c r="X104" s="140"/>
      <c r="Y104" s="140"/>
      <c r="Z104" s="140"/>
      <c r="AA104" s="145"/>
      <c r="AT104" s="146" t="s">
        <v>888</v>
      </c>
      <c r="AU104" s="146" t="s">
        <v>713</v>
      </c>
      <c r="AV104" s="146" t="s">
        <v>713</v>
      </c>
      <c r="AW104" s="146" t="s">
        <v>761</v>
      </c>
      <c r="AX104" s="146" t="s">
        <v>704</v>
      </c>
      <c r="AY104" s="146" t="s">
        <v>783</v>
      </c>
    </row>
    <row r="105" spans="2:65" s="6" customFormat="1" ht="27" customHeight="1">
      <c r="B105" s="21"/>
      <c r="C105" s="124" t="s">
        <v>789</v>
      </c>
      <c r="D105" s="124" t="s">
        <v>784</v>
      </c>
      <c r="E105" s="125" t="s">
        <v>899</v>
      </c>
      <c r="F105" s="158" t="s">
        <v>900</v>
      </c>
      <c r="G105" s="280"/>
      <c r="H105" s="280"/>
      <c r="I105" s="280"/>
      <c r="J105" s="127" t="s">
        <v>798</v>
      </c>
      <c r="K105" s="128">
        <v>2.73</v>
      </c>
      <c r="L105" s="281"/>
      <c r="M105" s="280"/>
      <c r="N105" s="282">
        <f>ROUND($L$105*$K$105,2)</f>
        <v>0</v>
      </c>
      <c r="O105" s="280"/>
      <c r="P105" s="280"/>
      <c r="Q105" s="280"/>
      <c r="R105" s="126" t="s">
        <v>788</v>
      </c>
      <c r="S105" s="41"/>
      <c r="T105" s="129"/>
      <c r="U105" s="130" t="s">
        <v>674</v>
      </c>
      <c r="V105" s="22"/>
      <c r="W105" s="22"/>
      <c r="X105" s="131">
        <v>0</v>
      </c>
      <c r="Y105" s="131">
        <f>$X$105*$K$105</f>
        <v>0</v>
      </c>
      <c r="Z105" s="131">
        <v>0</v>
      </c>
      <c r="AA105" s="132">
        <f>$Z$105*$K$105</f>
        <v>0</v>
      </c>
      <c r="AR105" s="89" t="s">
        <v>789</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789</v>
      </c>
      <c r="BM105" s="89" t="s">
        <v>901</v>
      </c>
    </row>
    <row r="106" spans="2:47" s="6" customFormat="1" ht="27" customHeight="1">
      <c r="B106" s="21"/>
      <c r="C106" s="22"/>
      <c r="D106" s="22"/>
      <c r="E106" s="22"/>
      <c r="F106" s="298" t="s">
        <v>902</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74.25" customHeight="1">
      <c r="B107" s="21"/>
      <c r="C107" s="22"/>
      <c r="D107" s="22"/>
      <c r="E107" s="22"/>
      <c r="F107" s="299" t="s">
        <v>897</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886</v>
      </c>
      <c r="AU107" s="6" t="s">
        <v>713</v>
      </c>
    </row>
    <row r="108" spans="2:65" s="6" customFormat="1" ht="27" customHeight="1">
      <c r="B108" s="21"/>
      <c r="C108" s="124" t="s">
        <v>803</v>
      </c>
      <c r="D108" s="124" t="s">
        <v>784</v>
      </c>
      <c r="E108" s="125" t="s">
        <v>903</v>
      </c>
      <c r="F108" s="158" t="s">
        <v>904</v>
      </c>
      <c r="G108" s="280"/>
      <c r="H108" s="280"/>
      <c r="I108" s="280"/>
      <c r="J108" s="127" t="s">
        <v>798</v>
      </c>
      <c r="K108" s="128">
        <v>5.354</v>
      </c>
      <c r="L108" s="281"/>
      <c r="M108" s="280"/>
      <c r="N108" s="282">
        <f>ROUND($L$108*$K$108,2)</f>
        <v>0</v>
      </c>
      <c r="O108" s="280"/>
      <c r="P108" s="280"/>
      <c r="Q108" s="280"/>
      <c r="R108" s="126" t="s">
        <v>788</v>
      </c>
      <c r="S108" s="41"/>
      <c r="T108" s="129"/>
      <c r="U108" s="130" t="s">
        <v>674</v>
      </c>
      <c r="V108" s="22"/>
      <c r="W108" s="22"/>
      <c r="X108" s="131">
        <v>0</v>
      </c>
      <c r="Y108" s="131">
        <f>$X$108*$K$108</f>
        <v>0</v>
      </c>
      <c r="Z108" s="131">
        <v>0</v>
      </c>
      <c r="AA108" s="132">
        <f>$Z$108*$K$108</f>
        <v>0</v>
      </c>
      <c r="AR108" s="89" t="s">
        <v>789</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789</v>
      </c>
      <c r="BM108" s="89" t="s">
        <v>905</v>
      </c>
    </row>
    <row r="109" spans="2:47" s="6" customFormat="1" ht="27" customHeight="1">
      <c r="B109" s="21"/>
      <c r="C109" s="22"/>
      <c r="D109" s="22"/>
      <c r="E109" s="22"/>
      <c r="F109" s="298" t="s">
        <v>906</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47" s="6" customFormat="1" ht="204" customHeight="1">
      <c r="B110" s="21"/>
      <c r="C110" s="22"/>
      <c r="D110" s="22"/>
      <c r="E110" s="22"/>
      <c r="F110" s="299" t="s">
        <v>907</v>
      </c>
      <c r="G110" s="181"/>
      <c r="H110" s="181"/>
      <c r="I110" s="181"/>
      <c r="J110" s="181"/>
      <c r="K110" s="181"/>
      <c r="L110" s="181"/>
      <c r="M110" s="181"/>
      <c r="N110" s="181"/>
      <c r="O110" s="181"/>
      <c r="P110" s="181"/>
      <c r="Q110" s="181"/>
      <c r="R110" s="181"/>
      <c r="S110" s="41"/>
      <c r="T110" s="50"/>
      <c r="U110" s="22"/>
      <c r="V110" s="22"/>
      <c r="W110" s="22"/>
      <c r="X110" s="22"/>
      <c r="Y110" s="22"/>
      <c r="Z110" s="22"/>
      <c r="AA110" s="51"/>
      <c r="AT110" s="6" t="s">
        <v>886</v>
      </c>
      <c r="AU110" s="6" t="s">
        <v>713</v>
      </c>
    </row>
    <row r="111" spans="2:51" s="6" customFormat="1" ht="15.75" customHeight="1">
      <c r="B111" s="139"/>
      <c r="C111" s="140"/>
      <c r="D111" s="140"/>
      <c r="E111" s="140"/>
      <c r="F111" s="296" t="s">
        <v>887</v>
      </c>
      <c r="G111" s="297"/>
      <c r="H111" s="297"/>
      <c r="I111" s="297"/>
      <c r="J111" s="140"/>
      <c r="K111" s="142">
        <v>2.624</v>
      </c>
      <c r="L111" s="140"/>
      <c r="M111" s="140"/>
      <c r="N111" s="140"/>
      <c r="O111" s="140"/>
      <c r="P111" s="140"/>
      <c r="Q111" s="140"/>
      <c r="R111" s="140"/>
      <c r="S111" s="143"/>
      <c r="T111" s="144"/>
      <c r="U111" s="140"/>
      <c r="V111" s="140"/>
      <c r="W111" s="140"/>
      <c r="X111" s="140"/>
      <c r="Y111" s="140"/>
      <c r="Z111" s="140"/>
      <c r="AA111" s="145"/>
      <c r="AT111" s="146" t="s">
        <v>888</v>
      </c>
      <c r="AU111" s="146" t="s">
        <v>713</v>
      </c>
      <c r="AV111" s="146" t="s">
        <v>713</v>
      </c>
      <c r="AW111" s="146" t="s">
        <v>761</v>
      </c>
      <c r="AX111" s="146" t="s">
        <v>704</v>
      </c>
      <c r="AY111" s="146" t="s">
        <v>783</v>
      </c>
    </row>
    <row r="112" spans="2:51" s="6" customFormat="1" ht="15.75" customHeight="1">
      <c r="B112" s="139"/>
      <c r="C112" s="140"/>
      <c r="D112" s="140"/>
      <c r="E112" s="140"/>
      <c r="F112" s="296" t="s">
        <v>908</v>
      </c>
      <c r="G112" s="297"/>
      <c r="H112" s="297"/>
      <c r="I112" s="297"/>
      <c r="J112" s="140"/>
      <c r="K112" s="142">
        <v>2.73</v>
      </c>
      <c r="L112" s="140"/>
      <c r="M112" s="140"/>
      <c r="N112" s="140"/>
      <c r="O112" s="140"/>
      <c r="P112" s="140"/>
      <c r="Q112" s="140"/>
      <c r="R112" s="140"/>
      <c r="S112" s="143"/>
      <c r="T112" s="144"/>
      <c r="U112" s="140"/>
      <c r="V112" s="140"/>
      <c r="W112" s="140"/>
      <c r="X112" s="140"/>
      <c r="Y112" s="140"/>
      <c r="Z112" s="140"/>
      <c r="AA112" s="145"/>
      <c r="AT112" s="146" t="s">
        <v>888</v>
      </c>
      <c r="AU112" s="146" t="s">
        <v>713</v>
      </c>
      <c r="AV112" s="146" t="s">
        <v>713</v>
      </c>
      <c r="AW112" s="146" t="s">
        <v>761</v>
      </c>
      <c r="AX112" s="146" t="s">
        <v>704</v>
      </c>
      <c r="AY112" s="146" t="s">
        <v>783</v>
      </c>
    </row>
    <row r="113" spans="2:65" s="6" customFormat="1" ht="39" customHeight="1">
      <c r="B113" s="21"/>
      <c r="C113" s="124" t="s">
        <v>807</v>
      </c>
      <c r="D113" s="124" t="s">
        <v>784</v>
      </c>
      <c r="E113" s="125" t="s">
        <v>909</v>
      </c>
      <c r="F113" s="158" t="s">
        <v>910</v>
      </c>
      <c r="G113" s="280"/>
      <c r="H113" s="280"/>
      <c r="I113" s="280"/>
      <c r="J113" s="127" t="s">
        <v>798</v>
      </c>
      <c r="K113" s="128">
        <v>26.77</v>
      </c>
      <c r="L113" s="281"/>
      <c r="M113" s="280"/>
      <c r="N113" s="282">
        <f>ROUND($L$113*$K$113,2)</f>
        <v>0</v>
      </c>
      <c r="O113" s="280"/>
      <c r="P113" s="280"/>
      <c r="Q113" s="280"/>
      <c r="R113" s="126" t="s">
        <v>788</v>
      </c>
      <c r="S113" s="41"/>
      <c r="T113" s="129"/>
      <c r="U113" s="130" t="s">
        <v>674</v>
      </c>
      <c r="V113" s="22"/>
      <c r="W113" s="22"/>
      <c r="X113" s="131">
        <v>0</v>
      </c>
      <c r="Y113" s="131">
        <f>$X$113*$K$113</f>
        <v>0</v>
      </c>
      <c r="Z113" s="131">
        <v>0</v>
      </c>
      <c r="AA113" s="132">
        <f>$Z$113*$K$113</f>
        <v>0</v>
      </c>
      <c r="AR113" s="89" t="s">
        <v>789</v>
      </c>
      <c r="AT113" s="89" t="s">
        <v>784</v>
      </c>
      <c r="AU113" s="89" t="s">
        <v>713</v>
      </c>
      <c r="AY113" s="6" t="s">
        <v>783</v>
      </c>
      <c r="BE113" s="133">
        <f>IF($U$113="základní",$N$113,0)</f>
        <v>0</v>
      </c>
      <c r="BF113" s="133">
        <f>IF($U$113="snížená",$N$113,0)</f>
        <v>0</v>
      </c>
      <c r="BG113" s="133">
        <f>IF($U$113="zákl. přenesená",$N$113,0)</f>
        <v>0</v>
      </c>
      <c r="BH113" s="133">
        <f>IF($U$113="sníž. přenesená",$N$113,0)</f>
        <v>0</v>
      </c>
      <c r="BI113" s="133">
        <f>IF($U$113="nulová",$N$113,0)</f>
        <v>0</v>
      </c>
      <c r="BJ113" s="89" t="s">
        <v>654</v>
      </c>
      <c r="BK113" s="133">
        <f>ROUND($L$113*$K$113,2)</f>
        <v>0</v>
      </c>
      <c r="BL113" s="89" t="s">
        <v>789</v>
      </c>
      <c r="BM113" s="89" t="s">
        <v>911</v>
      </c>
    </row>
    <row r="114" spans="2:47" s="6" customFormat="1" ht="27" customHeight="1">
      <c r="B114" s="21"/>
      <c r="C114" s="22"/>
      <c r="D114" s="22"/>
      <c r="E114" s="22"/>
      <c r="F114" s="298" t="s">
        <v>912</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884</v>
      </c>
      <c r="AU114" s="6" t="s">
        <v>713</v>
      </c>
    </row>
    <row r="115" spans="2:47" s="6" customFormat="1" ht="204" customHeight="1">
      <c r="B115" s="21"/>
      <c r="C115" s="22"/>
      <c r="D115" s="22"/>
      <c r="E115" s="22"/>
      <c r="F115" s="299" t="s">
        <v>907</v>
      </c>
      <c r="G115" s="181"/>
      <c r="H115" s="181"/>
      <c r="I115" s="181"/>
      <c r="J115" s="181"/>
      <c r="K115" s="181"/>
      <c r="L115" s="181"/>
      <c r="M115" s="181"/>
      <c r="N115" s="181"/>
      <c r="O115" s="181"/>
      <c r="P115" s="181"/>
      <c r="Q115" s="181"/>
      <c r="R115" s="181"/>
      <c r="S115" s="41"/>
      <c r="T115" s="50"/>
      <c r="U115" s="22"/>
      <c r="V115" s="22"/>
      <c r="W115" s="22"/>
      <c r="X115" s="22"/>
      <c r="Y115" s="22"/>
      <c r="Z115" s="22"/>
      <c r="AA115" s="51"/>
      <c r="AT115" s="6" t="s">
        <v>886</v>
      </c>
      <c r="AU115" s="6" t="s">
        <v>713</v>
      </c>
    </row>
    <row r="116" spans="2:51" s="6" customFormat="1" ht="15.75" customHeight="1">
      <c r="B116" s="139"/>
      <c r="C116" s="140"/>
      <c r="D116" s="140"/>
      <c r="E116" s="140"/>
      <c r="F116" s="296" t="s">
        <v>913</v>
      </c>
      <c r="G116" s="297"/>
      <c r="H116" s="297"/>
      <c r="I116" s="297"/>
      <c r="J116" s="140"/>
      <c r="K116" s="142">
        <v>26.77</v>
      </c>
      <c r="L116" s="140"/>
      <c r="M116" s="140"/>
      <c r="N116" s="140"/>
      <c r="O116" s="140"/>
      <c r="P116" s="140"/>
      <c r="Q116" s="140"/>
      <c r="R116" s="140"/>
      <c r="S116" s="143"/>
      <c r="T116" s="144"/>
      <c r="U116" s="140"/>
      <c r="V116" s="140"/>
      <c r="W116" s="140"/>
      <c r="X116" s="140"/>
      <c r="Y116" s="140"/>
      <c r="Z116" s="140"/>
      <c r="AA116" s="145"/>
      <c r="AT116" s="146" t="s">
        <v>888</v>
      </c>
      <c r="AU116" s="146" t="s">
        <v>713</v>
      </c>
      <c r="AV116" s="146" t="s">
        <v>713</v>
      </c>
      <c r="AW116" s="146" t="s">
        <v>704</v>
      </c>
      <c r="AX116" s="146" t="s">
        <v>654</v>
      </c>
      <c r="AY116" s="146" t="s">
        <v>783</v>
      </c>
    </row>
    <row r="117" spans="2:65" s="6" customFormat="1" ht="15.75" customHeight="1">
      <c r="B117" s="21"/>
      <c r="C117" s="124" t="s">
        <v>811</v>
      </c>
      <c r="D117" s="124" t="s">
        <v>784</v>
      </c>
      <c r="E117" s="125" t="s">
        <v>812</v>
      </c>
      <c r="F117" s="158" t="s">
        <v>813</v>
      </c>
      <c r="G117" s="280"/>
      <c r="H117" s="280"/>
      <c r="I117" s="280"/>
      <c r="J117" s="127" t="s">
        <v>798</v>
      </c>
      <c r="K117" s="128">
        <v>5.354</v>
      </c>
      <c r="L117" s="281"/>
      <c r="M117" s="280"/>
      <c r="N117" s="282">
        <f>ROUND($L$117*$K$117,2)</f>
        <v>0</v>
      </c>
      <c r="O117" s="280"/>
      <c r="P117" s="280"/>
      <c r="Q117" s="280"/>
      <c r="R117" s="126" t="s">
        <v>788</v>
      </c>
      <c r="S117" s="41"/>
      <c r="T117" s="129"/>
      <c r="U117" s="130" t="s">
        <v>674</v>
      </c>
      <c r="V117" s="22"/>
      <c r="W117" s="22"/>
      <c r="X117" s="131">
        <v>0</v>
      </c>
      <c r="Y117" s="131">
        <f>$X$117*$K$117</f>
        <v>0</v>
      </c>
      <c r="Z117" s="131">
        <v>0</v>
      </c>
      <c r="AA117" s="132">
        <f>$Z$117*$K$117</f>
        <v>0</v>
      </c>
      <c r="AR117" s="89" t="s">
        <v>789</v>
      </c>
      <c r="AT117" s="89" t="s">
        <v>784</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789</v>
      </c>
      <c r="BM117" s="89" t="s">
        <v>914</v>
      </c>
    </row>
    <row r="118" spans="2:47" s="6" customFormat="1" ht="16.5" customHeight="1">
      <c r="B118" s="21"/>
      <c r="C118" s="22"/>
      <c r="D118" s="22"/>
      <c r="E118" s="22"/>
      <c r="F118" s="298" t="s">
        <v>813</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47" s="6" customFormat="1" ht="333.75" customHeight="1">
      <c r="B119" s="21"/>
      <c r="C119" s="22"/>
      <c r="D119" s="22"/>
      <c r="E119" s="22"/>
      <c r="F119" s="299" t="s">
        <v>915</v>
      </c>
      <c r="G119" s="181"/>
      <c r="H119" s="181"/>
      <c r="I119" s="181"/>
      <c r="J119" s="181"/>
      <c r="K119" s="181"/>
      <c r="L119" s="181"/>
      <c r="M119" s="181"/>
      <c r="N119" s="181"/>
      <c r="O119" s="181"/>
      <c r="P119" s="181"/>
      <c r="Q119" s="181"/>
      <c r="R119" s="181"/>
      <c r="S119" s="41"/>
      <c r="T119" s="50"/>
      <c r="U119" s="22"/>
      <c r="V119" s="22"/>
      <c r="W119" s="22"/>
      <c r="X119" s="22"/>
      <c r="Y119" s="22"/>
      <c r="Z119" s="22"/>
      <c r="AA119" s="51"/>
      <c r="AT119" s="6" t="s">
        <v>886</v>
      </c>
      <c r="AU119" s="6" t="s">
        <v>713</v>
      </c>
    </row>
    <row r="120" spans="2:51" s="6" customFormat="1" ht="15.75" customHeight="1">
      <c r="B120" s="139"/>
      <c r="C120" s="140"/>
      <c r="D120" s="140"/>
      <c r="E120" s="140"/>
      <c r="F120" s="296" t="s">
        <v>887</v>
      </c>
      <c r="G120" s="297"/>
      <c r="H120" s="297"/>
      <c r="I120" s="297"/>
      <c r="J120" s="140"/>
      <c r="K120" s="142">
        <v>2.624</v>
      </c>
      <c r="L120" s="140"/>
      <c r="M120" s="140"/>
      <c r="N120" s="140"/>
      <c r="O120" s="140"/>
      <c r="P120" s="140"/>
      <c r="Q120" s="140"/>
      <c r="R120" s="140"/>
      <c r="S120" s="143"/>
      <c r="T120" s="144"/>
      <c r="U120" s="140"/>
      <c r="V120" s="140"/>
      <c r="W120" s="140"/>
      <c r="X120" s="140"/>
      <c r="Y120" s="140"/>
      <c r="Z120" s="140"/>
      <c r="AA120" s="145"/>
      <c r="AT120" s="146" t="s">
        <v>888</v>
      </c>
      <c r="AU120" s="146" t="s">
        <v>713</v>
      </c>
      <c r="AV120" s="146" t="s">
        <v>713</v>
      </c>
      <c r="AW120" s="146" t="s">
        <v>761</v>
      </c>
      <c r="AX120" s="146" t="s">
        <v>704</v>
      </c>
      <c r="AY120" s="146" t="s">
        <v>783</v>
      </c>
    </row>
    <row r="121" spans="2:51" s="6" customFormat="1" ht="15.75" customHeight="1">
      <c r="B121" s="139"/>
      <c r="C121" s="140"/>
      <c r="D121" s="140"/>
      <c r="E121" s="140"/>
      <c r="F121" s="296" t="s">
        <v>908</v>
      </c>
      <c r="G121" s="297"/>
      <c r="H121" s="297"/>
      <c r="I121" s="297"/>
      <c r="J121" s="140"/>
      <c r="K121" s="142">
        <v>2.73</v>
      </c>
      <c r="L121" s="140"/>
      <c r="M121" s="140"/>
      <c r="N121" s="140"/>
      <c r="O121" s="140"/>
      <c r="P121" s="140"/>
      <c r="Q121" s="140"/>
      <c r="R121" s="140"/>
      <c r="S121" s="143"/>
      <c r="T121" s="144"/>
      <c r="U121" s="140"/>
      <c r="V121" s="140"/>
      <c r="W121" s="140"/>
      <c r="X121" s="140"/>
      <c r="Y121" s="140"/>
      <c r="Z121" s="140"/>
      <c r="AA121" s="145"/>
      <c r="AT121" s="146" t="s">
        <v>888</v>
      </c>
      <c r="AU121" s="146" t="s">
        <v>713</v>
      </c>
      <c r="AV121" s="146" t="s">
        <v>713</v>
      </c>
      <c r="AW121" s="146" t="s">
        <v>761</v>
      </c>
      <c r="AX121" s="146" t="s">
        <v>704</v>
      </c>
      <c r="AY121" s="146" t="s">
        <v>783</v>
      </c>
    </row>
    <row r="122" spans="2:65" s="6" customFormat="1" ht="27" customHeight="1">
      <c r="B122" s="21"/>
      <c r="C122" s="124" t="s">
        <v>815</v>
      </c>
      <c r="D122" s="124" t="s">
        <v>784</v>
      </c>
      <c r="E122" s="125" t="s">
        <v>916</v>
      </c>
      <c r="F122" s="158" t="s">
        <v>917</v>
      </c>
      <c r="G122" s="280"/>
      <c r="H122" s="280"/>
      <c r="I122" s="280"/>
      <c r="J122" s="127" t="s">
        <v>845</v>
      </c>
      <c r="K122" s="128">
        <v>10.173</v>
      </c>
      <c r="L122" s="281"/>
      <c r="M122" s="280"/>
      <c r="N122" s="282">
        <f>ROUND($L$122*$K$122,2)</f>
        <v>0</v>
      </c>
      <c r="O122" s="280"/>
      <c r="P122" s="280"/>
      <c r="Q122" s="280"/>
      <c r="R122" s="126"/>
      <c r="S122" s="41"/>
      <c r="T122" s="129"/>
      <c r="U122" s="130" t="s">
        <v>674</v>
      </c>
      <c r="V122" s="22"/>
      <c r="W122" s="22"/>
      <c r="X122" s="131">
        <v>0</v>
      </c>
      <c r="Y122" s="131">
        <f>$X$122*$K$122</f>
        <v>0</v>
      </c>
      <c r="Z122" s="131">
        <v>0</v>
      </c>
      <c r="AA122" s="132">
        <f>$Z$122*$K$122</f>
        <v>0</v>
      </c>
      <c r="AR122" s="89" t="s">
        <v>789</v>
      </c>
      <c r="AT122" s="89" t="s">
        <v>784</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789</v>
      </c>
      <c r="BM122" s="89" t="s">
        <v>918</v>
      </c>
    </row>
    <row r="123" spans="2:47" s="6" customFormat="1" ht="16.5" customHeight="1">
      <c r="B123" s="21"/>
      <c r="C123" s="22"/>
      <c r="D123" s="22"/>
      <c r="E123" s="22"/>
      <c r="F123" s="298" t="s">
        <v>919</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51" s="6" customFormat="1" ht="15.75" customHeight="1">
      <c r="B124" s="139"/>
      <c r="C124" s="140"/>
      <c r="D124" s="140"/>
      <c r="E124" s="140"/>
      <c r="F124" s="296" t="s">
        <v>920</v>
      </c>
      <c r="G124" s="297"/>
      <c r="H124" s="297"/>
      <c r="I124" s="297"/>
      <c r="J124" s="140"/>
      <c r="K124" s="142">
        <v>5.187</v>
      </c>
      <c r="L124" s="140"/>
      <c r="M124" s="140"/>
      <c r="N124" s="140"/>
      <c r="O124" s="140"/>
      <c r="P124" s="140"/>
      <c r="Q124" s="140"/>
      <c r="R124" s="140"/>
      <c r="S124" s="143"/>
      <c r="T124" s="144"/>
      <c r="U124" s="140"/>
      <c r="V124" s="140"/>
      <c r="W124" s="140"/>
      <c r="X124" s="140"/>
      <c r="Y124" s="140"/>
      <c r="Z124" s="140"/>
      <c r="AA124" s="145"/>
      <c r="AT124" s="146" t="s">
        <v>888</v>
      </c>
      <c r="AU124" s="146" t="s">
        <v>713</v>
      </c>
      <c r="AV124" s="146" t="s">
        <v>713</v>
      </c>
      <c r="AW124" s="146" t="s">
        <v>761</v>
      </c>
      <c r="AX124" s="146" t="s">
        <v>704</v>
      </c>
      <c r="AY124" s="146" t="s">
        <v>783</v>
      </c>
    </row>
    <row r="125" spans="2:51" s="6" customFormat="1" ht="15.75" customHeight="1">
      <c r="B125" s="139"/>
      <c r="C125" s="140"/>
      <c r="D125" s="140"/>
      <c r="E125" s="140"/>
      <c r="F125" s="296" t="s">
        <v>921</v>
      </c>
      <c r="G125" s="297"/>
      <c r="H125" s="297"/>
      <c r="I125" s="297"/>
      <c r="J125" s="140"/>
      <c r="K125" s="142">
        <v>4.986</v>
      </c>
      <c r="L125" s="140"/>
      <c r="M125" s="140"/>
      <c r="N125" s="140"/>
      <c r="O125" s="140"/>
      <c r="P125" s="140"/>
      <c r="Q125" s="140"/>
      <c r="R125" s="140"/>
      <c r="S125" s="143"/>
      <c r="T125" s="144"/>
      <c r="U125" s="140"/>
      <c r="V125" s="140"/>
      <c r="W125" s="140"/>
      <c r="X125" s="140"/>
      <c r="Y125" s="140"/>
      <c r="Z125" s="140"/>
      <c r="AA125" s="145"/>
      <c r="AT125" s="146" t="s">
        <v>888</v>
      </c>
      <c r="AU125" s="146" t="s">
        <v>713</v>
      </c>
      <c r="AV125" s="146" t="s">
        <v>713</v>
      </c>
      <c r="AW125" s="146" t="s">
        <v>761</v>
      </c>
      <c r="AX125" s="146" t="s">
        <v>704</v>
      </c>
      <c r="AY125" s="146" t="s">
        <v>783</v>
      </c>
    </row>
    <row r="126" spans="2:63" s="113" customFormat="1" ht="30.75" customHeight="1">
      <c r="B126" s="114"/>
      <c r="C126" s="115"/>
      <c r="D126" s="123" t="s">
        <v>764</v>
      </c>
      <c r="E126" s="115"/>
      <c r="F126" s="115"/>
      <c r="G126" s="115"/>
      <c r="H126" s="115"/>
      <c r="I126" s="115"/>
      <c r="J126" s="115"/>
      <c r="K126" s="115"/>
      <c r="L126" s="115"/>
      <c r="M126" s="115"/>
      <c r="N126" s="171">
        <f>$BK$126</f>
        <v>0</v>
      </c>
      <c r="O126" s="172"/>
      <c r="P126" s="172"/>
      <c r="Q126" s="172"/>
      <c r="R126" s="115"/>
      <c r="S126" s="117"/>
      <c r="T126" s="118"/>
      <c r="U126" s="115"/>
      <c r="V126" s="115"/>
      <c r="W126" s="119">
        <f>SUM($W$127:$W$135)</f>
        <v>0</v>
      </c>
      <c r="X126" s="115"/>
      <c r="Y126" s="119">
        <f>SUM($Y$127:$Y$135)</f>
        <v>7.92296194404</v>
      </c>
      <c r="Z126" s="115"/>
      <c r="AA126" s="120">
        <f>SUM($AA$127:$AA$135)</f>
        <v>0</v>
      </c>
      <c r="AR126" s="121" t="s">
        <v>654</v>
      </c>
      <c r="AT126" s="121" t="s">
        <v>703</v>
      </c>
      <c r="AU126" s="121" t="s">
        <v>654</v>
      </c>
      <c r="AY126" s="121" t="s">
        <v>783</v>
      </c>
      <c r="BK126" s="122">
        <f>SUM($BK$127:$BK$135)</f>
        <v>0</v>
      </c>
    </row>
    <row r="127" spans="2:65" s="6" customFormat="1" ht="15.75" customHeight="1">
      <c r="B127" s="21"/>
      <c r="C127" s="124" t="s">
        <v>820</v>
      </c>
      <c r="D127" s="124" t="s">
        <v>784</v>
      </c>
      <c r="E127" s="125" t="s">
        <v>922</v>
      </c>
      <c r="F127" s="158" t="s">
        <v>923</v>
      </c>
      <c r="G127" s="280"/>
      <c r="H127" s="280"/>
      <c r="I127" s="280"/>
      <c r="J127" s="127" t="s">
        <v>798</v>
      </c>
      <c r="K127" s="128">
        <v>3.51</v>
      </c>
      <c r="L127" s="281"/>
      <c r="M127" s="280"/>
      <c r="N127" s="282">
        <f>ROUND($L$127*$K$127,2)</f>
        <v>0</v>
      </c>
      <c r="O127" s="280"/>
      <c r="P127" s="280"/>
      <c r="Q127" s="280"/>
      <c r="R127" s="126" t="s">
        <v>788</v>
      </c>
      <c r="S127" s="41"/>
      <c r="T127" s="129"/>
      <c r="U127" s="130" t="s">
        <v>674</v>
      </c>
      <c r="V127" s="22"/>
      <c r="W127" s="22"/>
      <c r="X127" s="131">
        <v>2.256342204</v>
      </c>
      <c r="Y127" s="131">
        <f>$X$127*$K$127</f>
        <v>7.91976113604</v>
      </c>
      <c r="Z127" s="131">
        <v>0</v>
      </c>
      <c r="AA127" s="132">
        <f>$Z$127*$K$127</f>
        <v>0</v>
      </c>
      <c r="AR127" s="89" t="s">
        <v>789</v>
      </c>
      <c r="AT127" s="89" t="s">
        <v>784</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789</v>
      </c>
      <c r="BM127" s="89" t="s">
        <v>924</v>
      </c>
    </row>
    <row r="128" spans="2:47" s="6" customFormat="1" ht="16.5" customHeight="1">
      <c r="B128" s="21"/>
      <c r="C128" s="22"/>
      <c r="D128" s="22"/>
      <c r="E128" s="22"/>
      <c r="F128" s="298" t="s">
        <v>925</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47" s="6" customFormat="1" ht="97.5" customHeight="1">
      <c r="B129" s="21"/>
      <c r="C129" s="22"/>
      <c r="D129" s="22"/>
      <c r="E129" s="22"/>
      <c r="F129" s="299" t="s">
        <v>926</v>
      </c>
      <c r="G129" s="181"/>
      <c r="H129" s="181"/>
      <c r="I129" s="181"/>
      <c r="J129" s="181"/>
      <c r="K129" s="181"/>
      <c r="L129" s="181"/>
      <c r="M129" s="181"/>
      <c r="N129" s="181"/>
      <c r="O129" s="181"/>
      <c r="P129" s="181"/>
      <c r="Q129" s="181"/>
      <c r="R129" s="181"/>
      <c r="S129" s="41"/>
      <c r="T129" s="50"/>
      <c r="U129" s="22"/>
      <c r="V129" s="22"/>
      <c r="W129" s="22"/>
      <c r="X129" s="22"/>
      <c r="Y129" s="22"/>
      <c r="Z129" s="22"/>
      <c r="AA129" s="51"/>
      <c r="AT129" s="6" t="s">
        <v>886</v>
      </c>
      <c r="AU129" s="6" t="s">
        <v>713</v>
      </c>
    </row>
    <row r="130" spans="2:51" s="6" customFormat="1" ht="15.75" customHeight="1">
      <c r="B130" s="139"/>
      <c r="C130" s="140"/>
      <c r="D130" s="140"/>
      <c r="E130" s="140"/>
      <c r="F130" s="296" t="s">
        <v>927</v>
      </c>
      <c r="G130" s="297"/>
      <c r="H130" s="297"/>
      <c r="I130" s="297"/>
      <c r="J130" s="140"/>
      <c r="K130" s="142">
        <v>3.51</v>
      </c>
      <c r="L130" s="140"/>
      <c r="M130" s="140"/>
      <c r="N130" s="140"/>
      <c r="O130" s="140"/>
      <c r="P130" s="140"/>
      <c r="Q130" s="140"/>
      <c r="R130" s="140"/>
      <c r="S130" s="143"/>
      <c r="T130" s="144"/>
      <c r="U130" s="140"/>
      <c r="V130" s="140"/>
      <c r="W130" s="140"/>
      <c r="X130" s="140"/>
      <c r="Y130" s="140"/>
      <c r="Z130" s="140"/>
      <c r="AA130" s="145"/>
      <c r="AT130" s="146" t="s">
        <v>888</v>
      </c>
      <c r="AU130" s="146" t="s">
        <v>713</v>
      </c>
      <c r="AV130" s="146" t="s">
        <v>713</v>
      </c>
      <c r="AW130" s="146" t="s">
        <v>761</v>
      </c>
      <c r="AX130" s="146" t="s">
        <v>654</v>
      </c>
      <c r="AY130" s="146" t="s">
        <v>783</v>
      </c>
    </row>
    <row r="131" spans="2:65" s="6" customFormat="1" ht="15.75" customHeight="1">
      <c r="B131" s="21"/>
      <c r="C131" s="124" t="s">
        <v>659</v>
      </c>
      <c r="D131" s="124" t="s">
        <v>784</v>
      </c>
      <c r="E131" s="125" t="s">
        <v>928</v>
      </c>
      <c r="F131" s="158" t="s">
        <v>929</v>
      </c>
      <c r="G131" s="280"/>
      <c r="H131" s="280"/>
      <c r="I131" s="280"/>
      <c r="J131" s="127" t="s">
        <v>818</v>
      </c>
      <c r="K131" s="128">
        <v>3.12</v>
      </c>
      <c r="L131" s="281"/>
      <c r="M131" s="280"/>
      <c r="N131" s="282">
        <f>ROUND($L$131*$K$131,2)</f>
        <v>0</v>
      </c>
      <c r="O131" s="280"/>
      <c r="P131" s="280"/>
      <c r="Q131" s="280"/>
      <c r="R131" s="126" t="s">
        <v>788</v>
      </c>
      <c r="S131" s="41"/>
      <c r="T131" s="129"/>
      <c r="U131" s="130" t="s">
        <v>674</v>
      </c>
      <c r="V131" s="22"/>
      <c r="W131" s="22"/>
      <c r="X131" s="131">
        <v>0.0010259</v>
      </c>
      <c r="Y131" s="131">
        <f>$X$131*$K$131</f>
        <v>0.003200808</v>
      </c>
      <c r="Z131" s="131">
        <v>0</v>
      </c>
      <c r="AA131" s="132">
        <f>$Z$131*$K$131</f>
        <v>0</v>
      </c>
      <c r="AR131" s="89" t="s">
        <v>789</v>
      </c>
      <c r="AT131" s="89" t="s">
        <v>784</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789</v>
      </c>
      <c r="BM131" s="89" t="s">
        <v>930</v>
      </c>
    </row>
    <row r="132" spans="2:47" s="6" customFormat="1" ht="27" customHeight="1">
      <c r="B132" s="21"/>
      <c r="C132" s="22"/>
      <c r="D132" s="22"/>
      <c r="E132" s="22"/>
      <c r="F132" s="298" t="s">
        <v>931</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51" s="6" customFormat="1" ht="15.75" customHeight="1">
      <c r="B133" s="139"/>
      <c r="C133" s="140"/>
      <c r="D133" s="140"/>
      <c r="E133" s="140"/>
      <c r="F133" s="296" t="s">
        <v>932</v>
      </c>
      <c r="G133" s="297"/>
      <c r="H133" s="297"/>
      <c r="I133" s="297"/>
      <c r="J133" s="140"/>
      <c r="K133" s="142">
        <v>3.12</v>
      </c>
      <c r="L133" s="140"/>
      <c r="M133" s="140"/>
      <c r="N133" s="140"/>
      <c r="O133" s="140"/>
      <c r="P133" s="140"/>
      <c r="Q133" s="140"/>
      <c r="R133" s="140"/>
      <c r="S133" s="143"/>
      <c r="T133" s="144"/>
      <c r="U133" s="140"/>
      <c r="V133" s="140"/>
      <c r="W133" s="140"/>
      <c r="X133" s="140"/>
      <c r="Y133" s="140"/>
      <c r="Z133" s="140"/>
      <c r="AA133" s="145"/>
      <c r="AT133" s="146" t="s">
        <v>888</v>
      </c>
      <c r="AU133" s="146" t="s">
        <v>713</v>
      </c>
      <c r="AV133" s="146" t="s">
        <v>713</v>
      </c>
      <c r="AW133" s="146" t="s">
        <v>761</v>
      </c>
      <c r="AX133" s="146" t="s">
        <v>654</v>
      </c>
      <c r="AY133" s="146" t="s">
        <v>783</v>
      </c>
    </row>
    <row r="134" spans="2:65" s="6" customFormat="1" ht="15.75" customHeight="1">
      <c r="B134" s="21"/>
      <c r="C134" s="124" t="s">
        <v>827</v>
      </c>
      <c r="D134" s="124" t="s">
        <v>784</v>
      </c>
      <c r="E134" s="125" t="s">
        <v>933</v>
      </c>
      <c r="F134" s="158" t="s">
        <v>934</v>
      </c>
      <c r="G134" s="280"/>
      <c r="H134" s="280"/>
      <c r="I134" s="280"/>
      <c r="J134" s="127" t="s">
        <v>818</v>
      </c>
      <c r="K134" s="128">
        <v>3.12</v>
      </c>
      <c r="L134" s="281"/>
      <c r="M134" s="280"/>
      <c r="N134" s="282">
        <f>ROUND($L$134*$K$134,2)</f>
        <v>0</v>
      </c>
      <c r="O134" s="280"/>
      <c r="P134" s="280"/>
      <c r="Q134" s="280"/>
      <c r="R134" s="126" t="s">
        <v>788</v>
      </c>
      <c r="S134" s="41"/>
      <c r="T134" s="129"/>
      <c r="U134" s="130" t="s">
        <v>674</v>
      </c>
      <c r="V134" s="22"/>
      <c r="W134" s="22"/>
      <c r="X134" s="131">
        <v>0</v>
      </c>
      <c r="Y134" s="131">
        <f>$X$134*$K$134</f>
        <v>0</v>
      </c>
      <c r="Z134" s="131">
        <v>0</v>
      </c>
      <c r="AA134" s="132">
        <f>$Z$134*$K$134</f>
        <v>0</v>
      </c>
      <c r="AR134" s="89" t="s">
        <v>789</v>
      </c>
      <c r="AT134" s="89" t="s">
        <v>784</v>
      </c>
      <c r="AU134" s="89" t="s">
        <v>713</v>
      </c>
      <c r="AY134" s="6" t="s">
        <v>783</v>
      </c>
      <c r="BE134" s="133">
        <f>IF($U$134="základní",$N$134,0)</f>
        <v>0</v>
      </c>
      <c r="BF134" s="133">
        <f>IF($U$134="snížená",$N$134,0)</f>
        <v>0</v>
      </c>
      <c r="BG134" s="133">
        <f>IF($U$134="zákl. přenesená",$N$134,0)</f>
        <v>0</v>
      </c>
      <c r="BH134" s="133">
        <f>IF($U$134="sníž. přenesená",$N$134,0)</f>
        <v>0</v>
      </c>
      <c r="BI134" s="133">
        <f>IF($U$134="nulová",$N$134,0)</f>
        <v>0</v>
      </c>
      <c r="BJ134" s="89" t="s">
        <v>654</v>
      </c>
      <c r="BK134" s="133">
        <f>ROUND($L$134*$K$134,2)</f>
        <v>0</v>
      </c>
      <c r="BL134" s="89" t="s">
        <v>789</v>
      </c>
      <c r="BM134" s="89" t="s">
        <v>935</v>
      </c>
    </row>
    <row r="135" spans="2:47" s="6" customFormat="1" ht="27" customHeight="1">
      <c r="B135" s="21"/>
      <c r="C135" s="22"/>
      <c r="D135" s="22"/>
      <c r="E135" s="22"/>
      <c r="F135" s="298" t="s">
        <v>936</v>
      </c>
      <c r="G135" s="181"/>
      <c r="H135" s="181"/>
      <c r="I135" s="181"/>
      <c r="J135" s="181"/>
      <c r="K135" s="181"/>
      <c r="L135" s="181"/>
      <c r="M135" s="181"/>
      <c r="N135" s="181"/>
      <c r="O135" s="181"/>
      <c r="P135" s="181"/>
      <c r="Q135" s="181"/>
      <c r="R135" s="181"/>
      <c r="S135" s="41"/>
      <c r="T135" s="50"/>
      <c r="U135" s="22"/>
      <c r="V135" s="22"/>
      <c r="W135" s="22"/>
      <c r="X135" s="22"/>
      <c r="Y135" s="22"/>
      <c r="Z135" s="22"/>
      <c r="AA135" s="51"/>
      <c r="AT135" s="6" t="s">
        <v>884</v>
      </c>
      <c r="AU135" s="6" t="s">
        <v>713</v>
      </c>
    </row>
    <row r="136" spans="2:63" s="113" customFormat="1" ht="30.75" customHeight="1">
      <c r="B136" s="114"/>
      <c r="C136" s="115"/>
      <c r="D136" s="123" t="s">
        <v>868</v>
      </c>
      <c r="E136" s="115"/>
      <c r="F136" s="115"/>
      <c r="G136" s="115"/>
      <c r="H136" s="115"/>
      <c r="I136" s="115"/>
      <c r="J136" s="115"/>
      <c r="K136" s="115"/>
      <c r="L136" s="115"/>
      <c r="M136" s="115"/>
      <c r="N136" s="171">
        <f>$BK$136</f>
        <v>0</v>
      </c>
      <c r="O136" s="172"/>
      <c r="P136" s="172"/>
      <c r="Q136" s="172"/>
      <c r="R136" s="115"/>
      <c r="S136" s="117"/>
      <c r="T136" s="118"/>
      <c r="U136" s="115"/>
      <c r="V136" s="115"/>
      <c r="W136" s="119">
        <f>SUM($W$137:$W$144)</f>
        <v>0</v>
      </c>
      <c r="X136" s="115"/>
      <c r="Y136" s="119">
        <f>SUM($Y$137:$Y$144)</f>
        <v>2.9960896640000003</v>
      </c>
      <c r="Z136" s="115"/>
      <c r="AA136" s="120">
        <f>SUM($AA$137:$AA$144)</f>
        <v>0</v>
      </c>
      <c r="AR136" s="121" t="s">
        <v>654</v>
      </c>
      <c r="AT136" s="121" t="s">
        <v>703</v>
      </c>
      <c r="AU136" s="121" t="s">
        <v>654</v>
      </c>
      <c r="AY136" s="121" t="s">
        <v>783</v>
      </c>
      <c r="BK136" s="122">
        <f>SUM($BK$137:$BK$144)</f>
        <v>0</v>
      </c>
    </row>
    <row r="137" spans="2:65" s="6" customFormat="1" ht="39" customHeight="1">
      <c r="B137" s="21"/>
      <c r="C137" s="124" t="s">
        <v>831</v>
      </c>
      <c r="D137" s="124" t="s">
        <v>784</v>
      </c>
      <c r="E137" s="125" t="s">
        <v>937</v>
      </c>
      <c r="F137" s="158" t="s">
        <v>938</v>
      </c>
      <c r="G137" s="280"/>
      <c r="H137" s="280"/>
      <c r="I137" s="280"/>
      <c r="J137" s="127" t="s">
        <v>798</v>
      </c>
      <c r="K137" s="128">
        <v>5.118</v>
      </c>
      <c r="L137" s="281"/>
      <c r="M137" s="280"/>
      <c r="N137" s="282">
        <f>ROUND($L$137*$K$137,2)</f>
        <v>0</v>
      </c>
      <c r="O137" s="280"/>
      <c r="P137" s="280"/>
      <c r="Q137" s="280"/>
      <c r="R137" s="126" t="s">
        <v>788</v>
      </c>
      <c r="S137" s="41"/>
      <c r="T137" s="129"/>
      <c r="U137" s="130" t="s">
        <v>674</v>
      </c>
      <c r="V137" s="22"/>
      <c r="W137" s="22"/>
      <c r="X137" s="131">
        <v>0.560048</v>
      </c>
      <c r="Y137" s="131">
        <f>$X$137*$K$137</f>
        <v>2.866325664</v>
      </c>
      <c r="Z137" s="131">
        <v>0</v>
      </c>
      <c r="AA137" s="132">
        <f>$Z$137*$K$137</f>
        <v>0</v>
      </c>
      <c r="AR137" s="89" t="s">
        <v>789</v>
      </c>
      <c r="AT137" s="89" t="s">
        <v>784</v>
      </c>
      <c r="AU137" s="89" t="s">
        <v>713</v>
      </c>
      <c r="AY137" s="6" t="s">
        <v>783</v>
      </c>
      <c r="BE137" s="133">
        <f>IF($U$137="základní",$N$137,0)</f>
        <v>0</v>
      </c>
      <c r="BF137" s="133">
        <f>IF($U$137="snížená",$N$137,0)</f>
        <v>0</v>
      </c>
      <c r="BG137" s="133">
        <f>IF($U$137="zákl. přenesená",$N$137,0)</f>
        <v>0</v>
      </c>
      <c r="BH137" s="133">
        <f>IF($U$137="sníž. přenesená",$N$137,0)</f>
        <v>0</v>
      </c>
      <c r="BI137" s="133">
        <f>IF($U$137="nulová",$N$137,0)</f>
        <v>0</v>
      </c>
      <c r="BJ137" s="89" t="s">
        <v>654</v>
      </c>
      <c r="BK137" s="133">
        <f>ROUND($L$137*$K$137,2)</f>
        <v>0</v>
      </c>
      <c r="BL137" s="89" t="s">
        <v>789</v>
      </c>
      <c r="BM137" s="89" t="s">
        <v>939</v>
      </c>
    </row>
    <row r="138" spans="2:47" s="6" customFormat="1" ht="27" customHeight="1">
      <c r="B138" s="21"/>
      <c r="C138" s="22"/>
      <c r="D138" s="22"/>
      <c r="E138" s="22"/>
      <c r="F138" s="298" t="s">
        <v>940</v>
      </c>
      <c r="G138" s="181"/>
      <c r="H138" s="181"/>
      <c r="I138" s="181"/>
      <c r="J138" s="181"/>
      <c r="K138" s="181"/>
      <c r="L138" s="181"/>
      <c r="M138" s="181"/>
      <c r="N138" s="181"/>
      <c r="O138" s="181"/>
      <c r="P138" s="181"/>
      <c r="Q138" s="181"/>
      <c r="R138" s="181"/>
      <c r="S138" s="41"/>
      <c r="T138" s="50"/>
      <c r="U138" s="22"/>
      <c r="V138" s="22"/>
      <c r="W138" s="22"/>
      <c r="X138" s="22"/>
      <c r="Y138" s="22"/>
      <c r="Z138" s="22"/>
      <c r="AA138" s="51"/>
      <c r="AT138" s="6" t="s">
        <v>884</v>
      </c>
      <c r="AU138" s="6" t="s">
        <v>713</v>
      </c>
    </row>
    <row r="139" spans="2:51" s="6" customFormat="1" ht="27" customHeight="1">
      <c r="B139" s="139"/>
      <c r="C139" s="140"/>
      <c r="D139" s="140"/>
      <c r="E139" s="140"/>
      <c r="F139" s="296" t="s">
        <v>941</v>
      </c>
      <c r="G139" s="297"/>
      <c r="H139" s="297"/>
      <c r="I139" s="297"/>
      <c r="J139" s="140"/>
      <c r="K139" s="142">
        <v>5.118</v>
      </c>
      <c r="L139" s="140"/>
      <c r="M139" s="140"/>
      <c r="N139" s="140"/>
      <c r="O139" s="140"/>
      <c r="P139" s="140"/>
      <c r="Q139" s="140"/>
      <c r="R139" s="140"/>
      <c r="S139" s="143"/>
      <c r="T139" s="144"/>
      <c r="U139" s="140"/>
      <c r="V139" s="140"/>
      <c r="W139" s="140"/>
      <c r="X139" s="140"/>
      <c r="Y139" s="140"/>
      <c r="Z139" s="140"/>
      <c r="AA139" s="145"/>
      <c r="AT139" s="146" t="s">
        <v>888</v>
      </c>
      <c r="AU139" s="146" t="s">
        <v>713</v>
      </c>
      <c r="AV139" s="146" t="s">
        <v>713</v>
      </c>
      <c r="AW139" s="146" t="s">
        <v>761</v>
      </c>
      <c r="AX139" s="146" t="s">
        <v>704</v>
      </c>
      <c r="AY139" s="146" t="s">
        <v>783</v>
      </c>
    </row>
    <row r="140" spans="2:65" s="6" customFormat="1" ht="27" customHeight="1">
      <c r="B140" s="21"/>
      <c r="C140" s="124" t="s">
        <v>835</v>
      </c>
      <c r="D140" s="124" t="s">
        <v>784</v>
      </c>
      <c r="E140" s="125" t="s">
        <v>942</v>
      </c>
      <c r="F140" s="158" t="s">
        <v>943</v>
      </c>
      <c r="G140" s="280"/>
      <c r="H140" s="280"/>
      <c r="I140" s="280"/>
      <c r="J140" s="127" t="s">
        <v>944</v>
      </c>
      <c r="K140" s="128">
        <v>2</v>
      </c>
      <c r="L140" s="281"/>
      <c r="M140" s="280"/>
      <c r="N140" s="282">
        <f>ROUND($L$140*$K$140,2)</f>
        <v>0</v>
      </c>
      <c r="O140" s="280"/>
      <c r="P140" s="280"/>
      <c r="Q140" s="280"/>
      <c r="R140" s="126" t="s">
        <v>788</v>
      </c>
      <c r="S140" s="41"/>
      <c r="T140" s="129"/>
      <c r="U140" s="130" t="s">
        <v>674</v>
      </c>
      <c r="V140" s="22"/>
      <c r="W140" s="22"/>
      <c r="X140" s="131">
        <v>0.006882</v>
      </c>
      <c r="Y140" s="131">
        <f>$X$140*$K$140</f>
        <v>0.013764</v>
      </c>
      <c r="Z140" s="131">
        <v>0</v>
      </c>
      <c r="AA140" s="132">
        <f>$Z$140*$K$140</f>
        <v>0</v>
      </c>
      <c r="AR140" s="89" t="s">
        <v>789</v>
      </c>
      <c r="AT140" s="89" t="s">
        <v>784</v>
      </c>
      <c r="AU140" s="89" t="s">
        <v>713</v>
      </c>
      <c r="AY140" s="6" t="s">
        <v>783</v>
      </c>
      <c r="BE140" s="133">
        <f>IF($U$140="základní",$N$140,0)</f>
        <v>0</v>
      </c>
      <c r="BF140" s="133">
        <f>IF($U$140="snížená",$N$140,0)</f>
        <v>0</v>
      </c>
      <c r="BG140" s="133">
        <f>IF($U$140="zákl. přenesená",$N$140,0)</f>
        <v>0</v>
      </c>
      <c r="BH140" s="133">
        <f>IF($U$140="sníž. přenesená",$N$140,0)</f>
        <v>0</v>
      </c>
      <c r="BI140" s="133">
        <f>IF($U$140="nulová",$N$140,0)</f>
        <v>0</v>
      </c>
      <c r="BJ140" s="89" t="s">
        <v>654</v>
      </c>
      <c r="BK140" s="133">
        <f>ROUND($L$140*$K$140,2)</f>
        <v>0</v>
      </c>
      <c r="BL140" s="89" t="s">
        <v>789</v>
      </c>
      <c r="BM140" s="89" t="s">
        <v>945</v>
      </c>
    </row>
    <row r="141" spans="2:47" s="6" customFormat="1" ht="16.5" customHeight="1">
      <c r="B141" s="21"/>
      <c r="C141" s="22"/>
      <c r="D141" s="22"/>
      <c r="E141" s="22"/>
      <c r="F141" s="298" t="s">
        <v>946</v>
      </c>
      <c r="G141" s="181"/>
      <c r="H141" s="181"/>
      <c r="I141" s="181"/>
      <c r="J141" s="181"/>
      <c r="K141" s="181"/>
      <c r="L141" s="181"/>
      <c r="M141" s="181"/>
      <c r="N141" s="181"/>
      <c r="O141" s="181"/>
      <c r="P141" s="181"/>
      <c r="Q141" s="181"/>
      <c r="R141" s="181"/>
      <c r="S141" s="41"/>
      <c r="T141" s="50"/>
      <c r="U141" s="22"/>
      <c r="V141" s="22"/>
      <c r="W141" s="22"/>
      <c r="X141" s="22"/>
      <c r="Y141" s="22"/>
      <c r="Z141" s="22"/>
      <c r="AA141" s="51"/>
      <c r="AT141" s="6" t="s">
        <v>884</v>
      </c>
      <c r="AU141" s="6" t="s">
        <v>713</v>
      </c>
    </row>
    <row r="142" spans="2:47" s="6" customFormat="1" ht="62.25" customHeight="1">
      <c r="B142" s="21"/>
      <c r="C142" s="22"/>
      <c r="D142" s="22"/>
      <c r="E142" s="22"/>
      <c r="F142" s="299" t="s">
        <v>947</v>
      </c>
      <c r="G142" s="181"/>
      <c r="H142" s="181"/>
      <c r="I142" s="181"/>
      <c r="J142" s="181"/>
      <c r="K142" s="181"/>
      <c r="L142" s="181"/>
      <c r="M142" s="181"/>
      <c r="N142" s="181"/>
      <c r="O142" s="181"/>
      <c r="P142" s="181"/>
      <c r="Q142" s="181"/>
      <c r="R142" s="181"/>
      <c r="S142" s="41"/>
      <c r="T142" s="50"/>
      <c r="U142" s="22"/>
      <c r="V142" s="22"/>
      <c r="W142" s="22"/>
      <c r="X142" s="22"/>
      <c r="Y142" s="22"/>
      <c r="Z142" s="22"/>
      <c r="AA142" s="51"/>
      <c r="AT142" s="6" t="s">
        <v>886</v>
      </c>
      <c r="AU142" s="6" t="s">
        <v>713</v>
      </c>
    </row>
    <row r="143" spans="2:65" s="6" customFormat="1" ht="15.75" customHeight="1">
      <c r="B143" s="21"/>
      <c r="C143" s="147" t="s">
        <v>839</v>
      </c>
      <c r="D143" s="147" t="s">
        <v>948</v>
      </c>
      <c r="E143" s="148" t="s">
        <v>949</v>
      </c>
      <c r="F143" s="300" t="s">
        <v>950</v>
      </c>
      <c r="G143" s="301"/>
      <c r="H143" s="301"/>
      <c r="I143" s="301"/>
      <c r="J143" s="149" t="s">
        <v>944</v>
      </c>
      <c r="K143" s="150">
        <v>2</v>
      </c>
      <c r="L143" s="302"/>
      <c r="M143" s="301"/>
      <c r="N143" s="303">
        <f>ROUND($L$143*$K$143,2)</f>
        <v>0</v>
      </c>
      <c r="O143" s="280"/>
      <c r="P143" s="280"/>
      <c r="Q143" s="280"/>
      <c r="R143" s="126" t="s">
        <v>788</v>
      </c>
      <c r="S143" s="41"/>
      <c r="T143" s="129"/>
      <c r="U143" s="130" t="s">
        <v>674</v>
      </c>
      <c r="V143" s="22"/>
      <c r="W143" s="22"/>
      <c r="X143" s="131">
        <v>0.058</v>
      </c>
      <c r="Y143" s="131">
        <f>$X$143*$K$143</f>
        <v>0.116</v>
      </c>
      <c r="Z143" s="131">
        <v>0</v>
      </c>
      <c r="AA143" s="132">
        <f>$Z$143*$K$143</f>
        <v>0</v>
      </c>
      <c r="AR143" s="89" t="s">
        <v>815</v>
      </c>
      <c r="AT143" s="89" t="s">
        <v>948</v>
      </c>
      <c r="AU143" s="89" t="s">
        <v>713</v>
      </c>
      <c r="AY143" s="6" t="s">
        <v>783</v>
      </c>
      <c r="BE143" s="133">
        <f>IF($U$143="základní",$N$143,0)</f>
        <v>0</v>
      </c>
      <c r="BF143" s="133">
        <f>IF($U$143="snížená",$N$143,0)</f>
        <v>0</v>
      </c>
      <c r="BG143" s="133">
        <f>IF($U$143="zákl. přenesená",$N$143,0)</f>
        <v>0</v>
      </c>
      <c r="BH143" s="133">
        <f>IF($U$143="sníž. přenesená",$N$143,0)</f>
        <v>0</v>
      </c>
      <c r="BI143" s="133">
        <f>IF($U$143="nulová",$N$143,0)</f>
        <v>0</v>
      </c>
      <c r="BJ143" s="89" t="s">
        <v>654</v>
      </c>
      <c r="BK143" s="133">
        <f>ROUND($L$143*$K$143,2)</f>
        <v>0</v>
      </c>
      <c r="BL143" s="89" t="s">
        <v>789</v>
      </c>
      <c r="BM143" s="89" t="s">
        <v>951</v>
      </c>
    </row>
    <row r="144" spans="2:47" s="6" customFormat="1" ht="16.5" customHeight="1">
      <c r="B144" s="21"/>
      <c r="C144" s="22"/>
      <c r="D144" s="22"/>
      <c r="E144" s="22"/>
      <c r="F144" s="298" t="s">
        <v>952</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884</v>
      </c>
      <c r="AU144" s="6" t="s">
        <v>713</v>
      </c>
    </row>
    <row r="145" spans="2:63" s="113" customFormat="1" ht="30.75" customHeight="1">
      <c r="B145" s="114"/>
      <c r="C145" s="115"/>
      <c r="D145" s="123" t="s">
        <v>765</v>
      </c>
      <c r="E145" s="115"/>
      <c r="F145" s="115"/>
      <c r="G145" s="115"/>
      <c r="H145" s="115"/>
      <c r="I145" s="115"/>
      <c r="J145" s="115"/>
      <c r="K145" s="115"/>
      <c r="L145" s="115"/>
      <c r="M145" s="115"/>
      <c r="N145" s="171">
        <f>$BK$145</f>
        <v>0</v>
      </c>
      <c r="O145" s="172"/>
      <c r="P145" s="172"/>
      <c r="Q145" s="172"/>
      <c r="R145" s="115"/>
      <c r="S145" s="117"/>
      <c r="T145" s="118"/>
      <c r="U145" s="115"/>
      <c r="V145" s="115"/>
      <c r="W145" s="119">
        <f>SUM($W$146:$W$165)</f>
        <v>0</v>
      </c>
      <c r="X145" s="115"/>
      <c r="Y145" s="119">
        <f>SUM($Y$146:$Y$165)</f>
        <v>1.3371682746</v>
      </c>
      <c r="Z145" s="115"/>
      <c r="AA145" s="120">
        <f>SUM($AA$146:$AA$165)</f>
        <v>0</v>
      </c>
      <c r="AR145" s="121" t="s">
        <v>654</v>
      </c>
      <c r="AT145" s="121" t="s">
        <v>703</v>
      </c>
      <c r="AU145" s="121" t="s">
        <v>654</v>
      </c>
      <c r="AY145" s="121" t="s">
        <v>783</v>
      </c>
      <c r="BK145" s="122">
        <f>SUM($BK$146:$BK$165)</f>
        <v>0</v>
      </c>
    </row>
    <row r="146" spans="2:65" s="6" customFormat="1" ht="15.75" customHeight="1">
      <c r="B146" s="21"/>
      <c r="C146" s="124" t="s">
        <v>645</v>
      </c>
      <c r="D146" s="124" t="s">
        <v>784</v>
      </c>
      <c r="E146" s="125" t="s">
        <v>953</v>
      </c>
      <c r="F146" s="158" t="s">
        <v>954</v>
      </c>
      <c r="G146" s="280"/>
      <c r="H146" s="280"/>
      <c r="I146" s="280"/>
      <c r="J146" s="127" t="s">
        <v>798</v>
      </c>
      <c r="K146" s="128">
        <v>0.287</v>
      </c>
      <c r="L146" s="281"/>
      <c r="M146" s="280"/>
      <c r="N146" s="282">
        <f>ROUND($L$146*$K$146,2)</f>
        <v>0</v>
      </c>
      <c r="O146" s="280"/>
      <c r="P146" s="280"/>
      <c r="Q146" s="280"/>
      <c r="R146" s="126" t="s">
        <v>788</v>
      </c>
      <c r="S146" s="41"/>
      <c r="T146" s="129"/>
      <c r="U146" s="130" t="s">
        <v>674</v>
      </c>
      <c r="V146" s="22"/>
      <c r="W146" s="22"/>
      <c r="X146" s="131">
        <v>2.256445</v>
      </c>
      <c r="Y146" s="131">
        <f>$X$146*$K$146</f>
        <v>0.6475997149999999</v>
      </c>
      <c r="Z146" s="131">
        <v>0</v>
      </c>
      <c r="AA146" s="132">
        <f>$Z$146*$K$146</f>
        <v>0</v>
      </c>
      <c r="AR146" s="89" t="s">
        <v>789</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789</v>
      </c>
      <c r="BM146" s="89" t="s">
        <v>955</v>
      </c>
    </row>
    <row r="147" spans="2:47" s="6" customFormat="1" ht="16.5" customHeight="1">
      <c r="B147" s="21"/>
      <c r="C147" s="22"/>
      <c r="D147" s="22"/>
      <c r="E147" s="22"/>
      <c r="F147" s="298" t="s">
        <v>956</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51" s="6" customFormat="1" ht="15.75" customHeight="1">
      <c r="B148" s="139"/>
      <c r="C148" s="140"/>
      <c r="D148" s="140"/>
      <c r="E148" s="140"/>
      <c r="F148" s="296" t="s">
        <v>957</v>
      </c>
      <c r="G148" s="297"/>
      <c r="H148" s="297"/>
      <c r="I148" s="297"/>
      <c r="J148" s="140"/>
      <c r="K148" s="142">
        <v>0.287</v>
      </c>
      <c r="L148" s="140"/>
      <c r="M148" s="140"/>
      <c r="N148" s="140"/>
      <c r="O148" s="140"/>
      <c r="P148" s="140"/>
      <c r="Q148" s="140"/>
      <c r="R148" s="140"/>
      <c r="S148" s="143"/>
      <c r="T148" s="144"/>
      <c r="U148" s="140"/>
      <c r="V148" s="140"/>
      <c r="W148" s="140"/>
      <c r="X148" s="140"/>
      <c r="Y148" s="140"/>
      <c r="Z148" s="140"/>
      <c r="AA148" s="145"/>
      <c r="AT148" s="146" t="s">
        <v>888</v>
      </c>
      <c r="AU148" s="146" t="s">
        <v>713</v>
      </c>
      <c r="AV148" s="146" t="s">
        <v>713</v>
      </c>
      <c r="AW148" s="146" t="s">
        <v>761</v>
      </c>
      <c r="AX148" s="146" t="s">
        <v>704</v>
      </c>
      <c r="AY148" s="146" t="s">
        <v>783</v>
      </c>
    </row>
    <row r="149" spans="2:65" s="6" customFormat="1" ht="15.75" customHeight="1">
      <c r="B149" s="21"/>
      <c r="C149" s="124" t="s">
        <v>958</v>
      </c>
      <c r="D149" s="124" t="s">
        <v>784</v>
      </c>
      <c r="E149" s="125" t="s">
        <v>959</v>
      </c>
      <c r="F149" s="158" t="s">
        <v>960</v>
      </c>
      <c r="G149" s="280"/>
      <c r="H149" s="280"/>
      <c r="I149" s="280"/>
      <c r="J149" s="127" t="s">
        <v>818</v>
      </c>
      <c r="K149" s="128">
        <v>2.87</v>
      </c>
      <c r="L149" s="281"/>
      <c r="M149" s="280"/>
      <c r="N149" s="282">
        <f>ROUND($L$149*$K$149,2)</f>
        <v>0</v>
      </c>
      <c r="O149" s="280"/>
      <c r="P149" s="280"/>
      <c r="Q149" s="280"/>
      <c r="R149" s="126" t="s">
        <v>788</v>
      </c>
      <c r="S149" s="41"/>
      <c r="T149" s="129"/>
      <c r="U149" s="130" t="s">
        <v>674</v>
      </c>
      <c r="V149" s="22"/>
      <c r="W149" s="22"/>
      <c r="X149" s="131">
        <v>0.00519464</v>
      </c>
      <c r="Y149" s="131">
        <f>$X$149*$K$149</f>
        <v>0.014908616800000002</v>
      </c>
      <c r="Z149" s="131">
        <v>0</v>
      </c>
      <c r="AA149" s="132">
        <f>$Z$149*$K$149</f>
        <v>0</v>
      </c>
      <c r="AR149" s="89" t="s">
        <v>789</v>
      </c>
      <c r="AT149" s="89" t="s">
        <v>784</v>
      </c>
      <c r="AU149" s="89" t="s">
        <v>713</v>
      </c>
      <c r="AY149" s="6" t="s">
        <v>783</v>
      </c>
      <c r="BE149" s="133">
        <f>IF($U$149="základní",$N$149,0)</f>
        <v>0</v>
      </c>
      <c r="BF149" s="133">
        <f>IF($U$149="snížená",$N$149,0)</f>
        <v>0</v>
      </c>
      <c r="BG149" s="133">
        <f>IF($U$149="zákl. přenesená",$N$149,0)</f>
        <v>0</v>
      </c>
      <c r="BH149" s="133">
        <f>IF($U$149="sníž. přenesená",$N$149,0)</f>
        <v>0</v>
      </c>
      <c r="BI149" s="133">
        <f>IF($U$149="nulová",$N$149,0)</f>
        <v>0</v>
      </c>
      <c r="BJ149" s="89" t="s">
        <v>654</v>
      </c>
      <c r="BK149" s="133">
        <f>ROUND($L$149*$K$149,2)</f>
        <v>0</v>
      </c>
      <c r="BL149" s="89" t="s">
        <v>789</v>
      </c>
      <c r="BM149" s="89" t="s">
        <v>961</v>
      </c>
    </row>
    <row r="150" spans="2:47" s="6" customFormat="1" ht="16.5" customHeight="1">
      <c r="B150" s="21"/>
      <c r="C150" s="22"/>
      <c r="D150" s="22"/>
      <c r="E150" s="22"/>
      <c r="F150" s="298" t="s">
        <v>962</v>
      </c>
      <c r="G150" s="181"/>
      <c r="H150" s="181"/>
      <c r="I150" s="181"/>
      <c r="J150" s="181"/>
      <c r="K150" s="181"/>
      <c r="L150" s="181"/>
      <c r="M150" s="181"/>
      <c r="N150" s="181"/>
      <c r="O150" s="181"/>
      <c r="P150" s="181"/>
      <c r="Q150" s="181"/>
      <c r="R150" s="181"/>
      <c r="S150" s="41"/>
      <c r="T150" s="50"/>
      <c r="U150" s="22"/>
      <c r="V150" s="22"/>
      <c r="W150" s="22"/>
      <c r="X150" s="22"/>
      <c r="Y150" s="22"/>
      <c r="Z150" s="22"/>
      <c r="AA150" s="51"/>
      <c r="AT150" s="6" t="s">
        <v>884</v>
      </c>
      <c r="AU150" s="6" t="s">
        <v>713</v>
      </c>
    </row>
    <row r="151" spans="2:51" s="6" customFormat="1" ht="15.75" customHeight="1">
      <c r="B151" s="139"/>
      <c r="C151" s="140"/>
      <c r="D151" s="140"/>
      <c r="E151" s="140"/>
      <c r="F151" s="296" t="s">
        <v>963</v>
      </c>
      <c r="G151" s="297"/>
      <c r="H151" s="297"/>
      <c r="I151" s="297"/>
      <c r="J151" s="140"/>
      <c r="K151" s="142">
        <v>2.87</v>
      </c>
      <c r="L151" s="140"/>
      <c r="M151" s="140"/>
      <c r="N151" s="140"/>
      <c r="O151" s="140"/>
      <c r="P151" s="140"/>
      <c r="Q151" s="140"/>
      <c r="R151" s="140"/>
      <c r="S151" s="143"/>
      <c r="T151" s="144"/>
      <c r="U151" s="140"/>
      <c r="V151" s="140"/>
      <c r="W151" s="140"/>
      <c r="X151" s="140"/>
      <c r="Y151" s="140"/>
      <c r="Z151" s="140"/>
      <c r="AA151" s="145"/>
      <c r="AT151" s="146" t="s">
        <v>888</v>
      </c>
      <c r="AU151" s="146" t="s">
        <v>713</v>
      </c>
      <c r="AV151" s="146" t="s">
        <v>713</v>
      </c>
      <c r="AW151" s="146" t="s">
        <v>761</v>
      </c>
      <c r="AX151" s="146" t="s">
        <v>704</v>
      </c>
      <c r="AY151" s="146" t="s">
        <v>783</v>
      </c>
    </row>
    <row r="152" spans="2:65" s="6" customFormat="1" ht="15.75" customHeight="1">
      <c r="B152" s="21"/>
      <c r="C152" s="124" t="s">
        <v>964</v>
      </c>
      <c r="D152" s="124" t="s">
        <v>784</v>
      </c>
      <c r="E152" s="125" t="s">
        <v>965</v>
      </c>
      <c r="F152" s="158" t="s">
        <v>966</v>
      </c>
      <c r="G152" s="280"/>
      <c r="H152" s="280"/>
      <c r="I152" s="280"/>
      <c r="J152" s="127" t="s">
        <v>818</v>
      </c>
      <c r="K152" s="128">
        <v>2.87</v>
      </c>
      <c r="L152" s="281"/>
      <c r="M152" s="280"/>
      <c r="N152" s="282">
        <f>ROUND($L$152*$K$152,2)</f>
        <v>0</v>
      </c>
      <c r="O152" s="280"/>
      <c r="P152" s="280"/>
      <c r="Q152" s="280"/>
      <c r="R152" s="126" t="s">
        <v>788</v>
      </c>
      <c r="S152" s="41"/>
      <c r="T152" s="129"/>
      <c r="U152" s="130" t="s">
        <v>674</v>
      </c>
      <c r="V152" s="22"/>
      <c r="W152" s="22"/>
      <c r="X152" s="131">
        <v>0</v>
      </c>
      <c r="Y152" s="131">
        <f>$X$152*$K$152</f>
        <v>0</v>
      </c>
      <c r="Z152" s="131">
        <v>0</v>
      </c>
      <c r="AA152" s="132">
        <f>$Z$152*$K$152</f>
        <v>0</v>
      </c>
      <c r="AR152" s="89" t="s">
        <v>789</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789</v>
      </c>
      <c r="BM152" s="89" t="s">
        <v>967</v>
      </c>
    </row>
    <row r="153" spans="2:47" s="6" customFormat="1" ht="16.5" customHeight="1">
      <c r="B153" s="21"/>
      <c r="C153" s="22"/>
      <c r="D153" s="22"/>
      <c r="E153" s="22"/>
      <c r="F153" s="298" t="s">
        <v>968</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27" customHeight="1">
      <c r="B154" s="21"/>
      <c r="C154" s="124" t="s">
        <v>969</v>
      </c>
      <c r="D154" s="124" t="s">
        <v>784</v>
      </c>
      <c r="E154" s="125" t="s">
        <v>970</v>
      </c>
      <c r="F154" s="158" t="s">
        <v>971</v>
      </c>
      <c r="G154" s="280"/>
      <c r="H154" s="280"/>
      <c r="I154" s="280"/>
      <c r="J154" s="127" t="s">
        <v>845</v>
      </c>
      <c r="K154" s="128">
        <v>0.1</v>
      </c>
      <c r="L154" s="281"/>
      <c r="M154" s="280"/>
      <c r="N154" s="282">
        <f>ROUND($L$154*$K$154,2)</f>
        <v>0</v>
      </c>
      <c r="O154" s="280"/>
      <c r="P154" s="280"/>
      <c r="Q154" s="280"/>
      <c r="R154" s="126" t="s">
        <v>788</v>
      </c>
      <c r="S154" s="41"/>
      <c r="T154" s="129"/>
      <c r="U154" s="130" t="s">
        <v>674</v>
      </c>
      <c r="V154" s="22"/>
      <c r="W154" s="22"/>
      <c r="X154" s="131">
        <v>1.05155814</v>
      </c>
      <c r="Y154" s="131">
        <f>$X$154*$K$154</f>
        <v>0.10515581400000001</v>
      </c>
      <c r="Z154" s="131">
        <v>0</v>
      </c>
      <c r="AA154" s="132">
        <f>$Z$154*$K$154</f>
        <v>0</v>
      </c>
      <c r="AR154" s="89" t="s">
        <v>789</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789</v>
      </c>
      <c r="BM154" s="89" t="s">
        <v>972</v>
      </c>
    </row>
    <row r="155" spans="2:47" s="6" customFormat="1" ht="16.5" customHeight="1">
      <c r="B155" s="21"/>
      <c r="C155" s="22"/>
      <c r="D155" s="22"/>
      <c r="E155" s="22"/>
      <c r="F155" s="298" t="s">
        <v>973</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24" t="s">
        <v>974</v>
      </c>
      <c r="D156" s="124" t="s">
        <v>784</v>
      </c>
      <c r="E156" s="125" t="s">
        <v>975</v>
      </c>
      <c r="F156" s="158" t="s">
        <v>976</v>
      </c>
      <c r="G156" s="280"/>
      <c r="H156" s="280"/>
      <c r="I156" s="280"/>
      <c r="J156" s="127" t="s">
        <v>787</v>
      </c>
      <c r="K156" s="128">
        <v>5.4</v>
      </c>
      <c r="L156" s="281"/>
      <c r="M156" s="280"/>
      <c r="N156" s="282">
        <f>ROUND($L$156*$K$156,2)</f>
        <v>0</v>
      </c>
      <c r="O156" s="280"/>
      <c r="P156" s="280"/>
      <c r="Q156" s="280"/>
      <c r="R156" s="126" t="s">
        <v>788</v>
      </c>
      <c r="S156" s="41"/>
      <c r="T156" s="129"/>
      <c r="U156" s="130" t="s">
        <v>674</v>
      </c>
      <c r="V156" s="22"/>
      <c r="W156" s="22"/>
      <c r="X156" s="131">
        <v>0.1015983</v>
      </c>
      <c r="Y156" s="131">
        <f>$X$156*$K$156</f>
        <v>0.5486308200000001</v>
      </c>
      <c r="Z156" s="131">
        <v>0</v>
      </c>
      <c r="AA156" s="132">
        <f>$Z$156*$K$156</f>
        <v>0</v>
      </c>
      <c r="AR156" s="89" t="s">
        <v>789</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789</v>
      </c>
      <c r="BM156" s="89" t="s">
        <v>977</v>
      </c>
    </row>
    <row r="157" spans="2:47" s="6" customFormat="1" ht="16.5" customHeight="1">
      <c r="B157" s="21"/>
      <c r="C157" s="22"/>
      <c r="D157" s="22"/>
      <c r="E157" s="22"/>
      <c r="F157" s="298" t="s">
        <v>978</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51" s="6" customFormat="1" ht="15.75" customHeight="1">
      <c r="B158" s="139"/>
      <c r="C158" s="140"/>
      <c r="D158" s="140"/>
      <c r="E158" s="140"/>
      <c r="F158" s="296" t="s">
        <v>979</v>
      </c>
      <c r="G158" s="297"/>
      <c r="H158" s="297"/>
      <c r="I158" s="297"/>
      <c r="J158" s="140"/>
      <c r="K158" s="142">
        <v>5.4</v>
      </c>
      <c r="L158" s="140"/>
      <c r="M158" s="140"/>
      <c r="N158" s="140"/>
      <c r="O158" s="140"/>
      <c r="P158" s="140"/>
      <c r="Q158" s="140"/>
      <c r="R158" s="140"/>
      <c r="S158" s="143"/>
      <c r="T158" s="144"/>
      <c r="U158" s="140"/>
      <c r="V158" s="140"/>
      <c r="W158" s="140"/>
      <c r="X158" s="140"/>
      <c r="Y158" s="140"/>
      <c r="Z158" s="140"/>
      <c r="AA158" s="145"/>
      <c r="AT158" s="146" t="s">
        <v>888</v>
      </c>
      <c r="AU158" s="146" t="s">
        <v>713</v>
      </c>
      <c r="AV158" s="146" t="s">
        <v>713</v>
      </c>
      <c r="AW158" s="146" t="s">
        <v>761</v>
      </c>
      <c r="AX158" s="146" t="s">
        <v>704</v>
      </c>
      <c r="AY158" s="146" t="s">
        <v>783</v>
      </c>
    </row>
    <row r="159" spans="2:65" s="6" customFormat="1" ht="15.75" customHeight="1">
      <c r="B159" s="21"/>
      <c r="C159" s="124" t="s">
        <v>980</v>
      </c>
      <c r="D159" s="124" t="s">
        <v>784</v>
      </c>
      <c r="E159" s="125" t="s">
        <v>981</v>
      </c>
      <c r="F159" s="158" t="s">
        <v>982</v>
      </c>
      <c r="G159" s="280"/>
      <c r="H159" s="280"/>
      <c r="I159" s="280"/>
      <c r="J159" s="127" t="s">
        <v>818</v>
      </c>
      <c r="K159" s="128">
        <v>3.17</v>
      </c>
      <c r="L159" s="281"/>
      <c r="M159" s="280"/>
      <c r="N159" s="282">
        <f>ROUND($L$159*$K$159,2)</f>
        <v>0</v>
      </c>
      <c r="O159" s="280"/>
      <c r="P159" s="280"/>
      <c r="Q159" s="280"/>
      <c r="R159" s="126" t="s">
        <v>788</v>
      </c>
      <c r="S159" s="41"/>
      <c r="T159" s="129"/>
      <c r="U159" s="130" t="s">
        <v>674</v>
      </c>
      <c r="V159" s="22"/>
      <c r="W159" s="22"/>
      <c r="X159" s="131">
        <v>0.00658464</v>
      </c>
      <c r="Y159" s="131">
        <f>$X$159*$K$159</f>
        <v>0.0208733088</v>
      </c>
      <c r="Z159" s="131">
        <v>0</v>
      </c>
      <c r="AA159" s="132">
        <f>$Z$159*$K$159</f>
        <v>0</v>
      </c>
      <c r="AR159" s="89" t="s">
        <v>789</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789</v>
      </c>
      <c r="BM159" s="89" t="s">
        <v>983</v>
      </c>
    </row>
    <row r="160" spans="2:47" s="6" customFormat="1" ht="16.5" customHeight="1">
      <c r="B160" s="21"/>
      <c r="C160" s="22"/>
      <c r="D160" s="22"/>
      <c r="E160" s="22"/>
      <c r="F160" s="298" t="s">
        <v>984</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47" s="6" customFormat="1" ht="38.25" customHeight="1">
      <c r="B161" s="21"/>
      <c r="C161" s="22"/>
      <c r="D161" s="22"/>
      <c r="E161" s="22"/>
      <c r="F161" s="299" t="s">
        <v>985</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886</v>
      </c>
      <c r="AU161" s="6" t="s">
        <v>713</v>
      </c>
    </row>
    <row r="162" spans="2:51" s="6" customFormat="1" ht="15.75" customHeight="1">
      <c r="B162" s="139"/>
      <c r="C162" s="140"/>
      <c r="D162" s="140"/>
      <c r="E162" s="140"/>
      <c r="F162" s="296" t="s">
        <v>986</v>
      </c>
      <c r="G162" s="297"/>
      <c r="H162" s="297"/>
      <c r="I162" s="297"/>
      <c r="J162" s="140"/>
      <c r="K162" s="142">
        <v>3.17</v>
      </c>
      <c r="L162" s="140"/>
      <c r="M162" s="140"/>
      <c r="N162" s="140"/>
      <c r="O162" s="140"/>
      <c r="P162" s="140"/>
      <c r="Q162" s="140"/>
      <c r="R162" s="140"/>
      <c r="S162" s="143"/>
      <c r="T162" s="144"/>
      <c r="U162" s="140"/>
      <c r="V162" s="140"/>
      <c r="W162" s="140"/>
      <c r="X162" s="140"/>
      <c r="Y162" s="140"/>
      <c r="Z162" s="140"/>
      <c r="AA162" s="145"/>
      <c r="AT162" s="146" t="s">
        <v>888</v>
      </c>
      <c r="AU162" s="146" t="s">
        <v>713</v>
      </c>
      <c r="AV162" s="146" t="s">
        <v>713</v>
      </c>
      <c r="AW162" s="146" t="s">
        <v>761</v>
      </c>
      <c r="AX162" s="146" t="s">
        <v>704</v>
      </c>
      <c r="AY162" s="146" t="s">
        <v>783</v>
      </c>
    </row>
    <row r="163" spans="2:65" s="6" customFormat="1" ht="27" customHeight="1">
      <c r="B163" s="21"/>
      <c r="C163" s="124" t="s">
        <v>644</v>
      </c>
      <c r="D163" s="124" t="s">
        <v>784</v>
      </c>
      <c r="E163" s="125" t="s">
        <v>987</v>
      </c>
      <c r="F163" s="158" t="s">
        <v>988</v>
      </c>
      <c r="G163" s="280"/>
      <c r="H163" s="280"/>
      <c r="I163" s="280"/>
      <c r="J163" s="127" t="s">
        <v>818</v>
      </c>
      <c r="K163" s="128">
        <v>3.17</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789</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789</v>
      </c>
      <c r="BM163" s="89" t="s">
        <v>989</v>
      </c>
    </row>
    <row r="164" spans="2:47" s="6" customFormat="1" ht="16.5" customHeight="1">
      <c r="B164" s="21"/>
      <c r="C164" s="22"/>
      <c r="D164" s="22"/>
      <c r="E164" s="22"/>
      <c r="F164" s="298" t="s">
        <v>990</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47" s="6" customFormat="1" ht="38.25" customHeight="1">
      <c r="B165" s="21"/>
      <c r="C165" s="22"/>
      <c r="D165" s="22"/>
      <c r="E165" s="22"/>
      <c r="F165" s="299" t="s">
        <v>985</v>
      </c>
      <c r="G165" s="181"/>
      <c r="H165" s="181"/>
      <c r="I165" s="181"/>
      <c r="J165" s="181"/>
      <c r="K165" s="181"/>
      <c r="L165" s="181"/>
      <c r="M165" s="181"/>
      <c r="N165" s="181"/>
      <c r="O165" s="181"/>
      <c r="P165" s="181"/>
      <c r="Q165" s="181"/>
      <c r="R165" s="181"/>
      <c r="S165" s="41"/>
      <c r="T165" s="50"/>
      <c r="U165" s="22"/>
      <c r="V165" s="22"/>
      <c r="W165" s="22"/>
      <c r="X165" s="22"/>
      <c r="Y165" s="22"/>
      <c r="Z165" s="22"/>
      <c r="AA165" s="51"/>
      <c r="AT165" s="6" t="s">
        <v>886</v>
      </c>
      <c r="AU165" s="6" t="s">
        <v>713</v>
      </c>
    </row>
    <row r="166" spans="2:63" s="113" customFormat="1" ht="30.75" customHeight="1">
      <c r="B166" s="114"/>
      <c r="C166" s="115"/>
      <c r="D166" s="123" t="s">
        <v>869</v>
      </c>
      <c r="E166" s="115"/>
      <c r="F166" s="115"/>
      <c r="G166" s="115"/>
      <c r="H166" s="115"/>
      <c r="I166" s="115"/>
      <c r="J166" s="115"/>
      <c r="K166" s="115"/>
      <c r="L166" s="115"/>
      <c r="M166" s="115"/>
      <c r="N166" s="171">
        <f>$BK$166</f>
        <v>0</v>
      </c>
      <c r="O166" s="172"/>
      <c r="P166" s="172"/>
      <c r="Q166" s="172"/>
      <c r="R166" s="115"/>
      <c r="S166" s="117"/>
      <c r="T166" s="118"/>
      <c r="U166" s="115"/>
      <c r="V166" s="115"/>
      <c r="W166" s="119">
        <f>SUM($W$167:$W$211)</f>
        <v>0</v>
      </c>
      <c r="X166" s="115"/>
      <c r="Y166" s="119">
        <f>SUM($Y$167:$Y$211)</f>
        <v>2.2616966768</v>
      </c>
      <c r="Z166" s="115"/>
      <c r="AA166" s="120">
        <f>SUM($AA$167:$AA$211)</f>
        <v>0</v>
      </c>
      <c r="AR166" s="121" t="s">
        <v>654</v>
      </c>
      <c r="AT166" s="121" t="s">
        <v>703</v>
      </c>
      <c r="AU166" s="121" t="s">
        <v>654</v>
      </c>
      <c r="AY166" s="121" t="s">
        <v>783</v>
      </c>
      <c r="BK166" s="122">
        <f>SUM($BK$167:$BK$211)</f>
        <v>0</v>
      </c>
    </row>
    <row r="167" spans="2:65" s="6" customFormat="1" ht="27" customHeight="1">
      <c r="B167" s="21"/>
      <c r="C167" s="124" t="s">
        <v>991</v>
      </c>
      <c r="D167" s="124" t="s">
        <v>784</v>
      </c>
      <c r="E167" s="125" t="s">
        <v>992</v>
      </c>
      <c r="F167" s="158" t="s">
        <v>993</v>
      </c>
      <c r="G167" s="280"/>
      <c r="H167" s="280"/>
      <c r="I167" s="280"/>
      <c r="J167" s="127" t="s">
        <v>818</v>
      </c>
      <c r="K167" s="128">
        <v>15.375</v>
      </c>
      <c r="L167" s="281"/>
      <c r="M167" s="280"/>
      <c r="N167" s="282">
        <f>ROUND($L$167*$K$167,2)</f>
        <v>0</v>
      </c>
      <c r="O167" s="280"/>
      <c r="P167" s="280"/>
      <c r="Q167" s="280"/>
      <c r="R167" s="126" t="s">
        <v>788</v>
      </c>
      <c r="S167" s="41"/>
      <c r="T167" s="129"/>
      <c r="U167" s="130" t="s">
        <v>674</v>
      </c>
      <c r="V167" s="22"/>
      <c r="W167" s="22"/>
      <c r="X167" s="131">
        <v>0.01838</v>
      </c>
      <c r="Y167" s="131">
        <f>$X$167*$K$167</f>
        <v>0.2825925</v>
      </c>
      <c r="Z167" s="131">
        <v>0</v>
      </c>
      <c r="AA167" s="132">
        <f>$Z$167*$K$167</f>
        <v>0</v>
      </c>
      <c r="AR167" s="89" t="s">
        <v>789</v>
      </c>
      <c r="AT167" s="89" t="s">
        <v>784</v>
      </c>
      <c r="AU167" s="89" t="s">
        <v>713</v>
      </c>
      <c r="AY167" s="6" t="s">
        <v>783</v>
      </c>
      <c r="BE167" s="133">
        <f>IF($U$167="základní",$N$167,0)</f>
        <v>0</v>
      </c>
      <c r="BF167" s="133">
        <f>IF($U$167="snížená",$N$167,0)</f>
        <v>0</v>
      </c>
      <c r="BG167" s="133">
        <f>IF($U$167="zákl. přenesená",$N$167,0)</f>
        <v>0</v>
      </c>
      <c r="BH167" s="133">
        <f>IF($U$167="sníž. přenesená",$N$167,0)</f>
        <v>0</v>
      </c>
      <c r="BI167" s="133">
        <f>IF($U$167="nulová",$N$167,0)</f>
        <v>0</v>
      </c>
      <c r="BJ167" s="89" t="s">
        <v>654</v>
      </c>
      <c r="BK167" s="133">
        <f>ROUND($L$167*$K$167,2)</f>
        <v>0</v>
      </c>
      <c r="BL167" s="89" t="s">
        <v>789</v>
      </c>
      <c r="BM167" s="89" t="s">
        <v>994</v>
      </c>
    </row>
    <row r="168" spans="2:47" s="6" customFormat="1" ht="16.5" customHeight="1">
      <c r="B168" s="21"/>
      <c r="C168" s="22"/>
      <c r="D168" s="22"/>
      <c r="E168" s="22"/>
      <c r="F168" s="298" t="s">
        <v>995</v>
      </c>
      <c r="G168" s="181"/>
      <c r="H168" s="181"/>
      <c r="I168" s="181"/>
      <c r="J168" s="181"/>
      <c r="K168" s="181"/>
      <c r="L168" s="181"/>
      <c r="M168" s="181"/>
      <c r="N168" s="181"/>
      <c r="O168" s="181"/>
      <c r="P168" s="181"/>
      <c r="Q168" s="181"/>
      <c r="R168" s="181"/>
      <c r="S168" s="41"/>
      <c r="T168" s="50"/>
      <c r="U168" s="22"/>
      <c r="V168" s="22"/>
      <c r="W168" s="22"/>
      <c r="X168" s="22"/>
      <c r="Y168" s="22"/>
      <c r="Z168" s="22"/>
      <c r="AA168" s="51"/>
      <c r="AT168" s="6" t="s">
        <v>884</v>
      </c>
      <c r="AU168" s="6" t="s">
        <v>713</v>
      </c>
    </row>
    <row r="169" spans="2:47" s="6" customFormat="1" ht="85.5" customHeight="1">
      <c r="B169" s="21"/>
      <c r="C169" s="22"/>
      <c r="D169" s="22"/>
      <c r="E169" s="22"/>
      <c r="F169" s="299" t="s">
        <v>996</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886</v>
      </c>
      <c r="AU169" s="6" t="s">
        <v>713</v>
      </c>
    </row>
    <row r="170" spans="2:51" s="6" customFormat="1" ht="15.75" customHeight="1">
      <c r="B170" s="139"/>
      <c r="C170" s="140"/>
      <c r="D170" s="140"/>
      <c r="E170" s="140"/>
      <c r="F170" s="296" t="s">
        <v>997</v>
      </c>
      <c r="G170" s="297"/>
      <c r="H170" s="297"/>
      <c r="I170" s="297"/>
      <c r="J170" s="140"/>
      <c r="K170" s="142">
        <v>15.375</v>
      </c>
      <c r="L170" s="140"/>
      <c r="M170" s="140"/>
      <c r="N170" s="140"/>
      <c r="O170" s="140"/>
      <c r="P170" s="140"/>
      <c r="Q170" s="140"/>
      <c r="R170" s="140"/>
      <c r="S170" s="143"/>
      <c r="T170" s="144"/>
      <c r="U170" s="140"/>
      <c r="V170" s="140"/>
      <c r="W170" s="140"/>
      <c r="X170" s="140"/>
      <c r="Y170" s="140"/>
      <c r="Z170" s="140"/>
      <c r="AA170" s="145"/>
      <c r="AT170" s="146" t="s">
        <v>888</v>
      </c>
      <c r="AU170" s="146" t="s">
        <v>713</v>
      </c>
      <c r="AV170" s="146" t="s">
        <v>713</v>
      </c>
      <c r="AW170" s="146" t="s">
        <v>761</v>
      </c>
      <c r="AX170" s="146" t="s">
        <v>704</v>
      </c>
      <c r="AY170" s="146" t="s">
        <v>783</v>
      </c>
    </row>
    <row r="171" spans="2:65" s="6" customFormat="1" ht="27" customHeight="1">
      <c r="B171" s="21"/>
      <c r="C171" s="124" t="s">
        <v>998</v>
      </c>
      <c r="D171" s="124" t="s">
        <v>784</v>
      </c>
      <c r="E171" s="125" t="s">
        <v>999</v>
      </c>
      <c r="F171" s="158" t="s">
        <v>1000</v>
      </c>
      <c r="G171" s="280"/>
      <c r="H171" s="280"/>
      <c r="I171" s="280"/>
      <c r="J171" s="127" t="s">
        <v>818</v>
      </c>
      <c r="K171" s="128">
        <v>22.285</v>
      </c>
      <c r="L171" s="281"/>
      <c r="M171" s="280"/>
      <c r="N171" s="282">
        <f>ROUND($L$171*$K$171,2)</f>
        <v>0</v>
      </c>
      <c r="O171" s="280"/>
      <c r="P171" s="280"/>
      <c r="Q171" s="280"/>
      <c r="R171" s="126" t="s">
        <v>788</v>
      </c>
      <c r="S171" s="41"/>
      <c r="T171" s="129"/>
      <c r="U171" s="130" t="s">
        <v>674</v>
      </c>
      <c r="V171" s="22"/>
      <c r="W171" s="22"/>
      <c r="X171" s="131">
        <v>0.02636</v>
      </c>
      <c r="Y171" s="131">
        <f>$X$171*$K$171</f>
        <v>0.5874326000000001</v>
      </c>
      <c r="Z171" s="131">
        <v>0</v>
      </c>
      <c r="AA171" s="132">
        <f>$Z$171*$K$171</f>
        <v>0</v>
      </c>
      <c r="AR171" s="89" t="s">
        <v>789</v>
      </c>
      <c r="AT171" s="89" t="s">
        <v>784</v>
      </c>
      <c r="AU171" s="89" t="s">
        <v>713</v>
      </c>
      <c r="AY171" s="6" t="s">
        <v>783</v>
      </c>
      <c r="BE171" s="133">
        <f>IF($U$171="základní",$N$171,0)</f>
        <v>0</v>
      </c>
      <c r="BF171" s="133">
        <f>IF($U$171="snížená",$N$171,0)</f>
        <v>0</v>
      </c>
      <c r="BG171" s="133">
        <f>IF($U$171="zákl. přenesená",$N$171,0)</f>
        <v>0</v>
      </c>
      <c r="BH171" s="133">
        <f>IF($U$171="sníž. přenesená",$N$171,0)</f>
        <v>0</v>
      </c>
      <c r="BI171" s="133">
        <f>IF($U$171="nulová",$N$171,0)</f>
        <v>0</v>
      </c>
      <c r="BJ171" s="89" t="s">
        <v>654</v>
      </c>
      <c r="BK171" s="133">
        <f>ROUND($L$171*$K$171,2)</f>
        <v>0</v>
      </c>
      <c r="BL171" s="89" t="s">
        <v>789</v>
      </c>
      <c r="BM171" s="89" t="s">
        <v>1001</v>
      </c>
    </row>
    <row r="172" spans="2:47" s="6" customFormat="1" ht="16.5" customHeight="1">
      <c r="B172" s="21"/>
      <c r="C172" s="22"/>
      <c r="D172" s="22"/>
      <c r="E172" s="22"/>
      <c r="F172" s="298" t="s">
        <v>1002</v>
      </c>
      <c r="G172" s="181"/>
      <c r="H172" s="181"/>
      <c r="I172" s="181"/>
      <c r="J172" s="181"/>
      <c r="K172" s="181"/>
      <c r="L172" s="181"/>
      <c r="M172" s="181"/>
      <c r="N172" s="181"/>
      <c r="O172" s="181"/>
      <c r="P172" s="181"/>
      <c r="Q172" s="181"/>
      <c r="R172" s="181"/>
      <c r="S172" s="41"/>
      <c r="T172" s="50"/>
      <c r="U172" s="22"/>
      <c r="V172" s="22"/>
      <c r="W172" s="22"/>
      <c r="X172" s="22"/>
      <c r="Y172" s="22"/>
      <c r="Z172" s="22"/>
      <c r="AA172" s="51"/>
      <c r="AT172" s="6" t="s">
        <v>884</v>
      </c>
      <c r="AU172" s="6" t="s">
        <v>713</v>
      </c>
    </row>
    <row r="173" spans="2:47" s="6" customFormat="1" ht="62.25" customHeight="1">
      <c r="B173" s="21"/>
      <c r="C173" s="22"/>
      <c r="D173" s="22"/>
      <c r="E173" s="22"/>
      <c r="F173" s="299" t="s">
        <v>1003</v>
      </c>
      <c r="G173" s="181"/>
      <c r="H173" s="181"/>
      <c r="I173" s="181"/>
      <c r="J173" s="181"/>
      <c r="K173" s="181"/>
      <c r="L173" s="181"/>
      <c r="M173" s="181"/>
      <c r="N173" s="181"/>
      <c r="O173" s="181"/>
      <c r="P173" s="181"/>
      <c r="Q173" s="181"/>
      <c r="R173" s="181"/>
      <c r="S173" s="41"/>
      <c r="T173" s="50"/>
      <c r="U173" s="22"/>
      <c r="V173" s="22"/>
      <c r="W173" s="22"/>
      <c r="X173" s="22"/>
      <c r="Y173" s="22"/>
      <c r="Z173" s="22"/>
      <c r="AA173" s="51"/>
      <c r="AT173" s="6" t="s">
        <v>886</v>
      </c>
      <c r="AU173" s="6" t="s">
        <v>713</v>
      </c>
    </row>
    <row r="174" spans="2:51" s="6" customFormat="1" ht="27" customHeight="1">
      <c r="B174" s="139"/>
      <c r="C174" s="140"/>
      <c r="D174" s="140"/>
      <c r="E174" s="140"/>
      <c r="F174" s="296" t="s">
        <v>1004</v>
      </c>
      <c r="G174" s="297"/>
      <c r="H174" s="297"/>
      <c r="I174" s="297"/>
      <c r="J174" s="140"/>
      <c r="K174" s="142">
        <v>22.285</v>
      </c>
      <c r="L174" s="140"/>
      <c r="M174" s="140"/>
      <c r="N174" s="140"/>
      <c r="O174" s="140"/>
      <c r="P174" s="140"/>
      <c r="Q174" s="140"/>
      <c r="R174" s="140"/>
      <c r="S174" s="143"/>
      <c r="T174" s="144"/>
      <c r="U174" s="140"/>
      <c r="V174" s="140"/>
      <c r="W174" s="140"/>
      <c r="X174" s="140"/>
      <c r="Y174" s="140"/>
      <c r="Z174" s="140"/>
      <c r="AA174" s="145"/>
      <c r="AT174" s="146" t="s">
        <v>888</v>
      </c>
      <c r="AU174" s="146" t="s">
        <v>713</v>
      </c>
      <c r="AV174" s="146" t="s">
        <v>713</v>
      </c>
      <c r="AW174" s="146" t="s">
        <v>761</v>
      </c>
      <c r="AX174" s="146" t="s">
        <v>704</v>
      </c>
      <c r="AY174" s="146" t="s">
        <v>783</v>
      </c>
    </row>
    <row r="175" spans="2:65" s="6" customFormat="1" ht="27" customHeight="1">
      <c r="B175" s="21"/>
      <c r="C175" s="124" t="s">
        <v>1005</v>
      </c>
      <c r="D175" s="124" t="s">
        <v>784</v>
      </c>
      <c r="E175" s="125" t="s">
        <v>1006</v>
      </c>
      <c r="F175" s="158" t="s">
        <v>1007</v>
      </c>
      <c r="G175" s="280"/>
      <c r="H175" s="280"/>
      <c r="I175" s="280"/>
      <c r="J175" s="127" t="s">
        <v>798</v>
      </c>
      <c r="K175" s="128">
        <v>0.233</v>
      </c>
      <c r="L175" s="281"/>
      <c r="M175" s="280"/>
      <c r="N175" s="282">
        <f>ROUND($L$175*$K$175,2)</f>
        <v>0</v>
      </c>
      <c r="O175" s="280"/>
      <c r="P175" s="280"/>
      <c r="Q175" s="280"/>
      <c r="R175" s="126" t="s">
        <v>788</v>
      </c>
      <c r="S175" s="41"/>
      <c r="T175" s="129"/>
      <c r="U175" s="130" t="s">
        <v>674</v>
      </c>
      <c r="V175" s="22"/>
      <c r="W175" s="22"/>
      <c r="X175" s="131">
        <v>2.25634</v>
      </c>
      <c r="Y175" s="131">
        <f>$X$175*$K$175</f>
        <v>0.5257272199999999</v>
      </c>
      <c r="Z175" s="131">
        <v>0</v>
      </c>
      <c r="AA175" s="132">
        <f>$Z$175*$K$175</f>
        <v>0</v>
      </c>
      <c r="AR175" s="89" t="s">
        <v>789</v>
      </c>
      <c r="AT175" s="89" t="s">
        <v>784</v>
      </c>
      <c r="AU175" s="89" t="s">
        <v>713</v>
      </c>
      <c r="AY175" s="6" t="s">
        <v>783</v>
      </c>
      <c r="BE175" s="133">
        <f>IF($U$175="základní",$N$175,0)</f>
        <v>0</v>
      </c>
      <c r="BF175" s="133">
        <f>IF($U$175="snížená",$N$175,0)</f>
        <v>0</v>
      </c>
      <c r="BG175" s="133">
        <f>IF($U$175="zákl. přenesená",$N$175,0)</f>
        <v>0</v>
      </c>
      <c r="BH175" s="133">
        <f>IF($U$175="sníž. přenesená",$N$175,0)</f>
        <v>0</v>
      </c>
      <c r="BI175" s="133">
        <f>IF($U$175="nulová",$N$175,0)</f>
        <v>0</v>
      </c>
      <c r="BJ175" s="89" t="s">
        <v>654</v>
      </c>
      <c r="BK175" s="133">
        <f>ROUND($L$175*$K$175,2)</f>
        <v>0</v>
      </c>
      <c r="BL175" s="89" t="s">
        <v>789</v>
      </c>
      <c r="BM175" s="89" t="s">
        <v>1008</v>
      </c>
    </row>
    <row r="176" spans="2:47" s="6" customFormat="1" ht="16.5" customHeight="1">
      <c r="B176" s="21"/>
      <c r="C176" s="22"/>
      <c r="D176" s="22"/>
      <c r="E176" s="22"/>
      <c r="F176" s="298" t="s">
        <v>1009</v>
      </c>
      <c r="G176" s="181"/>
      <c r="H176" s="181"/>
      <c r="I176" s="181"/>
      <c r="J176" s="181"/>
      <c r="K176" s="181"/>
      <c r="L176" s="181"/>
      <c r="M176" s="181"/>
      <c r="N176" s="181"/>
      <c r="O176" s="181"/>
      <c r="P176" s="181"/>
      <c r="Q176" s="181"/>
      <c r="R176" s="181"/>
      <c r="S176" s="41"/>
      <c r="T176" s="50"/>
      <c r="U176" s="22"/>
      <c r="V176" s="22"/>
      <c r="W176" s="22"/>
      <c r="X176" s="22"/>
      <c r="Y176" s="22"/>
      <c r="Z176" s="22"/>
      <c r="AA176" s="51"/>
      <c r="AT176" s="6" t="s">
        <v>884</v>
      </c>
      <c r="AU176" s="6" t="s">
        <v>713</v>
      </c>
    </row>
    <row r="177" spans="2:47" s="6" customFormat="1" ht="180" customHeight="1">
      <c r="B177" s="21"/>
      <c r="C177" s="22"/>
      <c r="D177" s="22"/>
      <c r="E177" s="22"/>
      <c r="F177" s="299" t="s">
        <v>1010</v>
      </c>
      <c r="G177" s="181"/>
      <c r="H177" s="181"/>
      <c r="I177" s="181"/>
      <c r="J177" s="181"/>
      <c r="K177" s="181"/>
      <c r="L177" s="181"/>
      <c r="M177" s="181"/>
      <c r="N177" s="181"/>
      <c r="O177" s="181"/>
      <c r="P177" s="181"/>
      <c r="Q177" s="181"/>
      <c r="R177" s="181"/>
      <c r="S177" s="41"/>
      <c r="T177" s="50"/>
      <c r="U177" s="22"/>
      <c r="V177" s="22"/>
      <c r="W177" s="22"/>
      <c r="X177" s="22"/>
      <c r="Y177" s="22"/>
      <c r="Z177" s="22"/>
      <c r="AA177" s="51"/>
      <c r="AT177" s="6" t="s">
        <v>886</v>
      </c>
      <c r="AU177" s="6" t="s">
        <v>713</v>
      </c>
    </row>
    <row r="178" spans="2:51" s="6" customFormat="1" ht="15.75" customHeight="1">
      <c r="B178" s="139"/>
      <c r="C178" s="140"/>
      <c r="D178" s="140"/>
      <c r="E178" s="140"/>
      <c r="F178" s="296" t="s">
        <v>1011</v>
      </c>
      <c r="G178" s="297"/>
      <c r="H178" s="297"/>
      <c r="I178" s="297"/>
      <c r="J178" s="140"/>
      <c r="K178" s="142">
        <v>0.233</v>
      </c>
      <c r="L178" s="140"/>
      <c r="M178" s="140"/>
      <c r="N178" s="140"/>
      <c r="O178" s="140"/>
      <c r="P178" s="140"/>
      <c r="Q178" s="140"/>
      <c r="R178" s="140"/>
      <c r="S178" s="143"/>
      <c r="T178" s="144"/>
      <c r="U178" s="140"/>
      <c r="V178" s="140"/>
      <c r="W178" s="140"/>
      <c r="X178" s="140"/>
      <c r="Y178" s="140"/>
      <c r="Z178" s="140"/>
      <c r="AA178" s="145"/>
      <c r="AT178" s="146" t="s">
        <v>888</v>
      </c>
      <c r="AU178" s="146" t="s">
        <v>713</v>
      </c>
      <c r="AV178" s="146" t="s">
        <v>713</v>
      </c>
      <c r="AW178" s="146" t="s">
        <v>761</v>
      </c>
      <c r="AX178" s="146" t="s">
        <v>704</v>
      </c>
      <c r="AY178" s="146" t="s">
        <v>783</v>
      </c>
    </row>
    <row r="179" spans="2:65" s="6" customFormat="1" ht="15.75" customHeight="1">
      <c r="B179" s="21"/>
      <c r="C179" s="124" t="s">
        <v>1012</v>
      </c>
      <c r="D179" s="124" t="s">
        <v>784</v>
      </c>
      <c r="E179" s="125" t="s">
        <v>1013</v>
      </c>
      <c r="F179" s="158" t="s">
        <v>1014</v>
      </c>
      <c r="G179" s="280"/>
      <c r="H179" s="280"/>
      <c r="I179" s="280"/>
      <c r="J179" s="127" t="s">
        <v>818</v>
      </c>
      <c r="K179" s="128">
        <v>0.12</v>
      </c>
      <c r="L179" s="281"/>
      <c r="M179" s="280"/>
      <c r="N179" s="282">
        <f>ROUND($L$179*$K$179,2)</f>
        <v>0</v>
      </c>
      <c r="O179" s="280"/>
      <c r="P179" s="280"/>
      <c r="Q179" s="280"/>
      <c r="R179" s="126" t="s">
        <v>788</v>
      </c>
      <c r="S179" s="41"/>
      <c r="T179" s="129"/>
      <c r="U179" s="130" t="s">
        <v>674</v>
      </c>
      <c r="V179" s="22"/>
      <c r="W179" s="22"/>
      <c r="X179" s="131">
        <v>0.01463464</v>
      </c>
      <c r="Y179" s="131">
        <f>$X$179*$K$179</f>
        <v>0.0017561568</v>
      </c>
      <c r="Z179" s="131">
        <v>0</v>
      </c>
      <c r="AA179" s="132">
        <f>$Z$179*$K$179</f>
        <v>0</v>
      </c>
      <c r="AR179" s="89" t="s">
        <v>789</v>
      </c>
      <c r="AT179" s="89" t="s">
        <v>784</v>
      </c>
      <c r="AU179" s="89" t="s">
        <v>713</v>
      </c>
      <c r="AY179" s="6" t="s">
        <v>783</v>
      </c>
      <c r="BE179" s="133">
        <f>IF($U$179="základní",$N$179,0)</f>
        <v>0</v>
      </c>
      <c r="BF179" s="133">
        <f>IF($U$179="snížená",$N$179,0)</f>
        <v>0</v>
      </c>
      <c r="BG179" s="133">
        <f>IF($U$179="zákl. přenesená",$N$179,0)</f>
        <v>0</v>
      </c>
      <c r="BH179" s="133">
        <f>IF($U$179="sníž. přenesená",$N$179,0)</f>
        <v>0</v>
      </c>
      <c r="BI179" s="133">
        <f>IF($U$179="nulová",$N$179,0)</f>
        <v>0</v>
      </c>
      <c r="BJ179" s="89" t="s">
        <v>654</v>
      </c>
      <c r="BK179" s="133">
        <f>ROUND($L$179*$K$179,2)</f>
        <v>0</v>
      </c>
      <c r="BL179" s="89" t="s">
        <v>789</v>
      </c>
      <c r="BM179" s="89" t="s">
        <v>1015</v>
      </c>
    </row>
    <row r="180" spans="2:47" s="6" customFormat="1" ht="16.5" customHeight="1">
      <c r="B180" s="21"/>
      <c r="C180" s="22"/>
      <c r="D180" s="22"/>
      <c r="E180" s="22"/>
      <c r="F180" s="298" t="s">
        <v>1016</v>
      </c>
      <c r="G180" s="181"/>
      <c r="H180" s="181"/>
      <c r="I180" s="181"/>
      <c r="J180" s="181"/>
      <c r="K180" s="181"/>
      <c r="L180" s="181"/>
      <c r="M180" s="181"/>
      <c r="N180" s="181"/>
      <c r="O180" s="181"/>
      <c r="P180" s="181"/>
      <c r="Q180" s="181"/>
      <c r="R180" s="181"/>
      <c r="S180" s="41"/>
      <c r="T180" s="50"/>
      <c r="U180" s="22"/>
      <c r="V180" s="22"/>
      <c r="W180" s="22"/>
      <c r="X180" s="22"/>
      <c r="Y180" s="22"/>
      <c r="Z180" s="22"/>
      <c r="AA180" s="51"/>
      <c r="AT180" s="6" t="s">
        <v>884</v>
      </c>
      <c r="AU180" s="6" t="s">
        <v>713</v>
      </c>
    </row>
    <row r="181" spans="2:51" s="6" customFormat="1" ht="15.75" customHeight="1">
      <c r="B181" s="139"/>
      <c r="C181" s="140"/>
      <c r="D181" s="140"/>
      <c r="E181" s="140"/>
      <c r="F181" s="296" t="s">
        <v>1017</v>
      </c>
      <c r="G181" s="297"/>
      <c r="H181" s="297"/>
      <c r="I181" s="297"/>
      <c r="J181" s="140"/>
      <c r="K181" s="142">
        <v>0.12</v>
      </c>
      <c r="L181" s="140"/>
      <c r="M181" s="140"/>
      <c r="N181" s="140"/>
      <c r="O181" s="140"/>
      <c r="P181" s="140"/>
      <c r="Q181" s="140"/>
      <c r="R181" s="140"/>
      <c r="S181" s="143"/>
      <c r="T181" s="144"/>
      <c r="U181" s="140"/>
      <c r="V181" s="140"/>
      <c r="W181" s="140"/>
      <c r="X181" s="140"/>
      <c r="Y181" s="140"/>
      <c r="Z181" s="140"/>
      <c r="AA181" s="145"/>
      <c r="AT181" s="146" t="s">
        <v>888</v>
      </c>
      <c r="AU181" s="146" t="s">
        <v>713</v>
      </c>
      <c r="AV181" s="146" t="s">
        <v>713</v>
      </c>
      <c r="AW181" s="146" t="s">
        <v>761</v>
      </c>
      <c r="AX181" s="146" t="s">
        <v>704</v>
      </c>
      <c r="AY181" s="146" t="s">
        <v>783</v>
      </c>
    </row>
    <row r="182" spans="2:65" s="6" customFormat="1" ht="27" customHeight="1">
      <c r="B182" s="21"/>
      <c r="C182" s="124" t="s">
        <v>1018</v>
      </c>
      <c r="D182" s="124" t="s">
        <v>784</v>
      </c>
      <c r="E182" s="125" t="s">
        <v>1019</v>
      </c>
      <c r="F182" s="158" t="s">
        <v>1020</v>
      </c>
      <c r="G182" s="280"/>
      <c r="H182" s="280"/>
      <c r="I182" s="280"/>
      <c r="J182" s="127" t="s">
        <v>818</v>
      </c>
      <c r="K182" s="128">
        <v>0.12</v>
      </c>
      <c r="L182" s="281"/>
      <c r="M182" s="280"/>
      <c r="N182" s="282">
        <f>ROUND($L$182*$K$182,2)</f>
        <v>0</v>
      </c>
      <c r="O182" s="280"/>
      <c r="P182" s="280"/>
      <c r="Q182" s="280"/>
      <c r="R182" s="126" t="s">
        <v>788</v>
      </c>
      <c r="S182" s="41"/>
      <c r="T182" s="129"/>
      <c r="U182" s="130" t="s">
        <v>674</v>
      </c>
      <c r="V182" s="22"/>
      <c r="W182" s="22"/>
      <c r="X182" s="131">
        <v>0</v>
      </c>
      <c r="Y182" s="131">
        <f>$X$182*$K$182</f>
        <v>0</v>
      </c>
      <c r="Z182" s="131">
        <v>0</v>
      </c>
      <c r="AA182" s="132">
        <f>$Z$182*$K$182</f>
        <v>0</v>
      </c>
      <c r="AR182" s="89" t="s">
        <v>789</v>
      </c>
      <c r="AT182" s="89" t="s">
        <v>784</v>
      </c>
      <c r="AU182" s="89" t="s">
        <v>713</v>
      </c>
      <c r="AY182" s="6" t="s">
        <v>783</v>
      </c>
      <c r="BE182" s="133">
        <f>IF($U$182="základní",$N$182,0)</f>
        <v>0</v>
      </c>
      <c r="BF182" s="133">
        <f>IF($U$182="snížená",$N$182,0)</f>
        <v>0</v>
      </c>
      <c r="BG182" s="133">
        <f>IF($U$182="zákl. přenesená",$N$182,0)</f>
        <v>0</v>
      </c>
      <c r="BH182" s="133">
        <f>IF($U$182="sníž. přenesená",$N$182,0)</f>
        <v>0</v>
      </c>
      <c r="BI182" s="133">
        <f>IF($U$182="nulová",$N$182,0)</f>
        <v>0</v>
      </c>
      <c r="BJ182" s="89" t="s">
        <v>654</v>
      </c>
      <c r="BK182" s="133">
        <f>ROUND($L$182*$K$182,2)</f>
        <v>0</v>
      </c>
      <c r="BL182" s="89" t="s">
        <v>789</v>
      </c>
      <c r="BM182" s="89" t="s">
        <v>1021</v>
      </c>
    </row>
    <row r="183" spans="2:47" s="6" customFormat="1" ht="16.5" customHeight="1">
      <c r="B183" s="21"/>
      <c r="C183" s="22"/>
      <c r="D183" s="22"/>
      <c r="E183" s="22"/>
      <c r="F183" s="298" t="s">
        <v>1022</v>
      </c>
      <c r="G183" s="181"/>
      <c r="H183" s="181"/>
      <c r="I183" s="181"/>
      <c r="J183" s="181"/>
      <c r="K183" s="181"/>
      <c r="L183" s="181"/>
      <c r="M183" s="181"/>
      <c r="N183" s="181"/>
      <c r="O183" s="181"/>
      <c r="P183" s="181"/>
      <c r="Q183" s="181"/>
      <c r="R183" s="181"/>
      <c r="S183" s="41"/>
      <c r="T183" s="50"/>
      <c r="U183" s="22"/>
      <c r="V183" s="22"/>
      <c r="W183" s="22"/>
      <c r="X183" s="22"/>
      <c r="Y183" s="22"/>
      <c r="Z183" s="22"/>
      <c r="AA183" s="51"/>
      <c r="AT183" s="6" t="s">
        <v>884</v>
      </c>
      <c r="AU183" s="6" t="s">
        <v>713</v>
      </c>
    </row>
    <row r="184" spans="2:65" s="6" customFormat="1" ht="27" customHeight="1">
      <c r="B184" s="21"/>
      <c r="C184" s="124" t="s">
        <v>1023</v>
      </c>
      <c r="D184" s="124" t="s">
        <v>784</v>
      </c>
      <c r="E184" s="125" t="s">
        <v>1024</v>
      </c>
      <c r="F184" s="158" t="s">
        <v>1025</v>
      </c>
      <c r="G184" s="280"/>
      <c r="H184" s="280"/>
      <c r="I184" s="280"/>
      <c r="J184" s="127" t="s">
        <v>818</v>
      </c>
      <c r="K184" s="128">
        <v>2.79</v>
      </c>
      <c r="L184" s="281"/>
      <c r="M184" s="280"/>
      <c r="N184" s="282">
        <f>ROUND($L$184*$K$184,2)</f>
        <v>0</v>
      </c>
      <c r="O184" s="280"/>
      <c r="P184" s="280"/>
      <c r="Q184" s="280"/>
      <c r="R184" s="126" t="s">
        <v>788</v>
      </c>
      <c r="S184" s="41"/>
      <c r="T184" s="129"/>
      <c r="U184" s="130" t="s">
        <v>674</v>
      </c>
      <c r="V184" s="22"/>
      <c r="W184" s="22"/>
      <c r="X184" s="131">
        <v>0.1117</v>
      </c>
      <c r="Y184" s="131">
        <f>$X$184*$K$184</f>
        <v>0.311643</v>
      </c>
      <c r="Z184" s="131">
        <v>0</v>
      </c>
      <c r="AA184" s="132">
        <f>$Z$184*$K$184</f>
        <v>0</v>
      </c>
      <c r="AR184" s="89" t="s">
        <v>789</v>
      </c>
      <c r="AT184" s="89" t="s">
        <v>784</v>
      </c>
      <c r="AU184" s="89" t="s">
        <v>713</v>
      </c>
      <c r="AY184" s="6" t="s">
        <v>783</v>
      </c>
      <c r="BE184" s="133">
        <f>IF($U$184="základní",$N$184,0)</f>
        <v>0</v>
      </c>
      <c r="BF184" s="133">
        <f>IF($U$184="snížená",$N$184,0)</f>
        <v>0</v>
      </c>
      <c r="BG184" s="133">
        <f>IF($U$184="zákl. přenesená",$N$184,0)</f>
        <v>0</v>
      </c>
      <c r="BH184" s="133">
        <f>IF($U$184="sníž. přenesená",$N$184,0)</f>
        <v>0</v>
      </c>
      <c r="BI184" s="133">
        <f>IF($U$184="nulová",$N$184,0)</f>
        <v>0</v>
      </c>
      <c r="BJ184" s="89" t="s">
        <v>654</v>
      </c>
      <c r="BK184" s="133">
        <f>ROUND($L$184*$K$184,2)</f>
        <v>0</v>
      </c>
      <c r="BL184" s="89" t="s">
        <v>789</v>
      </c>
      <c r="BM184" s="89" t="s">
        <v>1026</v>
      </c>
    </row>
    <row r="185" spans="2:47" s="6" customFormat="1" ht="16.5" customHeight="1">
      <c r="B185" s="21"/>
      <c r="C185" s="22"/>
      <c r="D185" s="22"/>
      <c r="E185" s="22"/>
      <c r="F185" s="298" t="s">
        <v>1027</v>
      </c>
      <c r="G185" s="181"/>
      <c r="H185" s="181"/>
      <c r="I185" s="181"/>
      <c r="J185" s="181"/>
      <c r="K185" s="181"/>
      <c r="L185" s="181"/>
      <c r="M185" s="181"/>
      <c r="N185" s="181"/>
      <c r="O185" s="181"/>
      <c r="P185" s="181"/>
      <c r="Q185" s="181"/>
      <c r="R185" s="181"/>
      <c r="S185" s="41"/>
      <c r="T185" s="50"/>
      <c r="U185" s="22"/>
      <c r="V185" s="22"/>
      <c r="W185" s="22"/>
      <c r="X185" s="22"/>
      <c r="Y185" s="22"/>
      <c r="Z185" s="22"/>
      <c r="AA185" s="51"/>
      <c r="AT185" s="6" t="s">
        <v>884</v>
      </c>
      <c r="AU185" s="6" t="s">
        <v>713</v>
      </c>
    </row>
    <row r="186" spans="2:47" s="6" customFormat="1" ht="109.5" customHeight="1">
      <c r="B186" s="21"/>
      <c r="C186" s="22"/>
      <c r="D186" s="22"/>
      <c r="E186" s="22"/>
      <c r="F186" s="299" t="s">
        <v>1028</v>
      </c>
      <c r="G186" s="181"/>
      <c r="H186" s="181"/>
      <c r="I186" s="181"/>
      <c r="J186" s="181"/>
      <c r="K186" s="181"/>
      <c r="L186" s="181"/>
      <c r="M186" s="181"/>
      <c r="N186" s="181"/>
      <c r="O186" s="181"/>
      <c r="P186" s="181"/>
      <c r="Q186" s="181"/>
      <c r="R186" s="181"/>
      <c r="S186" s="41"/>
      <c r="T186" s="50"/>
      <c r="U186" s="22"/>
      <c r="V186" s="22"/>
      <c r="W186" s="22"/>
      <c r="X186" s="22"/>
      <c r="Y186" s="22"/>
      <c r="Z186" s="22"/>
      <c r="AA186" s="51"/>
      <c r="AT186" s="6" t="s">
        <v>886</v>
      </c>
      <c r="AU186" s="6" t="s">
        <v>713</v>
      </c>
    </row>
    <row r="187" spans="2:51" s="6" customFormat="1" ht="15.75" customHeight="1">
      <c r="B187" s="139"/>
      <c r="C187" s="140"/>
      <c r="D187" s="140"/>
      <c r="E187" s="140"/>
      <c r="F187" s="296" t="s">
        <v>1029</v>
      </c>
      <c r="G187" s="297"/>
      <c r="H187" s="297"/>
      <c r="I187" s="297"/>
      <c r="J187" s="140"/>
      <c r="K187" s="142">
        <v>2.79</v>
      </c>
      <c r="L187" s="140"/>
      <c r="M187" s="140"/>
      <c r="N187" s="140"/>
      <c r="O187" s="140"/>
      <c r="P187" s="140"/>
      <c r="Q187" s="140"/>
      <c r="R187" s="140"/>
      <c r="S187" s="143"/>
      <c r="T187" s="144"/>
      <c r="U187" s="140"/>
      <c r="V187" s="140"/>
      <c r="W187" s="140"/>
      <c r="X187" s="140"/>
      <c r="Y187" s="140"/>
      <c r="Z187" s="140"/>
      <c r="AA187" s="145"/>
      <c r="AT187" s="146" t="s">
        <v>888</v>
      </c>
      <c r="AU187" s="146" t="s">
        <v>713</v>
      </c>
      <c r="AV187" s="146" t="s">
        <v>713</v>
      </c>
      <c r="AW187" s="146" t="s">
        <v>761</v>
      </c>
      <c r="AX187" s="146" t="s">
        <v>704</v>
      </c>
      <c r="AY187" s="146" t="s">
        <v>783</v>
      </c>
    </row>
    <row r="188" spans="2:65" s="6" customFormat="1" ht="15.75" customHeight="1">
      <c r="B188" s="21"/>
      <c r="C188" s="124" t="s">
        <v>1030</v>
      </c>
      <c r="D188" s="124" t="s">
        <v>784</v>
      </c>
      <c r="E188" s="125" t="s">
        <v>1031</v>
      </c>
      <c r="F188" s="158" t="s">
        <v>1032</v>
      </c>
      <c r="G188" s="280"/>
      <c r="H188" s="280"/>
      <c r="I188" s="280"/>
      <c r="J188" s="127" t="s">
        <v>818</v>
      </c>
      <c r="K188" s="128">
        <v>2.79</v>
      </c>
      <c r="L188" s="281"/>
      <c r="M188" s="280"/>
      <c r="N188" s="282">
        <f>ROUND($L$188*$K$188,2)</f>
        <v>0</v>
      </c>
      <c r="O188" s="280"/>
      <c r="P188" s="280"/>
      <c r="Q188" s="280"/>
      <c r="R188" s="126" t="s">
        <v>788</v>
      </c>
      <c r="S188" s="41"/>
      <c r="T188" s="129"/>
      <c r="U188" s="130" t="s">
        <v>674</v>
      </c>
      <c r="V188" s="22"/>
      <c r="W188" s="22"/>
      <c r="X188" s="131">
        <v>0.001</v>
      </c>
      <c r="Y188" s="131">
        <f>$X$188*$K$188</f>
        <v>0.00279</v>
      </c>
      <c r="Z188" s="131">
        <v>0</v>
      </c>
      <c r="AA188" s="132">
        <f>$Z$188*$K$188</f>
        <v>0</v>
      </c>
      <c r="AR188" s="89" t="s">
        <v>789</v>
      </c>
      <c r="AT188" s="89" t="s">
        <v>784</v>
      </c>
      <c r="AU188" s="89" t="s">
        <v>713</v>
      </c>
      <c r="AY188" s="6" t="s">
        <v>783</v>
      </c>
      <c r="BE188" s="133">
        <f>IF($U$188="základní",$N$188,0)</f>
        <v>0</v>
      </c>
      <c r="BF188" s="133">
        <f>IF($U$188="snížená",$N$188,0)</f>
        <v>0</v>
      </c>
      <c r="BG188" s="133">
        <f>IF($U$188="zákl. přenesená",$N$188,0)</f>
        <v>0</v>
      </c>
      <c r="BH188" s="133">
        <f>IF($U$188="sníž. přenesená",$N$188,0)</f>
        <v>0</v>
      </c>
      <c r="BI188" s="133">
        <f>IF($U$188="nulová",$N$188,0)</f>
        <v>0</v>
      </c>
      <c r="BJ188" s="89" t="s">
        <v>654</v>
      </c>
      <c r="BK188" s="133">
        <f>ROUND($L$188*$K$188,2)</f>
        <v>0</v>
      </c>
      <c r="BL188" s="89" t="s">
        <v>789</v>
      </c>
      <c r="BM188" s="89" t="s">
        <v>1033</v>
      </c>
    </row>
    <row r="189" spans="2:47" s="6" customFormat="1" ht="16.5" customHeight="1">
      <c r="B189" s="21"/>
      <c r="C189" s="22"/>
      <c r="D189" s="22"/>
      <c r="E189" s="22"/>
      <c r="F189" s="298" t="s">
        <v>1034</v>
      </c>
      <c r="G189" s="181"/>
      <c r="H189" s="181"/>
      <c r="I189" s="181"/>
      <c r="J189" s="181"/>
      <c r="K189" s="181"/>
      <c r="L189" s="181"/>
      <c r="M189" s="181"/>
      <c r="N189" s="181"/>
      <c r="O189" s="181"/>
      <c r="P189" s="181"/>
      <c r="Q189" s="181"/>
      <c r="R189" s="181"/>
      <c r="S189" s="41"/>
      <c r="T189" s="50"/>
      <c r="U189" s="22"/>
      <c r="V189" s="22"/>
      <c r="W189" s="22"/>
      <c r="X189" s="22"/>
      <c r="Y189" s="22"/>
      <c r="Z189" s="22"/>
      <c r="AA189" s="51"/>
      <c r="AT189" s="6" t="s">
        <v>884</v>
      </c>
      <c r="AU189" s="6" t="s">
        <v>713</v>
      </c>
    </row>
    <row r="190" spans="2:47" s="6" customFormat="1" ht="109.5" customHeight="1">
      <c r="B190" s="21"/>
      <c r="C190" s="22"/>
      <c r="D190" s="22"/>
      <c r="E190" s="22"/>
      <c r="F190" s="299" t="s">
        <v>1028</v>
      </c>
      <c r="G190" s="181"/>
      <c r="H190" s="181"/>
      <c r="I190" s="181"/>
      <c r="J190" s="181"/>
      <c r="K190" s="181"/>
      <c r="L190" s="181"/>
      <c r="M190" s="181"/>
      <c r="N190" s="181"/>
      <c r="O190" s="181"/>
      <c r="P190" s="181"/>
      <c r="Q190" s="181"/>
      <c r="R190" s="181"/>
      <c r="S190" s="41"/>
      <c r="T190" s="50"/>
      <c r="U190" s="22"/>
      <c r="V190" s="22"/>
      <c r="W190" s="22"/>
      <c r="X190" s="22"/>
      <c r="Y190" s="22"/>
      <c r="Z190" s="22"/>
      <c r="AA190" s="51"/>
      <c r="AT190" s="6" t="s">
        <v>886</v>
      </c>
      <c r="AU190" s="6" t="s">
        <v>713</v>
      </c>
    </row>
    <row r="191" spans="2:65" s="6" customFormat="1" ht="27" customHeight="1">
      <c r="B191" s="21"/>
      <c r="C191" s="124" t="s">
        <v>1035</v>
      </c>
      <c r="D191" s="124" t="s">
        <v>784</v>
      </c>
      <c r="E191" s="125" t="s">
        <v>1036</v>
      </c>
      <c r="F191" s="158" t="s">
        <v>1037</v>
      </c>
      <c r="G191" s="280"/>
      <c r="H191" s="280"/>
      <c r="I191" s="280"/>
      <c r="J191" s="127" t="s">
        <v>818</v>
      </c>
      <c r="K191" s="128">
        <v>1.1</v>
      </c>
      <c r="L191" s="281"/>
      <c r="M191" s="280"/>
      <c r="N191" s="282">
        <f>ROUND($L$191*$K$191,2)</f>
        <v>0</v>
      </c>
      <c r="O191" s="280"/>
      <c r="P191" s="280"/>
      <c r="Q191" s="280"/>
      <c r="R191" s="126" t="s">
        <v>788</v>
      </c>
      <c r="S191" s="41"/>
      <c r="T191" s="129"/>
      <c r="U191" s="130" t="s">
        <v>674</v>
      </c>
      <c r="V191" s="22"/>
      <c r="W191" s="22"/>
      <c r="X191" s="131">
        <v>0.080872</v>
      </c>
      <c r="Y191" s="131">
        <f>$X$191*$K$191</f>
        <v>0.0889592</v>
      </c>
      <c r="Z191" s="131">
        <v>0</v>
      </c>
      <c r="AA191" s="132">
        <f>$Z$191*$K$191</f>
        <v>0</v>
      </c>
      <c r="AR191" s="89" t="s">
        <v>789</v>
      </c>
      <c r="AT191" s="89" t="s">
        <v>784</v>
      </c>
      <c r="AU191" s="89" t="s">
        <v>713</v>
      </c>
      <c r="AY191" s="6" t="s">
        <v>783</v>
      </c>
      <c r="BE191" s="133">
        <f>IF($U$191="základní",$N$191,0)</f>
        <v>0</v>
      </c>
      <c r="BF191" s="133">
        <f>IF($U$191="snížená",$N$191,0)</f>
        <v>0</v>
      </c>
      <c r="BG191" s="133">
        <f>IF($U$191="zákl. přenesená",$N$191,0)</f>
        <v>0</v>
      </c>
      <c r="BH191" s="133">
        <f>IF($U$191="sníž. přenesená",$N$191,0)</f>
        <v>0</v>
      </c>
      <c r="BI191" s="133">
        <f>IF($U$191="nulová",$N$191,0)</f>
        <v>0</v>
      </c>
      <c r="BJ191" s="89" t="s">
        <v>654</v>
      </c>
      <c r="BK191" s="133">
        <f>ROUND($L$191*$K$191,2)</f>
        <v>0</v>
      </c>
      <c r="BL191" s="89" t="s">
        <v>789</v>
      </c>
      <c r="BM191" s="89" t="s">
        <v>1038</v>
      </c>
    </row>
    <row r="192" spans="2:47" s="6" customFormat="1" ht="16.5" customHeight="1">
      <c r="B192" s="21"/>
      <c r="C192" s="22"/>
      <c r="D192" s="22"/>
      <c r="E192" s="22"/>
      <c r="F192" s="298" t="s">
        <v>1039</v>
      </c>
      <c r="G192" s="181"/>
      <c r="H192" s="181"/>
      <c r="I192" s="181"/>
      <c r="J192" s="181"/>
      <c r="K192" s="181"/>
      <c r="L192" s="181"/>
      <c r="M192" s="181"/>
      <c r="N192" s="181"/>
      <c r="O192" s="181"/>
      <c r="P192" s="181"/>
      <c r="Q192" s="181"/>
      <c r="R192" s="181"/>
      <c r="S192" s="41"/>
      <c r="T192" s="50"/>
      <c r="U192" s="22"/>
      <c r="V192" s="22"/>
      <c r="W192" s="22"/>
      <c r="X192" s="22"/>
      <c r="Y192" s="22"/>
      <c r="Z192" s="22"/>
      <c r="AA192" s="51"/>
      <c r="AT192" s="6" t="s">
        <v>884</v>
      </c>
      <c r="AU192" s="6" t="s">
        <v>713</v>
      </c>
    </row>
    <row r="193" spans="2:47" s="6" customFormat="1" ht="85.5" customHeight="1">
      <c r="B193" s="21"/>
      <c r="C193" s="22"/>
      <c r="D193" s="22"/>
      <c r="E193" s="22"/>
      <c r="F193" s="299" t="s">
        <v>1040</v>
      </c>
      <c r="G193" s="181"/>
      <c r="H193" s="181"/>
      <c r="I193" s="181"/>
      <c r="J193" s="181"/>
      <c r="K193" s="181"/>
      <c r="L193" s="181"/>
      <c r="M193" s="181"/>
      <c r="N193" s="181"/>
      <c r="O193" s="181"/>
      <c r="P193" s="181"/>
      <c r="Q193" s="181"/>
      <c r="R193" s="181"/>
      <c r="S193" s="41"/>
      <c r="T193" s="50"/>
      <c r="U193" s="22"/>
      <c r="V193" s="22"/>
      <c r="W193" s="22"/>
      <c r="X193" s="22"/>
      <c r="Y193" s="22"/>
      <c r="Z193" s="22"/>
      <c r="AA193" s="51"/>
      <c r="AT193" s="6" t="s">
        <v>886</v>
      </c>
      <c r="AU193" s="6" t="s">
        <v>713</v>
      </c>
    </row>
    <row r="194" spans="2:51" s="6" customFormat="1" ht="15.75" customHeight="1">
      <c r="B194" s="139"/>
      <c r="C194" s="140"/>
      <c r="D194" s="140"/>
      <c r="E194" s="140"/>
      <c r="F194" s="296" t="s">
        <v>1041</v>
      </c>
      <c r="G194" s="297"/>
      <c r="H194" s="297"/>
      <c r="I194" s="297"/>
      <c r="J194" s="140"/>
      <c r="K194" s="142">
        <v>1.1</v>
      </c>
      <c r="L194" s="140"/>
      <c r="M194" s="140"/>
      <c r="N194" s="140"/>
      <c r="O194" s="140"/>
      <c r="P194" s="140"/>
      <c r="Q194" s="140"/>
      <c r="R194" s="140"/>
      <c r="S194" s="143"/>
      <c r="T194" s="144"/>
      <c r="U194" s="140"/>
      <c r="V194" s="140"/>
      <c r="W194" s="140"/>
      <c r="X194" s="140"/>
      <c r="Y194" s="140"/>
      <c r="Z194" s="140"/>
      <c r="AA194" s="145"/>
      <c r="AT194" s="146" t="s">
        <v>888</v>
      </c>
      <c r="AU194" s="146" t="s">
        <v>713</v>
      </c>
      <c r="AV194" s="146" t="s">
        <v>713</v>
      </c>
      <c r="AW194" s="146" t="s">
        <v>761</v>
      </c>
      <c r="AX194" s="146" t="s">
        <v>704</v>
      </c>
      <c r="AY194" s="146" t="s">
        <v>783</v>
      </c>
    </row>
    <row r="195" spans="2:65" s="6" customFormat="1" ht="27" customHeight="1">
      <c r="B195" s="21"/>
      <c r="C195" s="124" t="s">
        <v>1042</v>
      </c>
      <c r="D195" s="124" t="s">
        <v>784</v>
      </c>
      <c r="E195" s="125" t="s">
        <v>1043</v>
      </c>
      <c r="F195" s="158" t="s">
        <v>1044</v>
      </c>
      <c r="G195" s="280"/>
      <c r="H195" s="280"/>
      <c r="I195" s="280"/>
      <c r="J195" s="127" t="s">
        <v>818</v>
      </c>
      <c r="K195" s="128">
        <v>2.79</v>
      </c>
      <c r="L195" s="281"/>
      <c r="M195" s="280"/>
      <c r="N195" s="282">
        <f>ROUND($L$195*$K$195,2)</f>
        <v>0</v>
      </c>
      <c r="O195" s="280"/>
      <c r="P195" s="280"/>
      <c r="Q195" s="280"/>
      <c r="R195" s="126" t="s">
        <v>788</v>
      </c>
      <c r="S195" s="41"/>
      <c r="T195" s="129"/>
      <c r="U195" s="130" t="s">
        <v>674</v>
      </c>
      <c r="V195" s="22"/>
      <c r="W195" s="22"/>
      <c r="X195" s="131">
        <v>0</v>
      </c>
      <c r="Y195" s="131">
        <f>$X$195*$K$195</f>
        <v>0</v>
      </c>
      <c r="Z195" s="131">
        <v>0</v>
      </c>
      <c r="AA195" s="132">
        <f>$Z$195*$K$195</f>
        <v>0</v>
      </c>
      <c r="AR195" s="89" t="s">
        <v>789</v>
      </c>
      <c r="AT195" s="89" t="s">
        <v>784</v>
      </c>
      <c r="AU195" s="89" t="s">
        <v>713</v>
      </c>
      <c r="AY195" s="6" t="s">
        <v>783</v>
      </c>
      <c r="BE195" s="133">
        <f>IF($U$195="základní",$N$195,0)</f>
        <v>0</v>
      </c>
      <c r="BF195" s="133">
        <f>IF($U$195="snížená",$N$195,0)</f>
        <v>0</v>
      </c>
      <c r="BG195" s="133">
        <f>IF($U$195="zákl. přenesená",$N$195,0)</f>
        <v>0</v>
      </c>
      <c r="BH195" s="133">
        <f>IF($U$195="sníž. přenesená",$N$195,0)</f>
        <v>0</v>
      </c>
      <c r="BI195" s="133">
        <f>IF($U$195="nulová",$N$195,0)</f>
        <v>0</v>
      </c>
      <c r="BJ195" s="89" t="s">
        <v>654</v>
      </c>
      <c r="BK195" s="133">
        <f>ROUND($L$195*$K$195,2)</f>
        <v>0</v>
      </c>
      <c r="BL195" s="89" t="s">
        <v>789</v>
      </c>
      <c r="BM195" s="89" t="s">
        <v>1045</v>
      </c>
    </row>
    <row r="196" spans="2:47" s="6" customFormat="1" ht="16.5" customHeight="1">
      <c r="B196" s="21"/>
      <c r="C196" s="22"/>
      <c r="D196" s="22"/>
      <c r="E196" s="22"/>
      <c r="F196" s="298" t="s">
        <v>1046</v>
      </c>
      <c r="G196" s="181"/>
      <c r="H196" s="181"/>
      <c r="I196" s="181"/>
      <c r="J196" s="181"/>
      <c r="K196" s="181"/>
      <c r="L196" s="181"/>
      <c r="M196" s="181"/>
      <c r="N196" s="181"/>
      <c r="O196" s="181"/>
      <c r="P196" s="181"/>
      <c r="Q196" s="181"/>
      <c r="R196" s="181"/>
      <c r="S196" s="41"/>
      <c r="T196" s="50"/>
      <c r="U196" s="22"/>
      <c r="V196" s="22"/>
      <c r="W196" s="22"/>
      <c r="X196" s="22"/>
      <c r="Y196" s="22"/>
      <c r="Z196" s="22"/>
      <c r="AA196" s="51"/>
      <c r="AT196" s="6" t="s">
        <v>884</v>
      </c>
      <c r="AU196" s="6" t="s">
        <v>713</v>
      </c>
    </row>
    <row r="197" spans="2:65" s="6" customFormat="1" ht="15.75" customHeight="1">
      <c r="B197" s="21"/>
      <c r="C197" s="124" t="s">
        <v>1047</v>
      </c>
      <c r="D197" s="124" t="s">
        <v>784</v>
      </c>
      <c r="E197" s="125" t="s">
        <v>1048</v>
      </c>
      <c r="F197" s="158" t="s">
        <v>1049</v>
      </c>
      <c r="G197" s="280"/>
      <c r="H197" s="280"/>
      <c r="I197" s="280"/>
      <c r="J197" s="127" t="s">
        <v>798</v>
      </c>
      <c r="K197" s="128">
        <v>0.233</v>
      </c>
      <c r="L197" s="281"/>
      <c r="M197" s="280"/>
      <c r="N197" s="282">
        <f>ROUND($L$197*$K$197,2)</f>
        <v>0</v>
      </c>
      <c r="O197" s="280"/>
      <c r="P197" s="280"/>
      <c r="Q197" s="280"/>
      <c r="R197" s="126" t="s">
        <v>788</v>
      </c>
      <c r="S197" s="41"/>
      <c r="T197" s="129"/>
      <c r="U197" s="130" t="s">
        <v>674</v>
      </c>
      <c r="V197" s="22"/>
      <c r="W197" s="22"/>
      <c r="X197" s="131">
        <v>1.837</v>
      </c>
      <c r="Y197" s="131">
        <f>$X$197*$K$197</f>
        <v>0.42802100000000004</v>
      </c>
      <c r="Z197" s="131">
        <v>0</v>
      </c>
      <c r="AA197" s="132">
        <f>$Z$197*$K$197</f>
        <v>0</v>
      </c>
      <c r="AR197" s="89" t="s">
        <v>789</v>
      </c>
      <c r="AT197" s="89" t="s">
        <v>784</v>
      </c>
      <c r="AU197" s="89" t="s">
        <v>713</v>
      </c>
      <c r="AY197" s="6" t="s">
        <v>783</v>
      </c>
      <c r="BE197" s="133">
        <f>IF($U$197="základní",$N$197,0)</f>
        <v>0</v>
      </c>
      <c r="BF197" s="133">
        <f>IF($U$197="snížená",$N$197,0)</f>
        <v>0</v>
      </c>
      <c r="BG197" s="133">
        <f>IF($U$197="zákl. přenesená",$N$197,0)</f>
        <v>0</v>
      </c>
      <c r="BH197" s="133">
        <f>IF($U$197="sníž. přenesená",$N$197,0)</f>
        <v>0</v>
      </c>
      <c r="BI197" s="133">
        <f>IF($U$197="nulová",$N$197,0)</f>
        <v>0</v>
      </c>
      <c r="BJ197" s="89" t="s">
        <v>654</v>
      </c>
      <c r="BK197" s="133">
        <f>ROUND($L$197*$K$197,2)</f>
        <v>0</v>
      </c>
      <c r="BL197" s="89" t="s">
        <v>789</v>
      </c>
      <c r="BM197" s="89" t="s">
        <v>1050</v>
      </c>
    </row>
    <row r="198" spans="2:47" s="6" customFormat="1" ht="16.5" customHeight="1">
      <c r="B198" s="21"/>
      <c r="C198" s="22"/>
      <c r="D198" s="22"/>
      <c r="E198" s="22"/>
      <c r="F198" s="298" t="s">
        <v>1051</v>
      </c>
      <c r="G198" s="181"/>
      <c r="H198" s="181"/>
      <c r="I198" s="181"/>
      <c r="J198" s="181"/>
      <c r="K198" s="181"/>
      <c r="L198" s="181"/>
      <c r="M198" s="181"/>
      <c r="N198" s="181"/>
      <c r="O198" s="181"/>
      <c r="P198" s="181"/>
      <c r="Q198" s="181"/>
      <c r="R198" s="181"/>
      <c r="S198" s="41"/>
      <c r="T198" s="50"/>
      <c r="U198" s="22"/>
      <c r="V198" s="22"/>
      <c r="W198" s="22"/>
      <c r="X198" s="22"/>
      <c r="Y198" s="22"/>
      <c r="Z198" s="22"/>
      <c r="AA198" s="51"/>
      <c r="AT198" s="6" t="s">
        <v>884</v>
      </c>
      <c r="AU198" s="6" t="s">
        <v>713</v>
      </c>
    </row>
    <row r="199" spans="2:47" s="6" customFormat="1" ht="50.25" customHeight="1">
      <c r="B199" s="21"/>
      <c r="C199" s="22"/>
      <c r="D199" s="22"/>
      <c r="E199" s="22"/>
      <c r="F199" s="299" t="s">
        <v>1052</v>
      </c>
      <c r="G199" s="181"/>
      <c r="H199" s="181"/>
      <c r="I199" s="181"/>
      <c r="J199" s="181"/>
      <c r="K199" s="181"/>
      <c r="L199" s="181"/>
      <c r="M199" s="181"/>
      <c r="N199" s="181"/>
      <c r="O199" s="181"/>
      <c r="P199" s="181"/>
      <c r="Q199" s="181"/>
      <c r="R199" s="181"/>
      <c r="S199" s="41"/>
      <c r="T199" s="50"/>
      <c r="U199" s="22"/>
      <c r="V199" s="22"/>
      <c r="W199" s="22"/>
      <c r="X199" s="22"/>
      <c r="Y199" s="22"/>
      <c r="Z199" s="22"/>
      <c r="AA199" s="51"/>
      <c r="AT199" s="6" t="s">
        <v>886</v>
      </c>
      <c r="AU199" s="6" t="s">
        <v>713</v>
      </c>
    </row>
    <row r="200" spans="2:51" s="6" customFormat="1" ht="15.75" customHeight="1">
      <c r="B200" s="139"/>
      <c r="C200" s="140"/>
      <c r="D200" s="140"/>
      <c r="E200" s="140"/>
      <c r="F200" s="296" t="s">
        <v>1011</v>
      </c>
      <c r="G200" s="297"/>
      <c r="H200" s="297"/>
      <c r="I200" s="297"/>
      <c r="J200" s="140"/>
      <c r="K200" s="142">
        <v>0.233</v>
      </c>
      <c r="L200" s="140"/>
      <c r="M200" s="140"/>
      <c r="N200" s="140"/>
      <c r="O200" s="140"/>
      <c r="P200" s="140"/>
      <c r="Q200" s="140"/>
      <c r="R200" s="140"/>
      <c r="S200" s="143"/>
      <c r="T200" s="144"/>
      <c r="U200" s="140"/>
      <c r="V200" s="140"/>
      <c r="W200" s="140"/>
      <c r="X200" s="140"/>
      <c r="Y200" s="140"/>
      <c r="Z200" s="140"/>
      <c r="AA200" s="145"/>
      <c r="AT200" s="146" t="s">
        <v>888</v>
      </c>
      <c r="AU200" s="146" t="s">
        <v>713</v>
      </c>
      <c r="AV200" s="146" t="s">
        <v>713</v>
      </c>
      <c r="AW200" s="146" t="s">
        <v>761</v>
      </c>
      <c r="AX200" s="146" t="s">
        <v>704</v>
      </c>
      <c r="AY200" s="146" t="s">
        <v>783</v>
      </c>
    </row>
    <row r="201" spans="2:65" s="6" customFormat="1" ht="27" customHeight="1">
      <c r="B201" s="21"/>
      <c r="C201" s="124" t="s">
        <v>1053</v>
      </c>
      <c r="D201" s="124" t="s">
        <v>784</v>
      </c>
      <c r="E201" s="125" t="s">
        <v>1054</v>
      </c>
      <c r="F201" s="158" t="s">
        <v>1055</v>
      </c>
      <c r="G201" s="280"/>
      <c r="H201" s="280"/>
      <c r="I201" s="280"/>
      <c r="J201" s="127" t="s">
        <v>944</v>
      </c>
      <c r="K201" s="128">
        <v>1</v>
      </c>
      <c r="L201" s="281"/>
      <c r="M201" s="280"/>
      <c r="N201" s="282">
        <f>ROUND($L$201*$K$201,2)</f>
        <v>0</v>
      </c>
      <c r="O201" s="280"/>
      <c r="P201" s="280"/>
      <c r="Q201" s="280"/>
      <c r="R201" s="126" t="s">
        <v>788</v>
      </c>
      <c r="S201" s="41"/>
      <c r="T201" s="129"/>
      <c r="U201" s="130" t="s">
        <v>674</v>
      </c>
      <c r="V201" s="22"/>
      <c r="W201" s="22"/>
      <c r="X201" s="131">
        <v>0.016975</v>
      </c>
      <c r="Y201" s="131">
        <f>$X$201*$K$201</f>
        <v>0.016975</v>
      </c>
      <c r="Z201" s="131">
        <v>0</v>
      </c>
      <c r="AA201" s="132">
        <f>$Z$201*$K$201</f>
        <v>0</v>
      </c>
      <c r="AR201" s="89" t="s">
        <v>789</v>
      </c>
      <c r="AT201" s="89" t="s">
        <v>784</v>
      </c>
      <c r="AU201" s="89" t="s">
        <v>713</v>
      </c>
      <c r="AY201" s="6" t="s">
        <v>783</v>
      </c>
      <c r="BE201" s="133">
        <f>IF($U$201="základní",$N$201,0)</f>
        <v>0</v>
      </c>
      <c r="BF201" s="133">
        <f>IF($U$201="snížená",$N$201,0)</f>
        <v>0</v>
      </c>
      <c r="BG201" s="133">
        <f>IF($U$201="zákl. přenesená",$N$201,0)</f>
        <v>0</v>
      </c>
      <c r="BH201" s="133">
        <f>IF($U$201="sníž. přenesená",$N$201,0)</f>
        <v>0</v>
      </c>
      <c r="BI201" s="133">
        <f>IF($U$201="nulová",$N$201,0)</f>
        <v>0</v>
      </c>
      <c r="BJ201" s="89" t="s">
        <v>654</v>
      </c>
      <c r="BK201" s="133">
        <f>ROUND($L$201*$K$201,2)</f>
        <v>0</v>
      </c>
      <c r="BL201" s="89" t="s">
        <v>789</v>
      </c>
      <c r="BM201" s="89" t="s">
        <v>1056</v>
      </c>
    </row>
    <row r="202" spans="2:47" s="6" customFormat="1" ht="16.5" customHeight="1">
      <c r="B202" s="21"/>
      <c r="C202" s="22"/>
      <c r="D202" s="22"/>
      <c r="E202" s="22"/>
      <c r="F202" s="298" t="s">
        <v>1057</v>
      </c>
      <c r="G202" s="181"/>
      <c r="H202" s="181"/>
      <c r="I202" s="181"/>
      <c r="J202" s="181"/>
      <c r="K202" s="181"/>
      <c r="L202" s="181"/>
      <c r="M202" s="181"/>
      <c r="N202" s="181"/>
      <c r="O202" s="181"/>
      <c r="P202" s="181"/>
      <c r="Q202" s="181"/>
      <c r="R202" s="181"/>
      <c r="S202" s="41"/>
      <c r="T202" s="50"/>
      <c r="U202" s="22"/>
      <c r="V202" s="22"/>
      <c r="W202" s="22"/>
      <c r="X202" s="22"/>
      <c r="Y202" s="22"/>
      <c r="Z202" s="22"/>
      <c r="AA202" s="51"/>
      <c r="AT202" s="6" t="s">
        <v>884</v>
      </c>
      <c r="AU202" s="6" t="s">
        <v>713</v>
      </c>
    </row>
    <row r="203" spans="2:47" s="6" customFormat="1" ht="144.75" customHeight="1">
      <c r="B203" s="21"/>
      <c r="C203" s="22"/>
      <c r="D203" s="22"/>
      <c r="E203" s="22"/>
      <c r="F203" s="299" t="s">
        <v>1058</v>
      </c>
      <c r="G203" s="181"/>
      <c r="H203" s="181"/>
      <c r="I203" s="181"/>
      <c r="J203" s="181"/>
      <c r="K203" s="181"/>
      <c r="L203" s="181"/>
      <c r="M203" s="181"/>
      <c r="N203" s="181"/>
      <c r="O203" s="181"/>
      <c r="P203" s="181"/>
      <c r="Q203" s="181"/>
      <c r="R203" s="181"/>
      <c r="S203" s="41"/>
      <c r="T203" s="50"/>
      <c r="U203" s="22"/>
      <c r="V203" s="22"/>
      <c r="W203" s="22"/>
      <c r="X203" s="22"/>
      <c r="Y203" s="22"/>
      <c r="Z203" s="22"/>
      <c r="AA203" s="51"/>
      <c r="AT203" s="6" t="s">
        <v>886</v>
      </c>
      <c r="AU203" s="6" t="s">
        <v>713</v>
      </c>
    </row>
    <row r="204" spans="2:65" s="6" customFormat="1" ht="15.75" customHeight="1">
      <c r="B204" s="21"/>
      <c r="C204" s="147" t="s">
        <v>1059</v>
      </c>
      <c r="D204" s="147" t="s">
        <v>948</v>
      </c>
      <c r="E204" s="148" t="s">
        <v>1060</v>
      </c>
      <c r="F204" s="300" t="s">
        <v>1061</v>
      </c>
      <c r="G204" s="301"/>
      <c r="H204" s="301"/>
      <c r="I204" s="301"/>
      <c r="J204" s="149" t="s">
        <v>944</v>
      </c>
      <c r="K204" s="150">
        <v>1</v>
      </c>
      <c r="L204" s="302"/>
      <c r="M204" s="301"/>
      <c r="N204" s="303">
        <f>ROUND($L$204*$K$204,2)</f>
        <v>0</v>
      </c>
      <c r="O204" s="280"/>
      <c r="P204" s="280"/>
      <c r="Q204" s="280"/>
      <c r="R204" s="126" t="s">
        <v>788</v>
      </c>
      <c r="S204" s="41"/>
      <c r="T204" s="129"/>
      <c r="U204" s="130" t="s">
        <v>674</v>
      </c>
      <c r="V204" s="22"/>
      <c r="W204" s="22"/>
      <c r="X204" s="131">
        <v>0.0106</v>
      </c>
      <c r="Y204" s="131">
        <f>$X$204*$K$204</f>
        <v>0.0106</v>
      </c>
      <c r="Z204" s="131">
        <v>0</v>
      </c>
      <c r="AA204" s="132">
        <f>$Z$204*$K$204</f>
        <v>0</v>
      </c>
      <c r="AR204" s="89" t="s">
        <v>815</v>
      </c>
      <c r="AT204" s="89" t="s">
        <v>948</v>
      </c>
      <c r="AU204" s="89" t="s">
        <v>713</v>
      </c>
      <c r="AY204" s="6" t="s">
        <v>783</v>
      </c>
      <c r="BE204" s="133">
        <f>IF($U$204="základní",$N$204,0)</f>
        <v>0</v>
      </c>
      <c r="BF204" s="133">
        <f>IF($U$204="snížená",$N$204,0)</f>
        <v>0</v>
      </c>
      <c r="BG204" s="133">
        <f>IF($U$204="zákl. přenesená",$N$204,0)</f>
        <v>0</v>
      </c>
      <c r="BH204" s="133">
        <f>IF($U$204="sníž. přenesená",$N$204,0)</f>
        <v>0</v>
      </c>
      <c r="BI204" s="133">
        <f>IF($U$204="nulová",$N$204,0)</f>
        <v>0</v>
      </c>
      <c r="BJ204" s="89" t="s">
        <v>654</v>
      </c>
      <c r="BK204" s="133">
        <f>ROUND($L$204*$K$204,2)</f>
        <v>0</v>
      </c>
      <c r="BL204" s="89" t="s">
        <v>789</v>
      </c>
      <c r="BM204" s="89" t="s">
        <v>1062</v>
      </c>
    </row>
    <row r="205" spans="2:47" s="6" customFormat="1" ht="16.5" customHeight="1">
      <c r="B205" s="21"/>
      <c r="C205" s="22"/>
      <c r="D205" s="22"/>
      <c r="E205" s="22"/>
      <c r="F205" s="298" t="s">
        <v>1063</v>
      </c>
      <c r="G205" s="181"/>
      <c r="H205" s="181"/>
      <c r="I205" s="181"/>
      <c r="J205" s="181"/>
      <c r="K205" s="181"/>
      <c r="L205" s="181"/>
      <c r="M205" s="181"/>
      <c r="N205" s="181"/>
      <c r="O205" s="181"/>
      <c r="P205" s="181"/>
      <c r="Q205" s="181"/>
      <c r="R205" s="181"/>
      <c r="S205" s="41"/>
      <c r="T205" s="50"/>
      <c r="U205" s="22"/>
      <c r="V205" s="22"/>
      <c r="W205" s="22"/>
      <c r="X205" s="22"/>
      <c r="Y205" s="22"/>
      <c r="Z205" s="22"/>
      <c r="AA205" s="51"/>
      <c r="AT205" s="6" t="s">
        <v>884</v>
      </c>
      <c r="AU205" s="6" t="s">
        <v>713</v>
      </c>
    </row>
    <row r="206" spans="2:65" s="6" customFormat="1" ht="27" customHeight="1">
      <c r="B206" s="21"/>
      <c r="C206" s="124" t="s">
        <v>1064</v>
      </c>
      <c r="D206" s="124" t="s">
        <v>784</v>
      </c>
      <c r="E206" s="125" t="s">
        <v>1065</v>
      </c>
      <c r="F206" s="158" t="s">
        <v>1066</v>
      </c>
      <c r="G206" s="280"/>
      <c r="H206" s="280"/>
      <c r="I206" s="280"/>
      <c r="J206" s="127" t="s">
        <v>944</v>
      </c>
      <c r="K206" s="128">
        <v>4</v>
      </c>
      <c r="L206" s="281"/>
      <c r="M206" s="280"/>
      <c r="N206" s="282">
        <f>ROUND($L$206*$K$206,2)</f>
        <v>0</v>
      </c>
      <c r="O206" s="280"/>
      <c r="P206" s="280"/>
      <c r="Q206" s="280"/>
      <c r="R206" s="126" t="s">
        <v>788</v>
      </c>
      <c r="S206" s="41"/>
      <c r="T206" s="129"/>
      <c r="U206" s="130" t="s">
        <v>674</v>
      </c>
      <c r="V206" s="22"/>
      <c r="W206" s="22"/>
      <c r="X206" s="131">
        <v>0</v>
      </c>
      <c r="Y206" s="131">
        <f>$X$206*$K$206</f>
        <v>0</v>
      </c>
      <c r="Z206" s="131">
        <v>0</v>
      </c>
      <c r="AA206" s="132">
        <f>$Z$206*$K$206</f>
        <v>0</v>
      </c>
      <c r="AR206" s="89" t="s">
        <v>789</v>
      </c>
      <c r="AT206" s="89" t="s">
        <v>784</v>
      </c>
      <c r="AU206" s="89" t="s">
        <v>713</v>
      </c>
      <c r="AY206" s="6" t="s">
        <v>783</v>
      </c>
      <c r="BE206" s="133">
        <f>IF($U$206="základní",$N$206,0)</f>
        <v>0</v>
      </c>
      <c r="BF206" s="133">
        <f>IF($U$206="snížená",$N$206,0)</f>
        <v>0</v>
      </c>
      <c r="BG206" s="133">
        <f>IF($U$206="zákl. přenesená",$N$206,0)</f>
        <v>0</v>
      </c>
      <c r="BH206" s="133">
        <f>IF($U$206="sníž. přenesená",$N$206,0)</f>
        <v>0</v>
      </c>
      <c r="BI206" s="133">
        <f>IF($U$206="nulová",$N$206,0)</f>
        <v>0</v>
      </c>
      <c r="BJ206" s="89" t="s">
        <v>654</v>
      </c>
      <c r="BK206" s="133">
        <f>ROUND($L$206*$K$206,2)</f>
        <v>0</v>
      </c>
      <c r="BL206" s="89" t="s">
        <v>789</v>
      </c>
      <c r="BM206" s="89" t="s">
        <v>1067</v>
      </c>
    </row>
    <row r="207" spans="2:47" s="6" customFormat="1" ht="16.5" customHeight="1">
      <c r="B207" s="21"/>
      <c r="C207" s="22"/>
      <c r="D207" s="22"/>
      <c r="E207" s="22"/>
      <c r="F207" s="298" t="s">
        <v>1068</v>
      </c>
      <c r="G207" s="181"/>
      <c r="H207" s="181"/>
      <c r="I207" s="181"/>
      <c r="J207" s="181"/>
      <c r="K207" s="181"/>
      <c r="L207" s="181"/>
      <c r="M207" s="181"/>
      <c r="N207" s="181"/>
      <c r="O207" s="181"/>
      <c r="P207" s="181"/>
      <c r="Q207" s="181"/>
      <c r="R207" s="181"/>
      <c r="S207" s="41"/>
      <c r="T207" s="50"/>
      <c r="U207" s="22"/>
      <c r="V207" s="22"/>
      <c r="W207" s="22"/>
      <c r="X207" s="22"/>
      <c r="Y207" s="22"/>
      <c r="Z207" s="22"/>
      <c r="AA207" s="51"/>
      <c r="AT207" s="6" t="s">
        <v>884</v>
      </c>
      <c r="AU207" s="6" t="s">
        <v>713</v>
      </c>
    </row>
    <row r="208" spans="2:47" s="6" customFormat="1" ht="50.25" customHeight="1">
      <c r="B208" s="21"/>
      <c r="C208" s="22"/>
      <c r="D208" s="22"/>
      <c r="E208" s="22"/>
      <c r="F208" s="299" t="s">
        <v>1069</v>
      </c>
      <c r="G208" s="181"/>
      <c r="H208" s="181"/>
      <c r="I208" s="181"/>
      <c r="J208" s="181"/>
      <c r="K208" s="181"/>
      <c r="L208" s="181"/>
      <c r="M208" s="181"/>
      <c r="N208" s="181"/>
      <c r="O208" s="181"/>
      <c r="P208" s="181"/>
      <c r="Q208" s="181"/>
      <c r="R208" s="181"/>
      <c r="S208" s="41"/>
      <c r="T208" s="50"/>
      <c r="U208" s="22"/>
      <c r="V208" s="22"/>
      <c r="W208" s="22"/>
      <c r="X208" s="22"/>
      <c r="Y208" s="22"/>
      <c r="Z208" s="22"/>
      <c r="AA208" s="51"/>
      <c r="AT208" s="6" t="s">
        <v>886</v>
      </c>
      <c r="AU208" s="6" t="s">
        <v>713</v>
      </c>
    </row>
    <row r="209" spans="2:51" s="6" customFormat="1" ht="15.75" customHeight="1">
      <c r="B209" s="139"/>
      <c r="C209" s="140"/>
      <c r="D209" s="140"/>
      <c r="E209" s="140"/>
      <c r="F209" s="296" t="s">
        <v>789</v>
      </c>
      <c r="G209" s="297"/>
      <c r="H209" s="297"/>
      <c r="I209" s="297"/>
      <c r="J209" s="140"/>
      <c r="K209" s="142">
        <v>4</v>
      </c>
      <c r="L209" s="140"/>
      <c r="M209" s="140"/>
      <c r="N209" s="140"/>
      <c r="O209" s="140"/>
      <c r="P209" s="140"/>
      <c r="Q209" s="140"/>
      <c r="R209" s="140"/>
      <c r="S209" s="143"/>
      <c r="T209" s="144"/>
      <c r="U209" s="140"/>
      <c r="V209" s="140"/>
      <c r="W209" s="140"/>
      <c r="X209" s="140"/>
      <c r="Y209" s="140"/>
      <c r="Z209" s="140"/>
      <c r="AA209" s="145"/>
      <c r="AT209" s="146" t="s">
        <v>888</v>
      </c>
      <c r="AU209" s="146" t="s">
        <v>713</v>
      </c>
      <c r="AV209" s="146" t="s">
        <v>713</v>
      </c>
      <c r="AW209" s="146" t="s">
        <v>761</v>
      </c>
      <c r="AX209" s="146" t="s">
        <v>704</v>
      </c>
      <c r="AY209" s="146" t="s">
        <v>783</v>
      </c>
    </row>
    <row r="210" spans="2:65" s="6" customFormat="1" ht="15.75" customHeight="1">
      <c r="B210" s="21"/>
      <c r="C210" s="147" t="s">
        <v>1070</v>
      </c>
      <c r="D210" s="147" t="s">
        <v>948</v>
      </c>
      <c r="E210" s="148" t="s">
        <v>1071</v>
      </c>
      <c r="F210" s="300" t="s">
        <v>1072</v>
      </c>
      <c r="G210" s="301"/>
      <c r="H210" s="301"/>
      <c r="I210" s="301"/>
      <c r="J210" s="149" t="s">
        <v>944</v>
      </c>
      <c r="K210" s="150">
        <v>4</v>
      </c>
      <c r="L210" s="302"/>
      <c r="M210" s="301"/>
      <c r="N210" s="303">
        <f>ROUND($L$210*$K$210,2)</f>
        <v>0</v>
      </c>
      <c r="O210" s="280"/>
      <c r="P210" s="280"/>
      <c r="Q210" s="280"/>
      <c r="R210" s="126" t="s">
        <v>788</v>
      </c>
      <c r="S210" s="41"/>
      <c r="T210" s="129"/>
      <c r="U210" s="130" t="s">
        <v>674</v>
      </c>
      <c r="V210" s="22"/>
      <c r="W210" s="22"/>
      <c r="X210" s="131">
        <v>0.0013</v>
      </c>
      <c r="Y210" s="131">
        <f>$X$210*$K$210</f>
        <v>0.0052</v>
      </c>
      <c r="Z210" s="131">
        <v>0</v>
      </c>
      <c r="AA210" s="132">
        <f>$Z$210*$K$210</f>
        <v>0</v>
      </c>
      <c r="AR210" s="89" t="s">
        <v>815</v>
      </c>
      <c r="AT210" s="89" t="s">
        <v>948</v>
      </c>
      <c r="AU210" s="89" t="s">
        <v>713</v>
      </c>
      <c r="AY210" s="6" t="s">
        <v>783</v>
      </c>
      <c r="BE210" s="133">
        <f>IF($U$210="základní",$N$210,0)</f>
        <v>0</v>
      </c>
      <c r="BF210" s="133">
        <f>IF($U$210="snížená",$N$210,0)</f>
        <v>0</v>
      </c>
      <c r="BG210" s="133">
        <f>IF($U$210="zákl. přenesená",$N$210,0)</f>
        <v>0</v>
      </c>
      <c r="BH210" s="133">
        <f>IF($U$210="sníž. přenesená",$N$210,0)</f>
        <v>0</v>
      </c>
      <c r="BI210" s="133">
        <f>IF($U$210="nulová",$N$210,0)</f>
        <v>0</v>
      </c>
      <c r="BJ210" s="89" t="s">
        <v>654</v>
      </c>
      <c r="BK210" s="133">
        <f>ROUND($L$210*$K$210,2)</f>
        <v>0</v>
      </c>
      <c r="BL210" s="89" t="s">
        <v>789</v>
      </c>
      <c r="BM210" s="89" t="s">
        <v>1073</v>
      </c>
    </row>
    <row r="211" spans="2:47" s="6" customFormat="1" ht="16.5" customHeight="1">
      <c r="B211" s="21"/>
      <c r="C211" s="22"/>
      <c r="D211" s="22"/>
      <c r="E211" s="22"/>
      <c r="F211" s="298" t="s">
        <v>1074</v>
      </c>
      <c r="G211" s="181"/>
      <c r="H211" s="181"/>
      <c r="I211" s="181"/>
      <c r="J211" s="181"/>
      <c r="K211" s="181"/>
      <c r="L211" s="181"/>
      <c r="M211" s="181"/>
      <c r="N211" s="181"/>
      <c r="O211" s="181"/>
      <c r="P211" s="181"/>
      <c r="Q211" s="181"/>
      <c r="R211" s="181"/>
      <c r="S211" s="41"/>
      <c r="T211" s="50"/>
      <c r="U211" s="22"/>
      <c r="V211" s="22"/>
      <c r="W211" s="22"/>
      <c r="X211" s="22"/>
      <c r="Y211" s="22"/>
      <c r="Z211" s="22"/>
      <c r="AA211" s="51"/>
      <c r="AT211" s="6" t="s">
        <v>884</v>
      </c>
      <c r="AU211" s="6" t="s">
        <v>713</v>
      </c>
    </row>
    <row r="212" spans="2:63" s="113" customFormat="1" ht="30.75" customHeight="1">
      <c r="B212" s="114"/>
      <c r="C212" s="115"/>
      <c r="D212" s="123" t="s">
        <v>766</v>
      </c>
      <c r="E212" s="115"/>
      <c r="F212" s="115"/>
      <c r="G212" s="115"/>
      <c r="H212" s="115"/>
      <c r="I212" s="115"/>
      <c r="J212" s="115"/>
      <c r="K212" s="115"/>
      <c r="L212" s="115"/>
      <c r="M212" s="115"/>
      <c r="N212" s="171">
        <f>$BK$212</f>
        <v>0</v>
      </c>
      <c r="O212" s="172"/>
      <c r="P212" s="172"/>
      <c r="Q212" s="172"/>
      <c r="R212" s="115"/>
      <c r="S212" s="117"/>
      <c r="T212" s="118"/>
      <c r="U212" s="115"/>
      <c r="V212" s="115"/>
      <c r="W212" s="119">
        <f>$W$213+SUM($W$214:$W$225)</f>
        <v>0</v>
      </c>
      <c r="X212" s="115"/>
      <c r="Y212" s="119">
        <f>$Y$213+SUM($Y$214:$Y$225)</f>
        <v>0.051520550000000005</v>
      </c>
      <c r="Z212" s="115"/>
      <c r="AA212" s="120">
        <f>$AA$213+SUM($AA$214:$AA$225)</f>
        <v>0</v>
      </c>
      <c r="AR212" s="121" t="s">
        <v>654</v>
      </c>
      <c r="AT212" s="121" t="s">
        <v>703</v>
      </c>
      <c r="AU212" s="121" t="s">
        <v>654</v>
      </c>
      <c r="AY212" s="121" t="s">
        <v>783</v>
      </c>
      <c r="BK212" s="122">
        <f>$BK$213+SUM($BK$214:$BK$225)</f>
        <v>0</v>
      </c>
    </row>
    <row r="213" spans="2:65" s="6" customFormat="1" ht="39" customHeight="1">
      <c r="B213" s="21"/>
      <c r="C213" s="124" t="s">
        <v>1075</v>
      </c>
      <c r="D213" s="124" t="s">
        <v>784</v>
      </c>
      <c r="E213" s="125" t="s">
        <v>1076</v>
      </c>
      <c r="F213" s="158" t="s">
        <v>1077</v>
      </c>
      <c r="G213" s="280"/>
      <c r="H213" s="280"/>
      <c r="I213" s="280"/>
      <c r="J213" s="127" t="s">
        <v>818</v>
      </c>
      <c r="K213" s="128">
        <v>11.16</v>
      </c>
      <c r="L213" s="281"/>
      <c r="M213" s="280"/>
      <c r="N213" s="282">
        <f>ROUND($L$213*$K$213,2)</f>
        <v>0</v>
      </c>
      <c r="O213" s="280"/>
      <c r="P213" s="280"/>
      <c r="Q213" s="280"/>
      <c r="R213" s="126" t="s">
        <v>788</v>
      </c>
      <c r="S213" s="41"/>
      <c r="T213" s="129"/>
      <c r="U213" s="130" t="s">
        <v>674</v>
      </c>
      <c r="V213" s="22"/>
      <c r="W213" s="22"/>
      <c r="X213" s="131">
        <v>0.00013</v>
      </c>
      <c r="Y213" s="131">
        <f>$X$213*$K$213</f>
        <v>0.0014508</v>
      </c>
      <c r="Z213" s="131">
        <v>0</v>
      </c>
      <c r="AA213" s="132">
        <f>$Z$213*$K$213</f>
        <v>0</v>
      </c>
      <c r="AR213" s="89" t="s">
        <v>789</v>
      </c>
      <c r="AT213" s="89" t="s">
        <v>784</v>
      </c>
      <c r="AU213" s="89" t="s">
        <v>713</v>
      </c>
      <c r="AY213" s="6" t="s">
        <v>783</v>
      </c>
      <c r="BE213" s="133">
        <f>IF($U$213="základní",$N$213,0)</f>
        <v>0</v>
      </c>
      <c r="BF213" s="133">
        <f>IF($U$213="snížená",$N$213,0)</f>
        <v>0</v>
      </c>
      <c r="BG213" s="133">
        <f>IF($U$213="zákl. přenesená",$N$213,0)</f>
        <v>0</v>
      </c>
      <c r="BH213" s="133">
        <f>IF($U$213="sníž. přenesená",$N$213,0)</f>
        <v>0</v>
      </c>
      <c r="BI213" s="133">
        <f>IF($U$213="nulová",$N$213,0)</f>
        <v>0</v>
      </c>
      <c r="BJ213" s="89" t="s">
        <v>654</v>
      </c>
      <c r="BK213" s="133">
        <f>ROUND($L$213*$K$213,2)</f>
        <v>0</v>
      </c>
      <c r="BL213" s="89" t="s">
        <v>789</v>
      </c>
      <c r="BM213" s="89" t="s">
        <v>1078</v>
      </c>
    </row>
    <row r="214" spans="2:47" s="6" customFormat="1" ht="16.5" customHeight="1">
      <c r="B214" s="21"/>
      <c r="C214" s="22"/>
      <c r="D214" s="22"/>
      <c r="E214" s="22"/>
      <c r="F214" s="298" t="s">
        <v>1079</v>
      </c>
      <c r="G214" s="181"/>
      <c r="H214" s="181"/>
      <c r="I214" s="181"/>
      <c r="J214" s="181"/>
      <c r="K214" s="181"/>
      <c r="L214" s="181"/>
      <c r="M214" s="181"/>
      <c r="N214" s="181"/>
      <c r="O214" s="181"/>
      <c r="P214" s="181"/>
      <c r="Q214" s="181"/>
      <c r="R214" s="181"/>
      <c r="S214" s="41"/>
      <c r="T214" s="50"/>
      <c r="U214" s="22"/>
      <c r="V214" s="22"/>
      <c r="W214" s="22"/>
      <c r="X214" s="22"/>
      <c r="Y214" s="22"/>
      <c r="Z214" s="22"/>
      <c r="AA214" s="51"/>
      <c r="AT214" s="6" t="s">
        <v>884</v>
      </c>
      <c r="AU214" s="6" t="s">
        <v>713</v>
      </c>
    </row>
    <row r="215" spans="2:47" s="6" customFormat="1" ht="74.25" customHeight="1">
      <c r="B215" s="21"/>
      <c r="C215" s="22"/>
      <c r="D215" s="22"/>
      <c r="E215" s="22"/>
      <c r="F215" s="299" t="s">
        <v>1080</v>
      </c>
      <c r="G215" s="181"/>
      <c r="H215" s="181"/>
      <c r="I215" s="181"/>
      <c r="J215" s="181"/>
      <c r="K215" s="181"/>
      <c r="L215" s="181"/>
      <c r="M215" s="181"/>
      <c r="N215" s="181"/>
      <c r="O215" s="181"/>
      <c r="P215" s="181"/>
      <c r="Q215" s="181"/>
      <c r="R215" s="181"/>
      <c r="S215" s="41"/>
      <c r="T215" s="50"/>
      <c r="U215" s="22"/>
      <c r="V215" s="22"/>
      <c r="W215" s="22"/>
      <c r="X215" s="22"/>
      <c r="Y215" s="22"/>
      <c r="Z215" s="22"/>
      <c r="AA215" s="51"/>
      <c r="AT215" s="6" t="s">
        <v>886</v>
      </c>
      <c r="AU215" s="6" t="s">
        <v>713</v>
      </c>
    </row>
    <row r="216" spans="2:51" s="6" customFormat="1" ht="15.75" customHeight="1">
      <c r="B216" s="139"/>
      <c r="C216" s="140"/>
      <c r="D216" s="140"/>
      <c r="E216" s="140"/>
      <c r="F216" s="296" t="s">
        <v>1081</v>
      </c>
      <c r="G216" s="297"/>
      <c r="H216" s="297"/>
      <c r="I216" s="297"/>
      <c r="J216" s="140"/>
      <c r="K216" s="142">
        <v>11.16</v>
      </c>
      <c r="L216" s="140"/>
      <c r="M216" s="140"/>
      <c r="N216" s="140"/>
      <c r="O216" s="140"/>
      <c r="P216" s="140"/>
      <c r="Q216" s="140"/>
      <c r="R216" s="140"/>
      <c r="S216" s="143"/>
      <c r="T216" s="144"/>
      <c r="U216" s="140"/>
      <c r="V216" s="140"/>
      <c r="W216" s="140"/>
      <c r="X216" s="140"/>
      <c r="Y216" s="140"/>
      <c r="Z216" s="140"/>
      <c r="AA216" s="145"/>
      <c r="AT216" s="146" t="s">
        <v>888</v>
      </c>
      <c r="AU216" s="146" t="s">
        <v>713</v>
      </c>
      <c r="AV216" s="146" t="s">
        <v>713</v>
      </c>
      <c r="AW216" s="146" t="s">
        <v>761</v>
      </c>
      <c r="AX216" s="146" t="s">
        <v>704</v>
      </c>
      <c r="AY216" s="146" t="s">
        <v>783</v>
      </c>
    </row>
    <row r="217" spans="2:65" s="6" customFormat="1" ht="27" customHeight="1">
      <c r="B217" s="21"/>
      <c r="C217" s="124" t="s">
        <v>1082</v>
      </c>
      <c r="D217" s="124" t="s">
        <v>784</v>
      </c>
      <c r="E217" s="125" t="s">
        <v>1083</v>
      </c>
      <c r="F217" s="158" t="s">
        <v>1084</v>
      </c>
      <c r="G217" s="280"/>
      <c r="H217" s="280"/>
      <c r="I217" s="280"/>
      <c r="J217" s="127" t="s">
        <v>818</v>
      </c>
      <c r="K217" s="128">
        <v>4.86</v>
      </c>
      <c r="L217" s="281"/>
      <c r="M217" s="280"/>
      <c r="N217" s="282">
        <f>ROUND($L$217*$K$217,2)</f>
        <v>0</v>
      </c>
      <c r="O217" s="280"/>
      <c r="P217" s="280"/>
      <c r="Q217" s="280"/>
      <c r="R217" s="126" t="s">
        <v>788</v>
      </c>
      <c r="S217" s="41"/>
      <c r="T217" s="129"/>
      <c r="U217" s="130" t="s">
        <v>674</v>
      </c>
      <c r="V217" s="22"/>
      <c r="W217" s="22"/>
      <c r="X217" s="131">
        <v>3.75E-05</v>
      </c>
      <c r="Y217" s="131">
        <f>$X$217*$K$217</f>
        <v>0.00018224999999999998</v>
      </c>
      <c r="Z217" s="131">
        <v>0</v>
      </c>
      <c r="AA217" s="132">
        <f>$Z$217*$K$217</f>
        <v>0</v>
      </c>
      <c r="AR217" s="89" t="s">
        <v>789</v>
      </c>
      <c r="AT217" s="89" t="s">
        <v>784</v>
      </c>
      <c r="AU217" s="89" t="s">
        <v>713</v>
      </c>
      <c r="AY217" s="6" t="s">
        <v>783</v>
      </c>
      <c r="BE217" s="133">
        <f>IF($U$217="základní",$N$217,0)</f>
        <v>0</v>
      </c>
      <c r="BF217" s="133">
        <f>IF($U$217="snížená",$N$217,0)</f>
        <v>0</v>
      </c>
      <c r="BG217" s="133">
        <f>IF($U$217="zákl. přenesená",$N$217,0)</f>
        <v>0</v>
      </c>
      <c r="BH217" s="133">
        <f>IF($U$217="sníž. přenesená",$N$217,0)</f>
        <v>0</v>
      </c>
      <c r="BI217" s="133">
        <f>IF($U$217="nulová",$N$217,0)</f>
        <v>0</v>
      </c>
      <c r="BJ217" s="89" t="s">
        <v>654</v>
      </c>
      <c r="BK217" s="133">
        <f>ROUND($L$217*$K$217,2)</f>
        <v>0</v>
      </c>
      <c r="BL217" s="89" t="s">
        <v>789</v>
      </c>
      <c r="BM217" s="89" t="s">
        <v>1085</v>
      </c>
    </row>
    <row r="218" spans="2:47" s="6" customFormat="1" ht="38.25" customHeight="1">
      <c r="B218" s="21"/>
      <c r="C218" s="22"/>
      <c r="D218" s="22"/>
      <c r="E218" s="22"/>
      <c r="F218" s="298" t="s">
        <v>1086</v>
      </c>
      <c r="G218" s="181"/>
      <c r="H218" s="181"/>
      <c r="I218" s="181"/>
      <c r="J218" s="181"/>
      <c r="K218" s="181"/>
      <c r="L218" s="181"/>
      <c r="M218" s="181"/>
      <c r="N218" s="181"/>
      <c r="O218" s="181"/>
      <c r="P218" s="181"/>
      <c r="Q218" s="181"/>
      <c r="R218" s="181"/>
      <c r="S218" s="41"/>
      <c r="T218" s="50"/>
      <c r="U218" s="22"/>
      <c r="V218" s="22"/>
      <c r="W218" s="22"/>
      <c r="X218" s="22"/>
      <c r="Y218" s="22"/>
      <c r="Z218" s="22"/>
      <c r="AA218" s="51"/>
      <c r="AT218" s="6" t="s">
        <v>884</v>
      </c>
      <c r="AU218" s="6" t="s">
        <v>713</v>
      </c>
    </row>
    <row r="219" spans="2:47" s="6" customFormat="1" ht="97.5" customHeight="1">
      <c r="B219" s="21"/>
      <c r="C219" s="22"/>
      <c r="D219" s="22"/>
      <c r="E219" s="22"/>
      <c r="F219" s="299" t="s">
        <v>1087</v>
      </c>
      <c r="G219" s="181"/>
      <c r="H219" s="181"/>
      <c r="I219" s="181"/>
      <c r="J219" s="181"/>
      <c r="K219" s="181"/>
      <c r="L219" s="181"/>
      <c r="M219" s="181"/>
      <c r="N219" s="181"/>
      <c r="O219" s="181"/>
      <c r="P219" s="181"/>
      <c r="Q219" s="181"/>
      <c r="R219" s="181"/>
      <c r="S219" s="41"/>
      <c r="T219" s="50"/>
      <c r="U219" s="22"/>
      <c r="V219" s="22"/>
      <c r="W219" s="22"/>
      <c r="X219" s="22"/>
      <c r="Y219" s="22"/>
      <c r="Z219" s="22"/>
      <c r="AA219" s="51"/>
      <c r="AT219" s="6" t="s">
        <v>886</v>
      </c>
      <c r="AU219" s="6" t="s">
        <v>713</v>
      </c>
    </row>
    <row r="220" spans="2:51" s="6" customFormat="1" ht="15.75" customHeight="1">
      <c r="B220" s="139"/>
      <c r="C220" s="140"/>
      <c r="D220" s="140"/>
      <c r="E220" s="140"/>
      <c r="F220" s="296" t="s">
        <v>1088</v>
      </c>
      <c r="G220" s="297"/>
      <c r="H220" s="297"/>
      <c r="I220" s="297"/>
      <c r="J220" s="140"/>
      <c r="K220" s="142">
        <v>4.86</v>
      </c>
      <c r="L220" s="140"/>
      <c r="M220" s="140"/>
      <c r="N220" s="140"/>
      <c r="O220" s="140"/>
      <c r="P220" s="140"/>
      <c r="Q220" s="140"/>
      <c r="R220" s="140"/>
      <c r="S220" s="143"/>
      <c r="T220" s="144"/>
      <c r="U220" s="140"/>
      <c r="V220" s="140"/>
      <c r="W220" s="140"/>
      <c r="X220" s="140"/>
      <c r="Y220" s="140"/>
      <c r="Z220" s="140"/>
      <c r="AA220" s="145"/>
      <c r="AT220" s="146" t="s">
        <v>888</v>
      </c>
      <c r="AU220" s="146" t="s">
        <v>713</v>
      </c>
      <c r="AV220" s="146" t="s">
        <v>713</v>
      </c>
      <c r="AW220" s="146" t="s">
        <v>761</v>
      </c>
      <c r="AX220" s="146" t="s">
        <v>704</v>
      </c>
      <c r="AY220" s="146" t="s">
        <v>783</v>
      </c>
    </row>
    <row r="221" spans="2:65" s="6" customFormat="1" ht="39" customHeight="1">
      <c r="B221" s="21"/>
      <c r="C221" s="124" t="s">
        <v>1089</v>
      </c>
      <c r="D221" s="124" t="s">
        <v>784</v>
      </c>
      <c r="E221" s="125" t="s">
        <v>1090</v>
      </c>
      <c r="F221" s="158" t="s">
        <v>1091</v>
      </c>
      <c r="G221" s="280"/>
      <c r="H221" s="280"/>
      <c r="I221" s="280"/>
      <c r="J221" s="127" t="s">
        <v>787</v>
      </c>
      <c r="K221" s="128">
        <v>2</v>
      </c>
      <c r="L221" s="281"/>
      <c r="M221" s="280"/>
      <c r="N221" s="282">
        <f>ROUND($L$221*$K$221,2)</f>
        <v>0</v>
      </c>
      <c r="O221" s="280"/>
      <c r="P221" s="280"/>
      <c r="Q221" s="280"/>
      <c r="R221" s="126" t="s">
        <v>788</v>
      </c>
      <c r="S221" s="41"/>
      <c r="T221" s="129"/>
      <c r="U221" s="130" t="s">
        <v>674</v>
      </c>
      <c r="V221" s="22"/>
      <c r="W221" s="22"/>
      <c r="X221" s="131">
        <v>0.00622375</v>
      </c>
      <c r="Y221" s="131">
        <f>$X$221*$K$221</f>
        <v>0.0124475</v>
      </c>
      <c r="Z221" s="131">
        <v>0</v>
      </c>
      <c r="AA221" s="132">
        <f>$Z$221*$K$221</f>
        <v>0</v>
      </c>
      <c r="AR221" s="89" t="s">
        <v>789</v>
      </c>
      <c r="AT221" s="89" t="s">
        <v>784</v>
      </c>
      <c r="AU221" s="89" t="s">
        <v>713</v>
      </c>
      <c r="AY221" s="6" t="s">
        <v>783</v>
      </c>
      <c r="BE221" s="133">
        <f>IF($U$221="základní",$N$221,0)</f>
        <v>0</v>
      </c>
      <c r="BF221" s="133">
        <f>IF($U$221="snížená",$N$221,0)</f>
        <v>0</v>
      </c>
      <c r="BG221" s="133">
        <f>IF($U$221="zákl. přenesená",$N$221,0)</f>
        <v>0</v>
      </c>
      <c r="BH221" s="133">
        <f>IF($U$221="sníž. přenesená",$N$221,0)</f>
        <v>0</v>
      </c>
      <c r="BI221" s="133">
        <f>IF($U$221="nulová",$N$221,0)</f>
        <v>0</v>
      </c>
      <c r="BJ221" s="89" t="s">
        <v>654</v>
      </c>
      <c r="BK221" s="133">
        <f>ROUND($L$221*$K$221,2)</f>
        <v>0</v>
      </c>
      <c r="BL221" s="89" t="s">
        <v>789</v>
      </c>
      <c r="BM221" s="89" t="s">
        <v>1092</v>
      </c>
    </row>
    <row r="222" spans="2:47" s="6" customFormat="1" ht="16.5" customHeight="1">
      <c r="B222" s="21"/>
      <c r="C222" s="22"/>
      <c r="D222" s="22"/>
      <c r="E222" s="22"/>
      <c r="F222" s="298" t="s">
        <v>1093</v>
      </c>
      <c r="G222" s="181"/>
      <c r="H222" s="181"/>
      <c r="I222" s="181"/>
      <c r="J222" s="181"/>
      <c r="K222" s="181"/>
      <c r="L222" s="181"/>
      <c r="M222" s="181"/>
      <c r="N222" s="181"/>
      <c r="O222" s="181"/>
      <c r="P222" s="181"/>
      <c r="Q222" s="181"/>
      <c r="R222" s="181"/>
      <c r="S222" s="41"/>
      <c r="T222" s="50"/>
      <c r="U222" s="22"/>
      <c r="V222" s="22"/>
      <c r="W222" s="22"/>
      <c r="X222" s="22"/>
      <c r="Y222" s="22"/>
      <c r="Z222" s="22"/>
      <c r="AA222" s="51"/>
      <c r="AT222" s="6" t="s">
        <v>884</v>
      </c>
      <c r="AU222" s="6" t="s">
        <v>713</v>
      </c>
    </row>
    <row r="223" spans="2:47" s="6" customFormat="1" ht="74.25" customHeight="1">
      <c r="B223" s="21"/>
      <c r="C223" s="22"/>
      <c r="D223" s="22"/>
      <c r="E223" s="22"/>
      <c r="F223" s="299" t="s">
        <v>1094</v>
      </c>
      <c r="G223" s="181"/>
      <c r="H223" s="181"/>
      <c r="I223" s="181"/>
      <c r="J223" s="181"/>
      <c r="K223" s="181"/>
      <c r="L223" s="181"/>
      <c r="M223" s="181"/>
      <c r="N223" s="181"/>
      <c r="O223" s="181"/>
      <c r="P223" s="181"/>
      <c r="Q223" s="181"/>
      <c r="R223" s="181"/>
      <c r="S223" s="41"/>
      <c r="T223" s="50"/>
      <c r="U223" s="22"/>
      <c r="V223" s="22"/>
      <c r="W223" s="22"/>
      <c r="X223" s="22"/>
      <c r="Y223" s="22"/>
      <c r="Z223" s="22"/>
      <c r="AA223" s="51"/>
      <c r="AT223" s="6" t="s">
        <v>886</v>
      </c>
      <c r="AU223" s="6" t="s">
        <v>713</v>
      </c>
    </row>
    <row r="224" spans="2:65" s="6" customFormat="1" ht="27" customHeight="1">
      <c r="B224" s="21"/>
      <c r="C224" s="124" t="s">
        <v>1095</v>
      </c>
      <c r="D224" s="124" t="s">
        <v>784</v>
      </c>
      <c r="E224" s="125" t="s">
        <v>1096</v>
      </c>
      <c r="F224" s="158" t="s">
        <v>1097</v>
      </c>
      <c r="G224" s="280"/>
      <c r="H224" s="280"/>
      <c r="I224" s="280"/>
      <c r="J224" s="127" t="s">
        <v>944</v>
      </c>
      <c r="K224" s="128">
        <v>8</v>
      </c>
      <c r="L224" s="281"/>
      <c r="M224" s="280"/>
      <c r="N224" s="282">
        <f>ROUND($L$224*$K$224,2)</f>
        <v>0</v>
      </c>
      <c r="O224" s="280"/>
      <c r="P224" s="280"/>
      <c r="Q224" s="280"/>
      <c r="R224" s="126" t="s">
        <v>788</v>
      </c>
      <c r="S224" s="41"/>
      <c r="T224" s="129"/>
      <c r="U224" s="130" t="s">
        <v>674</v>
      </c>
      <c r="V224" s="22"/>
      <c r="W224" s="22"/>
      <c r="X224" s="131">
        <v>0.00468</v>
      </c>
      <c r="Y224" s="131">
        <f>$X$224*$K$224</f>
        <v>0.03744</v>
      </c>
      <c r="Z224" s="131">
        <v>0</v>
      </c>
      <c r="AA224" s="132">
        <f>$Z$224*$K$224</f>
        <v>0</v>
      </c>
      <c r="AR224" s="89" t="s">
        <v>789</v>
      </c>
      <c r="AT224" s="89" t="s">
        <v>784</v>
      </c>
      <c r="AU224" s="89" t="s">
        <v>713</v>
      </c>
      <c r="AY224" s="6" t="s">
        <v>783</v>
      </c>
      <c r="BE224" s="133">
        <f>IF($U$224="základní",$N$224,0)</f>
        <v>0</v>
      </c>
      <c r="BF224" s="133">
        <f>IF($U$224="snížená",$N$224,0)</f>
        <v>0</v>
      </c>
      <c r="BG224" s="133">
        <f>IF($U$224="zákl. přenesená",$N$224,0)</f>
        <v>0</v>
      </c>
      <c r="BH224" s="133">
        <f>IF($U$224="sníž. přenesená",$N$224,0)</f>
        <v>0</v>
      </c>
      <c r="BI224" s="133">
        <f>IF($U$224="nulová",$N$224,0)</f>
        <v>0</v>
      </c>
      <c r="BJ224" s="89" t="s">
        <v>654</v>
      </c>
      <c r="BK224" s="133">
        <f>ROUND($L$224*$K$224,2)</f>
        <v>0</v>
      </c>
      <c r="BL224" s="89" t="s">
        <v>789</v>
      </c>
      <c r="BM224" s="89" t="s">
        <v>1098</v>
      </c>
    </row>
    <row r="225" spans="2:63" s="113" customFormat="1" ht="23.25" customHeight="1">
      <c r="B225" s="114"/>
      <c r="C225" s="115"/>
      <c r="D225" s="123" t="s">
        <v>767</v>
      </c>
      <c r="E225" s="115"/>
      <c r="F225" s="115"/>
      <c r="G225" s="115"/>
      <c r="H225" s="115"/>
      <c r="I225" s="115"/>
      <c r="J225" s="115"/>
      <c r="K225" s="115"/>
      <c r="L225" s="115"/>
      <c r="M225" s="115"/>
      <c r="N225" s="171">
        <f>$BK$225</f>
        <v>0</v>
      </c>
      <c r="O225" s="172"/>
      <c r="P225" s="172"/>
      <c r="Q225" s="172"/>
      <c r="R225" s="115"/>
      <c r="S225" s="117"/>
      <c r="T225" s="118"/>
      <c r="U225" s="115"/>
      <c r="V225" s="115"/>
      <c r="W225" s="119">
        <f>SUM($W$226:$W$228)</f>
        <v>0</v>
      </c>
      <c r="X225" s="115"/>
      <c r="Y225" s="119">
        <f>SUM($Y$226:$Y$228)</f>
        <v>0</v>
      </c>
      <c r="Z225" s="115"/>
      <c r="AA225" s="120">
        <f>SUM($AA$226:$AA$228)</f>
        <v>0</v>
      </c>
      <c r="AR225" s="121" t="s">
        <v>654</v>
      </c>
      <c r="AT225" s="121" t="s">
        <v>703</v>
      </c>
      <c r="AU225" s="121" t="s">
        <v>713</v>
      </c>
      <c r="AY225" s="121" t="s">
        <v>783</v>
      </c>
      <c r="BK225" s="122">
        <f>SUM($BK$226:$BK$228)</f>
        <v>0</v>
      </c>
    </row>
    <row r="226" spans="2:65" s="6" customFormat="1" ht="15.75" customHeight="1">
      <c r="B226" s="21"/>
      <c r="C226" s="127" t="s">
        <v>1099</v>
      </c>
      <c r="D226" s="127" t="s">
        <v>784</v>
      </c>
      <c r="E226" s="125" t="s">
        <v>1100</v>
      </c>
      <c r="F226" s="158" t="s">
        <v>1101</v>
      </c>
      <c r="G226" s="280"/>
      <c r="H226" s="280"/>
      <c r="I226" s="280"/>
      <c r="J226" s="127" t="s">
        <v>845</v>
      </c>
      <c r="K226" s="128">
        <v>14.569</v>
      </c>
      <c r="L226" s="281"/>
      <c r="M226" s="280"/>
      <c r="N226" s="282">
        <f>ROUND($L$226*$K$226,2)</f>
        <v>0</v>
      </c>
      <c r="O226" s="280"/>
      <c r="P226" s="280"/>
      <c r="Q226" s="280"/>
      <c r="R226" s="126" t="s">
        <v>788</v>
      </c>
      <c r="S226" s="41"/>
      <c r="T226" s="129"/>
      <c r="U226" s="130" t="s">
        <v>674</v>
      </c>
      <c r="V226" s="22"/>
      <c r="W226" s="22"/>
      <c r="X226" s="131">
        <v>0</v>
      </c>
      <c r="Y226" s="131">
        <f>$X$226*$K$226</f>
        <v>0</v>
      </c>
      <c r="Z226" s="131">
        <v>0</v>
      </c>
      <c r="AA226" s="132">
        <f>$Z$226*$K$226</f>
        <v>0</v>
      </c>
      <c r="AR226" s="89" t="s">
        <v>789</v>
      </c>
      <c r="AT226" s="89" t="s">
        <v>784</v>
      </c>
      <c r="AU226" s="89" t="s">
        <v>795</v>
      </c>
      <c r="AY226" s="89" t="s">
        <v>783</v>
      </c>
      <c r="BE226" s="133">
        <f>IF($U$226="základní",$N$226,0)</f>
        <v>0</v>
      </c>
      <c r="BF226" s="133">
        <f>IF($U$226="snížená",$N$226,0)</f>
        <v>0</v>
      </c>
      <c r="BG226" s="133">
        <f>IF($U$226="zákl. přenesená",$N$226,0)</f>
        <v>0</v>
      </c>
      <c r="BH226" s="133">
        <f>IF($U$226="sníž. přenesená",$N$226,0)</f>
        <v>0</v>
      </c>
      <c r="BI226" s="133">
        <f>IF($U$226="nulová",$N$226,0)</f>
        <v>0</v>
      </c>
      <c r="BJ226" s="89" t="s">
        <v>654</v>
      </c>
      <c r="BK226" s="133">
        <f>ROUND($L$226*$K$226,2)</f>
        <v>0</v>
      </c>
      <c r="BL226" s="89" t="s">
        <v>789</v>
      </c>
      <c r="BM226" s="89" t="s">
        <v>1102</v>
      </c>
    </row>
    <row r="227" spans="2:47" s="6" customFormat="1" ht="27" customHeight="1">
      <c r="B227" s="21"/>
      <c r="C227" s="22"/>
      <c r="D227" s="22"/>
      <c r="E227" s="22"/>
      <c r="F227" s="298" t="s">
        <v>1103</v>
      </c>
      <c r="G227" s="181"/>
      <c r="H227" s="181"/>
      <c r="I227" s="181"/>
      <c r="J227" s="181"/>
      <c r="K227" s="181"/>
      <c r="L227" s="181"/>
      <c r="M227" s="181"/>
      <c r="N227" s="181"/>
      <c r="O227" s="181"/>
      <c r="P227" s="181"/>
      <c r="Q227" s="181"/>
      <c r="R227" s="181"/>
      <c r="S227" s="41"/>
      <c r="T227" s="50"/>
      <c r="U227" s="22"/>
      <c r="V227" s="22"/>
      <c r="W227" s="22"/>
      <c r="X227" s="22"/>
      <c r="Y227" s="22"/>
      <c r="Z227" s="22"/>
      <c r="AA227" s="51"/>
      <c r="AT227" s="6" t="s">
        <v>884</v>
      </c>
      <c r="AU227" s="6" t="s">
        <v>795</v>
      </c>
    </row>
    <row r="228" spans="2:47" s="6" customFormat="1" ht="97.5" customHeight="1">
      <c r="B228" s="21"/>
      <c r="C228" s="22"/>
      <c r="D228" s="22"/>
      <c r="E228" s="22"/>
      <c r="F228" s="299" t="s">
        <v>1104</v>
      </c>
      <c r="G228" s="181"/>
      <c r="H228" s="181"/>
      <c r="I228" s="181"/>
      <c r="J228" s="181"/>
      <c r="K228" s="181"/>
      <c r="L228" s="181"/>
      <c r="M228" s="181"/>
      <c r="N228" s="181"/>
      <c r="O228" s="181"/>
      <c r="P228" s="181"/>
      <c r="Q228" s="181"/>
      <c r="R228" s="181"/>
      <c r="S228" s="41"/>
      <c r="T228" s="50"/>
      <c r="U228" s="22"/>
      <c r="V228" s="22"/>
      <c r="W228" s="22"/>
      <c r="X228" s="22"/>
      <c r="Y228" s="22"/>
      <c r="Z228" s="22"/>
      <c r="AA228" s="51"/>
      <c r="AT228" s="6" t="s">
        <v>886</v>
      </c>
      <c r="AU228" s="6" t="s">
        <v>795</v>
      </c>
    </row>
    <row r="229" spans="2:63" s="113" customFormat="1" ht="37.5" customHeight="1">
      <c r="B229" s="114"/>
      <c r="C229" s="115"/>
      <c r="D229" s="116" t="s">
        <v>870</v>
      </c>
      <c r="E229" s="115"/>
      <c r="F229" s="115"/>
      <c r="G229" s="115"/>
      <c r="H229" s="115"/>
      <c r="I229" s="115"/>
      <c r="J229" s="115"/>
      <c r="K229" s="115"/>
      <c r="L229" s="115"/>
      <c r="M229" s="115"/>
      <c r="N229" s="286">
        <f>$BK$229</f>
        <v>0</v>
      </c>
      <c r="O229" s="172"/>
      <c r="P229" s="172"/>
      <c r="Q229" s="172"/>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713</v>
      </c>
      <c r="AT229" s="121" t="s">
        <v>703</v>
      </c>
      <c r="AU229" s="121" t="s">
        <v>704</v>
      </c>
      <c r="AY229" s="121" t="s">
        <v>783</v>
      </c>
      <c r="BK229" s="122">
        <f>$BK$230+$BK$245+$BK$269+$BK$277+$BK$351+$BK$365+$BK$396+$BK$417+$BK$428</f>
        <v>0</v>
      </c>
    </row>
    <row r="230" spans="2:63" s="113" customFormat="1" ht="21" customHeight="1">
      <c r="B230" s="114"/>
      <c r="C230" s="115"/>
      <c r="D230" s="123" t="s">
        <v>871</v>
      </c>
      <c r="E230" s="115"/>
      <c r="F230" s="115"/>
      <c r="G230" s="115"/>
      <c r="H230" s="115"/>
      <c r="I230" s="115"/>
      <c r="J230" s="115"/>
      <c r="K230" s="115"/>
      <c r="L230" s="115"/>
      <c r="M230" s="115"/>
      <c r="N230" s="171">
        <f>$BK$230</f>
        <v>0</v>
      </c>
      <c r="O230" s="172"/>
      <c r="P230" s="172"/>
      <c r="Q230" s="172"/>
      <c r="R230" s="115"/>
      <c r="S230" s="117"/>
      <c r="T230" s="118"/>
      <c r="U230" s="115"/>
      <c r="V230" s="115"/>
      <c r="W230" s="119">
        <f>SUM($W$231:$W$244)</f>
        <v>0</v>
      </c>
      <c r="X230" s="115"/>
      <c r="Y230" s="119">
        <f>SUM($Y$231:$Y$244)</f>
        <v>0.036440965000000006</v>
      </c>
      <c r="Z230" s="115"/>
      <c r="AA230" s="120">
        <f>SUM($AA$231:$AA$244)</f>
        <v>0</v>
      </c>
      <c r="AR230" s="121" t="s">
        <v>713</v>
      </c>
      <c r="AT230" s="121" t="s">
        <v>703</v>
      </c>
      <c r="AU230" s="121" t="s">
        <v>654</v>
      </c>
      <c r="AY230" s="121" t="s">
        <v>783</v>
      </c>
      <c r="BK230" s="122">
        <f>SUM($BK$231:$BK$244)</f>
        <v>0</v>
      </c>
    </row>
    <row r="231" spans="2:65" s="6" customFormat="1" ht="27" customHeight="1">
      <c r="B231" s="21"/>
      <c r="C231" s="124" t="s">
        <v>1105</v>
      </c>
      <c r="D231" s="124" t="s">
        <v>784</v>
      </c>
      <c r="E231" s="125" t="s">
        <v>1106</v>
      </c>
      <c r="F231" s="158" t="s">
        <v>1107</v>
      </c>
      <c r="G231" s="280"/>
      <c r="H231" s="280"/>
      <c r="I231" s="280"/>
      <c r="J231" s="127" t="s">
        <v>818</v>
      </c>
      <c r="K231" s="128">
        <v>6.82</v>
      </c>
      <c r="L231" s="281"/>
      <c r="M231" s="280"/>
      <c r="N231" s="282">
        <f>ROUND($L$231*$K$231,2)</f>
        <v>0</v>
      </c>
      <c r="O231" s="280"/>
      <c r="P231" s="280"/>
      <c r="Q231" s="280"/>
      <c r="R231" s="126" t="s">
        <v>788</v>
      </c>
      <c r="S231" s="41"/>
      <c r="T231" s="129"/>
      <c r="U231" s="130" t="s">
        <v>674</v>
      </c>
      <c r="V231" s="22"/>
      <c r="W231" s="22"/>
      <c r="X231" s="131">
        <v>0.00039825</v>
      </c>
      <c r="Y231" s="131">
        <f>$X$231*$K$231</f>
        <v>0.002716065</v>
      </c>
      <c r="Z231" s="131">
        <v>0</v>
      </c>
      <c r="AA231" s="132">
        <f>$Z$231*$K$231</f>
        <v>0</v>
      </c>
      <c r="AR231" s="89" t="s">
        <v>958</v>
      </c>
      <c r="AT231" s="89" t="s">
        <v>784</v>
      </c>
      <c r="AU231" s="89" t="s">
        <v>713</v>
      </c>
      <c r="AY231" s="6" t="s">
        <v>783</v>
      </c>
      <c r="BE231" s="133">
        <f>IF($U$231="základní",$N$231,0)</f>
        <v>0</v>
      </c>
      <c r="BF231" s="133">
        <f>IF($U$231="snížená",$N$231,0)</f>
        <v>0</v>
      </c>
      <c r="BG231" s="133">
        <f>IF($U$231="zákl. přenesená",$N$231,0)</f>
        <v>0</v>
      </c>
      <c r="BH231" s="133">
        <f>IF($U$231="sníž. přenesená",$N$231,0)</f>
        <v>0</v>
      </c>
      <c r="BI231" s="133">
        <f>IF($U$231="nulová",$N$231,0)</f>
        <v>0</v>
      </c>
      <c r="BJ231" s="89" t="s">
        <v>654</v>
      </c>
      <c r="BK231" s="133">
        <f>ROUND($L$231*$K$231,2)</f>
        <v>0</v>
      </c>
      <c r="BL231" s="89" t="s">
        <v>958</v>
      </c>
      <c r="BM231" s="89" t="s">
        <v>1108</v>
      </c>
    </row>
    <row r="232" spans="2:47" s="6" customFormat="1" ht="16.5" customHeight="1">
      <c r="B232" s="21"/>
      <c r="C232" s="22"/>
      <c r="D232" s="22"/>
      <c r="E232" s="22"/>
      <c r="F232" s="298" t="s">
        <v>1109</v>
      </c>
      <c r="G232" s="181"/>
      <c r="H232" s="181"/>
      <c r="I232" s="181"/>
      <c r="J232" s="181"/>
      <c r="K232" s="181"/>
      <c r="L232" s="181"/>
      <c r="M232" s="181"/>
      <c r="N232" s="181"/>
      <c r="O232" s="181"/>
      <c r="P232" s="181"/>
      <c r="Q232" s="181"/>
      <c r="R232" s="181"/>
      <c r="S232" s="41"/>
      <c r="T232" s="50"/>
      <c r="U232" s="22"/>
      <c r="V232" s="22"/>
      <c r="W232" s="22"/>
      <c r="X232" s="22"/>
      <c r="Y232" s="22"/>
      <c r="Z232" s="22"/>
      <c r="AA232" s="51"/>
      <c r="AT232" s="6" t="s">
        <v>884</v>
      </c>
      <c r="AU232" s="6" t="s">
        <v>713</v>
      </c>
    </row>
    <row r="233" spans="2:47" s="6" customFormat="1" ht="50.25" customHeight="1">
      <c r="B233" s="21"/>
      <c r="C233" s="22"/>
      <c r="D233" s="22"/>
      <c r="E233" s="22"/>
      <c r="F233" s="299" t="s">
        <v>1110</v>
      </c>
      <c r="G233" s="181"/>
      <c r="H233" s="181"/>
      <c r="I233" s="181"/>
      <c r="J233" s="181"/>
      <c r="K233" s="181"/>
      <c r="L233" s="181"/>
      <c r="M233" s="181"/>
      <c r="N233" s="181"/>
      <c r="O233" s="181"/>
      <c r="P233" s="181"/>
      <c r="Q233" s="181"/>
      <c r="R233" s="181"/>
      <c r="S233" s="41"/>
      <c r="T233" s="50"/>
      <c r="U233" s="22"/>
      <c r="V233" s="22"/>
      <c r="W233" s="22"/>
      <c r="X233" s="22"/>
      <c r="Y233" s="22"/>
      <c r="Z233" s="22"/>
      <c r="AA233" s="51"/>
      <c r="AT233" s="6" t="s">
        <v>886</v>
      </c>
      <c r="AU233" s="6" t="s">
        <v>713</v>
      </c>
    </row>
    <row r="234" spans="2:51" s="6" customFormat="1" ht="15.75" customHeight="1">
      <c r="B234" s="139"/>
      <c r="C234" s="140"/>
      <c r="D234" s="140"/>
      <c r="E234" s="140"/>
      <c r="F234" s="296" t="s">
        <v>1111</v>
      </c>
      <c r="G234" s="297"/>
      <c r="H234" s="297"/>
      <c r="I234" s="297"/>
      <c r="J234" s="140"/>
      <c r="K234" s="142">
        <v>6.82</v>
      </c>
      <c r="L234" s="140"/>
      <c r="M234" s="140"/>
      <c r="N234" s="140"/>
      <c r="O234" s="140"/>
      <c r="P234" s="140"/>
      <c r="Q234" s="140"/>
      <c r="R234" s="140"/>
      <c r="S234" s="143"/>
      <c r="T234" s="144"/>
      <c r="U234" s="140"/>
      <c r="V234" s="140"/>
      <c r="W234" s="140"/>
      <c r="X234" s="140"/>
      <c r="Y234" s="140"/>
      <c r="Z234" s="140"/>
      <c r="AA234" s="145"/>
      <c r="AT234" s="146" t="s">
        <v>888</v>
      </c>
      <c r="AU234" s="146" t="s">
        <v>713</v>
      </c>
      <c r="AV234" s="146" t="s">
        <v>713</v>
      </c>
      <c r="AW234" s="146" t="s">
        <v>761</v>
      </c>
      <c r="AX234" s="146" t="s">
        <v>704</v>
      </c>
      <c r="AY234" s="146" t="s">
        <v>783</v>
      </c>
    </row>
    <row r="235" spans="2:65" s="6" customFormat="1" ht="15.75" customHeight="1">
      <c r="B235" s="21"/>
      <c r="C235" s="147" t="s">
        <v>1112</v>
      </c>
      <c r="D235" s="147" t="s">
        <v>948</v>
      </c>
      <c r="E235" s="148" t="s">
        <v>1113</v>
      </c>
      <c r="F235" s="300" t="s">
        <v>1114</v>
      </c>
      <c r="G235" s="301"/>
      <c r="H235" s="301"/>
      <c r="I235" s="301"/>
      <c r="J235" s="149" t="s">
        <v>818</v>
      </c>
      <c r="K235" s="150">
        <v>7.843</v>
      </c>
      <c r="L235" s="302"/>
      <c r="M235" s="301"/>
      <c r="N235" s="303">
        <f>ROUND($L$235*$K$235,2)</f>
        <v>0</v>
      </c>
      <c r="O235" s="280"/>
      <c r="P235" s="280"/>
      <c r="Q235" s="280"/>
      <c r="R235" s="126" t="s">
        <v>788</v>
      </c>
      <c r="S235" s="41"/>
      <c r="T235" s="129"/>
      <c r="U235" s="130" t="s">
        <v>674</v>
      </c>
      <c r="V235" s="22"/>
      <c r="W235" s="22"/>
      <c r="X235" s="131">
        <v>0.0043</v>
      </c>
      <c r="Y235" s="131">
        <f>$X$235*$K$235</f>
        <v>0.0337249</v>
      </c>
      <c r="Z235" s="131">
        <v>0</v>
      </c>
      <c r="AA235" s="132">
        <f>$Z$235*$K$235</f>
        <v>0</v>
      </c>
      <c r="AR235" s="89" t="s">
        <v>1053</v>
      </c>
      <c r="AT235" s="89" t="s">
        <v>948</v>
      </c>
      <c r="AU235" s="89" t="s">
        <v>713</v>
      </c>
      <c r="AY235" s="6" t="s">
        <v>783</v>
      </c>
      <c r="BE235" s="133">
        <f>IF($U$235="základní",$N$235,0)</f>
        <v>0</v>
      </c>
      <c r="BF235" s="133">
        <f>IF($U$235="snížená",$N$235,0)</f>
        <v>0</v>
      </c>
      <c r="BG235" s="133">
        <f>IF($U$235="zákl. přenesená",$N$235,0)</f>
        <v>0</v>
      </c>
      <c r="BH235" s="133">
        <f>IF($U$235="sníž. přenesená",$N$235,0)</f>
        <v>0</v>
      </c>
      <c r="BI235" s="133">
        <f>IF($U$235="nulová",$N$235,0)</f>
        <v>0</v>
      </c>
      <c r="BJ235" s="89" t="s">
        <v>654</v>
      </c>
      <c r="BK235" s="133">
        <f>ROUND($L$235*$K$235,2)</f>
        <v>0</v>
      </c>
      <c r="BL235" s="89" t="s">
        <v>958</v>
      </c>
      <c r="BM235" s="89" t="s">
        <v>1115</v>
      </c>
    </row>
    <row r="236" spans="2:47" s="6" customFormat="1" ht="16.5" customHeight="1">
      <c r="B236" s="21"/>
      <c r="C236" s="22"/>
      <c r="D236" s="22"/>
      <c r="E236" s="22"/>
      <c r="F236" s="298" t="s">
        <v>1116</v>
      </c>
      <c r="G236" s="181"/>
      <c r="H236" s="181"/>
      <c r="I236" s="181"/>
      <c r="J236" s="181"/>
      <c r="K236" s="181"/>
      <c r="L236" s="181"/>
      <c r="M236" s="181"/>
      <c r="N236" s="181"/>
      <c r="O236" s="181"/>
      <c r="P236" s="181"/>
      <c r="Q236" s="181"/>
      <c r="R236" s="181"/>
      <c r="S236" s="41"/>
      <c r="T236" s="50"/>
      <c r="U236" s="22"/>
      <c r="V236" s="22"/>
      <c r="W236" s="22"/>
      <c r="X236" s="22"/>
      <c r="Y236" s="22"/>
      <c r="Z236" s="22"/>
      <c r="AA236" s="51"/>
      <c r="AT236" s="6" t="s">
        <v>884</v>
      </c>
      <c r="AU236" s="6" t="s">
        <v>713</v>
      </c>
    </row>
    <row r="237" spans="2:47" s="6" customFormat="1" ht="27" customHeight="1">
      <c r="B237" s="21"/>
      <c r="C237" s="22"/>
      <c r="D237" s="22"/>
      <c r="E237" s="22"/>
      <c r="F237" s="299" t="s">
        <v>1117</v>
      </c>
      <c r="G237" s="181"/>
      <c r="H237" s="181"/>
      <c r="I237" s="181"/>
      <c r="J237" s="181"/>
      <c r="K237" s="181"/>
      <c r="L237" s="181"/>
      <c r="M237" s="181"/>
      <c r="N237" s="181"/>
      <c r="O237" s="181"/>
      <c r="P237" s="181"/>
      <c r="Q237" s="181"/>
      <c r="R237" s="181"/>
      <c r="S237" s="41"/>
      <c r="T237" s="50"/>
      <c r="U237" s="22"/>
      <c r="V237" s="22"/>
      <c r="W237" s="22"/>
      <c r="X237" s="22"/>
      <c r="Y237" s="22"/>
      <c r="Z237" s="22"/>
      <c r="AA237" s="51"/>
      <c r="AT237" s="6" t="s">
        <v>1118</v>
      </c>
      <c r="AU237" s="6" t="s">
        <v>713</v>
      </c>
    </row>
    <row r="238" spans="2:51" s="6" customFormat="1" ht="15.75" customHeight="1">
      <c r="B238" s="139"/>
      <c r="C238" s="140"/>
      <c r="D238" s="140"/>
      <c r="E238" s="140"/>
      <c r="F238" s="296" t="s">
        <v>1119</v>
      </c>
      <c r="G238" s="297"/>
      <c r="H238" s="297"/>
      <c r="I238" s="297"/>
      <c r="J238" s="140"/>
      <c r="K238" s="142">
        <v>7.843</v>
      </c>
      <c r="L238" s="140"/>
      <c r="M238" s="140"/>
      <c r="N238" s="140"/>
      <c r="O238" s="140"/>
      <c r="P238" s="140"/>
      <c r="Q238" s="140"/>
      <c r="R238" s="140"/>
      <c r="S238" s="143"/>
      <c r="T238" s="144"/>
      <c r="U238" s="140"/>
      <c r="V238" s="140"/>
      <c r="W238" s="140"/>
      <c r="X238" s="140"/>
      <c r="Y238" s="140"/>
      <c r="Z238" s="140"/>
      <c r="AA238" s="145"/>
      <c r="AT238" s="146" t="s">
        <v>888</v>
      </c>
      <c r="AU238" s="146" t="s">
        <v>713</v>
      </c>
      <c r="AV238" s="146" t="s">
        <v>713</v>
      </c>
      <c r="AW238" s="146" t="s">
        <v>704</v>
      </c>
      <c r="AX238" s="146" t="s">
        <v>654</v>
      </c>
      <c r="AY238" s="146" t="s">
        <v>783</v>
      </c>
    </row>
    <row r="239" spans="2:65" s="6" customFormat="1" ht="39" customHeight="1">
      <c r="B239" s="21"/>
      <c r="C239" s="124" t="s">
        <v>1120</v>
      </c>
      <c r="D239" s="124" t="s">
        <v>784</v>
      </c>
      <c r="E239" s="125" t="s">
        <v>1121</v>
      </c>
      <c r="F239" s="158" t="s">
        <v>1122</v>
      </c>
      <c r="G239" s="280"/>
      <c r="H239" s="280"/>
      <c r="I239" s="280"/>
      <c r="J239" s="127" t="s">
        <v>818</v>
      </c>
      <c r="K239" s="128">
        <v>6.82</v>
      </c>
      <c r="L239" s="281"/>
      <c r="M239" s="280"/>
      <c r="N239" s="282">
        <f>ROUND($L$239*$K$239,2)</f>
        <v>0</v>
      </c>
      <c r="O239" s="280"/>
      <c r="P239" s="280"/>
      <c r="Q239" s="280"/>
      <c r="R239" s="126" t="s">
        <v>788</v>
      </c>
      <c r="S239" s="41"/>
      <c r="T239" s="129"/>
      <c r="U239" s="130" t="s">
        <v>674</v>
      </c>
      <c r="V239" s="22"/>
      <c r="W239" s="22"/>
      <c r="X239" s="131">
        <v>0</v>
      </c>
      <c r="Y239" s="131">
        <f>$X$239*$K$239</f>
        <v>0</v>
      </c>
      <c r="Z239" s="131">
        <v>0</v>
      </c>
      <c r="AA239" s="132">
        <f>$Z$239*$K$239</f>
        <v>0</v>
      </c>
      <c r="AR239" s="89" t="s">
        <v>958</v>
      </c>
      <c r="AT239" s="89" t="s">
        <v>784</v>
      </c>
      <c r="AU239" s="89" t="s">
        <v>713</v>
      </c>
      <c r="AY239" s="6" t="s">
        <v>783</v>
      </c>
      <c r="BE239" s="133">
        <f>IF($U$239="základní",$N$239,0)</f>
        <v>0</v>
      </c>
      <c r="BF239" s="133">
        <f>IF($U$239="snížená",$N$239,0)</f>
        <v>0</v>
      </c>
      <c r="BG239" s="133">
        <f>IF($U$239="zákl. přenesená",$N$239,0)</f>
        <v>0</v>
      </c>
      <c r="BH239" s="133">
        <f>IF($U$239="sníž. přenesená",$N$239,0)</f>
        <v>0</v>
      </c>
      <c r="BI239" s="133">
        <f>IF($U$239="nulová",$N$239,0)</f>
        <v>0</v>
      </c>
      <c r="BJ239" s="89" t="s">
        <v>654</v>
      </c>
      <c r="BK239" s="133">
        <f>ROUND($L$239*$K$239,2)</f>
        <v>0</v>
      </c>
      <c r="BL239" s="89" t="s">
        <v>958</v>
      </c>
      <c r="BM239" s="89" t="s">
        <v>1123</v>
      </c>
    </row>
    <row r="240" spans="2:47" s="6" customFormat="1" ht="16.5" customHeight="1">
      <c r="B240" s="21"/>
      <c r="C240" s="22"/>
      <c r="D240" s="22"/>
      <c r="E240" s="22"/>
      <c r="F240" s="298" t="s">
        <v>1124</v>
      </c>
      <c r="G240" s="181"/>
      <c r="H240" s="181"/>
      <c r="I240" s="181"/>
      <c r="J240" s="181"/>
      <c r="K240" s="181"/>
      <c r="L240" s="181"/>
      <c r="M240" s="181"/>
      <c r="N240" s="181"/>
      <c r="O240" s="181"/>
      <c r="P240" s="181"/>
      <c r="Q240" s="181"/>
      <c r="R240" s="181"/>
      <c r="S240" s="41"/>
      <c r="T240" s="50"/>
      <c r="U240" s="22"/>
      <c r="V240" s="22"/>
      <c r="W240" s="22"/>
      <c r="X240" s="22"/>
      <c r="Y240" s="22"/>
      <c r="Z240" s="22"/>
      <c r="AA240" s="51"/>
      <c r="AT240" s="6" t="s">
        <v>884</v>
      </c>
      <c r="AU240" s="6" t="s">
        <v>713</v>
      </c>
    </row>
    <row r="241" spans="2:47" s="6" customFormat="1" ht="50.25" customHeight="1">
      <c r="B241" s="21"/>
      <c r="C241" s="22"/>
      <c r="D241" s="22"/>
      <c r="E241" s="22"/>
      <c r="F241" s="299" t="s">
        <v>1125</v>
      </c>
      <c r="G241" s="181"/>
      <c r="H241" s="181"/>
      <c r="I241" s="181"/>
      <c r="J241" s="181"/>
      <c r="K241" s="181"/>
      <c r="L241" s="181"/>
      <c r="M241" s="181"/>
      <c r="N241" s="181"/>
      <c r="O241" s="181"/>
      <c r="P241" s="181"/>
      <c r="Q241" s="181"/>
      <c r="R241" s="181"/>
      <c r="S241" s="41"/>
      <c r="T241" s="50"/>
      <c r="U241" s="22"/>
      <c r="V241" s="22"/>
      <c r="W241" s="22"/>
      <c r="X241" s="22"/>
      <c r="Y241" s="22"/>
      <c r="Z241" s="22"/>
      <c r="AA241" s="51"/>
      <c r="AT241" s="6" t="s">
        <v>886</v>
      </c>
      <c r="AU241" s="6" t="s">
        <v>713</v>
      </c>
    </row>
    <row r="242" spans="2:65" s="6" customFormat="1" ht="27" customHeight="1">
      <c r="B242" s="21"/>
      <c r="C242" s="124" t="s">
        <v>1126</v>
      </c>
      <c r="D242" s="124" t="s">
        <v>784</v>
      </c>
      <c r="E242" s="125" t="s">
        <v>1127</v>
      </c>
      <c r="F242" s="158" t="s">
        <v>1128</v>
      </c>
      <c r="G242" s="280"/>
      <c r="H242" s="280"/>
      <c r="I242" s="280"/>
      <c r="J242" s="127" t="s">
        <v>1129</v>
      </c>
      <c r="K242" s="151"/>
      <c r="L242" s="281"/>
      <c r="M242" s="280"/>
      <c r="N242" s="282">
        <f>ROUND($L$242*$K$242,2)</f>
        <v>0</v>
      </c>
      <c r="O242" s="280"/>
      <c r="P242" s="280"/>
      <c r="Q242" s="280"/>
      <c r="R242" s="126" t="s">
        <v>788</v>
      </c>
      <c r="S242" s="41"/>
      <c r="T242" s="129"/>
      <c r="U242" s="130" t="s">
        <v>674</v>
      </c>
      <c r="V242" s="22"/>
      <c r="W242" s="22"/>
      <c r="X242" s="131">
        <v>0</v>
      </c>
      <c r="Y242" s="131">
        <f>$X$242*$K$242</f>
        <v>0</v>
      </c>
      <c r="Z242" s="131">
        <v>0</v>
      </c>
      <c r="AA242" s="132">
        <f>$Z$242*$K$242</f>
        <v>0</v>
      </c>
      <c r="AR242" s="89" t="s">
        <v>958</v>
      </c>
      <c r="AT242" s="89" t="s">
        <v>784</v>
      </c>
      <c r="AU242" s="89" t="s">
        <v>713</v>
      </c>
      <c r="AY242" s="6" t="s">
        <v>783</v>
      </c>
      <c r="BE242" s="133">
        <f>IF($U$242="základní",$N$242,0)</f>
        <v>0</v>
      </c>
      <c r="BF242" s="133">
        <f>IF($U$242="snížená",$N$242,0)</f>
        <v>0</v>
      </c>
      <c r="BG242" s="133">
        <f>IF($U$242="zákl. přenesená",$N$242,0)</f>
        <v>0</v>
      </c>
      <c r="BH242" s="133">
        <f>IF($U$242="sníž. přenesená",$N$242,0)</f>
        <v>0</v>
      </c>
      <c r="BI242" s="133">
        <f>IF($U$242="nulová",$N$242,0)</f>
        <v>0</v>
      </c>
      <c r="BJ242" s="89" t="s">
        <v>654</v>
      </c>
      <c r="BK242" s="133">
        <f>ROUND($L$242*$K$242,2)</f>
        <v>0</v>
      </c>
      <c r="BL242" s="89" t="s">
        <v>958</v>
      </c>
      <c r="BM242" s="89" t="s">
        <v>1130</v>
      </c>
    </row>
    <row r="243" spans="2:47" s="6" customFormat="1" ht="16.5" customHeight="1">
      <c r="B243" s="21"/>
      <c r="C243" s="22"/>
      <c r="D243" s="22"/>
      <c r="E243" s="22"/>
      <c r="F243" s="298" t="s">
        <v>1131</v>
      </c>
      <c r="G243" s="181"/>
      <c r="H243" s="181"/>
      <c r="I243" s="181"/>
      <c r="J243" s="181"/>
      <c r="K243" s="181"/>
      <c r="L243" s="181"/>
      <c r="M243" s="181"/>
      <c r="N243" s="181"/>
      <c r="O243" s="181"/>
      <c r="P243" s="181"/>
      <c r="Q243" s="181"/>
      <c r="R243" s="181"/>
      <c r="S243" s="41"/>
      <c r="T243" s="50"/>
      <c r="U243" s="22"/>
      <c r="V243" s="22"/>
      <c r="W243" s="22"/>
      <c r="X243" s="22"/>
      <c r="Y243" s="22"/>
      <c r="Z243" s="22"/>
      <c r="AA243" s="51"/>
      <c r="AT243" s="6" t="s">
        <v>884</v>
      </c>
      <c r="AU243" s="6" t="s">
        <v>713</v>
      </c>
    </row>
    <row r="244" spans="2:47" s="6" customFormat="1" ht="121.5" customHeight="1">
      <c r="B244" s="21"/>
      <c r="C244" s="22"/>
      <c r="D244" s="22"/>
      <c r="E244" s="22"/>
      <c r="F244" s="299" t="s">
        <v>1132</v>
      </c>
      <c r="G244" s="181"/>
      <c r="H244" s="181"/>
      <c r="I244" s="181"/>
      <c r="J244" s="181"/>
      <c r="K244" s="181"/>
      <c r="L244" s="181"/>
      <c r="M244" s="181"/>
      <c r="N244" s="181"/>
      <c r="O244" s="181"/>
      <c r="P244" s="181"/>
      <c r="Q244" s="181"/>
      <c r="R244" s="181"/>
      <c r="S244" s="41"/>
      <c r="T244" s="50"/>
      <c r="U244" s="22"/>
      <c r="V244" s="22"/>
      <c r="W244" s="22"/>
      <c r="X244" s="22"/>
      <c r="Y244" s="22"/>
      <c r="Z244" s="22"/>
      <c r="AA244" s="51"/>
      <c r="AT244" s="6" t="s">
        <v>886</v>
      </c>
      <c r="AU244" s="6" t="s">
        <v>713</v>
      </c>
    </row>
    <row r="245" spans="2:63" s="113" customFormat="1" ht="30.75" customHeight="1">
      <c r="B245" s="114"/>
      <c r="C245" s="115"/>
      <c r="D245" s="123" t="s">
        <v>872</v>
      </c>
      <c r="E245" s="115"/>
      <c r="F245" s="115"/>
      <c r="G245" s="115"/>
      <c r="H245" s="115"/>
      <c r="I245" s="115"/>
      <c r="J245" s="115"/>
      <c r="K245" s="115"/>
      <c r="L245" s="115"/>
      <c r="M245" s="115"/>
      <c r="N245" s="171">
        <f>$BK$245</f>
        <v>0</v>
      </c>
      <c r="O245" s="172"/>
      <c r="P245" s="172"/>
      <c r="Q245" s="172"/>
      <c r="R245" s="115"/>
      <c r="S245" s="117"/>
      <c r="T245" s="118"/>
      <c r="U245" s="115"/>
      <c r="V245" s="115"/>
      <c r="W245" s="119">
        <f>SUM($W$246:$W$268)</f>
        <v>0</v>
      </c>
      <c r="X245" s="115"/>
      <c r="Y245" s="119">
        <f>SUM($Y$246:$Y$268)</f>
        <v>0.10824563999999999</v>
      </c>
      <c r="Z245" s="115"/>
      <c r="AA245" s="120">
        <f>SUM($AA$246:$AA$268)</f>
        <v>0</v>
      </c>
      <c r="AR245" s="121" t="s">
        <v>713</v>
      </c>
      <c r="AT245" s="121" t="s">
        <v>703</v>
      </c>
      <c r="AU245" s="121" t="s">
        <v>654</v>
      </c>
      <c r="AY245" s="121" t="s">
        <v>783</v>
      </c>
      <c r="BK245" s="122">
        <f>SUM($BK$246:$BK$268)</f>
        <v>0</v>
      </c>
    </row>
    <row r="246" spans="2:65" s="6" customFormat="1" ht="27" customHeight="1">
      <c r="B246" s="21"/>
      <c r="C246" s="124" t="s">
        <v>1133</v>
      </c>
      <c r="D246" s="124" t="s">
        <v>784</v>
      </c>
      <c r="E246" s="125" t="s">
        <v>1134</v>
      </c>
      <c r="F246" s="158" t="s">
        <v>1135</v>
      </c>
      <c r="G246" s="280"/>
      <c r="H246" s="280"/>
      <c r="I246" s="280"/>
      <c r="J246" s="127" t="s">
        <v>818</v>
      </c>
      <c r="K246" s="128">
        <v>4.86</v>
      </c>
      <c r="L246" s="281"/>
      <c r="M246" s="280"/>
      <c r="N246" s="282">
        <f>ROUND($L$246*$K$246,2)</f>
        <v>0</v>
      </c>
      <c r="O246" s="280"/>
      <c r="P246" s="280"/>
      <c r="Q246" s="280"/>
      <c r="R246" s="126" t="s">
        <v>788</v>
      </c>
      <c r="S246" s="41"/>
      <c r="T246" s="129"/>
      <c r="U246" s="130" t="s">
        <v>674</v>
      </c>
      <c r="V246" s="22"/>
      <c r="W246" s="22"/>
      <c r="X246" s="131">
        <v>0</v>
      </c>
      <c r="Y246" s="131">
        <f>$X$246*$K$246</f>
        <v>0</v>
      </c>
      <c r="Z246" s="131">
        <v>0</v>
      </c>
      <c r="AA246" s="132">
        <f>$Z$246*$K$246</f>
        <v>0</v>
      </c>
      <c r="AR246" s="89" t="s">
        <v>958</v>
      </c>
      <c r="AT246" s="89" t="s">
        <v>784</v>
      </c>
      <c r="AU246" s="89" t="s">
        <v>713</v>
      </c>
      <c r="AY246" s="6" t="s">
        <v>783</v>
      </c>
      <c r="BE246" s="133">
        <f>IF($U$246="základní",$N$246,0)</f>
        <v>0</v>
      </c>
      <c r="BF246" s="133">
        <f>IF($U$246="snížená",$N$246,0)</f>
        <v>0</v>
      </c>
      <c r="BG246" s="133">
        <f>IF($U$246="zákl. přenesená",$N$246,0)</f>
        <v>0</v>
      </c>
      <c r="BH246" s="133">
        <f>IF($U$246="sníž. přenesená",$N$246,0)</f>
        <v>0</v>
      </c>
      <c r="BI246" s="133">
        <f>IF($U$246="nulová",$N$246,0)</f>
        <v>0</v>
      </c>
      <c r="BJ246" s="89" t="s">
        <v>654</v>
      </c>
      <c r="BK246" s="133">
        <f>ROUND($L$246*$K$246,2)</f>
        <v>0</v>
      </c>
      <c r="BL246" s="89" t="s">
        <v>958</v>
      </c>
      <c r="BM246" s="89" t="s">
        <v>1136</v>
      </c>
    </row>
    <row r="247" spans="2:47" s="6" customFormat="1" ht="16.5" customHeight="1">
      <c r="B247" s="21"/>
      <c r="C247" s="22"/>
      <c r="D247" s="22"/>
      <c r="E247" s="22"/>
      <c r="F247" s="298" t="s">
        <v>1137</v>
      </c>
      <c r="G247" s="181"/>
      <c r="H247" s="181"/>
      <c r="I247" s="181"/>
      <c r="J247" s="181"/>
      <c r="K247" s="181"/>
      <c r="L247" s="181"/>
      <c r="M247" s="181"/>
      <c r="N247" s="181"/>
      <c r="O247" s="181"/>
      <c r="P247" s="181"/>
      <c r="Q247" s="181"/>
      <c r="R247" s="181"/>
      <c r="S247" s="41"/>
      <c r="T247" s="50"/>
      <c r="U247" s="22"/>
      <c r="V247" s="22"/>
      <c r="W247" s="22"/>
      <c r="X247" s="22"/>
      <c r="Y247" s="22"/>
      <c r="Z247" s="22"/>
      <c r="AA247" s="51"/>
      <c r="AT247" s="6" t="s">
        <v>884</v>
      </c>
      <c r="AU247" s="6" t="s">
        <v>713</v>
      </c>
    </row>
    <row r="248" spans="2:51" s="6" customFormat="1" ht="15.75" customHeight="1">
      <c r="B248" s="139"/>
      <c r="C248" s="140"/>
      <c r="D248" s="140"/>
      <c r="E248" s="140"/>
      <c r="F248" s="296" t="s">
        <v>1088</v>
      </c>
      <c r="G248" s="297"/>
      <c r="H248" s="297"/>
      <c r="I248" s="297"/>
      <c r="J248" s="140"/>
      <c r="K248" s="142">
        <v>4.86</v>
      </c>
      <c r="L248" s="140"/>
      <c r="M248" s="140"/>
      <c r="N248" s="140"/>
      <c r="O248" s="140"/>
      <c r="P248" s="140"/>
      <c r="Q248" s="140"/>
      <c r="R248" s="140"/>
      <c r="S248" s="143"/>
      <c r="T248" s="144"/>
      <c r="U248" s="140"/>
      <c r="V248" s="140"/>
      <c r="W248" s="140"/>
      <c r="X248" s="140"/>
      <c r="Y248" s="140"/>
      <c r="Z248" s="140"/>
      <c r="AA248" s="145"/>
      <c r="AT248" s="146" t="s">
        <v>888</v>
      </c>
      <c r="AU248" s="146" t="s">
        <v>713</v>
      </c>
      <c r="AV248" s="146" t="s">
        <v>713</v>
      </c>
      <c r="AW248" s="146" t="s">
        <v>761</v>
      </c>
      <c r="AX248" s="146" t="s">
        <v>704</v>
      </c>
      <c r="AY248" s="146" t="s">
        <v>783</v>
      </c>
    </row>
    <row r="249" spans="2:65" s="6" customFormat="1" ht="27" customHeight="1">
      <c r="B249" s="21"/>
      <c r="C249" s="147" t="s">
        <v>1138</v>
      </c>
      <c r="D249" s="147" t="s">
        <v>948</v>
      </c>
      <c r="E249" s="148" t="s">
        <v>1139</v>
      </c>
      <c r="F249" s="300" t="s">
        <v>1140</v>
      </c>
      <c r="G249" s="301"/>
      <c r="H249" s="301"/>
      <c r="I249" s="301"/>
      <c r="J249" s="149" t="s">
        <v>818</v>
      </c>
      <c r="K249" s="150">
        <v>4.957</v>
      </c>
      <c r="L249" s="302"/>
      <c r="M249" s="301"/>
      <c r="N249" s="303">
        <f>ROUND($L$249*$K$249,2)</f>
        <v>0</v>
      </c>
      <c r="O249" s="280"/>
      <c r="P249" s="280"/>
      <c r="Q249" s="280"/>
      <c r="R249" s="126" t="s">
        <v>788</v>
      </c>
      <c r="S249" s="41"/>
      <c r="T249" s="129"/>
      <c r="U249" s="130" t="s">
        <v>674</v>
      </c>
      <c r="V249" s="22"/>
      <c r="W249" s="22"/>
      <c r="X249" s="131">
        <v>0.0015</v>
      </c>
      <c r="Y249" s="131">
        <f>$X$249*$K$249</f>
        <v>0.0074355</v>
      </c>
      <c r="Z249" s="131">
        <v>0</v>
      </c>
      <c r="AA249" s="132">
        <f>$Z$249*$K$249</f>
        <v>0</v>
      </c>
      <c r="AR249" s="89" t="s">
        <v>1053</v>
      </c>
      <c r="AT249" s="89" t="s">
        <v>948</v>
      </c>
      <c r="AU249" s="89" t="s">
        <v>713</v>
      </c>
      <c r="AY249" s="6" t="s">
        <v>783</v>
      </c>
      <c r="BE249" s="133">
        <f>IF($U$249="základní",$N$249,0)</f>
        <v>0</v>
      </c>
      <c r="BF249" s="133">
        <f>IF($U$249="snížená",$N$249,0)</f>
        <v>0</v>
      </c>
      <c r="BG249" s="133">
        <f>IF($U$249="zákl. přenesená",$N$249,0)</f>
        <v>0</v>
      </c>
      <c r="BH249" s="133">
        <f>IF($U$249="sníž. přenesená",$N$249,0)</f>
        <v>0</v>
      </c>
      <c r="BI249" s="133">
        <f>IF($U$249="nulová",$N$249,0)</f>
        <v>0</v>
      </c>
      <c r="BJ249" s="89" t="s">
        <v>654</v>
      </c>
      <c r="BK249" s="133">
        <f>ROUND($L$249*$K$249,2)</f>
        <v>0</v>
      </c>
      <c r="BL249" s="89" t="s">
        <v>958</v>
      </c>
      <c r="BM249" s="89" t="s">
        <v>1141</v>
      </c>
    </row>
    <row r="250" spans="2:47" s="6" customFormat="1" ht="27" customHeight="1">
      <c r="B250" s="21"/>
      <c r="C250" s="22"/>
      <c r="D250" s="22"/>
      <c r="E250" s="22"/>
      <c r="F250" s="298" t="s">
        <v>1142</v>
      </c>
      <c r="G250" s="181"/>
      <c r="H250" s="181"/>
      <c r="I250" s="181"/>
      <c r="J250" s="181"/>
      <c r="K250" s="181"/>
      <c r="L250" s="181"/>
      <c r="M250" s="181"/>
      <c r="N250" s="181"/>
      <c r="O250" s="181"/>
      <c r="P250" s="181"/>
      <c r="Q250" s="181"/>
      <c r="R250" s="181"/>
      <c r="S250" s="41"/>
      <c r="T250" s="50"/>
      <c r="U250" s="22"/>
      <c r="V250" s="22"/>
      <c r="W250" s="22"/>
      <c r="X250" s="22"/>
      <c r="Y250" s="22"/>
      <c r="Z250" s="22"/>
      <c r="AA250" s="51"/>
      <c r="AT250" s="6" t="s">
        <v>884</v>
      </c>
      <c r="AU250" s="6" t="s">
        <v>713</v>
      </c>
    </row>
    <row r="251" spans="2:47" s="6" customFormat="1" ht="27" customHeight="1">
      <c r="B251" s="21"/>
      <c r="C251" s="22"/>
      <c r="D251" s="22"/>
      <c r="E251" s="22"/>
      <c r="F251" s="299" t="s">
        <v>1117</v>
      </c>
      <c r="G251" s="181"/>
      <c r="H251" s="181"/>
      <c r="I251" s="181"/>
      <c r="J251" s="181"/>
      <c r="K251" s="181"/>
      <c r="L251" s="181"/>
      <c r="M251" s="181"/>
      <c r="N251" s="181"/>
      <c r="O251" s="181"/>
      <c r="P251" s="181"/>
      <c r="Q251" s="181"/>
      <c r="R251" s="181"/>
      <c r="S251" s="41"/>
      <c r="T251" s="50"/>
      <c r="U251" s="22"/>
      <c r="V251" s="22"/>
      <c r="W251" s="22"/>
      <c r="X251" s="22"/>
      <c r="Y251" s="22"/>
      <c r="Z251" s="22"/>
      <c r="AA251" s="51"/>
      <c r="AT251" s="6" t="s">
        <v>1118</v>
      </c>
      <c r="AU251" s="6" t="s">
        <v>713</v>
      </c>
    </row>
    <row r="252" spans="2:51" s="6" customFormat="1" ht="15.75" customHeight="1">
      <c r="B252" s="139"/>
      <c r="C252" s="140"/>
      <c r="D252" s="140"/>
      <c r="E252" s="140"/>
      <c r="F252" s="296" t="s">
        <v>1143</v>
      </c>
      <c r="G252" s="297"/>
      <c r="H252" s="297"/>
      <c r="I252" s="297"/>
      <c r="J252" s="140"/>
      <c r="K252" s="142">
        <v>4.957</v>
      </c>
      <c r="L252" s="140"/>
      <c r="M252" s="140"/>
      <c r="N252" s="140"/>
      <c r="O252" s="140"/>
      <c r="P252" s="140"/>
      <c r="Q252" s="140"/>
      <c r="R252" s="140"/>
      <c r="S252" s="143"/>
      <c r="T252" s="144"/>
      <c r="U252" s="140"/>
      <c r="V252" s="140"/>
      <c r="W252" s="140"/>
      <c r="X252" s="140"/>
      <c r="Y252" s="140"/>
      <c r="Z252" s="140"/>
      <c r="AA252" s="145"/>
      <c r="AT252" s="146" t="s">
        <v>888</v>
      </c>
      <c r="AU252" s="146" t="s">
        <v>713</v>
      </c>
      <c r="AV252" s="146" t="s">
        <v>713</v>
      </c>
      <c r="AW252" s="146" t="s">
        <v>704</v>
      </c>
      <c r="AX252" s="146" t="s">
        <v>654</v>
      </c>
      <c r="AY252" s="146" t="s">
        <v>783</v>
      </c>
    </row>
    <row r="253" spans="2:65" s="6" customFormat="1" ht="27" customHeight="1">
      <c r="B253" s="21"/>
      <c r="C253" s="124" t="s">
        <v>1144</v>
      </c>
      <c r="D253" s="124" t="s">
        <v>784</v>
      </c>
      <c r="E253" s="125" t="s">
        <v>1145</v>
      </c>
      <c r="F253" s="158" t="s">
        <v>1146</v>
      </c>
      <c r="G253" s="280"/>
      <c r="H253" s="280"/>
      <c r="I253" s="280"/>
      <c r="J253" s="127" t="s">
        <v>818</v>
      </c>
      <c r="K253" s="128">
        <v>4.86</v>
      </c>
      <c r="L253" s="281"/>
      <c r="M253" s="280"/>
      <c r="N253" s="282">
        <f>ROUND($L$253*$K$253,2)</f>
        <v>0</v>
      </c>
      <c r="O253" s="280"/>
      <c r="P253" s="280"/>
      <c r="Q253" s="280"/>
      <c r="R253" s="126" t="s">
        <v>788</v>
      </c>
      <c r="S253" s="41"/>
      <c r="T253" s="129"/>
      <c r="U253" s="130" t="s">
        <v>674</v>
      </c>
      <c r="V253" s="22"/>
      <c r="W253" s="22"/>
      <c r="X253" s="131">
        <v>0.000419</v>
      </c>
      <c r="Y253" s="131">
        <f>$X$253*$K$253</f>
        <v>0.00203634</v>
      </c>
      <c r="Z253" s="131">
        <v>0</v>
      </c>
      <c r="AA253" s="132">
        <f>$Z$253*$K$253</f>
        <v>0</v>
      </c>
      <c r="AR253" s="89" t="s">
        <v>958</v>
      </c>
      <c r="AT253" s="89" t="s">
        <v>784</v>
      </c>
      <c r="AU253" s="89" t="s">
        <v>713</v>
      </c>
      <c r="AY253" s="6" t="s">
        <v>783</v>
      </c>
      <c r="BE253" s="133">
        <f>IF($U$253="základní",$N$253,0)</f>
        <v>0</v>
      </c>
      <c r="BF253" s="133">
        <f>IF($U$253="snížená",$N$253,0)</f>
        <v>0</v>
      </c>
      <c r="BG253" s="133">
        <f>IF($U$253="zákl. přenesená",$N$253,0)</f>
        <v>0</v>
      </c>
      <c r="BH253" s="133">
        <f>IF($U$253="sníž. přenesená",$N$253,0)</f>
        <v>0</v>
      </c>
      <c r="BI253" s="133">
        <f>IF($U$253="nulová",$N$253,0)</f>
        <v>0</v>
      </c>
      <c r="BJ253" s="89" t="s">
        <v>654</v>
      </c>
      <c r="BK253" s="133">
        <f>ROUND($L$253*$K$253,2)</f>
        <v>0</v>
      </c>
      <c r="BL253" s="89" t="s">
        <v>958</v>
      </c>
      <c r="BM253" s="89" t="s">
        <v>1147</v>
      </c>
    </row>
    <row r="254" spans="2:47" s="6" customFormat="1" ht="16.5" customHeight="1">
      <c r="B254" s="21"/>
      <c r="C254" s="22"/>
      <c r="D254" s="22"/>
      <c r="E254" s="22"/>
      <c r="F254" s="298" t="s">
        <v>107</v>
      </c>
      <c r="G254" s="181"/>
      <c r="H254" s="181"/>
      <c r="I254" s="181"/>
      <c r="J254" s="181"/>
      <c r="K254" s="181"/>
      <c r="L254" s="181"/>
      <c r="M254" s="181"/>
      <c r="N254" s="181"/>
      <c r="O254" s="181"/>
      <c r="P254" s="181"/>
      <c r="Q254" s="181"/>
      <c r="R254" s="181"/>
      <c r="S254" s="41"/>
      <c r="T254" s="50"/>
      <c r="U254" s="22"/>
      <c r="V254" s="22"/>
      <c r="W254" s="22"/>
      <c r="X254" s="22"/>
      <c r="Y254" s="22"/>
      <c r="Z254" s="22"/>
      <c r="AA254" s="51"/>
      <c r="AT254" s="6" t="s">
        <v>884</v>
      </c>
      <c r="AU254" s="6" t="s">
        <v>713</v>
      </c>
    </row>
    <row r="255" spans="2:65" s="6" customFormat="1" ht="27" customHeight="1">
      <c r="B255" s="21"/>
      <c r="C255" s="147" t="s">
        <v>108</v>
      </c>
      <c r="D255" s="147" t="s">
        <v>948</v>
      </c>
      <c r="E255" s="148" t="s">
        <v>109</v>
      </c>
      <c r="F255" s="300" t="s">
        <v>110</v>
      </c>
      <c r="G255" s="301"/>
      <c r="H255" s="301"/>
      <c r="I255" s="301"/>
      <c r="J255" s="149" t="s">
        <v>818</v>
      </c>
      <c r="K255" s="150">
        <v>4.957</v>
      </c>
      <c r="L255" s="302"/>
      <c r="M255" s="301"/>
      <c r="N255" s="303">
        <f>ROUND($L$255*$K$255,2)</f>
        <v>0</v>
      </c>
      <c r="O255" s="280"/>
      <c r="P255" s="280"/>
      <c r="Q255" s="280"/>
      <c r="R255" s="126" t="s">
        <v>788</v>
      </c>
      <c r="S255" s="41"/>
      <c r="T255" s="129"/>
      <c r="U255" s="130" t="s">
        <v>674</v>
      </c>
      <c r="V255" s="22"/>
      <c r="W255" s="22"/>
      <c r="X255" s="131">
        <v>0.015</v>
      </c>
      <c r="Y255" s="131">
        <f>$X$255*$K$255</f>
        <v>0.07435499999999999</v>
      </c>
      <c r="Z255" s="131">
        <v>0</v>
      </c>
      <c r="AA255" s="132">
        <f>$Z$255*$K$255</f>
        <v>0</v>
      </c>
      <c r="AR255" s="89" t="s">
        <v>1053</v>
      </c>
      <c r="AT255" s="89" t="s">
        <v>948</v>
      </c>
      <c r="AU255" s="89" t="s">
        <v>713</v>
      </c>
      <c r="AY255" s="6" t="s">
        <v>783</v>
      </c>
      <c r="BE255" s="133">
        <f>IF($U$255="základní",$N$255,0)</f>
        <v>0</v>
      </c>
      <c r="BF255" s="133">
        <f>IF($U$255="snížená",$N$255,0)</f>
        <v>0</v>
      </c>
      <c r="BG255" s="133">
        <f>IF($U$255="zákl. přenesená",$N$255,0)</f>
        <v>0</v>
      </c>
      <c r="BH255" s="133">
        <f>IF($U$255="sníž. přenesená",$N$255,0)</f>
        <v>0</v>
      </c>
      <c r="BI255" s="133">
        <f>IF($U$255="nulová",$N$255,0)</f>
        <v>0</v>
      </c>
      <c r="BJ255" s="89" t="s">
        <v>654</v>
      </c>
      <c r="BK255" s="133">
        <f>ROUND($L$255*$K$255,2)</f>
        <v>0</v>
      </c>
      <c r="BL255" s="89" t="s">
        <v>958</v>
      </c>
      <c r="BM255" s="89" t="s">
        <v>111</v>
      </c>
    </row>
    <row r="256" spans="2:47" s="6" customFormat="1" ht="16.5" customHeight="1">
      <c r="B256" s="21"/>
      <c r="C256" s="22"/>
      <c r="D256" s="22"/>
      <c r="E256" s="22"/>
      <c r="F256" s="298" t="s">
        <v>112</v>
      </c>
      <c r="G256" s="181"/>
      <c r="H256" s="181"/>
      <c r="I256" s="181"/>
      <c r="J256" s="181"/>
      <c r="K256" s="181"/>
      <c r="L256" s="181"/>
      <c r="M256" s="181"/>
      <c r="N256" s="181"/>
      <c r="O256" s="181"/>
      <c r="P256" s="181"/>
      <c r="Q256" s="181"/>
      <c r="R256" s="181"/>
      <c r="S256" s="41"/>
      <c r="T256" s="50"/>
      <c r="U256" s="22"/>
      <c r="V256" s="22"/>
      <c r="W256" s="22"/>
      <c r="X256" s="22"/>
      <c r="Y256" s="22"/>
      <c r="Z256" s="22"/>
      <c r="AA256" s="51"/>
      <c r="AT256" s="6" t="s">
        <v>884</v>
      </c>
      <c r="AU256" s="6" t="s">
        <v>713</v>
      </c>
    </row>
    <row r="257" spans="2:47" s="6" customFormat="1" ht="27" customHeight="1">
      <c r="B257" s="21"/>
      <c r="C257" s="22"/>
      <c r="D257" s="22"/>
      <c r="E257" s="22"/>
      <c r="F257" s="299" t="s">
        <v>1117</v>
      </c>
      <c r="G257" s="181"/>
      <c r="H257" s="181"/>
      <c r="I257" s="181"/>
      <c r="J257" s="181"/>
      <c r="K257" s="181"/>
      <c r="L257" s="181"/>
      <c r="M257" s="181"/>
      <c r="N257" s="181"/>
      <c r="O257" s="181"/>
      <c r="P257" s="181"/>
      <c r="Q257" s="181"/>
      <c r="R257" s="181"/>
      <c r="S257" s="41"/>
      <c r="T257" s="50"/>
      <c r="U257" s="22"/>
      <c r="V257" s="22"/>
      <c r="W257" s="22"/>
      <c r="X257" s="22"/>
      <c r="Y257" s="22"/>
      <c r="Z257" s="22"/>
      <c r="AA257" s="51"/>
      <c r="AT257" s="6" t="s">
        <v>1118</v>
      </c>
      <c r="AU257" s="6" t="s">
        <v>713</v>
      </c>
    </row>
    <row r="258" spans="2:51" s="6" customFormat="1" ht="15.75" customHeight="1">
      <c r="B258" s="139"/>
      <c r="C258" s="140"/>
      <c r="D258" s="140"/>
      <c r="E258" s="140"/>
      <c r="F258" s="296" t="s">
        <v>1143</v>
      </c>
      <c r="G258" s="297"/>
      <c r="H258" s="297"/>
      <c r="I258" s="297"/>
      <c r="J258" s="140"/>
      <c r="K258" s="142">
        <v>4.957</v>
      </c>
      <c r="L258" s="140"/>
      <c r="M258" s="140"/>
      <c r="N258" s="140"/>
      <c r="O258" s="140"/>
      <c r="P258" s="140"/>
      <c r="Q258" s="140"/>
      <c r="R258" s="140"/>
      <c r="S258" s="143"/>
      <c r="T258" s="144"/>
      <c r="U258" s="140"/>
      <c r="V258" s="140"/>
      <c r="W258" s="140"/>
      <c r="X258" s="140"/>
      <c r="Y258" s="140"/>
      <c r="Z258" s="140"/>
      <c r="AA258" s="145"/>
      <c r="AT258" s="146" t="s">
        <v>888</v>
      </c>
      <c r="AU258" s="146" t="s">
        <v>713</v>
      </c>
      <c r="AV258" s="146" t="s">
        <v>713</v>
      </c>
      <c r="AW258" s="146" t="s">
        <v>704</v>
      </c>
      <c r="AX258" s="146" t="s">
        <v>654</v>
      </c>
      <c r="AY258" s="146" t="s">
        <v>783</v>
      </c>
    </row>
    <row r="259" spans="2:65" s="6" customFormat="1" ht="27" customHeight="1">
      <c r="B259" s="21"/>
      <c r="C259" s="124" t="s">
        <v>113</v>
      </c>
      <c r="D259" s="124" t="s">
        <v>784</v>
      </c>
      <c r="E259" s="125" t="s">
        <v>114</v>
      </c>
      <c r="F259" s="158" t="s">
        <v>115</v>
      </c>
      <c r="G259" s="280"/>
      <c r="H259" s="280"/>
      <c r="I259" s="280"/>
      <c r="J259" s="127" t="s">
        <v>818</v>
      </c>
      <c r="K259" s="128">
        <v>3.4</v>
      </c>
      <c r="L259" s="281"/>
      <c r="M259" s="280"/>
      <c r="N259" s="282">
        <f>ROUND($L$259*$K$259,2)</f>
        <v>0</v>
      </c>
      <c r="O259" s="280"/>
      <c r="P259" s="280"/>
      <c r="Q259" s="280"/>
      <c r="R259" s="126" t="s">
        <v>788</v>
      </c>
      <c r="S259" s="41"/>
      <c r="T259" s="129"/>
      <c r="U259" s="130" t="s">
        <v>674</v>
      </c>
      <c r="V259" s="22"/>
      <c r="W259" s="22"/>
      <c r="X259" s="131">
        <v>0.003</v>
      </c>
      <c r="Y259" s="131">
        <f>$X$259*$K$259</f>
        <v>0.0102</v>
      </c>
      <c r="Z259" s="131">
        <v>0</v>
      </c>
      <c r="AA259" s="132">
        <f>$Z$259*$K$259</f>
        <v>0</v>
      </c>
      <c r="AR259" s="89" t="s">
        <v>958</v>
      </c>
      <c r="AT259" s="89" t="s">
        <v>784</v>
      </c>
      <c r="AU259" s="89" t="s">
        <v>713</v>
      </c>
      <c r="AY259" s="6" t="s">
        <v>783</v>
      </c>
      <c r="BE259" s="133">
        <f>IF($U$259="základní",$N$259,0)</f>
        <v>0</v>
      </c>
      <c r="BF259" s="133">
        <f>IF($U$259="snížená",$N$259,0)</f>
        <v>0</v>
      </c>
      <c r="BG259" s="133">
        <f>IF($U$259="zákl. přenesená",$N$259,0)</f>
        <v>0</v>
      </c>
      <c r="BH259" s="133">
        <f>IF($U$259="sníž. přenesená",$N$259,0)</f>
        <v>0</v>
      </c>
      <c r="BI259" s="133">
        <f>IF($U$259="nulová",$N$259,0)</f>
        <v>0</v>
      </c>
      <c r="BJ259" s="89" t="s">
        <v>654</v>
      </c>
      <c r="BK259" s="133">
        <f>ROUND($L$259*$K$259,2)</f>
        <v>0</v>
      </c>
      <c r="BL259" s="89" t="s">
        <v>958</v>
      </c>
      <c r="BM259" s="89" t="s">
        <v>116</v>
      </c>
    </row>
    <row r="260" spans="2:47" s="6" customFormat="1" ht="16.5" customHeight="1">
      <c r="B260" s="21"/>
      <c r="C260" s="22"/>
      <c r="D260" s="22"/>
      <c r="E260" s="22"/>
      <c r="F260" s="298" t="s">
        <v>117</v>
      </c>
      <c r="G260" s="181"/>
      <c r="H260" s="181"/>
      <c r="I260" s="181"/>
      <c r="J260" s="181"/>
      <c r="K260" s="181"/>
      <c r="L260" s="181"/>
      <c r="M260" s="181"/>
      <c r="N260" s="181"/>
      <c r="O260" s="181"/>
      <c r="P260" s="181"/>
      <c r="Q260" s="181"/>
      <c r="R260" s="181"/>
      <c r="S260" s="41"/>
      <c r="T260" s="50"/>
      <c r="U260" s="22"/>
      <c r="V260" s="22"/>
      <c r="W260" s="22"/>
      <c r="X260" s="22"/>
      <c r="Y260" s="22"/>
      <c r="Z260" s="22"/>
      <c r="AA260" s="51"/>
      <c r="AT260" s="6" t="s">
        <v>884</v>
      </c>
      <c r="AU260" s="6" t="s">
        <v>713</v>
      </c>
    </row>
    <row r="261" spans="2:47" s="6" customFormat="1" ht="85.5" customHeight="1">
      <c r="B261" s="21"/>
      <c r="C261" s="22"/>
      <c r="D261" s="22"/>
      <c r="E261" s="22"/>
      <c r="F261" s="299" t="s">
        <v>118</v>
      </c>
      <c r="G261" s="181"/>
      <c r="H261" s="181"/>
      <c r="I261" s="181"/>
      <c r="J261" s="181"/>
      <c r="K261" s="181"/>
      <c r="L261" s="181"/>
      <c r="M261" s="181"/>
      <c r="N261" s="181"/>
      <c r="O261" s="181"/>
      <c r="P261" s="181"/>
      <c r="Q261" s="181"/>
      <c r="R261" s="181"/>
      <c r="S261" s="41"/>
      <c r="T261" s="50"/>
      <c r="U261" s="22"/>
      <c r="V261" s="22"/>
      <c r="W261" s="22"/>
      <c r="X261" s="22"/>
      <c r="Y261" s="22"/>
      <c r="Z261" s="22"/>
      <c r="AA261" s="51"/>
      <c r="AT261" s="6" t="s">
        <v>886</v>
      </c>
      <c r="AU261" s="6" t="s">
        <v>713</v>
      </c>
    </row>
    <row r="262" spans="2:51" s="6" customFormat="1" ht="15.75" customHeight="1">
      <c r="B262" s="139"/>
      <c r="C262" s="140"/>
      <c r="D262" s="140"/>
      <c r="E262" s="140"/>
      <c r="F262" s="296" t="s">
        <v>119</v>
      </c>
      <c r="G262" s="297"/>
      <c r="H262" s="297"/>
      <c r="I262" s="297"/>
      <c r="J262" s="140"/>
      <c r="K262" s="142">
        <v>3.4</v>
      </c>
      <c r="L262" s="140"/>
      <c r="M262" s="140"/>
      <c r="N262" s="140"/>
      <c r="O262" s="140"/>
      <c r="P262" s="140"/>
      <c r="Q262" s="140"/>
      <c r="R262" s="140"/>
      <c r="S262" s="143"/>
      <c r="T262" s="144"/>
      <c r="U262" s="140"/>
      <c r="V262" s="140"/>
      <c r="W262" s="140"/>
      <c r="X262" s="140"/>
      <c r="Y262" s="140"/>
      <c r="Z262" s="140"/>
      <c r="AA262" s="145"/>
      <c r="AT262" s="146" t="s">
        <v>888</v>
      </c>
      <c r="AU262" s="146" t="s">
        <v>713</v>
      </c>
      <c r="AV262" s="146" t="s">
        <v>713</v>
      </c>
      <c r="AW262" s="146" t="s">
        <v>761</v>
      </c>
      <c r="AX262" s="146" t="s">
        <v>654</v>
      </c>
      <c r="AY262" s="146" t="s">
        <v>783</v>
      </c>
    </row>
    <row r="263" spans="2:65" s="6" customFormat="1" ht="27" customHeight="1">
      <c r="B263" s="21"/>
      <c r="C263" s="147" t="s">
        <v>120</v>
      </c>
      <c r="D263" s="147" t="s">
        <v>948</v>
      </c>
      <c r="E263" s="148" t="s">
        <v>121</v>
      </c>
      <c r="F263" s="300" t="s">
        <v>122</v>
      </c>
      <c r="G263" s="301"/>
      <c r="H263" s="301"/>
      <c r="I263" s="301"/>
      <c r="J263" s="149" t="s">
        <v>818</v>
      </c>
      <c r="K263" s="150">
        <v>3.468</v>
      </c>
      <c r="L263" s="302"/>
      <c r="M263" s="301"/>
      <c r="N263" s="303">
        <f>ROUND($L$263*$K$263,2)</f>
        <v>0</v>
      </c>
      <c r="O263" s="280"/>
      <c r="P263" s="280"/>
      <c r="Q263" s="280"/>
      <c r="R263" s="126" t="s">
        <v>788</v>
      </c>
      <c r="S263" s="41"/>
      <c r="T263" s="129"/>
      <c r="U263" s="130" t="s">
        <v>674</v>
      </c>
      <c r="V263" s="22"/>
      <c r="W263" s="22"/>
      <c r="X263" s="131">
        <v>0.0041</v>
      </c>
      <c r="Y263" s="131">
        <f>$X$263*$K$263</f>
        <v>0.014218800000000002</v>
      </c>
      <c r="Z263" s="131">
        <v>0</v>
      </c>
      <c r="AA263" s="132">
        <f>$Z$263*$K$263</f>
        <v>0</v>
      </c>
      <c r="AR263" s="89" t="s">
        <v>1053</v>
      </c>
      <c r="AT263" s="89" t="s">
        <v>948</v>
      </c>
      <c r="AU263" s="89" t="s">
        <v>713</v>
      </c>
      <c r="AY263" s="6" t="s">
        <v>783</v>
      </c>
      <c r="BE263" s="133">
        <f>IF($U$263="základní",$N$263,0)</f>
        <v>0</v>
      </c>
      <c r="BF263" s="133">
        <f>IF($U$263="snížená",$N$263,0)</f>
        <v>0</v>
      </c>
      <c r="BG263" s="133">
        <f>IF($U$263="zákl. přenesená",$N$263,0)</f>
        <v>0</v>
      </c>
      <c r="BH263" s="133">
        <f>IF($U$263="sníž. přenesená",$N$263,0)</f>
        <v>0</v>
      </c>
      <c r="BI263" s="133">
        <f>IF($U$263="nulová",$N$263,0)</f>
        <v>0</v>
      </c>
      <c r="BJ263" s="89" t="s">
        <v>654</v>
      </c>
      <c r="BK263" s="133">
        <f>ROUND($L$263*$K$263,2)</f>
        <v>0</v>
      </c>
      <c r="BL263" s="89" t="s">
        <v>958</v>
      </c>
      <c r="BM263" s="89" t="s">
        <v>123</v>
      </c>
    </row>
    <row r="264" spans="2:47" s="6" customFormat="1" ht="27" customHeight="1">
      <c r="B264" s="21"/>
      <c r="C264" s="22"/>
      <c r="D264" s="22"/>
      <c r="E264" s="22"/>
      <c r="F264" s="298" t="s">
        <v>124</v>
      </c>
      <c r="G264" s="181"/>
      <c r="H264" s="181"/>
      <c r="I264" s="181"/>
      <c r="J264" s="181"/>
      <c r="K264" s="181"/>
      <c r="L264" s="181"/>
      <c r="M264" s="181"/>
      <c r="N264" s="181"/>
      <c r="O264" s="181"/>
      <c r="P264" s="181"/>
      <c r="Q264" s="181"/>
      <c r="R264" s="181"/>
      <c r="S264" s="41"/>
      <c r="T264" s="50"/>
      <c r="U264" s="22"/>
      <c r="V264" s="22"/>
      <c r="W264" s="22"/>
      <c r="X264" s="22"/>
      <c r="Y264" s="22"/>
      <c r="Z264" s="22"/>
      <c r="AA264" s="51"/>
      <c r="AT264" s="6" t="s">
        <v>884</v>
      </c>
      <c r="AU264" s="6" t="s">
        <v>713</v>
      </c>
    </row>
    <row r="265" spans="2:51" s="6" customFormat="1" ht="15.75" customHeight="1">
      <c r="B265" s="139"/>
      <c r="C265" s="140"/>
      <c r="D265" s="140"/>
      <c r="E265" s="140"/>
      <c r="F265" s="296" t="s">
        <v>125</v>
      </c>
      <c r="G265" s="297"/>
      <c r="H265" s="297"/>
      <c r="I265" s="297"/>
      <c r="J265" s="140"/>
      <c r="K265" s="142">
        <v>3.468</v>
      </c>
      <c r="L265" s="140"/>
      <c r="M265" s="140"/>
      <c r="N265" s="140"/>
      <c r="O265" s="140"/>
      <c r="P265" s="140"/>
      <c r="Q265" s="140"/>
      <c r="R265" s="140"/>
      <c r="S265" s="143"/>
      <c r="T265" s="144"/>
      <c r="U265" s="140"/>
      <c r="V265" s="140"/>
      <c r="W265" s="140"/>
      <c r="X265" s="140"/>
      <c r="Y265" s="140"/>
      <c r="Z265" s="140"/>
      <c r="AA265" s="145"/>
      <c r="AT265" s="146" t="s">
        <v>888</v>
      </c>
      <c r="AU265" s="146" t="s">
        <v>713</v>
      </c>
      <c r="AV265" s="146" t="s">
        <v>713</v>
      </c>
      <c r="AW265" s="146" t="s">
        <v>704</v>
      </c>
      <c r="AX265" s="146" t="s">
        <v>654</v>
      </c>
      <c r="AY265" s="146" t="s">
        <v>783</v>
      </c>
    </row>
    <row r="266" spans="2:65" s="6" customFormat="1" ht="27" customHeight="1">
      <c r="B266" s="21"/>
      <c r="C266" s="124" t="s">
        <v>126</v>
      </c>
      <c r="D266" s="124" t="s">
        <v>784</v>
      </c>
      <c r="E266" s="125" t="s">
        <v>127</v>
      </c>
      <c r="F266" s="158" t="s">
        <v>128</v>
      </c>
      <c r="G266" s="280"/>
      <c r="H266" s="280"/>
      <c r="I266" s="280"/>
      <c r="J266" s="127" t="s">
        <v>1129</v>
      </c>
      <c r="K266" s="151"/>
      <c r="L266" s="281"/>
      <c r="M266" s="280"/>
      <c r="N266" s="282">
        <f>ROUND($L$266*$K$266,2)</f>
        <v>0</v>
      </c>
      <c r="O266" s="280"/>
      <c r="P266" s="280"/>
      <c r="Q266" s="280"/>
      <c r="R266" s="126" t="s">
        <v>788</v>
      </c>
      <c r="S266" s="41"/>
      <c r="T266" s="129"/>
      <c r="U266" s="130" t="s">
        <v>674</v>
      </c>
      <c r="V266" s="22"/>
      <c r="W266" s="22"/>
      <c r="X266" s="131">
        <v>0</v>
      </c>
      <c r="Y266" s="131">
        <f>$X$266*$K$266</f>
        <v>0</v>
      </c>
      <c r="Z266" s="131">
        <v>0</v>
      </c>
      <c r="AA266" s="132">
        <f>$Z$266*$K$266</f>
        <v>0</v>
      </c>
      <c r="AR266" s="89" t="s">
        <v>958</v>
      </c>
      <c r="AT266" s="89" t="s">
        <v>784</v>
      </c>
      <c r="AU266" s="89" t="s">
        <v>713</v>
      </c>
      <c r="AY266" s="6" t="s">
        <v>783</v>
      </c>
      <c r="BE266" s="133">
        <f>IF($U$266="základní",$N$266,0)</f>
        <v>0</v>
      </c>
      <c r="BF266" s="133">
        <f>IF($U$266="snížená",$N$266,0)</f>
        <v>0</v>
      </c>
      <c r="BG266" s="133">
        <f>IF($U$266="zákl. přenesená",$N$266,0)</f>
        <v>0</v>
      </c>
      <c r="BH266" s="133">
        <f>IF($U$266="sníž. přenesená",$N$266,0)</f>
        <v>0</v>
      </c>
      <c r="BI266" s="133">
        <f>IF($U$266="nulová",$N$266,0)</f>
        <v>0</v>
      </c>
      <c r="BJ266" s="89" t="s">
        <v>654</v>
      </c>
      <c r="BK266" s="133">
        <f>ROUND($L$266*$K$266,2)</f>
        <v>0</v>
      </c>
      <c r="BL266" s="89" t="s">
        <v>958</v>
      </c>
      <c r="BM266" s="89" t="s">
        <v>129</v>
      </c>
    </row>
    <row r="267" spans="2:47" s="6" customFormat="1" ht="16.5" customHeight="1">
      <c r="B267" s="21"/>
      <c r="C267" s="22"/>
      <c r="D267" s="22"/>
      <c r="E267" s="22"/>
      <c r="F267" s="298" t="s">
        <v>130</v>
      </c>
      <c r="G267" s="181"/>
      <c r="H267" s="181"/>
      <c r="I267" s="181"/>
      <c r="J267" s="181"/>
      <c r="K267" s="181"/>
      <c r="L267" s="181"/>
      <c r="M267" s="181"/>
      <c r="N267" s="181"/>
      <c r="O267" s="181"/>
      <c r="P267" s="181"/>
      <c r="Q267" s="181"/>
      <c r="R267" s="181"/>
      <c r="S267" s="41"/>
      <c r="T267" s="50"/>
      <c r="U267" s="22"/>
      <c r="V267" s="22"/>
      <c r="W267" s="22"/>
      <c r="X267" s="22"/>
      <c r="Y267" s="22"/>
      <c r="Z267" s="22"/>
      <c r="AA267" s="51"/>
      <c r="AT267" s="6" t="s">
        <v>884</v>
      </c>
      <c r="AU267" s="6" t="s">
        <v>713</v>
      </c>
    </row>
    <row r="268" spans="2:47" s="6" customFormat="1" ht="121.5" customHeight="1">
      <c r="B268" s="21"/>
      <c r="C268" s="22"/>
      <c r="D268" s="22"/>
      <c r="E268" s="22"/>
      <c r="F268" s="299" t="s">
        <v>131</v>
      </c>
      <c r="G268" s="181"/>
      <c r="H268" s="181"/>
      <c r="I268" s="181"/>
      <c r="J268" s="181"/>
      <c r="K268" s="181"/>
      <c r="L268" s="181"/>
      <c r="M268" s="181"/>
      <c r="N268" s="181"/>
      <c r="O268" s="181"/>
      <c r="P268" s="181"/>
      <c r="Q268" s="181"/>
      <c r="R268" s="181"/>
      <c r="S268" s="41"/>
      <c r="T268" s="50"/>
      <c r="U268" s="22"/>
      <c r="V268" s="22"/>
      <c r="W268" s="22"/>
      <c r="X268" s="22"/>
      <c r="Y268" s="22"/>
      <c r="Z268" s="22"/>
      <c r="AA268" s="51"/>
      <c r="AT268" s="6" t="s">
        <v>886</v>
      </c>
      <c r="AU268" s="6" t="s">
        <v>713</v>
      </c>
    </row>
    <row r="269" spans="2:63" s="113" customFormat="1" ht="30.75" customHeight="1">
      <c r="B269" s="114"/>
      <c r="C269" s="115"/>
      <c r="D269" s="123" t="s">
        <v>873</v>
      </c>
      <c r="E269" s="115"/>
      <c r="F269" s="115"/>
      <c r="G269" s="115"/>
      <c r="H269" s="115"/>
      <c r="I269" s="115"/>
      <c r="J269" s="115"/>
      <c r="K269" s="115"/>
      <c r="L269" s="115"/>
      <c r="M269" s="115"/>
      <c r="N269" s="171">
        <f>$BK$269</f>
        <v>0</v>
      </c>
      <c r="O269" s="172"/>
      <c r="P269" s="172"/>
      <c r="Q269" s="172"/>
      <c r="R269" s="115"/>
      <c r="S269" s="117"/>
      <c r="T269" s="118"/>
      <c r="U269" s="115"/>
      <c r="V269" s="115"/>
      <c r="W269" s="119">
        <f>SUM($W$270:$W$276)</f>
        <v>0</v>
      </c>
      <c r="X269" s="115"/>
      <c r="Y269" s="119">
        <f>SUM($Y$270:$Y$276)</f>
        <v>0.00831232</v>
      </c>
      <c r="Z269" s="115"/>
      <c r="AA269" s="120">
        <f>SUM($AA$270:$AA$276)</f>
        <v>0</v>
      </c>
      <c r="AR269" s="121" t="s">
        <v>713</v>
      </c>
      <c r="AT269" s="121" t="s">
        <v>703</v>
      </c>
      <c r="AU269" s="121" t="s">
        <v>654</v>
      </c>
      <c r="AY269" s="121" t="s">
        <v>783</v>
      </c>
      <c r="BK269" s="122">
        <f>SUM($BK$270:$BK$276)</f>
        <v>0</v>
      </c>
    </row>
    <row r="270" spans="2:65" s="6" customFormat="1" ht="15.75" customHeight="1">
      <c r="B270" s="21"/>
      <c r="C270" s="124" t="s">
        <v>132</v>
      </c>
      <c r="D270" s="124" t="s">
        <v>784</v>
      </c>
      <c r="E270" s="125" t="s">
        <v>133</v>
      </c>
      <c r="F270" s="158" t="s">
        <v>134</v>
      </c>
      <c r="G270" s="280"/>
      <c r="H270" s="280"/>
      <c r="I270" s="280"/>
      <c r="J270" s="127" t="s">
        <v>787</v>
      </c>
      <c r="K270" s="128">
        <v>16</v>
      </c>
      <c r="L270" s="281"/>
      <c r="M270" s="280"/>
      <c r="N270" s="282">
        <f>ROUND($L$270*$K$270,2)</f>
        <v>0</v>
      </c>
      <c r="O270" s="280"/>
      <c r="P270" s="280"/>
      <c r="Q270" s="280"/>
      <c r="R270" s="126" t="s">
        <v>788</v>
      </c>
      <c r="S270" s="41"/>
      <c r="T270" s="129"/>
      <c r="U270" s="130" t="s">
        <v>674</v>
      </c>
      <c r="V270" s="22"/>
      <c r="W270" s="22"/>
      <c r="X270" s="131">
        <v>0.00051952</v>
      </c>
      <c r="Y270" s="131">
        <f>$X$270*$K$270</f>
        <v>0.00831232</v>
      </c>
      <c r="Z270" s="131">
        <v>0</v>
      </c>
      <c r="AA270" s="132">
        <f>$Z$270*$K$270</f>
        <v>0</v>
      </c>
      <c r="AR270" s="89" t="s">
        <v>958</v>
      </c>
      <c r="AT270" s="89" t="s">
        <v>784</v>
      </c>
      <c r="AU270" s="89" t="s">
        <v>713</v>
      </c>
      <c r="AY270" s="6" t="s">
        <v>783</v>
      </c>
      <c r="BE270" s="133">
        <f>IF($U$270="základní",$N$270,0)</f>
        <v>0</v>
      </c>
      <c r="BF270" s="133">
        <f>IF($U$270="snížená",$N$270,0)</f>
        <v>0</v>
      </c>
      <c r="BG270" s="133">
        <f>IF($U$270="zákl. přenesená",$N$270,0)</f>
        <v>0</v>
      </c>
      <c r="BH270" s="133">
        <f>IF($U$270="sníž. přenesená",$N$270,0)</f>
        <v>0</v>
      </c>
      <c r="BI270" s="133">
        <f>IF($U$270="nulová",$N$270,0)</f>
        <v>0</v>
      </c>
      <c r="BJ270" s="89" t="s">
        <v>654</v>
      </c>
      <c r="BK270" s="133">
        <f>ROUND($L$270*$K$270,2)</f>
        <v>0</v>
      </c>
      <c r="BL270" s="89" t="s">
        <v>958</v>
      </c>
      <c r="BM270" s="89" t="s">
        <v>135</v>
      </c>
    </row>
    <row r="271" spans="2:47" s="6" customFormat="1" ht="16.5" customHeight="1">
      <c r="B271" s="21"/>
      <c r="C271" s="22"/>
      <c r="D271" s="22"/>
      <c r="E271" s="22"/>
      <c r="F271" s="298" t="s">
        <v>136</v>
      </c>
      <c r="G271" s="181"/>
      <c r="H271" s="181"/>
      <c r="I271" s="181"/>
      <c r="J271" s="181"/>
      <c r="K271" s="181"/>
      <c r="L271" s="181"/>
      <c r="M271" s="181"/>
      <c r="N271" s="181"/>
      <c r="O271" s="181"/>
      <c r="P271" s="181"/>
      <c r="Q271" s="181"/>
      <c r="R271" s="181"/>
      <c r="S271" s="41"/>
      <c r="T271" s="50"/>
      <c r="U271" s="22"/>
      <c r="V271" s="22"/>
      <c r="W271" s="22"/>
      <c r="X271" s="22"/>
      <c r="Y271" s="22"/>
      <c r="Z271" s="22"/>
      <c r="AA271" s="51"/>
      <c r="AT271" s="6" t="s">
        <v>884</v>
      </c>
      <c r="AU271" s="6" t="s">
        <v>713</v>
      </c>
    </row>
    <row r="272" spans="2:47" s="6" customFormat="1" ht="85.5" customHeight="1">
      <c r="B272" s="21"/>
      <c r="C272" s="22"/>
      <c r="D272" s="22"/>
      <c r="E272" s="22"/>
      <c r="F272" s="299" t="s">
        <v>137</v>
      </c>
      <c r="G272" s="181"/>
      <c r="H272" s="181"/>
      <c r="I272" s="181"/>
      <c r="J272" s="181"/>
      <c r="K272" s="181"/>
      <c r="L272" s="181"/>
      <c r="M272" s="181"/>
      <c r="N272" s="181"/>
      <c r="O272" s="181"/>
      <c r="P272" s="181"/>
      <c r="Q272" s="181"/>
      <c r="R272" s="181"/>
      <c r="S272" s="41"/>
      <c r="T272" s="50"/>
      <c r="U272" s="22"/>
      <c r="V272" s="22"/>
      <c r="W272" s="22"/>
      <c r="X272" s="22"/>
      <c r="Y272" s="22"/>
      <c r="Z272" s="22"/>
      <c r="AA272" s="51"/>
      <c r="AT272" s="6" t="s">
        <v>886</v>
      </c>
      <c r="AU272" s="6" t="s">
        <v>713</v>
      </c>
    </row>
    <row r="273" spans="2:51" s="6" customFormat="1" ht="15.75" customHeight="1">
      <c r="B273" s="139"/>
      <c r="C273" s="140"/>
      <c r="D273" s="140"/>
      <c r="E273" s="140"/>
      <c r="F273" s="296" t="s">
        <v>138</v>
      </c>
      <c r="G273" s="297"/>
      <c r="H273" s="297"/>
      <c r="I273" s="297"/>
      <c r="J273" s="140"/>
      <c r="K273" s="142">
        <v>16</v>
      </c>
      <c r="L273" s="140"/>
      <c r="M273" s="140"/>
      <c r="N273" s="140"/>
      <c r="O273" s="140"/>
      <c r="P273" s="140"/>
      <c r="Q273" s="140"/>
      <c r="R273" s="140"/>
      <c r="S273" s="143"/>
      <c r="T273" s="144"/>
      <c r="U273" s="140"/>
      <c r="V273" s="140"/>
      <c r="W273" s="140"/>
      <c r="X273" s="140"/>
      <c r="Y273" s="140"/>
      <c r="Z273" s="140"/>
      <c r="AA273" s="145"/>
      <c r="AT273" s="146" t="s">
        <v>888</v>
      </c>
      <c r="AU273" s="146" t="s">
        <v>713</v>
      </c>
      <c r="AV273" s="146" t="s">
        <v>713</v>
      </c>
      <c r="AW273" s="146" t="s">
        <v>761</v>
      </c>
      <c r="AX273" s="146" t="s">
        <v>704</v>
      </c>
      <c r="AY273" s="146" t="s">
        <v>783</v>
      </c>
    </row>
    <row r="274" spans="2:65" s="6" customFormat="1" ht="27" customHeight="1">
      <c r="B274" s="21"/>
      <c r="C274" s="124" t="s">
        <v>139</v>
      </c>
      <c r="D274" s="124" t="s">
        <v>784</v>
      </c>
      <c r="E274" s="125" t="s">
        <v>140</v>
      </c>
      <c r="F274" s="158" t="s">
        <v>141</v>
      </c>
      <c r="G274" s="280"/>
      <c r="H274" s="280"/>
      <c r="I274" s="280"/>
      <c r="J274" s="127" t="s">
        <v>1129</v>
      </c>
      <c r="K274" s="151"/>
      <c r="L274" s="281"/>
      <c r="M274" s="280"/>
      <c r="N274" s="282">
        <f>ROUND($L$274*$K$274,2)</f>
        <v>0</v>
      </c>
      <c r="O274" s="280"/>
      <c r="P274" s="280"/>
      <c r="Q274" s="280"/>
      <c r="R274" s="126" t="s">
        <v>788</v>
      </c>
      <c r="S274" s="41"/>
      <c r="T274" s="129"/>
      <c r="U274" s="130" t="s">
        <v>674</v>
      </c>
      <c r="V274" s="22"/>
      <c r="W274" s="22"/>
      <c r="X274" s="131">
        <v>0</v>
      </c>
      <c r="Y274" s="131">
        <f>$X$274*$K$274</f>
        <v>0</v>
      </c>
      <c r="Z274" s="131">
        <v>0</v>
      </c>
      <c r="AA274" s="132">
        <f>$Z$274*$K$274</f>
        <v>0</v>
      </c>
      <c r="AR274" s="89" t="s">
        <v>958</v>
      </c>
      <c r="AT274" s="89" t="s">
        <v>784</v>
      </c>
      <c r="AU274" s="89" t="s">
        <v>713</v>
      </c>
      <c r="AY274" s="6" t="s">
        <v>783</v>
      </c>
      <c r="BE274" s="133">
        <f>IF($U$274="základní",$N$274,0)</f>
        <v>0</v>
      </c>
      <c r="BF274" s="133">
        <f>IF($U$274="snížená",$N$274,0)</f>
        <v>0</v>
      </c>
      <c r="BG274" s="133">
        <f>IF($U$274="zákl. přenesená",$N$274,0)</f>
        <v>0</v>
      </c>
      <c r="BH274" s="133">
        <f>IF($U$274="sníž. přenesená",$N$274,0)</f>
        <v>0</v>
      </c>
      <c r="BI274" s="133">
        <f>IF($U$274="nulová",$N$274,0)</f>
        <v>0</v>
      </c>
      <c r="BJ274" s="89" t="s">
        <v>654</v>
      </c>
      <c r="BK274" s="133">
        <f>ROUND($L$274*$K$274,2)</f>
        <v>0</v>
      </c>
      <c r="BL274" s="89" t="s">
        <v>958</v>
      </c>
      <c r="BM274" s="89" t="s">
        <v>142</v>
      </c>
    </row>
    <row r="275" spans="2:47" s="6" customFormat="1" ht="16.5" customHeight="1">
      <c r="B275" s="21"/>
      <c r="C275" s="22"/>
      <c r="D275" s="22"/>
      <c r="E275" s="22"/>
      <c r="F275" s="298" t="s">
        <v>143</v>
      </c>
      <c r="G275" s="181"/>
      <c r="H275" s="181"/>
      <c r="I275" s="181"/>
      <c r="J275" s="181"/>
      <c r="K275" s="181"/>
      <c r="L275" s="181"/>
      <c r="M275" s="181"/>
      <c r="N275" s="181"/>
      <c r="O275" s="181"/>
      <c r="P275" s="181"/>
      <c r="Q275" s="181"/>
      <c r="R275" s="181"/>
      <c r="S275" s="41"/>
      <c r="T275" s="50"/>
      <c r="U275" s="22"/>
      <c r="V275" s="22"/>
      <c r="W275" s="22"/>
      <c r="X275" s="22"/>
      <c r="Y275" s="22"/>
      <c r="Z275" s="22"/>
      <c r="AA275" s="51"/>
      <c r="AT275" s="6" t="s">
        <v>884</v>
      </c>
      <c r="AU275" s="6" t="s">
        <v>713</v>
      </c>
    </row>
    <row r="276" spans="2:47" s="6" customFormat="1" ht="121.5" customHeight="1">
      <c r="B276" s="21"/>
      <c r="C276" s="22"/>
      <c r="D276" s="22"/>
      <c r="E276" s="22"/>
      <c r="F276" s="299" t="s">
        <v>1132</v>
      </c>
      <c r="G276" s="181"/>
      <c r="H276" s="181"/>
      <c r="I276" s="181"/>
      <c r="J276" s="181"/>
      <c r="K276" s="181"/>
      <c r="L276" s="181"/>
      <c r="M276" s="181"/>
      <c r="N276" s="181"/>
      <c r="O276" s="181"/>
      <c r="P276" s="181"/>
      <c r="Q276" s="181"/>
      <c r="R276" s="181"/>
      <c r="S276" s="41"/>
      <c r="T276" s="50"/>
      <c r="U276" s="22"/>
      <c r="V276" s="22"/>
      <c r="W276" s="22"/>
      <c r="X276" s="22"/>
      <c r="Y276" s="22"/>
      <c r="Z276" s="22"/>
      <c r="AA276" s="51"/>
      <c r="AT276" s="6" t="s">
        <v>886</v>
      </c>
      <c r="AU276" s="6" t="s">
        <v>713</v>
      </c>
    </row>
    <row r="277" spans="2:63" s="113" customFormat="1" ht="30.75" customHeight="1">
      <c r="B277" s="114"/>
      <c r="C277" s="115"/>
      <c r="D277" s="123" t="s">
        <v>874</v>
      </c>
      <c r="E277" s="115"/>
      <c r="F277" s="115"/>
      <c r="G277" s="115"/>
      <c r="H277" s="115"/>
      <c r="I277" s="115"/>
      <c r="J277" s="115"/>
      <c r="K277" s="115"/>
      <c r="L277" s="115"/>
      <c r="M277" s="115"/>
      <c r="N277" s="171">
        <f>$BK$277</f>
        <v>0</v>
      </c>
      <c r="O277" s="172"/>
      <c r="P277" s="172"/>
      <c r="Q277" s="172"/>
      <c r="R277" s="115"/>
      <c r="S277" s="117"/>
      <c r="T277" s="118"/>
      <c r="U277" s="115"/>
      <c r="V277" s="115"/>
      <c r="W277" s="119">
        <f>SUM($W$278:$W$350)</f>
        <v>0</v>
      </c>
      <c r="X277" s="115"/>
      <c r="Y277" s="119">
        <f>SUM($Y$278:$Y$350)</f>
        <v>0.434273941358</v>
      </c>
      <c r="Z277" s="115"/>
      <c r="AA277" s="120">
        <f>SUM($AA$278:$AA$350)</f>
        <v>0</v>
      </c>
      <c r="AR277" s="121" t="s">
        <v>713</v>
      </c>
      <c r="AT277" s="121" t="s">
        <v>703</v>
      </c>
      <c r="AU277" s="121" t="s">
        <v>654</v>
      </c>
      <c r="AY277" s="121" t="s">
        <v>783</v>
      </c>
      <c r="BK277" s="122">
        <f>SUM($BK$278:$BK$350)</f>
        <v>0</v>
      </c>
    </row>
    <row r="278" spans="2:65" s="6" customFormat="1" ht="15.75" customHeight="1">
      <c r="B278" s="21"/>
      <c r="C278" s="124" t="s">
        <v>144</v>
      </c>
      <c r="D278" s="124" t="s">
        <v>784</v>
      </c>
      <c r="E278" s="125" t="s">
        <v>145</v>
      </c>
      <c r="F278" s="158" t="s">
        <v>146</v>
      </c>
      <c r="G278" s="280"/>
      <c r="H278" s="280"/>
      <c r="I278" s="280"/>
      <c r="J278" s="127" t="s">
        <v>798</v>
      </c>
      <c r="K278" s="128">
        <v>0.384</v>
      </c>
      <c r="L278" s="281"/>
      <c r="M278" s="280"/>
      <c r="N278" s="282">
        <f>ROUND($L$278*$K$278,2)</f>
        <v>0</v>
      </c>
      <c r="O278" s="280"/>
      <c r="P278" s="280"/>
      <c r="Q278" s="280"/>
      <c r="R278" s="126" t="s">
        <v>788</v>
      </c>
      <c r="S278" s="41"/>
      <c r="T278" s="129"/>
      <c r="U278" s="130" t="s">
        <v>674</v>
      </c>
      <c r="V278" s="22"/>
      <c r="W278" s="22"/>
      <c r="X278" s="131">
        <v>0</v>
      </c>
      <c r="Y278" s="131">
        <f>$X$278*$K$278</f>
        <v>0</v>
      </c>
      <c r="Z278" s="131">
        <v>0</v>
      </c>
      <c r="AA278" s="132">
        <f>$Z$278*$K$278</f>
        <v>0</v>
      </c>
      <c r="AR278" s="89" t="s">
        <v>958</v>
      </c>
      <c r="AT278" s="89" t="s">
        <v>784</v>
      </c>
      <c r="AU278" s="89" t="s">
        <v>713</v>
      </c>
      <c r="AY278" s="6" t="s">
        <v>783</v>
      </c>
      <c r="BE278" s="133">
        <f>IF($U$278="základní",$N$278,0)</f>
        <v>0</v>
      </c>
      <c r="BF278" s="133">
        <f>IF($U$278="snížená",$N$278,0)</f>
        <v>0</v>
      </c>
      <c r="BG278" s="133">
        <f>IF($U$278="zákl. přenesená",$N$278,0)</f>
        <v>0</v>
      </c>
      <c r="BH278" s="133">
        <f>IF($U$278="sníž. přenesená",$N$278,0)</f>
        <v>0</v>
      </c>
      <c r="BI278" s="133">
        <f>IF($U$278="nulová",$N$278,0)</f>
        <v>0</v>
      </c>
      <c r="BJ278" s="89" t="s">
        <v>654</v>
      </c>
      <c r="BK278" s="133">
        <f>ROUND($L$278*$K$278,2)</f>
        <v>0</v>
      </c>
      <c r="BL278" s="89" t="s">
        <v>958</v>
      </c>
      <c r="BM278" s="89" t="s">
        <v>147</v>
      </c>
    </row>
    <row r="279" spans="2:47" s="6" customFormat="1" ht="16.5" customHeight="1">
      <c r="B279" s="21"/>
      <c r="C279" s="22"/>
      <c r="D279" s="22"/>
      <c r="E279" s="22"/>
      <c r="F279" s="298" t="s">
        <v>148</v>
      </c>
      <c r="G279" s="181"/>
      <c r="H279" s="181"/>
      <c r="I279" s="181"/>
      <c r="J279" s="181"/>
      <c r="K279" s="181"/>
      <c r="L279" s="181"/>
      <c r="M279" s="181"/>
      <c r="N279" s="181"/>
      <c r="O279" s="181"/>
      <c r="P279" s="181"/>
      <c r="Q279" s="181"/>
      <c r="R279" s="181"/>
      <c r="S279" s="41"/>
      <c r="T279" s="50"/>
      <c r="U279" s="22"/>
      <c r="V279" s="22"/>
      <c r="W279" s="22"/>
      <c r="X279" s="22"/>
      <c r="Y279" s="22"/>
      <c r="Z279" s="22"/>
      <c r="AA279" s="51"/>
      <c r="AT279" s="6" t="s">
        <v>884</v>
      </c>
      <c r="AU279" s="6" t="s">
        <v>713</v>
      </c>
    </row>
    <row r="280" spans="2:47" s="6" customFormat="1" ht="144.75" customHeight="1">
      <c r="B280" s="21"/>
      <c r="C280" s="22"/>
      <c r="D280" s="22"/>
      <c r="E280" s="22"/>
      <c r="F280" s="299" t="s">
        <v>149</v>
      </c>
      <c r="G280" s="181"/>
      <c r="H280" s="181"/>
      <c r="I280" s="181"/>
      <c r="J280" s="181"/>
      <c r="K280" s="181"/>
      <c r="L280" s="181"/>
      <c r="M280" s="181"/>
      <c r="N280" s="181"/>
      <c r="O280" s="181"/>
      <c r="P280" s="181"/>
      <c r="Q280" s="181"/>
      <c r="R280" s="181"/>
      <c r="S280" s="41"/>
      <c r="T280" s="50"/>
      <c r="U280" s="22"/>
      <c r="V280" s="22"/>
      <c r="W280" s="22"/>
      <c r="X280" s="22"/>
      <c r="Y280" s="22"/>
      <c r="Z280" s="22"/>
      <c r="AA280" s="51"/>
      <c r="AT280" s="6" t="s">
        <v>886</v>
      </c>
      <c r="AU280" s="6" t="s">
        <v>713</v>
      </c>
    </row>
    <row r="281" spans="2:51" s="6" customFormat="1" ht="15.75" customHeight="1">
      <c r="B281" s="139"/>
      <c r="C281" s="140"/>
      <c r="D281" s="140"/>
      <c r="E281" s="140"/>
      <c r="F281" s="296" t="s">
        <v>150</v>
      </c>
      <c r="G281" s="297"/>
      <c r="H281" s="297"/>
      <c r="I281" s="297"/>
      <c r="J281" s="140"/>
      <c r="K281" s="142">
        <v>0.384</v>
      </c>
      <c r="L281" s="140"/>
      <c r="M281" s="140"/>
      <c r="N281" s="140"/>
      <c r="O281" s="140"/>
      <c r="P281" s="140"/>
      <c r="Q281" s="140"/>
      <c r="R281" s="140"/>
      <c r="S281" s="143"/>
      <c r="T281" s="144"/>
      <c r="U281" s="140"/>
      <c r="V281" s="140"/>
      <c r="W281" s="140"/>
      <c r="X281" s="140"/>
      <c r="Y281" s="140"/>
      <c r="Z281" s="140"/>
      <c r="AA281" s="145"/>
      <c r="AT281" s="146" t="s">
        <v>888</v>
      </c>
      <c r="AU281" s="146" t="s">
        <v>713</v>
      </c>
      <c r="AV281" s="146" t="s">
        <v>713</v>
      </c>
      <c r="AW281" s="146" t="s">
        <v>761</v>
      </c>
      <c r="AX281" s="146" t="s">
        <v>654</v>
      </c>
      <c r="AY281" s="146" t="s">
        <v>783</v>
      </c>
    </row>
    <row r="282" spans="2:65" s="6" customFormat="1" ht="39" customHeight="1">
      <c r="B282" s="21"/>
      <c r="C282" s="124" t="s">
        <v>151</v>
      </c>
      <c r="D282" s="124" t="s">
        <v>784</v>
      </c>
      <c r="E282" s="125" t="s">
        <v>152</v>
      </c>
      <c r="F282" s="158" t="s">
        <v>153</v>
      </c>
      <c r="G282" s="280"/>
      <c r="H282" s="280"/>
      <c r="I282" s="280"/>
      <c r="J282" s="127" t="s">
        <v>944</v>
      </c>
      <c r="K282" s="128">
        <v>8</v>
      </c>
      <c r="L282" s="281"/>
      <c r="M282" s="280"/>
      <c r="N282" s="282">
        <f>ROUND($L$282*$K$282,2)</f>
        <v>0</v>
      </c>
      <c r="O282" s="280"/>
      <c r="P282" s="280"/>
      <c r="Q282" s="280"/>
      <c r="R282" s="126" t="s">
        <v>788</v>
      </c>
      <c r="S282" s="41"/>
      <c r="T282" s="129"/>
      <c r="U282" s="130" t="s">
        <v>674</v>
      </c>
      <c r="V282" s="22"/>
      <c r="W282" s="22"/>
      <c r="X282" s="131">
        <v>0</v>
      </c>
      <c r="Y282" s="131">
        <f>$X$282*$K$282</f>
        <v>0</v>
      </c>
      <c r="Z282" s="131">
        <v>0</v>
      </c>
      <c r="AA282" s="132">
        <f>$Z$282*$K$282</f>
        <v>0</v>
      </c>
      <c r="AR282" s="89" t="s">
        <v>958</v>
      </c>
      <c r="AT282" s="89" t="s">
        <v>784</v>
      </c>
      <c r="AU282" s="89" t="s">
        <v>713</v>
      </c>
      <c r="AY282" s="6" t="s">
        <v>783</v>
      </c>
      <c r="BE282" s="133">
        <f>IF($U$282="základní",$N$282,0)</f>
        <v>0</v>
      </c>
      <c r="BF282" s="133">
        <f>IF($U$282="snížená",$N$282,0)</f>
        <v>0</v>
      </c>
      <c r="BG282" s="133">
        <f>IF($U$282="zákl. přenesená",$N$282,0)</f>
        <v>0</v>
      </c>
      <c r="BH282" s="133">
        <f>IF($U$282="sníž. přenesená",$N$282,0)</f>
        <v>0</v>
      </c>
      <c r="BI282" s="133">
        <f>IF($U$282="nulová",$N$282,0)</f>
        <v>0</v>
      </c>
      <c r="BJ282" s="89" t="s">
        <v>654</v>
      </c>
      <c r="BK282" s="133">
        <f>ROUND($L$282*$K$282,2)</f>
        <v>0</v>
      </c>
      <c r="BL282" s="89" t="s">
        <v>958</v>
      </c>
      <c r="BM282" s="89" t="s">
        <v>154</v>
      </c>
    </row>
    <row r="283" spans="2:47" s="6" customFormat="1" ht="16.5" customHeight="1">
      <c r="B283" s="21"/>
      <c r="C283" s="22"/>
      <c r="D283" s="22"/>
      <c r="E283" s="22"/>
      <c r="F283" s="298" t="s">
        <v>155</v>
      </c>
      <c r="G283" s="181"/>
      <c r="H283" s="181"/>
      <c r="I283" s="181"/>
      <c r="J283" s="181"/>
      <c r="K283" s="181"/>
      <c r="L283" s="181"/>
      <c r="M283" s="181"/>
      <c r="N283" s="181"/>
      <c r="O283" s="181"/>
      <c r="P283" s="181"/>
      <c r="Q283" s="181"/>
      <c r="R283" s="181"/>
      <c r="S283" s="41"/>
      <c r="T283" s="50"/>
      <c r="U283" s="22"/>
      <c r="V283" s="22"/>
      <c r="W283" s="22"/>
      <c r="X283" s="22"/>
      <c r="Y283" s="22"/>
      <c r="Z283" s="22"/>
      <c r="AA283" s="51"/>
      <c r="AT283" s="6" t="s">
        <v>884</v>
      </c>
      <c r="AU283" s="6" t="s">
        <v>713</v>
      </c>
    </row>
    <row r="284" spans="2:47" s="6" customFormat="1" ht="144.75" customHeight="1">
      <c r="B284" s="21"/>
      <c r="C284" s="22"/>
      <c r="D284" s="22"/>
      <c r="E284" s="22"/>
      <c r="F284" s="299" t="s">
        <v>149</v>
      </c>
      <c r="G284" s="181"/>
      <c r="H284" s="181"/>
      <c r="I284" s="181"/>
      <c r="J284" s="181"/>
      <c r="K284" s="181"/>
      <c r="L284" s="181"/>
      <c r="M284" s="181"/>
      <c r="N284" s="181"/>
      <c r="O284" s="181"/>
      <c r="P284" s="181"/>
      <c r="Q284" s="181"/>
      <c r="R284" s="181"/>
      <c r="S284" s="41"/>
      <c r="T284" s="50"/>
      <c r="U284" s="22"/>
      <c r="V284" s="22"/>
      <c r="W284" s="22"/>
      <c r="X284" s="22"/>
      <c r="Y284" s="22"/>
      <c r="Z284" s="22"/>
      <c r="AA284" s="51"/>
      <c r="AT284" s="6" t="s">
        <v>886</v>
      </c>
      <c r="AU284" s="6" t="s">
        <v>713</v>
      </c>
    </row>
    <row r="285" spans="2:65" s="6" customFormat="1" ht="27" customHeight="1">
      <c r="B285" s="21"/>
      <c r="C285" s="124" t="s">
        <v>156</v>
      </c>
      <c r="D285" s="124" t="s">
        <v>784</v>
      </c>
      <c r="E285" s="125" t="s">
        <v>157</v>
      </c>
      <c r="F285" s="158" t="s">
        <v>158</v>
      </c>
      <c r="G285" s="280"/>
      <c r="H285" s="280"/>
      <c r="I285" s="280"/>
      <c r="J285" s="127" t="s">
        <v>798</v>
      </c>
      <c r="K285" s="128">
        <v>0.826</v>
      </c>
      <c r="L285" s="281"/>
      <c r="M285" s="280"/>
      <c r="N285" s="282">
        <f>ROUND($L$285*$K$285,2)</f>
        <v>0</v>
      </c>
      <c r="O285" s="280"/>
      <c r="P285" s="280"/>
      <c r="Q285" s="280"/>
      <c r="R285" s="126" t="s">
        <v>788</v>
      </c>
      <c r="S285" s="41"/>
      <c r="T285" s="129"/>
      <c r="U285" s="130" t="s">
        <v>674</v>
      </c>
      <c r="V285" s="22"/>
      <c r="W285" s="22"/>
      <c r="X285" s="131">
        <v>0.00189</v>
      </c>
      <c r="Y285" s="131">
        <f>$X$285*$K$285</f>
        <v>0.00156114</v>
      </c>
      <c r="Z285" s="131">
        <v>0</v>
      </c>
      <c r="AA285" s="132">
        <f>$Z$285*$K$285</f>
        <v>0</v>
      </c>
      <c r="AR285" s="89" t="s">
        <v>958</v>
      </c>
      <c r="AT285" s="89" t="s">
        <v>784</v>
      </c>
      <c r="AU285" s="89" t="s">
        <v>713</v>
      </c>
      <c r="AY285" s="6" t="s">
        <v>783</v>
      </c>
      <c r="BE285" s="133">
        <f>IF($U$285="základní",$N$285,0)</f>
        <v>0</v>
      </c>
      <c r="BF285" s="133">
        <f>IF($U$285="snížená",$N$285,0)</f>
        <v>0</v>
      </c>
      <c r="BG285" s="133">
        <f>IF($U$285="zákl. přenesená",$N$285,0)</f>
        <v>0</v>
      </c>
      <c r="BH285" s="133">
        <f>IF($U$285="sníž. přenesená",$N$285,0)</f>
        <v>0</v>
      </c>
      <c r="BI285" s="133">
        <f>IF($U$285="nulová",$N$285,0)</f>
        <v>0</v>
      </c>
      <c r="BJ285" s="89" t="s">
        <v>654</v>
      </c>
      <c r="BK285" s="133">
        <f>ROUND($L$285*$K$285,2)</f>
        <v>0</v>
      </c>
      <c r="BL285" s="89" t="s">
        <v>958</v>
      </c>
      <c r="BM285" s="89" t="s">
        <v>159</v>
      </c>
    </row>
    <row r="286" spans="2:47" s="6" customFormat="1" ht="16.5" customHeight="1">
      <c r="B286" s="21"/>
      <c r="C286" s="22"/>
      <c r="D286" s="22"/>
      <c r="E286" s="22"/>
      <c r="F286" s="298" t="s">
        <v>160</v>
      </c>
      <c r="G286" s="181"/>
      <c r="H286" s="181"/>
      <c r="I286" s="181"/>
      <c r="J286" s="181"/>
      <c r="K286" s="181"/>
      <c r="L286" s="181"/>
      <c r="M286" s="181"/>
      <c r="N286" s="181"/>
      <c r="O286" s="181"/>
      <c r="P286" s="181"/>
      <c r="Q286" s="181"/>
      <c r="R286" s="181"/>
      <c r="S286" s="41"/>
      <c r="T286" s="50"/>
      <c r="U286" s="22"/>
      <c r="V286" s="22"/>
      <c r="W286" s="22"/>
      <c r="X286" s="22"/>
      <c r="Y286" s="22"/>
      <c r="Z286" s="22"/>
      <c r="AA286" s="51"/>
      <c r="AT286" s="6" t="s">
        <v>884</v>
      </c>
      <c r="AU286" s="6" t="s">
        <v>713</v>
      </c>
    </row>
    <row r="287" spans="2:47" s="6" customFormat="1" ht="144.75" customHeight="1">
      <c r="B287" s="21"/>
      <c r="C287" s="22"/>
      <c r="D287" s="22"/>
      <c r="E287" s="22"/>
      <c r="F287" s="299" t="s">
        <v>149</v>
      </c>
      <c r="G287" s="181"/>
      <c r="H287" s="181"/>
      <c r="I287" s="181"/>
      <c r="J287" s="181"/>
      <c r="K287" s="181"/>
      <c r="L287" s="181"/>
      <c r="M287" s="181"/>
      <c r="N287" s="181"/>
      <c r="O287" s="181"/>
      <c r="P287" s="181"/>
      <c r="Q287" s="181"/>
      <c r="R287" s="181"/>
      <c r="S287" s="41"/>
      <c r="T287" s="50"/>
      <c r="U287" s="22"/>
      <c r="V287" s="22"/>
      <c r="W287" s="22"/>
      <c r="X287" s="22"/>
      <c r="Y287" s="22"/>
      <c r="Z287" s="22"/>
      <c r="AA287" s="51"/>
      <c r="AT287" s="6" t="s">
        <v>886</v>
      </c>
      <c r="AU287" s="6" t="s">
        <v>713</v>
      </c>
    </row>
    <row r="288" spans="2:65" s="6" customFormat="1" ht="27" customHeight="1">
      <c r="B288" s="21"/>
      <c r="C288" s="124" t="s">
        <v>161</v>
      </c>
      <c r="D288" s="124" t="s">
        <v>784</v>
      </c>
      <c r="E288" s="125" t="s">
        <v>162</v>
      </c>
      <c r="F288" s="158" t="s">
        <v>163</v>
      </c>
      <c r="G288" s="280"/>
      <c r="H288" s="280"/>
      <c r="I288" s="280"/>
      <c r="J288" s="127" t="s">
        <v>944</v>
      </c>
      <c r="K288" s="128">
        <v>24</v>
      </c>
      <c r="L288" s="281"/>
      <c r="M288" s="280"/>
      <c r="N288" s="282">
        <f>ROUND($L$288*$K$288,2)</f>
        <v>0</v>
      </c>
      <c r="O288" s="280"/>
      <c r="P288" s="280"/>
      <c r="Q288" s="280"/>
      <c r="R288" s="126" t="s">
        <v>788</v>
      </c>
      <c r="S288" s="41"/>
      <c r="T288" s="129"/>
      <c r="U288" s="130" t="s">
        <v>674</v>
      </c>
      <c r="V288" s="22"/>
      <c r="W288" s="22"/>
      <c r="X288" s="131">
        <v>0.00267</v>
      </c>
      <c r="Y288" s="131">
        <f>$X$288*$K$288</f>
        <v>0.06408</v>
      </c>
      <c r="Z288" s="131">
        <v>0</v>
      </c>
      <c r="AA288" s="132">
        <f>$Z$288*$K$288</f>
        <v>0</v>
      </c>
      <c r="AR288" s="89" t="s">
        <v>958</v>
      </c>
      <c r="AT288" s="89" t="s">
        <v>784</v>
      </c>
      <c r="AU288" s="89" t="s">
        <v>713</v>
      </c>
      <c r="AY288" s="6" t="s">
        <v>783</v>
      </c>
      <c r="BE288" s="133">
        <f>IF($U$288="základní",$N$288,0)</f>
        <v>0</v>
      </c>
      <c r="BF288" s="133">
        <f>IF($U$288="snížená",$N$288,0)</f>
        <v>0</v>
      </c>
      <c r="BG288" s="133">
        <f>IF($U$288="zákl. přenesená",$N$288,0)</f>
        <v>0</v>
      </c>
      <c r="BH288" s="133">
        <f>IF($U$288="sníž. přenesená",$N$288,0)</f>
        <v>0</v>
      </c>
      <c r="BI288" s="133">
        <f>IF($U$288="nulová",$N$288,0)</f>
        <v>0</v>
      </c>
      <c r="BJ288" s="89" t="s">
        <v>654</v>
      </c>
      <c r="BK288" s="133">
        <f>ROUND($L$288*$K$288,2)</f>
        <v>0</v>
      </c>
      <c r="BL288" s="89" t="s">
        <v>958</v>
      </c>
      <c r="BM288" s="89" t="s">
        <v>164</v>
      </c>
    </row>
    <row r="289" spans="2:47" s="6" customFormat="1" ht="16.5" customHeight="1">
      <c r="B289" s="21"/>
      <c r="C289" s="22"/>
      <c r="D289" s="22"/>
      <c r="E289" s="22"/>
      <c r="F289" s="298" t="s">
        <v>165</v>
      </c>
      <c r="G289" s="181"/>
      <c r="H289" s="181"/>
      <c r="I289" s="181"/>
      <c r="J289" s="181"/>
      <c r="K289" s="181"/>
      <c r="L289" s="181"/>
      <c r="M289" s="181"/>
      <c r="N289" s="181"/>
      <c r="O289" s="181"/>
      <c r="P289" s="181"/>
      <c r="Q289" s="181"/>
      <c r="R289" s="181"/>
      <c r="S289" s="41"/>
      <c r="T289" s="50"/>
      <c r="U289" s="22"/>
      <c r="V289" s="22"/>
      <c r="W289" s="22"/>
      <c r="X289" s="22"/>
      <c r="Y289" s="22"/>
      <c r="Z289" s="22"/>
      <c r="AA289" s="51"/>
      <c r="AT289" s="6" t="s">
        <v>884</v>
      </c>
      <c r="AU289" s="6" t="s">
        <v>713</v>
      </c>
    </row>
    <row r="290" spans="2:47" s="6" customFormat="1" ht="144.75" customHeight="1">
      <c r="B290" s="21"/>
      <c r="C290" s="22"/>
      <c r="D290" s="22"/>
      <c r="E290" s="22"/>
      <c r="F290" s="299" t="s">
        <v>149</v>
      </c>
      <c r="G290" s="181"/>
      <c r="H290" s="181"/>
      <c r="I290" s="181"/>
      <c r="J290" s="181"/>
      <c r="K290" s="181"/>
      <c r="L290" s="181"/>
      <c r="M290" s="181"/>
      <c r="N290" s="181"/>
      <c r="O290" s="181"/>
      <c r="P290" s="181"/>
      <c r="Q290" s="181"/>
      <c r="R290" s="181"/>
      <c r="S290" s="41"/>
      <c r="T290" s="50"/>
      <c r="U290" s="22"/>
      <c r="V290" s="22"/>
      <c r="W290" s="22"/>
      <c r="X290" s="22"/>
      <c r="Y290" s="22"/>
      <c r="Z290" s="22"/>
      <c r="AA290" s="51"/>
      <c r="AT290" s="6" t="s">
        <v>886</v>
      </c>
      <c r="AU290" s="6" t="s">
        <v>713</v>
      </c>
    </row>
    <row r="291" spans="2:65" s="6" customFormat="1" ht="27" customHeight="1">
      <c r="B291" s="21"/>
      <c r="C291" s="147" t="s">
        <v>166</v>
      </c>
      <c r="D291" s="147" t="s">
        <v>948</v>
      </c>
      <c r="E291" s="148" t="s">
        <v>167</v>
      </c>
      <c r="F291" s="300" t="s">
        <v>168</v>
      </c>
      <c r="G291" s="301"/>
      <c r="H291" s="301"/>
      <c r="I291" s="301"/>
      <c r="J291" s="149" t="s">
        <v>944</v>
      </c>
      <c r="K291" s="150">
        <v>24</v>
      </c>
      <c r="L291" s="302"/>
      <c r="M291" s="301"/>
      <c r="N291" s="303">
        <f>ROUND($L$291*$K$291,2)</f>
        <v>0</v>
      </c>
      <c r="O291" s="280"/>
      <c r="P291" s="280"/>
      <c r="Q291" s="280"/>
      <c r="R291" s="126" t="s">
        <v>788</v>
      </c>
      <c r="S291" s="41"/>
      <c r="T291" s="129"/>
      <c r="U291" s="130" t="s">
        <v>674</v>
      </c>
      <c r="V291" s="22"/>
      <c r="W291" s="22"/>
      <c r="X291" s="131">
        <v>3.2E-05</v>
      </c>
      <c r="Y291" s="131">
        <f>$X$291*$K$291</f>
        <v>0.000768</v>
      </c>
      <c r="Z291" s="131">
        <v>0</v>
      </c>
      <c r="AA291" s="132">
        <f>$Z$291*$K$291</f>
        <v>0</v>
      </c>
      <c r="AR291" s="89" t="s">
        <v>1053</v>
      </c>
      <c r="AT291" s="89" t="s">
        <v>948</v>
      </c>
      <c r="AU291" s="89" t="s">
        <v>713</v>
      </c>
      <c r="AY291" s="6" t="s">
        <v>783</v>
      </c>
      <c r="BE291" s="133">
        <f>IF($U$291="základní",$N$291,0)</f>
        <v>0</v>
      </c>
      <c r="BF291" s="133">
        <f>IF($U$291="snížená",$N$291,0)</f>
        <v>0</v>
      </c>
      <c r="BG291" s="133">
        <f>IF($U$291="zákl. přenesená",$N$291,0)</f>
        <v>0</v>
      </c>
      <c r="BH291" s="133">
        <f>IF($U$291="sníž. přenesená",$N$291,0)</f>
        <v>0</v>
      </c>
      <c r="BI291" s="133">
        <f>IF($U$291="nulová",$N$291,0)</f>
        <v>0</v>
      </c>
      <c r="BJ291" s="89" t="s">
        <v>654</v>
      </c>
      <c r="BK291" s="133">
        <f>ROUND($L$291*$K$291,2)</f>
        <v>0</v>
      </c>
      <c r="BL291" s="89" t="s">
        <v>958</v>
      </c>
      <c r="BM291" s="89" t="s">
        <v>169</v>
      </c>
    </row>
    <row r="292" spans="2:47" s="6" customFormat="1" ht="27" customHeight="1">
      <c r="B292" s="21"/>
      <c r="C292" s="22"/>
      <c r="D292" s="22"/>
      <c r="E292" s="22"/>
      <c r="F292" s="298" t="s">
        <v>170</v>
      </c>
      <c r="G292" s="181"/>
      <c r="H292" s="181"/>
      <c r="I292" s="181"/>
      <c r="J292" s="181"/>
      <c r="K292" s="181"/>
      <c r="L292" s="181"/>
      <c r="M292" s="181"/>
      <c r="N292" s="181"/>
      <c r="O292" s="181"/>
      <c r="P292" s="181"/>
      <c r="Q292" s="181"/>
      <c r="R292" s="181"/>
      <c r="S292" s="41"/>
      <c r="T292" s="50"/>
      <c r="U292" s="22"/>
      <c r="V292" s="22"/>
      <c r="W292" s="22"/>
      <c r="X292" s="22"/>
      <c r="Y292" s="22"/>
      <c r="Z292" s="22"/>
      <c r="AA292" s="51"/>
      <c r="AT292" s="6" t="s">
        <v>884</v>
      </c>
      <c r="AU292" s="6" t="s">
        <v>713</v>
      </c>
    </row>
    <row r="293" spans="2:65" s="6" customFormat="1" ht="27" customHeight="1">
      <c r="B293" s="21"/>
      <c r="C293" s="124" t="s">
        <v>171</v>
      </c>
      <c r="D293" s="124" t="s">
        <v>784</v>
      </c>
      <c r="E293" s="125" t="s">
        <v>172</v>
      </c>
      <c r="F293" s="158" t="s">
        <v>173</v>
      </c>
      <c r="G293" s="280"/>
      <c r="H293" s="280"/>
      <c r="I293" s="280"/>
      <c r="J293" s="127" t="s">
        <v>787</v>
      </c>
      <c r="K293" s="128">
        <v>34.2</v>
      </c>
      <c r="L293" s="281"/>
      <c r="M293" s="280"/>
      <c r="N293" s="282">
        <f>ROUND($L$293*$K$293,2)</f>
        <v>0</v>
      </c>
      <c r="O293" s="280"/>
      <c r="P293" s="280"/>
      <c r="Q293" s="280"/>
      <c r="R293" s="126" t="s">
        <v>788</v>
      </c>
      <c r="S293" s="41"/>
      <c r="T293" s="129"/>
      <c r="U293" s="130" t="s">
        <v>674</v>
      </c>
      <c r="V293" s="22"/>
      <c r="W293" s="22"/>
      <c r="X293" s="131">
        <v>0</v>
      </c>
      <c r="Y293" s="131">
        <f>$X$293*$K$293</f>
        <v>0</v>
      </c>
      <c r="Z293" s="131">
        <v>0</v>
      </c>
      <c r="AA293" s="132">
        <f>$Z$293*$K$293</f>
        <v>0</v>
      </c>
      <c r="AR293" s="89" t="s">
        <v>958</v>
      </c>
      <c r="AT293" s="89" t="s">
        <v>784</v>
      </c>
      <c r="AU293" s="89" t="s">
        <v>713</v>
      </c>
      <c r="AY293" s="6" t="s">
        <v>783</v>
      </c>
      <c r="BE293" s="133">
        <f>IF($U$293="základní",$N$293,0)</f>
        <v>0</v>
      </c>
      <c r="BF293" s="133">
        <f>IF($U$293="snížená",$N$293,0)</f>
        <v>0</v>
      </c>
      <c r="BG293" s="133">
        <f>IF($U$293="zákl. přenesená",$N$293,0)</f>
        <v>0</v>
      </c>
      <c r="BH293" s="133">
        <f>IF($U$293="sníž. přenesená",$N$293,0)</f>
        <v>0</v>
      </c>
      <c r="BI293" s="133">
        <f>IF($U$293="nulová",$N$293,0)</f>
        <v>0</v>
      </c>
      <c r="BJ293" s="89" t="s">
        <v>654</v>
      </c>
      <c r="BK293" s="133">
        <f>ROUND($L$293*$K$293,2)</f>
        <v>0</v>
      </c>
      <c r="BL293" s="89" t="s">
        <v>958</v>
      </c>
      <c r="BM293" s="89" t="s">
        <v>174</v>
      </c>
    </row>
    <row r="294" spans="2:47" s="6" customFormat="1" ht="27" customHeight="1">
      <c r="B294" s="21"/>
      <c r="C294" s="22"/>
      <c r="D294" s="22"/>
      <c r="E294" s="22"/>
      <c r="F294" s="298" t="s">
        <v>175</v>
      </c>
      <c r="G294" s="181"/>
      <c r="H294" s="181"/>
      <c r="I294" s="181"/>
      <c r="J294" s="181"/>
      <c r="K294" s="181"/>
      <c r="L294" s="181"/>
      <c r="M294" s="181"/>
      <c r="N294" s="181"/>
      <c r="O294" s="181"/>
      <c r="P294" s="181"/>
      <c r="Q294" s="181"/>
      <c r="R294" s="181"/>
      <c r="S294" s="41"/>
      <c r="T294" s="50"/>
      <c r="U294" s="22"/>
      <c r="V294" s="22"/>
      <c r="W294" s="22"/>
      <c r="X294" s="22"/>
      <c r="Y294" s="22"/>
      <c r="Z294" s="22"/>
      <c r="AA294" s="51"/>
      <c r="AT294" s="6" t="s">
        <v>884</v>
      </c>
      <c r="AU294" s="6" t="s">
        <v>713</v>
      </c>
    </row>
    <row r="295" spans="2:47" s="6" customFormat="1" ht="62.25" customHeight="1">
      <c r="B295" s="21"/>
      <c r="C295" s="22"/>
      <c r="D295" s="22"/>
      <c r="E295" s="22"/>
      <c r="F295" s="299" t="s">
        <v>176</v>
      </c>
      <c r="G295" s="181"/>
      <c r="H295" s="181"/>
      <c r="I295" s="181"/>
      <c r="J295" s="181"/>
      <c r="K295" s="181"/>
      <c r="L295" s="181"/>
      <c r="M295" s="181"/>
      <c r="N295" s="181"/>
      <c r="O295" s="181"/>
      <c r="P295" s="181"/>
      <c r="Q295" s="181"/>
      <c r="R295" s="181"/>
      <c r="S295" s="41"/>
      <c r="T295" s="50"/>
      <c r="U295" s="22"/>
      <c r="V295" s="22"/>
      <c r="W295" s="22"/>
      <c r="X295" s="22"/>
      <c r="Y295" s="22"/>
      <c r="Z295" s="22"/>
      <c r="AA295" s="51"/>
      <c r="AT295" s="6" t="s">
        <v>886</v>
      </c>
      <c r="AU295" s="6" t="s">
        <v>713</v>
      </c>
    </row>
    <row r="296" spans="2:51" s="6" customFormat="1" ht="15.75" customHeight="1">
      <c r="B296" s="139"/>
      <c r="C296" s="140"/>
      <c r="D296" s="140"/>
      <c r="E296" s="140"/>
      <c r="F296" s="296" t="s">
        <v>177</v>
      </c>
      <c r="G296" s="297"/>
      <c r="H296" s="297"/>
      <c r="I296" s="297"/>
      <c r="J296" s="140"/>
      <c r="K296" s="142">
        <v>12</v>
      </c>
      <c r="L296" s="140"/>
      <c r="M296" s="140"/>
      <c r="N296" s="140"/>
      <c r="O296" s="140"/>
      <c r="P296" s="140"/>
      <c r="Q296" s="140"/>
      <c r="R296" s="140"/>
      <c r="S296" s="143"/>
      <c r="T296" s="144"/>
      <c r="U296" s="140"/>
      <c r="V296" s="140"/>
      <c r="W296" s="140"/>
      <c r="X296" s="140"/>
      <c r="Y296" s="140"/>
      <c r="Z296" s="140"/>
      <c r="AA296" s="145"/>
      <c r="AT296" s="146" t="s">
        <v>888</v>
      </c>
      <c r="AU296" s="146" t="s">
        <v>713</v>
      </c>
      <c r="AV296" s="146" t="s">
        <v>713</v>
      </c>
      <c r="AW296" s="146" t="s">
        <v>761</v>
      </c>
      <c r="AX296" s="146" t="s">
        <v>704</v>
      </c>
      <c r="AY296" s="146" t="s">
        <v>783</v>
      </c>
    </row>
    <row r="297" spans="2:51" s="6" customFormat="1" ht="15.75" customHeight="1">
      <c r="B297" s="139"/>
      <c r="C297" s="140"/>
      <c r="D297" s="140"/>
      <c r="E297" s="140"/>
      <c r="F297" s="296" t="s">
        <v>178</v>
      </c>
      <c r="G297" s="297"/>
      <c r="H297" s="297"/>
      <c r="I297" s="297"/>
      <c r="J297" s="140"/>
      <c r="K297" s="142">
        <v>14.4</v>
      </c>
      <c r="L297" s="140"/>
      <c r="M297" s="140"/>
      <c r="N297" s="140"/>
      <c r="O297" s="140"/>
      <c r="P297" s="140"/>
      <c r="Q297" s="140"/>
      <c r="R297" s="140"/>
      <c r="S297" s="143"/>
      <c r="T297" s="144"/>
      <c r="U297" s="140"/>
      <c r="V297" s="140"/>
      <c r="W297" s="140"/>
      <c r="X297" s="140"/>
      <c r="Y297" s="140"/>
      <c r="Z297" s="140"/>
      <c r="AA297" s="145"/>
      <c r="AT297" s="146" t="s">
        <v>888</v>
      </c>
      <c r="AU297" s="146" t="s">
        <v>713</v>
      </c>
      <c r="AV297" s="146" t="s">
        <v>713</v>
      </c>
      <c r="AW297" s="146" t="s">
        <v>761</v>
      </c>
      <c r="AX297" s="146" t="s">
        <v>704</v>
      </c>
      <c r="AY297" s="146" t="s">
        <v>783</v>
      </c>
    </row>
    <row r="298" spans="2:51" s="6" customFormat="1" ht="15.75" customHeight="1">
      <c r="B298" s="139"/>
      <c r="C298" s="140"/>
      <c r="D298" s="140"/>
      <c r="E298" s="140"/>
      <c r="F298" s="296" t="s">
        <v>179</v>
      </c>
      <c r="G298" s="297"/>
      <c r="H298" s="297"/>
      <c r="I298" s="297"/>
      <c r="J298" s="140"/>
      <c r="K298" s="142">
        <v>7.8</v>
      </c>
      <c r="L298" s="140"/>
      <c r="M298" s="140"/>
      <c r="N298" s="140"/>
      <c r="O298" s="140"/>
      <c r="P298" s="140"/>
      <c r="Q298" s="140"/>
      <c r="R298" s="140"/>
      <c r="S298" s="143"/>
      <c r="T298" s="144"/>
      <c r="U298" s="140"/>
      <c r="V298" s="140"/>
      <c r="W298" s="140"/>
      <c r="X298" s="140"/>
      <c r="Y298" s="140"/>
      <c r="Z298" s="140"/>
      <c r="AA298" s="145"/>
      <c r="AT298" s="146" t="s">
        <v>888</v>
      </c>
      <c r="AU298" s="146" t="s">
        <v>713</v>
      </c>
      <c r="AV298" s="146" t="s">
        <v>713</v>
      </c>
      <c r="AW298" s="146" t="s">
        <v>761</v>
      </c>
      <c r="AX298" s="146" t="s">
        <v>704</v>
      </c>
      <c r="AY298" s="146" t="s">
        <v>783</v>
      </c>
    </row>
    <row r="299" spans="2:65" s="6" customFormat="1" ht="15.75" customHeight="1">
      <c r="B299" s="21"/>
      <c r="C299" s="147" t="s">
        <v>180</v>
      </c>
      <c r="D299" s="147" t="s">
        <v>948</v>
      </c>
      <c r="E299" s="148" t="s">
        <v>181</v>
      </c>
      <c r="F299" s="300" t="s">
        <v>182</v>
      </c>
      <c r="G299" s="301"/>
      <c r="H299" s="301"/>
      <c r="I299" s="301"/>
      <c r="J299" s="149" t="s">
        <v>798</v>
      </c>
      <c r="K299" s="150">
        <v>0.252</v>
      </c>
      <c r="L299" s="302"/>
      <c r="M299" s="301"/>
      <c r="N299" s="303">
        <f>ROUND($L$299*$K$299,2)</f>
        <v>0</v>
      </c>
      <c r="O299" s="280"/>
      <c r="P299" s="280"/>
      <c r="Q299" s="280"/>
      <c r="R299" s="126" t="s">
        <v>788</v>
      </c>
      <c r="S299" s="41"/>
      <c r="T299" s="129"/>
      <c r="U299" s="130" t="s">
        <v>674</v>
      </c>
      <c r="V299" s="22"/>
      <c r="W299" s="22"/>
      <c r="X299" s="131">
        <v>0.55</v>
      </c>
      <c r="Y299" s="131">
        <f>$X$299*$K$299</f>
        <v>0.1386</v>
      </c>
      <c r="Z299" s="131">
        <v>0</v>
      </c>
      <c r="AA299" s="132">
        <f>$Z$299*$K$299</f>
        <v>0</v>
      </c>
      <c r="AR299" s="89" t="s">
        <v>1053</v>
      </c>
      <c r="AT299" s="89" t="s">
        <v>948</v>
      </c>
      <c r="AU299" s="89" t="s">
        <v>713</v>
      </c>
      <c r="AY299" s="6" t="s">
        <v>783</v>
      </c>
      <c r="BE299" s="133">
        <f>IF($U$299="základní",$N$299,0)</f>
        <v>0</v>
      </c>
      <c r="BF299" s="133">
        <f>IF($U$299="snížená",$N$299,0)</f>
        <v>0</v>
      </c>
      <c r="BG299" s="133">
        <f>IF($U$299="zákl. přenesená",$N$299,0)</f>
        <v>0</v>
      </c>
      <c r="BH299" s="133">
        <f>IF($U$299="sníž. přenesená",$N$299,0)</f>
        <v>0</v>
      </c>
      <c r="BI299" s="133">
        <f>IF($U$299="nulová",$N$299,0)</f>
        <v>0</v>
      </c>
      <c r="BJ299" s="89" t="s">
        <v>654</v>
      </c>
      <c r="BK299" s="133">
        <f>ROUND($L$299*$K$299,2)</f>
        <v>0</v>
      </c>
      <c r="BL299" s="89" t="s">
        <v>958</v>
      </c>
      <c r="BM299" s="89" t="s">
        <v>183</v>
      </c>
    </row>
    <row r="300" spans="2:47" s="6" customFormat="1" ht="16.5" customHeight="1">
      <c r="B300" s="21"/>
      <c r="C300" s="22"/>
      <c r="D300" s="22"/>
      <c r="E300" s="22"/>
      <c r="F300" s="298" t="s">
        <v>184</v>
      </c>
      <c r="G300" s="181"/>
      <c r="H300" s="181"/>
      <c r="I300" s="181"/>
      <c r="J300" s="181"/>
      <c r="K300" s="181"/>
      <c r="L300" s="181"/>
      <c r="M300" s="181"/>
      <c r="N300" s="181"/>
      <c r="O300" s="181"/>
      <c r="P300" s="181"/>
      <c r="Q300" s="181"/>
      <c r="R300" s="181"/>
      <c r="S300" s="41"/>
      <c r="T300" s="50"/>
      <c r="U300" s="22"/>
      <c r="V300" s="22"/>
      <c r="W300" s="22"/>
      <c r="X300" s="22"/>
      <c r="Y300" s="22"/>
      <c r="Z300" s="22"/>
      <c r="AA300" s="51"/>
      <c r="AT300" s="6" t="s">
        <v>884</v>
      </c>
      <c r="AU300" s="6" t="s">
        <v>713</v>
      </c>
    </row>
    <row r="301" spans="2:51" s="6" customFormat="1" ht="15.75" customHeight="1">
      <c r="B301" s="139"/>
      <c r="C301" s="140"/>
      <c r="D301" s="140"/>
      <c r="E301" s="140"/>
      <c r="F301" s="296" t="s">
        <v>185</v>
      </c>
      <c r="G301" s="297"/>
      <c r="H301" s="297"/>
      <c r="I301" s="297"/>
      <c r="J301" s="140"/>
      <c r="K301" s="142">
        <v>0.115</v>
      </c>
      <c r="L301" s="140"/>
      <c r="M301" s="140"/>
      <c r="N301" s="140"/>
      <c r="O301" s="140"/>
      <c r="P301" s="140"/>
      <c r="Q301" s="140"/>
      <c r="R301" s="140"/>
      <c r="S301" s="143"/>
      <c r="T301" s="144"/>
      <c r="U301" s="140"/>
      <c r="V301" s="140"/>
      <c r="W301" s="140"/>
      <c r="X301" s="140"/>
      <c r="Y301" s="140"/>
      <c r="Z301" s="140"/>
      <c r="AA301" s="145"/>
      <c r="AT301" s="146" t="s">
        <v>888</v>
      </c>
      <c r="AU301" s="146" t="s">
        <v>713</v>
      </c>
      <c r="AV301" s="146" t="s">
        <v>713</v>
      </c>
      <c r="AW301" s="146" t="s">
        <v>761</v>
      </c>
      <c r="AX301" s="146" t="s">
        <v>704</v>
      </c>
      <c r="AY301" s="146" t="s">
        <v>783</v>
      </c>
    </row>
    <row r="302" spans="2:51" s="6" customFormat="1" ht="15.75" customHeight="1">
      <c r="B302" s="139"/>
      <c r="C302" s="140"/>
      <c r="D302" s="140"/>
      <c r="E302" s="140"/>
      <c r="F302" s="296" t="s">
        <v>186</v>
      </c>
      <c r="G302" s="297"/>
      <c r="H302" s="297"/>
      <c r="I302" s="297"/>
      <c r="J302" s="140"/>
      <c r="K302" s="142">
        <v>0.043</v>
      </c>
      <c r="L302" s="140"/>
      <c r="M302" s="140"/>
      <c r="N302" s="140"/>
      <c r="O302" s="140"/>
      <c r="P302" s="140"/>
      <c r="Q302" s="140"/>
      <c r="R302" s="140"/>
      <c r="S302" s="143"/>
      <c r="T302" s="144"/>
      <c r="U302" s="140"/>
      <c r="V302" s="140"/>
      <c r="W302" s="140"/>
      <c r="X302" s="140"/>
      <c r="Y302" s="140"/>
      <c r="Z302" s="140"/>
      <c r="AA302" s="145"/>
      <c r="AT302" s="146" t="s">
        <v>888</v>
      </c>
      <c r="AU302" s="146" t="s">
        <v>713</v>
      </c>
      <c r="AV302" s="146" t="s">
        <v>713</v>
      </c>
      <c r="AW302" s="146" t="s">
        <v>761</v>
      </c>
      <c r="AX302" s="146" t="s">
        <v>704</v>
      </c>
      <c r="AY302" s="146" t="s">
        <v>783</v>
      </c>
    </row>
    <row r="303" spans="2:51" s="6" customFormat="1" ht="15.75" customHeight="1">
      <c r="B303" s="139"/>
      <c r="C303" s="140"/>
      <c r="D303" s="140"/>
      <c r="E303" s="140"/>
      <c r="F303" s="296" t="s">
        <v>187</v>
      </c>
      <c r="G303" s="297"/>
      <c r="H303" s="297"/>
      <c r="I303" s="297"/>
      <c r="J303" s="140"/>
      <c r="K303" s="142">
        <v>0.094</v>
      </c>
      <c r="L303" s="140"/>
      <c r="M303" s="140"/>
      <c r="N303" s="140"/>
      <c r="O303" s="140"/>
      <c r="P303" s="140"/>
      <c r="Q303" s="140"/>
      <c r="R303" s="140"/>
      <c r="S303" s="143"/>
      <c r="T303" s="144"/>
      <c r="U303" s="140"/>
      <c r="V303" s="140"/>
      <c r="W303" s="140"/>
      <c r="X303" s="140"/>
      <c r="Y303" s="140"/>
      <c r="Z303" s="140"/>
      <c r="AA303" s="145"/>
      <c r="AT303" s="146" t="s">
        <v>888</v>
      </c>
      <c r="AU303" s="146" t="s">
        <v>713</v>
      </c>
      <c r="AV303" s="146" t="s">
        <v>713</v>
      </c>
      <c r="AW303" s="146" t="s">
        <v>761</v>
      </c>
      <c r="AX303" s="146" t="s">
        <v>704</v>
      </c>
      <c r="AY303" s="146" t="s">
        <v>783</v>
      </c>
    </row>
    <row r="304" spans="2:65" s="6" customFormat="1" ht="27" customHeight="1">
      <c r="B304" s="21"/>
      <c r="C304" s="124" t="s">
        <v>188</v>
      </c>
      <c r="D304" s="124" t="s">
        <v>784</v>
      </c>
      <c r="E304" s="125" t="s">
        <v>189</v>
      </c>
      <c r="F304" s="158" t="s">
        <v>190</v>
      </c>
      <c r="G304" s="280"/>
      <c r="H304" s="280"/>
      <c r="I304" s="280"/>
      <c r="J304" s="127" t="s">
        <v>818</v>
      </c>
      <c r="K304" s="128">
        <v>9.3</v>
      </c>
      <c r="L304" s="281"/>
      <c r="M304" s="280"/>
      <c r="N304" s="282">
        <f>ROUND($L$304*$K$304,2)</f>
        <v>0</v>
      </c>
      <c r="O304" s="280"/>
      <c r="P304" s="280"/>
      <c r="Q304" s="280"/>
      <c r="R304" s="126" t="s">
        <v>788</v>
      </c>
      <c r="S304" s="41"/>
      <c r="T304" s="129"/>
      <c r="U304" s="130" t="s">
        <v>674</v>
      </c>
      <c r="V304" s="22"/>
      <c r="W304" s="22"/>
      <c r="X304" s="131">
        <v>0</v>
      </c>
      <c r="Y304" s="131">
        <f>$X$304*$K$304</f>
        <v>0</v>
      </c>
      <c r="Z304" s="131">
        <v>0</v>
      </c>
      <c r="AA304" s="132">
        <f>$Z$304*$K$304</f>
        <v>0</v>
      </c>
      <c r="AR304" s="89" t="s">
        <v>958</v>
      </c>
      <c r="AT304" s="89" t="s">
        <v>784</v>
      </c>
      <c r="AU304" s="89" t="s">
        <v>713</v>
      </c>
      <c r="AY304" s="6" t="s">
        <v>783</v>
      </c>
      <c r="BE304" s="133">
        <f>IF($U$304="základní",$N$304,0)</f>
        <v>0</v>
      </c>
      <c r="BF304" s="133">
        <f>IF($U$304="snížená",$N$304,0)</f>
        <v>0</v>
      </c>
      <c r="BG304" s="133">
        <f>IF($U$304="zákl. přenesená",$N$304,0)</f>
        <v>0</v>
      </c>
      <c r="BH304" s="133">
        <f>IF($U$304="sníž. přenesená",$N$304,0)</f>
        <v>0</v>
      </c>
      <c r="BI304" s="133">
        <f>IF($U$304="nulová",$N$304,0)</f>
        <v>0</v>
      </c>
      <c r="BJ304" s="89" t="s">
        <v>654</v>
      </c>
      <c r="BK304" s="133">
        <f>ROUND($L$304*$K$304,2)</f>
        <v>0</v>
      </c>
      <c r="BL304" s="89" t="s">
        <v>958</v>
      </c>
      <c r="BM304" s="89" t="s">
        <v>191</v>
      </c>
    </row>
    <row r="305" spans="2:47" s="6" customFormat="1" ht="16.5" customHeight="1">
      <c r="B305" s="21"/>
      <c r="C305" s="22"/>
      <c r="D305" s="22"/>
      <c r="E305" s="22"/>
      <c r="F305" s="298" t="s">
        <v>192</v>
      </c>
      <c r="G305" s="181"/>
      <c r="H305" s="181"/>
      <c r="I305" s="181"/>
      <c r="J305" s="181"/>
      <c r="K305" s="181"/>
      <c r="L305" s="181"/>
      <c r="M305" s="181"/>
      <c r="N305" s="181"/>
      <c r="O305" s="181"/>
      <c r="P305" s="181"/>
      <c r="Q305" s="181"/>
      <c r="R305" s="181"/>
      <c r="S305" s="41"/>
      <c r="T305" s="50"/>
      <c r="U305" s="22"/>
      <c r="V305" s="22"/>
      <c r="W305" s="22"/>
      <c r="X305" s="22"/>
      <c r="Y305" s="22"/>
      <c r="Z305" s="22"/>
      <c r="AA305" s="51"/>
      <c r="AT305" s="6" t="s">
        <v>884</v>
      </c>
      <c r="AU305" s="6" t="s">
        <v>713</v>
      </c>
    </row>
    <row r="306" spans="2:47" s="6" customFormat="1" ht="62.25" customHeight="1">
      <c r="B306" s="21"/>
      <c r="C306" s="22"/>
      <c r="D306" s="22"/>
      <c r="E306" s="22"/>
      <c r="F306" s="299" t="s">
        <v>193</v>
      </c>
      <c r="G306" s="181"/>
      <c r="H306" s="181"/>
      <c r="I306" s="181"/>
      <c r="J306" s="181"/>
      <c r="K306" s="181"/>
      <c r="L306" s="181"/>
      <c r="M306" s="181"/>
      <c r="N306" s="181"/>
      <c r="O306" s="181"/>
      <c r="P306" s="181"/>
      <c r="Q306" s="181"/>
      <c r="R306" s="181"/>
      <c r="S306" s="41"/>
      <c r="T306" s="50"/>
      <c r="U306" s="22"/>
      <c r="V306" s="22"/>
      <c r="W306" s="22"/>
      <c r="X306" s="22"/>
      <c r="Y306" s="22"/>
      <c r="Z306" s="22"/>
      <c r="AA306" s="51"/>
      <c r="AT306" s="6" t="s">
        <v>886</v>
      </c>
      <c r="AU306" s="6" t="s">
        <v>713</v>
      </c>
    </row>
    <row r="307" spans="2:51" s="6" customFormat="1" ht="15.75" customHeight="1">
      <c r="B307" s="139"/>
      <c r="C307" s="140"/>
      <c r="D307" s="140"/>
      <c r="E307" s="140"/>
      <c r="F307" s="296" t="s">
        <v>194</v>
      </c>
      <c r="G307" s="297"/>
      <c r="H307" s="297"/>
      <c r="I307" s="297"/>
      <c r="J307" s="140"/>
      <c r="K307" s="142">
        <v>9.3</v>
      </c>
      <c r="L307" s="140"/>
      <c r="M307" s="140"/>
      <c r="N307" s="140"/>
      <c r="O307" s="140"/>
      <c r="P307" s="140"/>
      <c r="Q307" s="140"/>
      <c r="R307" s="140"/>
      <c r="S307" s="143"/>
      <c r="T307" s="144"/>
      <c r="U307" s="140"/>
      <c r="V307" s="140"/>
      <c r="W307" s="140"/>
      <c r="X307" s="140"/>
      <c r="Y307" s="140"/>
      <c r="Z307" s="140"/>
      <c r="AA307" s="145"/>
      <c r="AT307" s="146" t="s">
        <v>888</v>
      </c>
      <c r="AU307" s="146" t="s">
        <v>713</v>
      </c>
      <c r="AV307" s="146" t="s">
        <v>713</v>
      </c>
      <c r="AW307" s="146" t="s">
        <v>761</v>
      </c>
      <c r="AX307" s="146" t="s">
        <v>654</v>
      </c>
      <c r="AY307" s="146" t="s">
        <v>783</v>
      </c>
    </row>
    <row r="308" spans="2:65" s="6" customFormat="1" ht="27" customHeight="1">
      <c r="B308" s="21"/>
      <c r="C308" s="147" t="s">
        <v>195</v>
      </c>
      <c r="D308" s="147" t="s">
        <v>948</v>
      </c>
      <c r="E308" s="148" t="s">
        <v>196</v>
      </c>
      <c r="F308" s="300" t="s">
        <v>197</v>
      </c>
      <c r="G308" s="301"/>
      <c r="H308" s="301"/>
      <c r="I308" s="301"/>
      <c r="J308" s="149" t="s">
        <v>798</v>
      </c>
      <c r="K308" s="150">
        <v>0.233</v>
      </c>
      <c r="L308" s="302"/>
      <c r="M308" s="301"/>
      <c r="N308" s="303">
        <f>ROUND($L$308*$K$308,2)</f>
        <v>0</v>
      </c>
      <c r="O308" s="280"/>
      <c r="P308" s="280"/>
      <c r="Q308" s="280"/>
      <c r="R308" s="126" t="s">
        <v>788</v>
      </c>
      <c r="S308" s="41"/>
      <c r="T308" s="129"/>
      <c r="U308" s="130" t="s">
        <v>674</v>
      </c>
      <c r="V308" s="22"/>
      <c r="W308" s="22"/>
      <c r="X308" s="131">
        <v>0.55</v>
      </c>
      <c r="Y308" s="131">
        <f>$X$308*$K$308</f>
        <v>0.12815000000000001</v>
      </c>
      <c r="Z308" s="131">
        <v>0</v>
      </c>
      <c r="AA308" s="132">
        <f>$Z$308*$K$308</f>
        <v>0</v>
      </c>
      <c r="AR308" s="89" t="s">
        <v>1053</v>
      </c>
      <c r="AT308" s="89" t="s">
        <v>948</v>
      </c>
      <c r="AU308" s="89" t="s">
        <v>713</v>
      </c>
      <c r="AY308" s="6" t="s">
        <v>783</v>
      </c>
      <c r="BE308" s="133">
        <f>IF($U$308="základní",$N$308,0)</f>
        <v>0</v>
      </c>
      <c r="BF308" s="133">
        <f>IF($U$308="snížená",$N$308,0)</f>
        <v>0</v>
      </c>
      <c r="BG308" s="133">
        <f>IF($U$308="zákl. přenesená",$N$308,0)</f>
        <v>0</v>
      </c>
      <c r="BH308" s="133">
        <f>IF($U$308="sníž. přenesená",$N$308,0)</f>
        <v>0</v>
      </c>
      <c r="BI308" s="133">
        <f>IF($U$308="nulová",$N$308,0)</f>
        <v>0</v>
      </c>
      <c r="BJ308" s="89" t="s">
        <v>654</v>
      </c>
      <c r="BK308" s="133">
        <f>ROUND($L$308*$K$308,2)</f>
        <v>0</v>
      </c>
      <c r="BL308" s="89" t="s">
        <v>958</v>
      </c>
      <c r="BM308" s="89" t="s">
        <v>198</v>
      </c>
    </row>
    <row r="309" spans="2:47" s="6" customFormat="1" ht="16.5" customHeight="1">
      <c r="B309" s="21"/>
      <c r="C309" s="22"/>
      <c r="D309" s="22"/>
      <c r="E309" s="22"/>
      <c r="F309" s="298" t="s">
        <v>199</v>
      </c>
      <c r="G309" s="181"/>
      <c r="H309" s="181"/>
      <c r="I309" s="181"/>
      <c r="J309" s="181"/>
      <c r="K309" s="181"/>
      <c r="L309" s="181"/>
      <c r="M309" s="181"/>
      <c r="N309" s="181"/>
      <c r="O309" s="181"/>
      <c r="P309" s="181"/>
      <c r="Q309" s="181"/>
      <c r="R309" s="181"/>
      <c r="S309" s="41"/>
      <c r="T309" s="50"/>
      <c r="U309" s="22"/>
      <c r="V309" s="22"/>
      <c r="W309" s="22"/>
      <c r="X309" s="22"/>
      <c r="Y309" s="22"/>
      <c r="Z309" s="22"/>
      <c r="AA309" s="51"/>
      <c r="AT309" s="6" t="s">
        <v>884</v>
      </c>
      <c r="AU309" s="6" t="s">
        <v>713</v>
      </c>
    </row>
    <row r="310" spans="2:51" s="6" customFormat="1" ht="15.75" customHeight="1">
      <c r="B310" s="139"/>
      <c r="C310" s="140"/>
      <c r="D310" s="140"/>
      <c r="E310" s="140"/>
      <c r="F310" s="296" t="s">
        <v>200</v>
      </c>
      <c r="G310" s="297"/>
      <c r="H310" s="297"/>
      <c r="I310" s="297"/>
      <c r="J310" s="140"/>
      <c r="K310" s="142">
        <v>0.233</v>
      </c>
      <c r="L310" s="140"/>
      <c r="M310" s="140"/>
      <c r="N310" s="140"/>
      <c r="O310" s="140"/>
      <c r="P310" s="140"/>
      <c r="Q310" s="140"/>
      <c r="R310" s="140"/>
      <c r="S310" s="143"/>
      <c r="T310" s="144"/>
      <c r="U310" s="140"/>
      <c r="V310" s="140"/>
      <c r="W310" s="140"/>
      <c r="X310" s="140"/>
      <c r="Y310" s="140"/>
      <c r="Z310" s="140"/>
      <c r="AA310" s="145"/>
      <c r="AT310" s="146" t="s">
        <v>888</v>
      </c>
      <c r="AU310" s="146" t="s">
        <v>713</v>
      </c>
      <c r="AV310" s="146" t="s">
        <v>713</v>
      </c>
      <c r="AW310" s="146" t="s">
        <v>761</v>
      </c>
      <c r="AX310" s="146" t="s">
        <v>704</v>
      </c>
      <c r="AY310" s="146" t="s">
        <v>783</v>
      </c>
    </row>
    <row r="311" spans="2:65" s="6" customFormat="1" ht="27" customHeight="1">
      <c r="B311" s="21"/>
      <c r="C311" s="124" t="s">
        <v>201</v>
      </c>
      <c r="D311" s="124" t="s">
        <v>784</v>
      </c>
      <c r="E311" s="125" t="s">
        <v>202</v>
      </c>
      <c r="F311" s="158" t="s">
        <v>203</v>
      </c>
      <c r="G311" s="280"/>
      <c r="H311" s="280"/>
      <c r="I311" s="280"/>
      <c r="J311" s="127" t="s">
        <v>818</v>
      </c>
      <c r="K311" s="128">
        <v>1.368</v>
      </c>
      <c r="L311" s="281"/>
      <c r="M311" s="280"/>
      <c r="N311" s="282">
        <f>ROUND($L$311*$K$311,2)</f>
        <v>0</v>
      </c>
      <c r="O311" s="280"/>
      <c r="P311" s="280"/>
      <c r="Q311" s="280"/>
      <c r="R311" s="126" t="s">
        <v>788</v>
      </c>
      <c r="S311" s="41"/>
      <c r="T311" s="129"/>
      <c r="U311" s="130" t="s">
        <v>674</v>
      </c>
      <c r="V311" s="22"/>
      <c r="W311" s="22"/>
      <c r="X311" s="131">
        <v>0</v>
      </c>
      <c r="Y311" s="131">
        <f>$X$311*$K$311</f>
        <v>0</v>
      </c>
      <c r="Z311" s="131">
        <v>0</v>
      </c>
      <c r="AA311" s="132">
        <f>$Z$311*$K$311</f>
        <v>0</v>
      </c>
      <c r="AR311" s="89" t="s">
        <v>958</v>
      </c>
      <c r="AT311" s="89" t="s">
        <v>784</v>
      </c>
      <c r="AU311" s="89" t="s">
        <v>713</v>
      </c>
      <c r="AY311" s="6" t="s">
        <v>783</v>
      </c>
      <c r="BE311" s="133">
        <f>IF($U$311="základní",$N$311,0)</f>
        <v>0</v>
      </c>
      <c r="BF311" s="133">
        <f>IF($U$311="snížená",$N$311,0)</f>
        <v>0</v>
      </c>
      <c r="BG311" s="133">
        <f>IF($U$311="zákl. přenesená",$N$311,0)</f>
        <v>0</v>
      </c>
      <c r="BH311" s="133">
        <f>IF($U$311="sníž. přenesená",$N$311,0)</f>
        <v>0</v>
      </c>
      <c r="BI311" s="133">
        <f>IF($U$311="nulová",$N$311,0)</f>
        <v>0</v>
      </c>
      <c r="BJ311" s="89" t="s">
        <v>654</v>
      </c>
      <c r="BK311" s="133">
        <f>ROUND($L$311*$K$311,2)</f>
        <v>0</v>
      </c>
      <c r="BL311" s="89" t="s">
        <v>958</v>
      </c>
      <c r="BM311" s="89" t="s">
        <v>204</v>
      </c>
    </row>
    <row r="312" spans="2:47" s="6" customFormat="1" ht="16.5" customHeight="1">
      <c r="B312" s="21"/>
      <c r="C312" s="22"/>
      <c r="D312" s="22"/>
      <c r="E312" s="22"/>
      <c r="F312" s="298" t="s">
        <v>205</v>
      </c>
      <c r="G312" s="181"/>
      <c r="H312" s="181"/>
      <c r="I312" s="181"/>
      <c r="J312" s="181"/>
      <c r="K312" s="181"/>
      <c r="L312" s="181"/>
      <c r="M312" s="181"/>
      <c r="N312" s="181"/>
      <c r="O312" s="181"/>
      <c r="P312" s="181"/>
      <c r="Q312" s="181"/>
      <c r="R312" s="181"/>
      <c r="S312" s="41"/>
      <c r="T312" s="50"/>
      <c r="U312" s="22"/>
      <c r="V312" s="22"/>
      <c r="W312" s="22"/>
      <c r="X312" s="22"/>
      <c r="Y312" s="22"/>
      <c r="Z312" s="22"/>
      <c r="AA312" s="51"/>
      <c r="AT312" s="6" t="s">
        <v>884</v>
      </c>
      <c r="AU312" s="6" t="s">
        <v>713</v>
      </c>
    </row>
    <row r="313" spans="2:47" s="6" customFormat="1" ht="62.25" customHeight="1">
      <c r="B313" s="21"/>
      <c r="C313" s="22"/>
      <c r="D313" s="22"/>
      <c r="E313" s="22"/>
      <c r="F313" s="299" t="s">
        <v>193</v>
      </c>
      <c r="G313" s="181"/>
      <c r="H313" s="181"/>
      <c r="I313" s="181"/>
      <c r="J313" s="181"/>
      <c r="K313" s="181"/>
      <c r="L313" s="181"/>
      <c r="M313" s="181"/>
      <c r="N313" s="181"/>
      <c r="O313" s="181"/>
      <c r="P313" s="181"/>
      <c r="Q313" s="181"/>
      <c r="R313" s="181"/>
      <c r="S313" s="41"/>
      <c r="T313" s="50"/>
      <c r="U313" s="22"/>
      <c r="V313" s="22"/>
      <c r="W313" s="22"/>
      <c r="X313" s="22"/>
      <c r="Y313" s="22"/>
      <c r="Z313" s="22"/>
      <c r="AA313" s="51"/>
      <c r="AT313" s="6" t="s">
        <v>886</v>
      </c>
      <c r="AU313" s="6" t="s">
        <v>713</v>
      </c>
    </row>
    <row r="314" spans="2:51" s="6" customFormat="1" ht="15.75" customHeight="1">
      <c r="B314" s="139"/>
      <c r="C314" s="140"/>
      <c r="D314" s="140"/>
      <c r="E314" s="140"/>
      <c r="F314" s="296" t="s">
        <v>206</v>
      </c>
      <c r="G314" s="297"/>
      <c r="H314" s="297"/>
      <c r="I314" s="297"/>
      <c r="J314" s="140"/>
      <c r="K314" s="142">
        <v>1.368</v>
      </c>
      <c r="L314" s="140"/>
      <c r="M314" s="140"/>
      <c r="N314" s="140"/>
      <c r="O314" s="140"/>
      <c r="P314" s="140"/>
      <c r="Q314" s="140"/>
      <c r="R314" s="140"/>
      <c r="S314" s="143"/>
      <c r="T314" s="144"/>
      <c r="U314" s="140"/>
      <c r="V314" s="140"/>
      <c r="W314" s="140"/>
      <c r="X314" s="140"/>
      <c r="Y314" s="140"/>
      <c r="Z314" s="140"/>
      <c r="AA314" s="145"/>
      <c r="AT314" s="146" t="s">
        <v>888</v>
      </c>
      <c r="AU314" s="146" t="s">
        <v>713</v>
      </c>
      <c r="AV314" s="146" t="s">
        <v>713</v>
      </c>
      <c r="AW314" s="146" t="s">
        <v>761</v>
      </c>
      <c r="AX314" s="146" t="s">
        <v>704</v>
      </c>
      <c r="AY314" s="146" t="s">
        <v>783</v>
      </c>
    </row>
    <row r="315" spans="2:65" s="6" customFormat="1" ht="27" customHeight="1">
      <c r="B315" s="21"/>
      <c r="C315" s="147" t="s">
        <v>207</v>
      </c>
      <c r="D315" s="147" t="s">
        <v>948</v>
      </c>
      <c r="E315" s="148" t="s">
        <v>208</v>
      </c>
      <c r="F315" s="300" t="s">
        <v>209</v>
      </c>
      <c r="G315" s="301"/>
      <c r="H315" s="301"/>
      <c r="I315" s="301"/>
      <c r="J315" s="149" t="s">
        <v>798</v>
      </c>
      <c r="K315" s="150">
        <v>0.041</v>
      </c>
      <c r="L315" s="302"/>
      <c r="M315" s="301"/>
      <c r="N315" s="303">
        <f>ROUND($L$315*$K$315,2)</f>
        <v>0</v>
      </c>
      <c r="O315" s="280"/>
      <c r="P315" s="280"/>
      <c r="Q315" s="280"/>
      <c r="R315" s="126" t="s">
        <v>788</v>
      </c>
      <c r="S315" s="41"/>
      <c r="T315" s="129"/>
      <c r="U315" s="130" t="s">
        <v>674</v>
      </c>
      <c r="V315" s="22"/>
      <c r="W315" s="22"/>
      <c r="X315" s="131">
        <v>0.55</v>
      </c>
      <c r="Y315" s="131">
        <f>$X$315*$K$315</f>
        <v>0.022550000000000004</v>
      </c>
      <c r="Z315" s="131">
        <v>0</v>
      </c>
      <c r="AA315" s="132">
        <f>$Z$315*$K$315</f>
        <v>0</v>
      </c>
      <c r="AR315" s="89" t="s">
        <v>1053</v>
      </c>
      <c r="AT315" s="89" t="s">
        <v>948</v>
      </c>
      <c r="AU315" s="89" t="s">
        <v>713</v>
      </c>
      <c r="AY315" s="6" t="s">
        <v>783</v>
      </c>
      <c r="BE315" s="133">
        <f>IF($U$315="základní",$N$315,0)</f>
        <v>0</v>
      </c>
      <c r="BF315" s="133">
        <f>IF($U$315="snížená",$N$315,0)</f>
        <v>0</v>
      </c>
      <c r="BG315" s="133">
        <f>IF($U$315="zákl. přenesená",$N$315,0)</f>
        <v>0</v>
      </c>
      <c r="BH315" s="133">
        <f>IF($U$315="sníž. přenesená",$N$315,0)</f>
        <v>0</v>
      </c>
      <c r="BI315" s="133">
        <f>IF($U$315="nulová",$N$315,0)</f>
        <v>0</v>
      </c>
      <c r="BJ315" s="89" t="s">
        <v>654</v>
      </c>
      <c r="BK315" s="133">
        <f>ROUND($L$315*$K$315,2)</f>
        <v>0</v>
      </c>
      <c r="BL315" s="89" t="s">
        <v>958</v>
      </c>
      <c r="BM315" s="89" t="s">
        <v>210</v>
      </c>
    </row>
    <row r="316" spans="2:47" s="6" customFormat="1" ht="16.5" customHeight="1">
      <c r="B316" s="21"/>
      <c r="C316" s="22"/>
      <c r="D316" s="22"/>
      <c r="E316" s="22"/>
      <c r="F316" s="298" t="s">
        <v>211</v>
      </c>
      <c r="G316" s="181"/>
      <c r="H316" s="181"/>
      <c r="I316" s="181"/>
      <c r="J316" s="181"/>
      <c r="K316" s="181"/>
      <c r="L316" s="181"/>
      <c r="M316" s="181"/>
      <c r="N316" s="181"/>
      <c r="O316" s="181"/>
      <c r="P316" s="181"/>
      <c r="Q316" s="181"/>
      <c r="R316" s="181"/>
      <c r="S316" s="41"/>
      <c r="T316" s="50"/>
      <c r="U316" s="22"/>
      <c r="V316" s="22"/>
      <c r="W316" s="22"/>
      <c r="X316" s="22"/>
      <c r="Y316" s="22"/>
      <c r="Z316" s="22"/>
      <c r="AA316" s="51"/>
      <c r="AT316" s="6" t="s">
        <v>884</v>
      </c>
      <c r="AU316" s="6" t="s">
        <v>713</v>
      </c>
    </row>
    <row r="317" spans="2:51" s="6" customFormat="1" ht="15.75" customHeight="1">
      <c r="B317" s="139"/>
      <c r="C317" s="140"/>
      <c r="D317" s="140"/>
      <c r="E317" s="140"/>
      <c r="F317" s="296" t="s">
        <v>212</v>
      </c>
      <c r="G317" s="297"/>
      <c r="H317" s="297"/>
      <c r="I317" s="297"/>
      <c r="J317" s="140"/>
      <c r="K317" s="142">
        <v>0.041</v>
      </c>
      <c r="L317" s="140"/>
      <c r="M317" s="140"/>
      <c r="N317" s="140"/>
      <c r="O317" s="140"/>
      <c r="P317" s="140"/>
      <c r="Q317" s="140"/>
      <c r="R317" s="140"/>
      <c r="S317" s="143"/>
      <c r="T317" s="144"/>
      <c r="U317" s="140"/>
      <c r="V317" s="140"/>
      <c r="W317" s="140"/>
      <c r="X317" s="140"/>
      <c r="Y317" s="140"/>
      <c r="Z317" s="140"/>
      <c r="AA317" s="145"/>
      <c r="AT317" s="146" t="s">
        <v>888</v>
      </c>
      <c r="AU317" s="146" t="s">
        <v>713</v>
      </c>
      <c r="AV317" s="146" t="s">
        <v>713</v>
      </c>
      <c r="AW317" s="146" t="s">
        <v>761</v>
      </c>
      <c r="AX317" s="146" t="s">
        <v>704</v>
      </c>
      <c r="AY317" s="146" t="s">
        <v>783</v>
      </c>
    </row>
    <row r="318" spans="2:65" s="6" customFormat="1" ht="27" customHeight="1">
      <c r="B318" s="21"/>
      <c r="C318" s="124" t="s">
        <v>213</v>
      </c>
      <c r="D318" s="124" t="s">
        <v>784</v>
      </c>
      <c r="E318" s="125" t="s">
        <v>214</v>
      </c>
      <c r="F318" s="158" t="s">
        <v>215</v>
      </c>
      <c r="G318" s="280"/>
      <c r="H318" s="280"/>
      <c r="I318" s="280"/>
      <c r="J318" s="127" t="s">
        <v>798</v>
      </c>
      <c r="K318" s="128">
        <v>0.526</v>
      </c>
      <c r="L318" s="281"/>
      <c r="M318" s="280"/>
      <c r="N318" s="282">
        <f>ROUND($L$318*$K$318,2)</f>
        <v>0</v>
      </c>
      <c r="O318" s="280"/>
      <c r="P318" s="280"/>
      <c r="Q318" s="280"/>
      <c r="R318" s="126" t="s">
        <v>788</v>
      </c>
      <c r="S318" s="41"/>
      <c r="T318" s="129"/>
      <c r="U318" s="130" t="s">
        <v>674</v>
      </c>
      <c r="V318" s="22"/>
      <c r="W318" s="22"/>
      <c r="X318" s="131">
        <v>0.024308033</v>
      </c>
      <c r="Y318" s="131">
        <f>$X$318*$K$318</f>
        <v>0.012786025358</v>
      </c>
      <c r="Z318" s="131">
        <v>0</v>
      </c>
      <c r="AA318" s="132">
        <f>$Z$318*$K$318</f>
        <v>0</v>
      </c>
      <c r="AR318" s="89" t="s">
        <v>958</v>
      </c>
      <c r="AT318" s="89" t="s">
        <v>784</v>
      </c>
      <c r="AU318" s="89" t="s">
        <v>713</v>
      </c>
      <c r="AY318" s="6" t="s">
        <v>783</v>
      </c>
      <c r="BE318" s="133">
        <f>IF($U$318="základní",$N$318,0)</f>
        <v>0</v>
      </c>
      <c r="BF318" s="133">
        <f>IF($U$318="snížená",$N$318,0)</f>
        <v>0</v>
      </c>
      <c r="BG318" s="133">
        <f>IF($U$318="zákl. přenesená",$N$318,0)</f>
        <v>0</v>
      </c>
      <c r="BH318" s="133">
        <f>IF($U$318="sníž. přenesená",$N$318,0)</f>
        <v>0</v>
      </c>
      <c r="BI318" s="133">
        <f>IF($U$318="nulová",$N$318,0)</f>
        <v>0</v>
      </c>
      <c r="BJ318" s="89" t="s">
        <v>654</v>
      </c>
      <c r="BK318" s="133">
        <f>ROUND($L$318*$K$318,2)</f>
        <v>0</v>
      </c>
      <c r="BL318" s="89" t="s">
        <v>958</v>
      </c>
      <c r="BM318" s="89" t="s">
        <v>216</v>
      </c>
    </row>
    <row r="319" spans="2:47" s="6" customFormat="1" ht="16.5" customHeight="1">
      <c r="B319" s="21"/>
      <c r="C319" s="22"/>
      <c r="D319" s="22"/>
      <c r="E319" s="22"/>
      <c r="F319" s="298" t="s">
        <v>217</v>
      </c>
      <c r="G319" s="181"/>
      <c r="H319" s="181"/>
      <c r="I319" s="181"/>
      <c r="J319" s="181"/>
      <c r="K319" s="181"/>
      <c r="L319" s="181"/>
      <c r="M319" s="181"/>
      <c r="N319" s="181"/>
      <c r="O319" s="181"/>
      <c r="P319" s="181"/>
      <c r="Q319" s="181"/>
      <c r="R319" s="181"/>
      <c r="S319" s="41"/>
      <c r="T319" s="50"/>
      <c r="U319" s="22"/>
      <c r="V319" s="22"/>
      <c r="W319" s="22"/>
      <c r="X319" s="22"/>
      <c r="Y319" s="22"/>
      <c r="Z319" s="22"/>
      <c r="AA319" s="51"/>
      <c r="AT319" s="6" t="s">
        <v>884</v>
      </c>
      <c r="AU319" s="6" t="s">
        <v>713</v>
      </c>
    </row>
    <row r="320" spans="2:47" s="6" customFormat="1" ht="109.5" customHeight="1">
      <c r="B320" s="21"/>
      <c r="C320" s="22"/>
      <c r="D320" s="22"/>
      <c r="E320" s="22"/>
      <c r="F320" s="299" t="s">
        <v>218</v>
      </c>
      <c r="G320" s="181"/>
      <c r="H320" s="181"/>
      <c r="I320" s="181"/>
      <c r="J320" s="181"/>
      <c r="K320" s="181"/>
      <c r="L320" s="181"/>
      <c r="M320" s="181"/>
      <c r="N320" s="181"/>
      <c r="O320" s="181"/>
      <c r="P320" s="181"/>
      <c r="Q320" s="181"/>
      <c r="R320" s="181"/>
      <c r="S320" s="41"/>
      <c r="T320" s="50"/>
      <c r="U320" s="22"/>
      <c r="V320" s="22"/>
      <c r="W320" s="22"/>
      <c r="X320" s="22"/>
      <c r="Y320" s="22"/>
      <c r="Z320" s="22"/>
      <c r="AA320" s="51"/>
      <c r="AT320" s="6" t="s">
        <v>886</v>
      </c>
      <c r="AU320" s="6" t="s">
        <v>713</v>
      </c>
    </row>
    <row r="321" spans="2:51" s="6" customFormat="1" ht="15.75" customHeight="1">
      <c r="B321" s="139"/>
      <c r="C321" s="140"/>
      <c r="D321" s="140"/>
      <c r="E321" s="140"/>
      <c r="F321" s="296" t="s">
        <v>212</v>
      </c>
      <c r="G321" s="297"/>
      <c r="H321" s="297"/>
      <c r="I321" s="297"/>
      <c r="J321" s="140"/>
      <c r="K321" s="142">
        <v>0.041</v>
      </c>
      <c r="L321" s="140"/>
      <c r="M321" s="140"/>
      <c r="N321" s="140"/>
      <c r="O321" s="140"/>
      <c r="P321" s="140"/>
      <c r="Q321" s="140"/>
      <c r="R321" s="140"/>
      <c r="S321" s="143"/>
      <c r="T321" s="144"/>
      <c r="U321" s="140"/>
      <c r="V321" s="140"/>
      <c r="W321" s="140"/>
      <c r="X321" s="140"/>
      <c r="Y321" s="140"/>
      <c r="Z321" s="140"/>
      <c r="AA321" s="145"/>
      <c r="AT321" s="146" t="s">
        <v>888</v>
      </c>
      <c r="AU321" s="146" t="s">
        <v>713</v>
      </c>
      <c r="AV321" s="146" t="s">
        <v>713</v>
      </c>
      <c r="AW321" s="146" t="s">
        <v>761</v>
      </c>
      <c r="AX321" s="146" t="s">
        <v>704</v>
      </c>
      <c r="AY321" s="146" t="s">
        <v>783</v>
      </c>
    </row>
    <row r="322" spans="2:51" s="6" customFormat="1" ht="15.75" customHeight="1">
      <c r="B322" s="139"/>
      <c r="C322" s="140"/>
      <c r="D322" s="140"/>
      <c r="E322" s="140"/>
      <c r="F322" s="296" t="s">
        <v>200</v>
      </c>
      <c r="G322" s="297"/>
      <c r="H322" s="297"/>
      <c r="I322" s="297"/>
      <c r="J322" s="140"/>
      <c r="K322" s="142">
        <v>0.233</v>
      </c>
      <c r="L322" s="140"/>
      <c r="M322" s="140"/>
      <c r="N322" s="140"/>
      <c r="O322" s="140"/>
      <c r="P322" s="140"/>
      <c r="Q322" s="140"/>
      <c r="R322" s="140"/>
      <c r="S322" s="143"/>
      <c r="T322" s="144"/>
      <c r="U322" s="140"/>
      <c r="V322" s="140"/>
      <c r="W322" s="140"/>
      <c r="X322" s="140"/>
      <c r="Y322" s="140"/>
      <c r="Z322" s="140"/>
      <c r="AA322" s="145"/>
      <c r="AT322" s="146" t="s">
        <v>888</v>
      </c>
      <c r="AU322" s="146" t="s">
        <v>713</v>
      </c>
      <c r="AV322" s="146" t="s">
        <v>713</v>
      </c>
      <c r="AW322" s="146" t="s">
        <v>761</v>
      </c>
      <c r="AX322" s="146" t="s">
        <v>704</v>
      </c>
      <c r="AY322" s="146" t="s">
        <v>783</v>
      </c>
    </row>
    <row r="323" spans="2:51" s="6" customFormat="1" ht="15.75" customHeight="1">
      <c r="B323" s="139"/>
      <c r="C323" s="140"/>
      <c r="D323" s="140"/>
      <c r="E323" s="140"/>
      <c r="F323" s="296" t="s">
        <v>185</v>
      </c>
      <c r="G323" s="297"/>
      <c r="H323" s="297"/>
      <c r="I323" s="297"/>
      <c r="J323" s="140"/>
      <c r="K323" s="142">
        <v>0.115</v>
      </c>
      <c r="L323" s="140"/>
      <c r="M323" s="140"/>
      <c r="N323" s="140"/>
      <c r="O323" s="140"/>
      <c r="P323" s="140"/>
      <c r="Q323" s="140"/>
      <c r="R323" s="140"/>
      <c r="S323" s="143"/>
      <c r="T323" s="144"/>
      <c r="U323" s="140"/>
      <c r="V323" s="140"/>
      <c r="W323" s="140"/>
      <c r="X323" s="140"/>
      <c r="Y323" s="140"/>
      <c r="Z323" s="140"/>
      <c r="AA323" s="145"/>
      <c r="AT323" s="146" t="s">
        <v>888</v>
      </c>
      <c r="AU323" s="146" t="s">
        <v>713</v>
      </c>
      <c r="AV323" s="146" t="s">
        <v>713</v>
      </c>
      <c r="AW323" s="146" t="s">
        <v>761</v>
      </c>
      <c r="AX323" s="146" t="s">
        <v>704</v>
      </c>
      <c r="AY323" s="146" t="s">
        <v>783</v>
      </c>
    </row>
    <row r="324" spans="2:51" s="6" customFormat="1" ht="15.75" customHeight="1">
      <c r="B324" s="139"/>
      <c r="C324" s="140"/>
      <c r="D324" s="140"/>
      <c r="E324" s="140"/>
      <c r="F324" s="296" t="s">
        <v>219</v>
      </c>
      <c r="G324" s="297"/>
      <c r="H324" s="297"/>
      <c r="I324" s="297"/>
      <c r="J324" s="140"/>
      <c r="K324" s="142">
        <v>0.043</v>
      </c>
      <c r="L324" s="140"/>
      <c r="M324" s="140"/>
      <c r="N324" s="140"/>
      <c r="O324" s="140"/>
      <c r="P324" s="140"/>
      <c r="Q324" s="140"/>
      <c r="R324" s="140"/>
      <c r="S324" s="143"/>
      <c r="T324" s="144"/>
      <c r="U324" s="140"/>
      <c r="V324" s="140"/>
      <c r="W324" s="140"/>
      <c r="X324" s="140"/>
      <c r="Y324" s="140"/>
      <c r="Z324" s="140"/>
      <c r="AA324" s="145"/>
      <c r="AT324" s="146" t="s">
        <v>888</v>
      </c>
      <c r="AU324" s="146" t="s">
        <v>713</v>
      </c>
      <c r="AV324" s="146" t="s">
        <v>713</v>
      </c>
      <c r="AW324" s="146" t="s">
        <v>761</v>
      </c>
      <c r="AX324" s="146" t="s">
        <v>704</v>
      </c>
      <c r="AY324" s="146" t="s">
        <v>783</v>
      </c>
    </row>
    <row r="325" spans="2:51" s="6" customFormat="1" ht="15.75" customHeight="1">
      <c r="B325" s="139"/>
      <c r="C325" s="140"/>
      <c r="D325" s="140"/>
      <c r="E325" s="140"/>
      <c r="F325" s="296" t="s">
        <v>187</v>
      </c>
      <c r="G325" s="297"/>
      <c r="H325" s="297"/>
      <c r="I325" s="297"/>
      <c r="J325" s="140"/>
      <c r="K325" s="142">
        <v>0.094</v>
      </c>
      <c r="L325" s="140"/>
      <c r="M325" s="140"/>
      <c r="N325" s="140"/>
      <c r="O325" s="140"/>
      <c r="P325" s="140"/>
      <c r="Q325" s="140"/>
      <c r="R325" s="140"/>
      <c r="S325" s="143"/>
      <c r="T325" s="144"/>
      <c r="U325" s="140"/>
      <c r="V325" s="140"/>
      <c r="W325" s="140"/>
      <c r="X325" s="140"/>
      <c r="Y325" s="140"/>
      <c r="Z325" s="140"/>
      <c r="AA325" s="145"/>
      <c r="AT325" s="146" t="s">
        <v>888</v>
      </c>
      <c r="AU325" s="146" t="s">
        <v>713</v>
      </c>
      <c r="AV325" s="146" t="s">
        <v>713</v>
      </c>
      <c r="AW325" s="146" t="s">
        <v>761</v>
      </c>
      <c r="AX325" s="146" t="s">
        <v>704</v>
      </c>
      <c r="AY325" s="146" t="s">
        <v>783</v>
      </c>
    </row>
    <row r="326" spans="2:65" s="6" customFormat="1" ht="27" customHeight="1">
      <c r="B326" s="21"/>
      <c r="C326" s="124" t="s">
        <v>220</v>
      </c>
      <c r="D326" s="124" t="s">
        <v>784</v>
      </c>
      <c r="E326" s="125" t="s">
        <v>221</v>
      </c>
      <c r="F326" s="158" t="s">
        <v>222</v>
      </c>
      <c r="G326" s="280"/>
      <c r="H326" s="280"/>
      <c r="I326" s="280"/>
      <c r="J326" s="127" t="s">
        <v>818</v>
      </c>
      <c r="K326" s="128">
        <v>2.52</v>
      </c>
      <c r="L326" s="281"/>
      <c r="M326" s="280"/>
      <c r="N326" s="282">
        <f>ROUND($L$326*$K$326,2)</f>
        <v>0</v>
      </c>
      <c r="O326" s="280"/>
      <c r="P326" s="280"/>
      <c r="Q326" s="280"/>
      <c r="R326" s="126" t="s">
        <v>788</v>
      </c>
      <c r="S326" s="41"/>
      <c r="T326" s="129"/>
      <c r="U326" s="130" t="s">
        <v>674</v>
      </c>
      <c r="V326" s="22"/>
      <c r="W326" s="22"/>
      <c r="X326" s="131">
        <v>0</v>
      </c>
      <c r="Y326" s="131">
        <f>$X$326*$K$326</f>
        <v>0</v>
      </c>
      <c r="Z326" s="131">
        <v>0</v>
      </c>
      <c r="AA326" s="132">
        <f>$Z$326*$K$326</f>
        <v>0</v>
      </c>
      <c r="AR326" s="89" t="s">
        <v>958</v>
      </c>
      <c r="AT326" s="89" t="s">
        <v>784</v>
      </c>
      <c r="AU326" s="89" t="s">
        <v>713</v>
      </c>
      <c r="AY326" s="6" t="s">
        <v>783</v>
      </c>
      <c r="BE326" s="133">
        <f>IF($U$326="základní",$N$326,0)</f>
        <v>0</v>
      </c>
      <c r="BF326" s="133">
        <f>IF($U$326="snížená",$N$326,0)</f>
        <v>0</v>
      </c>
      <c r="BG326" s="133">
        <f>IF($U$326="zákl. přenesená",$N$326,0)</f>
        <v>0</v>
      </c>
      <c r="BH326" s="133">
        <f>IF($U$326="sníž. přenesená",$N$326,0)</f>
        <v>0</v>
      </c>
      <c r="BI326" s="133">
        <f>IF($U$326="nulová",$N$326,0)</f>
        <v>0</v>
      </c>
      <c r="BJ326" s="89" t="s">
        <v>654</v>
      </c>
      <c r="BK326" s="133">
        <f>ROUND($L$326*$K$326,2)</f>
        <v>0</v>
      </c>
      <c r="BL326" s="89" t="s">
        <v>958</v>
      </c>
      <c r="BM326" s="89" t="s">
        <v>223</v>
      </c>
    </row>
    <row r="327" spans="2:47" s="6" customFormat="1" ht="16.5" customHeight="1">
      <c r="B327" s="21"/>
      <c r="C327" s="22"/>
      <c r="D327" s="22"/>
      <c r="E327" s="22"/>
      <c r="F327" s="298" t="s">
        <v>224</v>
      </c>
      <c r="G327" s="181"/>
      <c r="H327" s="181"/>
      <c r="I327" s="181"/>
      <c r="J327" s="181"/>
      <c r="K327" s="181"/>
      <c r="L327" s="181"/>
      <c r="M327" s="181"/>
      <c r="N327" s="181"/>
      <c r="O327" s="181"/>
      <c r="P327" s="181"/>
      <c r="Q327" s="181"/>
      <c r="R327" s="181"/>
      <c r="S327" s="41"/>
      <c r="T327" s="50"/>
      <c r="U327" s="22"/>
      <c r="V327" s="22"/>
      <c r="W327" s="22"/>
      <c r="X327" s="22"/>
      <c r="Y327" s="22"/>
      <c r="Z327" s="22"/>
      <c r="AA327" s="51"/>
      <c r="AT327" s="6" t="s">
        <v>884</v>
      </c>
      <c r="AU327" s="6" t="s">
        <v>713</v>
      </c>
    </row>
    <row r="328" spans="2:47" s="6" customFormat="1" ht="97.5" customHeight="1">
      <c r="B328" s="21"/>
      <c r="C328" s="22"/>
      <c r="D328" s="22"/>
      <c r="E328" s="22"/>
      <c r="F328" s="299" t="s">
        <v>225</v>
      </c>
      <c r="G328" s="181"/>
      <c r="H328" s="181"/>
      <c r="I328" s="181"/>
      <c r="J328" s="181"/>
      <c r="K328" s="181"/>
      <c r="L328" s="181"/>
      <c r="M328" s="181"/>
      <c r="N328" s="181"/>
      <c r="O328" s="181"/>
      <c r="P328" s="181"/>
      <c r="Q328" s="181"/>
      <c r="R328" s="181"/>
      <c r="S328" s="41"/>
      <c r="T328" s="50"/>
      <c r="U328" s="22"/>
      <c r="V328" s="22"/>
      <c r="W328" s="22"/>
      <c r="X328" s="22"/>
      <c r="Y328" s="22"/>
      <c r="Z328" s="22"/>
      <c r="AA328" s="51"/>
      <c r="AT328" s="6" t="s">
        <v>886</v>
      </c>
      <c r="AU328" s="6" t="s">
        <v>713</v>
      </c>
    </row>
    <row r="329" spans="2:51" s="6" customFormat="1" ht="15.75" customHeight="1">
      <c r="B329" s="139"/>
      <c r="C329" s="140"/>
      <c r="D329" s="140"/>
      <c r="E329" s="140"/>
      <c r="F329" s="296" t="s">
        <v>226</v>
      </c>
      <c r="G329" s="297"/>
      <c r="H329" s="297"/>
      <c r="I329" s="297"/>
      <c r="J329" s="140"/>
      <c r="K329" s="142">
        <v>2.52</v>
      </c>
      <c r="L329" s="140"/>
      <c r="M329" s="140"/>
      <c r="N329" s="140"/>
      <c r="O329" s="140"/>
      <c r="P329" s="140"/>
      <c r="Q329" s="140"/>
      <c r="R329" s="140"/>
      <c r="S329" s="143"/>
      <c r="T329" s="144"/>
      <c r="U329" s="140"/>
      <c r="V329" s="140"/>
      <c r="W329" s="140"/>
      <c r="X329" s="140"/>
      <c r="Y329" s="140"/>
      <c r="Z329" s="140"/>
      <c r="AA329" s="145"/>
      <c r="AT329" s="146" t="s">
        <v>888</v>
      </c>
      <c r="AU329" s="146" t="s">
        <v>713</v>
      </c>
      <c r="AV329" s="146" t="s">
        <v>713</v>
      </c>
      <c r="AW329" s="146" t="s">
        <v>761</v>
      </c>
      <c r="AX329" s="146" t="s">
        <v>704</v>
      </c>
      <c r="AY329" s="146" t="s">
        <v>783</v>
      </c>
    </row>
    <row r="330" spans="2:65" s="6" customFormat="1" ht="27" customHeight="1">
      <c r="B330" s="21"/>
      <c r="C330" s="147" t="s">
        <v>227</v>
      </c>
      <c r="D330" s="147" t="s">
        <v>948</v>
      </c>
      <c r="E330" s="148" t="s">
        <v>208</v>
      </c>
      <c r="F330" s="300" t="s">
        <v>209</v>
      </c>
      <c r="G330" s="301"/>
      <c r="H330" s="301"/>
      <c r="I330" s="301"/>
      <c r="J330" s="149" t="s">
        <v>798</v>
      </c>
      <c r="K330" s="150">
        <v>0.063</v>
      </c>
      <c r="L330" s="302"/>
      <c r="M330" s="301"/>
      <c r="N330" s="303">
        <f>ROUND($L$330*$K$330,2)</f>
        <v>0</v>
      </c>
      <c r="O330" s="280"/>
      <c r="P330" s="280"/>
      <c r="Q330" s="280"/>
      <c r="R330" s="126" t="s">
        <v>788</v>
      </c>
      <c r="S330" s="41"/>
      <c r="T330" s="129"/>
      <c r="U330" s="130" t="s">
        <v>674</v>
      </c>
      <c r="V330" s="22"/>
      <c r="W330" s="22"/>
      <c r="X330" s="131">
        <v>0.55</v>
      </c>
      <c r="Y330" s="131">
        <f>$X$330*$K$330</f>
        <v>0.03465</v>
      </c>
      <c r="Z330" s="131">
        <v>0</v>
      </c>
      <c r="AA330" s="132">
        <f>$Z$330*$K$330</f>
        <v>0</v>
      </c>
      <c r="AR330" s="89" t="s">
        <v>1053</v>
      </c>
      <c r="AT330" s="89" t="s">
        <v>948</v>
      </c>
      <c r="AU330" s="89" t="s">
        <v>713</v>
      </c>
      <c r="AY330" s="6" t="s">
        <v>783</v>
      </c>
      <c r="BE330" s="133">
        <f>IF($U$330="základní",$N$330,0)</f>
        <v>0</v>
      </c>
      <c r="BF330" s="133">
        <f>IF($U$330="snížená",$N$330,0)</f>
        <v>0</v>
      </c>
      <c r="BG330" s="133">
        <f>IF($U$330="zákl. přenesená",$N$330,0)</f>
        <v>0</v>
      </c>
      <c r="BH330" s="133">
        <f>IF($U$330="sníž. přenesená",$N$330,0)</f>
        <v>0</v>
      </c>
      <c r="BI330" s="133">
        <f>IF($U$330="nulová",$N$330,0)</f>
        <v>0</v>
      </c>
      <c r="BJ330" s="89" t="s">
        <v>654</v>
      </c>
      <c r="BK330" s="133">
        <f>ROUND($L$330*$K$330,2)</f>
        <v>0</v>
      </c>
      <c r="BL330" s="89" t="s">
        <v>958</v>
      </c>
      <c r="BM330" s="89" t="s">
        <v>228</v>
      </c>
    </row>
    <row r="331" spans="2:47" s="6" customFormat="1" ht="16.5" customHeight="1">
      <c r="B331" s="21"/>
      <c r="C331" s="22"/>
      <c r="D331" s="22"/>
      <c r="E331" s="22"/>
      <c r="F331" s="298" t="s">
        <v>211</v>
      </c>
      <c r="G331" s="181"/>
      <c r="H331" s="181"/>
      <c r="I331" s="181"/>
      <c r="J331" s="181"/>
      <c r="K331" s="181"/>
      <c r="L331" s="181"/>
      <c r="M331" s="181"/>
      <c r="N331" s="181"/>
      <c r="O331" s="181"/>
      <c r="P331" s="181"/>
      <c r="Q331" s="181"/>
      <c r="R331" s="181"/>
      <c r="S331" s="41"/>
      <c r="T331" s="50"/>
      <c r="U331" s="22"/>
      <c r="V331" s="22"/>
      <c r="W331" s="22"/>
      <c r="X331" s="22"/>
      <c r="Y331" s="22"/>
      <c r="Z331" s="22"/>
      <c r="AA331" s="51"/>
      <c r="AT331" s="6" t="s">
        <v>884</v>
      </c>
      <c r="AU331" s="6" t="s">
        <v>713</v>
      </c>
    </row>
    <row r="332" spans="2:51" s="6" customFormat="1" ht="15.75" customHeight="1">
      <c r="B332" s="139"/>
      <c r="C332" s="140"/>
      <c r="D332" s="140"/>
      <c r="E332" s="140"/>
      <c r="F332" s="296" t="s">
        <v>229</v>
      </c>
      <c r="G332" s="297"/>
      <c r="H332" s="297"/>
      <c r="I332" s="297"/>
      <c r="J332" s="140"/>
      <c r="K332" s="142">
        <v>0.063</v>
      </c>
      <c r="L332" s="140"/>
      <c r="M332" s="140"/>
      <c r="N332" s="140"/>
      <c r="O332" s="140"/>
      <c r="P332" s="140"/>
      <c r="Q332" s="140"/>
      <c r="R332" s="140"/>
      <c r="S332" s="143"/>
      <c r="T332" s="144"/>
      <c r="U332" s="140"/>
      <c r="V332" s="140"/>
      <c r="W332" s="140"/>
      <c r="X332" s="140"/>
      <c r="Y332" s="140"/>
      <c r="Z332" s="140"/>
      <c r="AA332" s="145"/>
      <c r="AT332" s="146" t="s">
        <v>888</v>
      </c>
      <c r="AU332" s="146" t="s">
        <v>713</v>
      </c>
      <c r="AV332" s="146" t="s">
        <v>713</v>
      </c>
      <c r="AW332" s="146" t="s">
        <v>761</v>
      </c>
      <c r="AX332" s="146" t="s">
        <v>704</v>
      </c>
      <c r="AY332" s="146" t="s">
        <v>783</v>
      </c>
    </row>
    <row r="333" spans="2:65" s="6" customFormat="1" ht="27" customHeight="1">
      <c r="B333" s="21"/>
      <c r="C333" s="124" t="s">
        <v>230</v>
      </c>
      <c r="D333" s="124" t="s">
        <v>784</v>
      </c>
      <c r="E333" s="125" t="s">
        <v>231</v>
      </c>
      <c r="F333" s="158" t="s">
        <v>232</v>
      </c>
      <c r="G333" s="280"/>
      <c r="H333" s="280"/>
      <c r="I333" s="280"/>
      <c r="J333" s="127" t="s">
        <v>798</v>
      </c>
      <c r="K333" s="128">
        <v>0.063</v>
      </c>
      <c r="L333" s="281"/>
      <c r="M333" s="280"/>
      <c r="N333" s="282">
        <f>ROUND($L$333*$K$333,2)</f>
        <v>0</v>
      </c>
      <c r="O333" s="280"/>
      <c r="P333" s="280"/>
      <c r="Q333" s="280"/>
      <c r="R333" s="126" t="s">
        <v>788</v>
      </c>
      <c r="S333" s="41"/>
      <c r="T333" s="129"/>
      <c r="U333" s="130" t="s">
        <v>674</v>
      </c>
      <c r="V333" s="22"/>
      <c r="W333" s="22"/>
      <c r="X333" s="131">
        <v>0.002808</v>
      </c>
      <c r="Y333" s="131">
        <f>$X$333*$K$333</f>
        <v>0.000176904</v>
      </c>
      <c r="Z333" s="131">
        <v>0</v>
      </c>
      <c r="AA333" s="132">
        <f>$Z$333*$K$333</f>
        <v>0</v>
      </c>
      <c r="AR333" s="89" t="s">
        <v>958</v>
      </c>
      <c r="AT333" s="89" t="s">
        <v>784</v>
      </c>
      <c r="AU333" s="89" t="s">
        <v>713</v>
      </c>
      <c r="AY333" s="6" t="s">
        <v>783</v>
      </c>
      <c r="BE333" s="133">
        <f>IF($U$333="základní",$N$333,0)</f>
        <v>0</v>
      </c>
      <c r="BF333" s="133">
        <f>IF($U$333="snížená",$N$333,0)</f>
        <v>0</v>
      </c>
      <c r="BG333" s="133">
        <f>IF($U$333="zákl. přenesená",$N$333,0)</f>
        <v>0</v>
      </c>
      <c r="BH333" s="133">
        <f>IF($U$333="sníž. přenesená",$N$333,0)</f>
        <v>0</v>
      </c>
      <c r="BI333" s="133">
        <f>IF($U$333="nulová",$N$333,0)</f>
        <v>0</v>
      </c>
      <c r="BJ333" s="89" t="s">
        <v>654</v>
      </c>
      <c r="BK333" s="133">
        <f>ROUND($L$333*$K$333,2)</f>
        <v>0</v>
      </c>
      <c r="BL333" s="89" t="s">
        <v>958</v>
      </c>
      <c r="BM333" s="89" t="s">
        <v>233</v>
      </c>
    </row>
    <row r="334" spans="2:47" s="6" customFormat="1" ht="16.5" customHeight="1">
      <c r="B334" s="21"/>
      <c r="C334" s="22"/>
      <c r="D334" s="22"/>
      <c r="E334" s="22"/>
      <c r="F334" s="298" t="s">
        <v>234</v>
      </c>
      <c r="G334" s="181"/>
      <c r="H334" s="181"/>
      <c r="I334" s="181"/>
      <c r="J334" s="181"/>
      <c r="K334" s="181"/>
      <c r="L334" s="181"/>
      <c r="M334" s="181"/>
      <c r="N334" s="181"/>
      <c r="O334" s="181"/>
      <c r="P334" s="181"/>
      <c r="Q334" s="181"/>
      <c r="R334" s="181"/>
      <c r="S334" s="41"/>
      <c r="T334" s="50"/>
      <c r="U334" s="22"/>
      <c r="V334" s="22"/>
      <c r="W334" s="22"/>
      <c r="X334" s="22"/>
      <c r="Y334" s="22"/>
      <c r="Z334" s="22"/>
      <c r="AA334" s="51"/>
      <c r="AT334" s="6" t="s">
        <v>884</v>
      </c>
      <c r="AU334" s="6" t="s">
        <v>713</v>
      </c>
    </row>
    <row r="335" spans="2:47" s="6" customFormat="1" ht="97.5" customHeight="1">
      <c r="B335" s="21"/>
      <c r="C335" s="22"/>
      <c r="D335" s="22"/>
      <c r="E335" s="22"/>
      <c r="F335" s="299" t="s">
        <v>235</v>
      </c>
      <c r="G335" s="181"/>
      <c r="H335" s="181"/>
      <c r="I335" s="181"/>
      <c r="J335" s="181"/>
      <c r="K335" s="181"/>
      <c r="L335" s="181"/>
      <c r="M335" s="181"/>
      <c r="N335" s="181"/>
      <c r="O335" s="181"/>
      <c r="P335" s="181"/>
      <c r="Q335" s="181"/>
      <c r="R335" s="181"/>
      <c r="S335" s="41"/>
      <c r="T335" s="50"/>
      <c r="U335" s="22"/>
      <c r="V335" s="22"/>
      <c r="W335" s="22"/>
      <c r="X335" s="22"/>
      <c r="Y335" s="22"/>
      <c r="Z335" s="22"/>
      <c r="AA335" s="51"/>
      <c r="AT335" s="6" t="s">
        <v>886</v>
      </c>
      <c r="AU335" s="6" t="s">
        <v>713</v>
      </c>
    </row>
    <row r="336" spans="2:65" s="6" customFormat="1" ht="27" customHeight="1">
      <c r="B336" s="21"/>
      <c r="C336" s="124" t="s">
        <v>236</v>
      </c>
      <c r="D336" s="124" t="s">
        <v>784</v>
      </c>
      <c r="E336" s="125" t="s">
        <v>237</v>
      </c>
      <c r="F336" s="158" t="s">
        <v>238</v>
      </c>
      <c r="G336" s="280"/>
      <c r="H336" s="280"/>
      <c r="I336" s="280"/>
      <c r="J336" s="127" t="s">
        <v>818</v>
      </c>
      <c r="K336" s="128">
        <v>0.52</v>
      </c>
      <c r="L336" s="281"/>
      <c r="M336" s="280"/>
      <c r="N336" s="282">
        <f>ROUND($L$336*$K$336,2)</f>
        <v>0</v>
      </c>
      <c r="O336" s="280"/>
      <c r="P336" s="280"/>
      <c r="Q336" s="280"/>
      <c r="R336" s="126" t="s">
        <v>788</v>
      </c>
      <c r="S336" s="41"/>
      <c r="T336" s="129"/>
      <c r="U336" s="130" t="s">
        <v>674</v>
      </c>
      <c r="V336" s="22"/>
      <c r="W336" s="22"/>
      <c r="X336" s="131">
        <v>0.0001356</v>
      </c>
      <c r="Y336" s="131">
        <f>$X$336*$K$336</f>
        <v>7.051199999999999E-05</v>
      </c>
      <c r="Z336" s="131">
        <v>0</v>
      </c>
      <c r="AA336" s="132">
        <f>$Z$336*$K$336</f>
        <v>0</v>
      </c>
      <c r="AR336" s="89" t="s">
        <v>958</v>
      </c>
      <c r="AT336" s="89" t="s">
        <v>784</v>
      </c>
      <c r="AU336" s="89" t="s">
        <v>713</v>
      </c>
      <c r="AY336" s="6" t="s">
        <v>783</v>
      </c>
      <c r="BE336" s="133">
        <f>IF($U$336="základní",$N$336,0)</f>
        <v>0</v>
      </c>
      <c r="BF336" s="133">
        <f>IF($U$336="snížená",$N$336,0)</f>
        <v>0</v>
      </c>
      <c r="BG336" s="133">
        <f>IF($U$336="zákl. přenesená",$N$336,0)</f>
        <v>0</v>
      </c>
      <c r="BH336" s="133">
        <f>IF($U$336="sníž. přenesená",$N$336,0)</f>
        <v>0</v>
      </c>
      <c r="BI336" s="133">
        <f>IF($U$336="nulová",$N$336,0)</f>
        <v>0</v>
      </c>
      <c r="BJ336" s="89" t="s">
        <v>654</v>
      </c>
      <c r="BK336" s="133">
        <f>ROUND($L$336*$K$336,2)</f>
        <v>0</v>
      </c>
      <c r="BL336" s="89" t="s">
        <v>958</v>
      </c>
      <c r="BM336" s="89" t="s">
        <v>239</v>
      </c>
    </row>
    <row r="337" spans="2:47" s="6" customFormat="1" ht="16.5" customHeight="1">
      <c r="B337" s="21"/>
      <c r="C337" s="22"/>
      <c r="D337" s="22"/>
      <c r="E337" s="22"/>
      <c r="F337" s="298" t="s">
        <v>240</v>
      </c>
      <c r="G337" s="181"/>
      <c r="H337" s="181"/>
      <c r="I337" s="181"/>
      <c r="J337" s="181"/>
      <c r="K337" s="181"/>
      <c r="L337" s="181"/>
      <c r="M337" s="181"/>
      <c r="N337" s="181"/>
      <c r="O337" s="181"/>
      <c r="P337" s="181"/>
      <c r="Q337" s="181"/>
      <c r="R337" s="181"/>
      <c r="S337" s="41"/>
      <c r="T337" s="50"/>
      <c r="U337" s="22"/>
      <c r="V337" s="22"/>
      <c r="W337" s="22"/>
      <c r="X337" s="22"/>
      <c r="Y337" s="22"/>
      <c r="Z337" s="22"/>
      <c r="AA337" s="51"/>
      <c r="AT337" s="6" t="s">
        <v>884</v>
      </c>
      <c r="AU337" s="6" t="s">
        <v>713</v>
      </c>
    </row>
    <row r="338" spans="2:51" s="6" customFormat="1" ht="15.75" customHeight="1">
      <c r="B338" s="139"/>
      <c r="C338" s="140"/>
      <c r="D338" s="140"/>
      <c r="E338" s="140"/>
      <c r="F338" s="296" t="s">
        <v>241</v>
      </c>
      <c r="G338" s="297"/>
      <c r="H338" s="297"/>
      <c r="I338" s="297"/>
      <c r="J338" s="140"/>
      <c r="K338" s="142">
        <v>0.52</v>
      </c>
      <c r="L338" s="140"/>
      <c r="M338" s="140"/>
      <c r="N338" s="140"/>
      <c r="O338" s="140"/>
      <c r="P338" s="140"/>
      <c r="Q338" s="140"/>
      <c r="R338" s="140"/>
      <c r="S338" s="143"/>
      <c r="T338" s="144"/>
      <c r="U338" s="140"/>
      <c r="V338" s="140"/>
      <c r="W338" s="140"/>
      <c r="X338" s="140"/>
      <c r="Y338" s="140"/>
      <c r="Z338" s="140"/>
      <c r="AA338" s="145"/>
      <c r="AT338" s="146" t="s">
        <v>888</v>
      </c>
      <c r="AU338" s="146" t="s">
        <v>713</v>
      </c>
      <c r="AV338" s="146" t="s">
        <v>713</v>
      </c>
      <c r="AW338" s="146" t="s">
        <v>761</v>
      </c>
      <c r="AX338" s="146" t="s">
        <v>704</v>
      </c>
      <c r="AY338" s="146" t="s">
        <v>783</v>
      </c>
    </row>
    <row r="339" spans="2:65" s="6" customFormat="1" ht="27" customHeight="1">
      <c r="B339" s="21"/>
      <c r="C339" s="147" t="s">
        <v>242</v>
      </c>
      <c r="D339" s="147" t="s">
        <v>948</v>
      </c>
      <c r="E339" s="148" t="s">
        <v>243</v>
      </c>
      <c r="F339" s="300" t="s">
        <v>244</v>
      </c>
      <c r="G339" s="301"/>
      <c r="H339" s="301"/>
      <c r="I339" s="301"/>
      <c r="J339" s="149" t="s">
        <v>798</v>
      </c>
      <c r="K339" s="150">
        <v>0.026</v>
      </c>
      <c r="L339" s="302"/>
      <c r="M339" s="301"/>
      <c r="N339" s="303">
        <f>ROUND($L$339*$K$339,2)</f>
        <v>0</v>
      </c>
      <c r="O339" s="280"/>
      <c r="P339" s="280"/>
      <c r="Q339" s="280"/>
      <c r="R339" s="126" t="s">
        <v>788</v>
      </c>
      <c r="S339" s="41"/>
      <c r="T339" s="129"/>
      <c r="U339" s="130" t="s">
        <v>674</v>
      </c>
      <c r="V339" s="22"/>
      <c r="W339" s="22"/>
      <c r="X339" s="131">
        <v>0.55</v>
      </c>
      <c r="Y339" s="131">
        <f>$X$339*$K$339</f>
        <v>0.0143</v>
      </c>
      <c r="Z339" s="131">
        <v>0</v>
      </c>
      <c r="AA339" s="132">
        <f>$Z$339*$K$339</f>
        <v>0</v>
      </c>
      <c r="AR339" s="89" t="s">
        <v>1053</v>
      </c>
      <c r="AT339" s="89" t="s">
        <v>948</v>
      </c>
      <c r="AU339" s="89" t="s">
        <v>713</v>
      </c>
      <c r="AY339" s="6" t="s">
        <v>783</v>
      </c>
      <c r="BE339" s="133">
        <f>IF($U$339="základní",$N$339,0)</f>
        <v>0</v>
      </c>
      <c r="BF339" s="133">
        <f>IF($U$339="snížená",$N$339,0)</f>
        <v>0</v>
      </c>
      <c r="BG339" s="133">
        <f>IF($U$339="zákl. přenesená",$N$339,0)</f>
        <v>0</v>
      </c>
      <c r="BH339" s="133">
        <f>IF($U$339="sníž. přenesená",$N$339,0)</f>
        <v>0</v>
      </c>
      <c r="BI339" s="133">
        <f>IF($U$339="nulová",$N$339,0)</f>
        <v>0</v>
      </c>
      <c r="BJ339" s="89" t="s">
        <v>654</v>
      </c>
      <c r="BK339" s="133">
        <f>ROUND($L$339*$K$339,2)</f>
        <v>0</v>
      </c>
      <c r="BL339" s="89" t="s">
        <v>958</v>
      </c>
      <c r="BM339" s="89" t="s">
        <v>245</v>
      </c>
    </row>
    <row r="340" spans="2:47" s="6" customFormat="1" ht="16.5" customHeight="1">
      <c r="B340" s="21"/>
      <c r="C340" s="22"/>
      <c r="D340" s="22"/>
      <c r="E340" s="22"/>
      <c r="F340" s="298" t="s">
        <v>246</v>
      </c>
      <c r="G340" s="181"/>
      <c r="H340" s="181"/>
      <c r="I340" s="181"/>
      <c r="J340" s="181"/>
      <c r="K340" s="181"/>
      <c r="L340" s="181"/>
      <c r="M340" s="181"/>
      <c r="N340" s="181"/>
      <c r="O340" s="181"/>
      <c r="P340" s="181"/>
      <c r="Q340" s="181"/>
      <c r="R340" s="181"/>
      <c r="S340" s="41"/>
      <c r="T340" s="50"/>
      <c r="U340" s="22"/>
      <c r="V340" s="22"/>
      <c r="W340" s="22"/>
      <c r="X340" s="22"/>
      <c r="Y340" s="22"/>
      <c r="Z340" s="22"/>
      <c r="AA340" s="51"/>
      <c r="AT340" s="6" t="s">
        <v>884</v>
      </c>
      <c r="AU340" s="6" t="s">
        <v>713</v>
      </c>
    </row>
    <row r="341" spans="2:51" s="6" customFormat="1" ht="15.75" customHeight="1">
      <c r="B341" s="139"/>
      <c r="C341" s="140"/>
      <c r="D341" s="140"/>
      <c r="E341" s="140"/>
      <c r="F341" s="296" t="s">
        <v>247</v>
      </c>
      <c r="G341" s="297"/>
      <c r="H341" s="297"/>
      <c r="I341" s="297"/>
      <c r="J341" s="140"/>
      <c r="K341" s="142">
        <v>0.026</v>
      </c>
      <c r="L341" s="140"/>
      <c r="M341" s="140"/>
      <c r="N341" s="140"/>
      <c r="O341" s="140"/>
      <c r="P341" s="140"/>
      <c r="Q341" s="140"/>
      <c r="R341" s="140"/>
      <c r="S341" s="143"/>
      <c r="T341" s="144"/>
      <c r="U341" s="140"/>
      <c r="V341" s="140"/>
      <c r="W341" s="140"/>
      <c r="X341" s="140"/>
      <c r="Y341" s="140"/>
      <c r="Z341" s="140"/>
      <c r="AA341" s="145"/>
      <c r="AT341" s="146" t="s">
        <v>888</v>
      </c>
      <c r="AU341" s="146" t="s">
        <v>713</v>
      </c>
      <c r="AV341" s="146" t="s">
        <v>713</v>
      </c>
      <c r="AW341" s="146" t="s">
        <v>761</v>
      </c>
      <c r="AX341" s="146" t="s">
        <v>704</v>
      </c>
      <c r="AY341" s="146" t="s">
        <v>783</v>
      </c>
    </row>
    <row r="342" spans="2:65" s="6" customFormat="1" ht="27" customHeight="1">
      <c r="B342" s="21"/>
      <c r="C342" s="124" t="s">
        <v>248</v>
      </c>
      <c r="D342" s="124" t="s">
        <v>784</v>
      </c>
      <c r="E342" s="125" t="s">
        <v>249</v>
      </c>
      <c r="F342" s="158" t="s">
        <v>250</v>
      </c>
      <c r="G342" s="280"/>
      <c r="H342" s="280"/>
      <c r="I342" s="280"/>
      <c r="J342" s="127" t="s">
        <v>818</v>
      </c>
      <c r="K342" s="128">
        <v>0.6</v>
      </c>
      <c r="L342" s="281"/>
      <c r="M342" s="280"/>
      <c r="N342" s="282">
        <f>ROUND($L$342*$K$342,2)</f>
        <v>0</v>
      </c>
      <c r="O342" s="280"/>
      <c r="P342" s="280"/>
      <c r="Q342" s="280"/>
      <c r="R342" s="126" t="s">
        <v>788</v>
      </c>
      <c r="S342" s="41"/>
      <c r="T342" s="129"/>
      <c r="U342" s="130" t="s">
        <v>674</v>
      </c>
      <c r="V342" s="22"/>
      <c r="W342" s="22"/>
      <c r="X342" s="131">
        <v>0.0001356</v>
      </c>
      <c r="Y342" s="131">
        <f>$X$342*$K$342</f>
        <v>8.136E-05</v>
      </c>
      <c r="Z342" s="131">
        <v>0</v>
      </c>
      <c r="AA342" s="132">
        <f>$Z$342*$K$342</f>
        <v>0</v>
      </c>
      <c r="AR342" s="89" t="s">
        <v>958</v>
      </c>
      <c r="AT342" s="89" t="s">
        <v>784</v>
      </c>
      <c r="AU342" s="89" t="s">
        <v>713</v>
      </c>
      <c r="AY342" s="6" t="s">
        <v>783</v>
      </c>
      <c r="BE342" s="133">
        <f>IF($U$342="základní",$N$342,0)</f>
        <v>0</v>
      </c>
      <c r="BF342" s="133">
        <f>IF($U$342="snížená",$N$342,0)</f>
        <v>0</v>
      </c>
      <c r="BG342" s="133">
        <f>IF($U$342="zákl. přenesená",$N$342,0)</f>
        <v>0</v>
      </c>
      <c r="BH342" s="133">
        <f>IF($U$342="sníž. přenesená",$N$342,0)</f>
        <v>0</v>
      </c>
      <c r="BI342" s="133">
        <f>IF($U$342="nulová",$N$342,0)</f>
        <v>0</v>
      </c>
      <c r="BJ342" s="89" t="s">
        <v>654</v>
      </c>
      <c r="BK342" s="133">
        <f>ROUND($L$342*$K$342,2)</f>
        <v>0</v>
      </c>
      <c r="BL342" s="89" t="s">
        <v>958</v>
      </c>
      <c r="BM342" s="89" t="s">
        <v>251</v>
      </c>
    </row>
    <row r="343" spans="2:47" s="6" customFormat="1" ht="16.5" customHeight="1">
      <c r="B343" s="21"/>
      <c r="C343" s="22"/>
      <c r="D343" s="22"/>
      <c r="E343" s="22"/>
      <c r="F343" s="298" t="s">
        <v>252</v>
      </c>
      <c r="G343" s="181"/>
      <c r="H343" s="181"/>
      <c r="I343" s="181"/>
      <c r="J343" s="181"/>
      <c r="K343" s="181"/>
      <c r="L343" s="181"/>
      <c r="M343" s="181"/>
      <c r="N343" s="181"/>
      <c r="O343" s="181"/>
      <c r="P343" s="181"/>
      <c r="Q343" s="181"/>
      <c r="R343" s="181"/>
      <c r="S343" s="41"/>
      <c r="T343" s="50"/>
      <c r="U343" s="22"/>
      <c r="V343" s="22"/>
      <c r="W343" s="22"/>
      <c r="X343" s="22"/>
      <c r="Y343" s="22"/>
      <c r="Z343" s="22"/>
      <c r="AA343" s="51"/>
      <c r="AT343" s="6" t="s">
        <v>884</v>
      </c>
      <c r="AU343" s="6" t="s">
        <v>713</v>
      </c>
    </row>
    <row r="344" spans="2:51" s="6" customFormat="1" ht="15.75" customHeight="1">
      <c r="B344" s="139"/>
      <c r="C344" s="140"/>
      <c r="D344" s="140"/>
      <c r="E344" s="140"/>
      <c r="F344" s="296" t="s">
        <v>253</v>
      </c>
      <c r="G344" s="297"/>
      <c r="H344" s="297"/>
      <c r="I344" s="297"/>
      <c r="J344" s="140"/>
      <c r="K344" s="142">
        <v>0.6</v>
      </c>
      <c r="L344" s="140"/>
      <c r="M344" s="140"/>
      <c r="N344" s="140"/>
      <c r="O344" s="140"/>
      <c r="P344" s="140"/>
      <c r="Q344" s="140"/>
      <c r="R344" s="140"/>
      <c r="S344" s="143"/>
      <c r="T344" s="144"/>
      <c r="U344" s="140"/>
      <c r="V344" s="140"/>
      <c r="W344" s="140"/>
      <c r="X344" s="140"/>
      <c r="Y344" s="140"/>
      <c r="Z344" s="140"/>
      <c r="AA344" s="145"/>
      <c r="AT344" s="146" t="s">
        <v>888</v>
      </c>
      <c r="AU344" s="146" t="s">
        <v>713</v>
      </c>
      <c r="AV344" s="146" t="s">
        <v>713</v>
      </c>
      <c r="AW344" s="146" t="s">
        <v>761</v>
      </c>
      <c r="AX344" s="146" t="s">
        <v>704</v>
      </c>
      <c r="AY344" s="146" t="s">
        <v>783</v>
      </c>
    </row>
    <row r="345" spans="2:65" s="6" customFormat="1" ht="27" customHeight="1">
      <c r="B345" s="21"/>
      <c r="C345" s="147" t="s">
        <v>254</v>
      </c>
      <c r="D345" s="147" t="s">
        <v>948</v>
      </c>
      <c r="E345" s="148" t="s">
        <v>243</v>
      </c>
      <c r="F345" s="300" t="s">
        <v>244</v>
      </c>
      <c r="G345" s="301"/>
      <c r="H345" s="301"/>
      <c r="I345" s="301"/>
      <c r="J345" s="149" t="s">
        <v>798</v>
      </c>
      <c r="K345" s="150">
        <v>0.03</v>
      </c>
      <c r="L345" s="302"/>
      <c r="M345" s="301"/>
      <c r="N345" s="303">
        <f>ROUND($L$345*$K$345,2)</f>
        <v>0</v>
      </c>
      <c r="O345" s="280"/>
      <c r="P345" s="280"/>
      <c r="Q345" s="280"/>
      <c r="R345" s="126" t="s">
        <v>788</v>
      </c>
      <c r="S345" s="41"/>
      <c r="T345" s="129"/>
      <c r="U345" s="130" t="s">
        <v>674</v>
      </c>
      <c r="V345" s="22"/>
      <c r="W345" s="22"/>
      <c r="X345" s="131">
        <v>0.55</v>
      </c>
      <c r="Y345" s="131">
        <f>$X$345*$K$345</f>
        <v>0.0165</v>
      </c>
      <c r="Z345" s="131">
        <v>0</v>
      </c>
      <c r="AA345" s="132">
        <f>$Z$345*$K$345</f>
        <v>0</v>
      </c>
      <c r="AR345" s="89" t="s">
        <v>1053</v>
      </c>
      <c r="AT345" s="89" t="s">
        <v>948</v>
      </c>
      <c r="AU345" s="89" t="s">
        <v>713</v>
      </c>
      <c r="AY345" s="6" t="s">
        <v>783</v>
      </c>
      <c r="BE345" s="133">
        <f>IF($U$345="základní",$N$345,0)</f>
        <v>0</v>
      </c>
      <c r="BF345" s="133">
        <f>IF($U$345="snížená",$N$345,0)</f>
        <v>0</v>
      </c>
      <c r="BG345" s="133">
        <f>IF($U$345="zákl. přenesená",$N$345,0)</f>
        <v>0</v>
      </c>
      <c r="BH345" s="133">
        <f>IF($U$345="sníž. přenesená",$N$345,0)</f>
        <v>0</v>
      </c>
      <c r="BI345" s="133">
        <f>IF($U$345="nulová",$N$345,0)</f>
        <v>0</v>
      </c>
      <c r="BJ345" s="89" t="s">
        <v>654</v>
      </c>
      <c r="BK345" s="133">
        <f>ROUND($L$345*$K$345,2)</f>
        <v>0</v>
      </c>
      <c r="BL345" s="89" t="s">
        <v>958</v>
      </c>
      <c r="BM345" s="89" t="s">
        <v>255</v>
      </c>
    </row>
    <row r="346" spans="2:47" s="6" customFormat="1" ht="16.5" customHeight="1">
      <c r="B346" s="21"/>
      <c r="C346" s="22"/>
      <c r="D346" s="22"/>
      <c r="E346" s="22"/>
      <c r="F346" s="298" t="s">
        <v>246</v>
      </c>
      <c r="G346" s="181"/>
      <c r="H346" s="181"/>
      <c r="I346" s="181"/>
      <c r="J346" s="181"/>
      <c r="K346" s="181"/>
      <c r="L346" s="181"/>
      <c r="M346" s="181"/>
      <c r="N346" s="181"/>
      <c r="O346" s="181"/>
      <c r="P346" s="181"/>
      <c r="Q346" s="181"/>
      <c r="R346" s="181"/>
      <c r="S346" s="41"/>
      <c r="T346" s="50"/>
      <c r="U346" s="22"/>
      <c r="V346" s="22"/>
      <c r="W346" s="22"/>
      <c r="X346" s="22"/>
      <c r="Y346" s="22"/>
      <c r="Z346" s="22"/>
      <c r="AA346" s="51"/>
      <c r="AT346" s="6" t="s">
        <v>884</v>
      </c>
      <c r="AU346" s="6" t="s">
        <v>713</v>
      </c>
    </row>
    <row r="347" spans="2:51" s="6" customFormat="1" ht="15.75" customHeight="1">
      <c r="B347" s="139"/>
      <c r="C347" s="140"/>
      <c r="D347" s="140"/>
      <c r="E347" s="140"/>
      <c r="F347" s="296" t="s">
        <v>256</v>
      </c>
      <c r="G347" s="297"/>
      <c r="H347" s="297"/>
      <c r="I347" s="297"/>
      <c r="J347" s="140"/>
      <c r="K347" s="142">
        <v>0.03</v>
      </c>
      <c r="L347" s="140"/>
      <c r="M347" s="140"/>
      <c r="N347" s="140"/>
      <c r="O347" s="140"/>
      <c r="P347" s="140"/>
      <c r="Q347" s="140"/>
      <c r="R347" s="140"/>
      <c r="S347" s="143"/>
      <c r="T347" s="144"/>
      <c r="U347" s="140"/>
      <c r="V347" s="140"/>
      <c r="W347" s="140"/>
      <c r="X347" s="140"/>
      <c r="Y347" s="140"/>
      <c r="Z347" s="140"/>
      <c r="AA347" s="145"/>
      <c r="AT347" s="146" t="s">
        <v>888</v>
      </c>
      <c r="AU347" s="146" t="s">
        <v>713</v>
      </c>
      <c r="AV347" s="146" t="s">
        <v>713</v>
      </c>
      <c r="AW347" s="146" t="s">
        <v>761</v>
      </c>
      <c r="AX347" s="146" t="s">
        <v>654</v>
      </c>
      <c r="AY347" s="146" t="s">
        <v>783</v>
      </c>
    </row>
    <row r="348" spans="2:65" s="6" customFormat="1" ht="27" customHeight="1">
      <c r="B348" s="21"/>
      <c r="C348" s="124" t="s">
        <v>257</v>
      </c>
      <c r="D348" s="124" t="s">
        <v>784</v>
      </c>
      <c r="E348" s="125" t="s">
        <v>258</v>
      </c>
      <c r="F348" s="158" t="s">
        <v>259</v>
      </c>
      <c r="G348" s="280"/>
      <c r="H348" s="280"/>
      <c r="I348" s="280"/>
      <c r="J348" s="127" t="s">
        <v>1129</v>
      </c>
      <c r="K348" s="151"/>
      <c r="L348" s="281"/>
      <c r="M348" s="280"/>
      <c r="N348" s="282">
        <f>ROUND($L$348*$K$348,2)</f>
        <v>0</v>
      </c>
      <c r="O348" s="280"/>
      <c r="P348" s="280"/>
      <c r="Q348" s="280"/>
      <c r="R348" s="126" t="s">
        <v>788</v>
      </c>
      <c r="S348" s="41"/>
      <c r="T348" s="129"/>
      <c r="U348" s="130" t="s">
        <v>674</v>
      </c>
      <c r="V348" s="22"/>
      <c r="W348" s="22"/>
      <c r="X348" s="131">
        <v>0</v>
      </c>
      <c r="Y348" s="131">
        <f>$X$348*$K$348</f>
        <v>0</v>
      </c>
      <c r="Z348" s="131">
        <v>0</v>
      </c>
      <c r="AA348" s="132">
        <f>$Z$348*$K$348</f>
        <v>0</v>
      </c>
      <c r="AR348" s="89" t="s">
        <v>958</v>
      </c>
      <c r="AT348" s="89" t="s">
        <v>784</v>
      </c>
      <c r="AU348" s="89" t="s">
        <v>713</v>
      </c>
      <c r="AY348" s="6" t="s">
        <v>783</v>
      </c>
      <c r="BE348" s="133">
        <f>IF($U$348="základní",$N$348,0)</f>
        <v>0</v>
      </c>
      <c r="BF348" s="133">
        <f>IF($U$348="snížená",$N$348,0)</f>
        <v>0</v>
      </c>
      <c r="BG348" s="133">
        <f>IF($U$348="zákl. přenesená",$N$348,0)</f>
        <v>0</v>
      </c>
      <c r="BH348" s="133">
        <f>IF($U$348="sníž. přenesená",$N$348,0)</f>
        <v>0</v>
      </c>
      <c r="BI348" s="133">
        <f>IF($U$348="nulová",$N$348,0)</f>
        <v>0</v>
      </c>
      <c r="BJ348" s="89" t="s">
        <v>654</v>
      </c>
      <c r="BK348" s="133">
        <f>ROUND($L$348*$K$348,2)</f>
        <v>0</v>
      </c>
      <c r="BL348" s="89" t="s">
        <v>958</v>
      </c>
      <c r="BM348" s="89" t="s">
        <v>260</v>
      </c>
    </row>
    <row r="349" spans="2:47" s="6" customFormat="1" ht="16.5" customHeight="1">
      <c r="B349" s="21"/>
      <c r="C349" s="22"/>
      <c r="D349" s="22"/>
      <c r="E349" s="22"/>
      <c r="F349" s="298" t="s">
        <v>261</v>
      </c>
      <c r="G349" s="181"/>
      <c r="H349" s="181"/>
      <c r="I349" s="181"/>
      <c r="J349" s="181"/>
      <c r="K349" s="181"/>
      <c r="L349" s="181"/>
      <c r="M349" s="181"/>
      <c r="N349" s="181"/>
      <c r="O349" s="181"/>
      <c r="P349" s="181"/>
      <c r="Q349" s="181"/>
      <c r="R349" s="181"/>
      <c r="S349" s="41"/>
      <c r="T349" s="50"/>
      <c r="U349" s="22"/>
      <c r="V349" s="22"/>
      <c r="W349" s="22"/>
      <c r="X349" s="22"/>
      <c r="Y349" s="22"/>
      <c r="Z349" s="22"/>
      <c r="AA349" s="51"/>
      <c r="AT349" s="6" t="s">
        <v>884</v>
      </c>
      <c r="AU349" s="6" t="s">
        <v>713</v>
      </c>
    </row>
    <row r="350" spans="2:47" s="6" customFormat="1" ht="121.5" customHeight="1">
      <c r="B350" s="21"/>
      <c r="C350" s="22"/>
      <c r="D350" s="22"/>
      <c r="E350" s="22"/>
      <c r="F350" s="299" t="s">
        <v>262</v>
      </c>
      <c r="G350" s="181"/>
      <c r="H350" s="181"/>
      <c r="I350" s="181"/>
      <c r="J350" s="181"/>
      <c r="K350" s="181"/>
      <c r="L350" s="181"/>
      <c r="M350" s="181"/>
      <c r="N350" s="181"/>
      <c r="O350" s="181"/>
      <c r="P350" s="181"/>
      <c r="Q350" s="181"/>
      <c r="R350" s="181"/>
      <c r="S350" s="41"/>
      <c r="T350" s="50"/>
      <c r="U350" s="22"/>
      <c r="V350" s="22"/>
      <c r="W350" s="22"/>
      <c r="X350" s="22"/>
      <c r="Y350" s="22"/>
      <c r="Z350" s="22"/>
      <c r="AA350" s="51"/>
      <c r="AT350" s="6" t="s">
        <v>886</v>
      </c>
      <c r="AU350" s="6" t="s">
        <v>713</v>
      </c>
    </row>
    <row r="351" spans="2:63" s="113" customFormat="1" ht="30.75" customHeight="1">
      <c r="B351" s="114"/>
      <c r="C351" s="115"/>
      <c r="D351" s="123" t="s">
        <v>875</v>
      </c>
      <c r="E351" s="115"/>
      <c r="F351" s="115"/>
      <c r="G351" s="115"/>
      <c r="H351" s="115"/>
      <c r="I351" s="115"/>
      <c r="J351" s="115"/>
      <c r="K351" s="115"/>
      <c r="L351" s="115"/>
      <c r="M351" s="115"/>
      <c r="N351" s="171">
        <f>$BK$351</f>
        <v>0</v>
      </c>
      <c r="O351" s="172"/>
      <c r="P351" s="172"/>
      <c r="Q351" s="172"/>
      <c r="R351" s="115"/>
      <c r="S351" s="117"/>
      <c r="T351" s="118"/>
      <c r="U351" s="115"/>
      <c r="V351" s="115"/>
      <c r="W351" s="119">
        <f>SUM($W$352:$W$364)</f>
        <v>0</v>
      </c>
      <c r="X351" s="115"/>
      <c r="Y351" s="119">
        <f>SUM($Y$352:$Y$364)</f>
        <v>0.0111962328</v>
      </c>
      <c r="Z351" s="115"/>
      <c r="AA351" s="120">
        <f>SUM($AA$352:$AA$364)</f>
        <v>0</v>
      </c>
      <c r="AR351" s="121" t="s">
        <v>713</v>
      </c>
      <c r="AT351" s="121" t="s">
        <v>703</v>
      </c>
      <c r="AU351" s="121" t="s">
        <v>654</v>
      </c>
      <c r="AY351" s="121" t="s">
        <v>783</v>
      </c>
      <c r="BK351" s="122">
        <f>SUM($BK$352:$BK$364)</f>
        <v>0</v>
      </c>
    </row>
    <row r="352" spans="2:65" s="6" customFormat="1" ht="15.75" customHeight="1">
      <c r="B352" s="21"/>
      <c r="C352" s="124" t="s">
        <v>263</v>
      </c>
      <c r="D352" s="124" t="s">
        <v>784</v>
      </c>
      <c r="E352" s="125" t="s">
        <v>264</v>
      </c>
      <c r="F352" s="158" t="s">
        <v>265</v>
      </c>
      <c r="G352" s="280"/>
      <c r="H352" s="280"/>
      <c r="I352" s="280"/>
      <c r="J352" s="127" t="s">
        <v>787</v>
      </c>
      <c r="K352" s="128">
        <v>6.2</v>
      </c>
      <c r="L352" s="281"/>
      <c r="M352" s="280"/>
      <c r="N352" s="282">
        <f>ROUND($L$352*$K$352,2)</f>
        <v>0</v>
      </c>
      <c r="O352" s="280"/>
      <c r="P352" s="280"/>
      <c r="Q352" s="280"/>
      <c r="R352" s="126" t="s">
        <v>788</v>
      </c>
      <c r="S352" s="41"/>
      <c r="T352" s="129"/>
      <c r="U352" s="130" t="s">
        <v>674</v>
      </c>
      <c r="V352" s="22"/>
      <c r="W352" s="22"/>
      <c r="X352" s="131">
        <v>0.000917724</v>
      </c>
      <c r="Y352" s="131">
        <f>$X$352*$K$352</f>
        <v>0.0056898888</v>
      </c>
      <c r="Z352" s="131">
        <v>0</v>
      </c>
      <c r="AA352" s="132">
        <f>$Z$352*$K$352</f>
        <v>0</v>
      </c>
      <c r="AR352" s="89" t="s">
        <v>958</v>
      </c>
      <c r="AT352" s="89" t="s">
        <v>784</v>
      </c>
      <c r="AU352" s="89" t="s">
        <v>713</v>
      </c>
      <c r="AY352" s="6" t="s">
        <v>783</v>
      </c>
      <c r="BE352" s="133">
        <f>IF($U$352="základní",$N$352,0)</f>
        <v>0</v>
      </c>
      <c r="BF352" s="133">
        <f>IF($U$352="snížená",$N$352,0)</f>
        <v>0</v>
      </c>
      <c r="BG352" s="133">
        <f>IF($U$352="zákl. přenesená",$N$352,0)</f>
        <v>0</v>
      </c>
      <c r="BH352" s="133">
        <f>IF($U$352="sníž. přenesená",$N$352,0)</f>
        <v>0</v>
      </c>
      <c r="BI352" s="133">
        <f>IF($U$352="nulová",$N$352,0)</f>
        <v>0</v>
      </c>
      <c r="BJ352" s="89" t="s">
        <v>654</v>
      </c>
      <c r="BK352" s="133">
        <f>ROUND($L$352*$K$352,2)</f>
        <v>0</v>
      </c>
      <c r="BL352" s="89" t="s">
        <v>958</v>
      </c>
      <c r="BM352" s="89" t="s">
        <v>266</v>
      </c>
    </row>
    <row r="353" spans="2:47" s="6" customFormat="1" ht="16.5" customHeight="1">
      <c r="B353" s="21"/>
      <c r="C353" s="22"/>
      <c r="D353" s="22"/>
      <c r="E353" s="22"/>
      <c r="F353" s="298" t="s">
        <v>267</v>
      </c>
      <c r="G353" s="181"/>
      <c r="H353" s="181"/>
      <c r="I353" s="181"/>
      <c r="J353" s="181"/>
      <c r="K353" s="181"/>
      <c r="L353" s="181"/>
      <c r="M353" s="181"/>
      <c r="N353" s="181"/>
      <c r="O353" s="181"/>
      <c r="P353" s="181"/>
      <c r="Q353" s="181"/>
      <c r="R353" s="181"/>
      <c r="S353" s="41"/>
      <c r="T353" s="50"/>
      <c r="U353" s="22"/>
      <c r="V353" s="22"/>
      <c r="W353" s="22"/>
      <c r="X353" s="22"/>
      <c r="Y353" s="22"/>
      <c r="Z353" s="22"/>
      <c r="AA353" s="51"/>
      <c r="AT353" s="6" t="s">
        <v>884</v>
      </c>
      <c r="AU353" s="6" t="s">
        <v>713</v>
      </c>
    </row>
    <row r="354" spans="2:47" s="6" customFormat="1" ht="97.5" customHeight="1">
      <c r="B354" s="21"/>
      <c r="C354" s="22"/>
      <c r="D354" s="22"/>
      <c r="E354" s="22"/>
      <c r="F354" s="299" t="s">
        <v>268</v>
      </c>
      <c r="G354" s="181"/>
      <c r="H354" s="181"/>
      <c r="I354" s="181"/>
      <c r="J354" s="181"/>
      <c r="K354" s="181"/>
      <c r="L354" s="181"/>
      <c r="M354" s="181"/>
      <c r="N354" s="181"/>
      <c r="O354" s="181"/>
      <c r="P354" s="181"/>
      <c r="Q354" s="181"/>
      <c r="R354" s="181"/>
      <c r="S354" s="41"/>
      <c r="T354" s="50"/>
      <c r="U354" s="22"/>
      <c r="V354" s="22"/>
      <c r="W354" s="22"/>
      <c r="X354" s="22"/>
      <c r="Y354" s="22"/>
      <c r="Z354" s="22"/>
      <c r="AA354" s="51"/>
      <c r="AT354" s="6" t="s">
        <v>886</v>
      </c>
      <c r="AU354" s="6" t="s">
        <v>713</v>
      </c>
    </row>
    <row r="355" spans="2:65" s="6" customFormat="1" ht="15.75" customHeight="1">
      <c r="B355" s="21"/>
      <c r="C355" s="124" t="s">
        <v>269</v>
      </c>
      <c r="D355" s="124" t="s">
        <v>784</v>
      </c>
      <c r="E355" s="125" t="s">
        <v>270</v>
      </c>
      <c r="F355" s="158" t="s">
        <v>271</v>
      </c>
      <c r="G355" s="280"/>
      <c r="H355" s="280"/>
      <c r="I355" s="280"/>
      <c r="J355" s="127" t="s">
        <v>787</v>
      </c>
      <c r="K355" s="128">
        <v>6</v>
      </c>
      <c r="L355" s="281"/>
      <c r="M355" s="280"/>
      <c r="N355" s="282">
        <f>ROUND($L$355*$K$355,2)</f>
        <v>0</v>
      </c>
      <c r="O355" s="280"/>
      <c r="P355" s="280"/>
      <c r="Q355" s="280"/>
      <c r="R355" s="126" t="s">
        <v>788</v>
      </c>
      <c r="S355" s="41"/>
      <c r="T355" s="129"/>
      <c r="U355" s="130" t="s">
        <v>674</v>
      </c>
      <c r="V355" s="22"/>
      <c r="W355" s="22"/>
      <c r="X355" s="131">
        <v>0.000917724</v>
      </c>
      <c r="Y355" s="131">
        <f>$X$355*$K$355</f>
        <v>0.005506344</v>
      </c>
      <c r="Z355" s="131">
        <v>0</v>
      </c>
      <c r="AA355" s="132">
        <f>$Z$355*$K$355</f>
        <v>0</v>
      </c>
      <c r="AR355" s="89" t="s">
        <v>958</v>
      </c>
      <c r="AT355" s="89" t="s">
        <v>784</v>
      </c>
      <c r="AU355" s="89" t="s">
        <v>713</v>
      </c>
      <c r="AY355" s="6" t="s">
        <v>783</v>
      </c>
      <c r="BE355" s="133">
        <f>IF($U$355="základní",$N$355,0)</f>
        <v>0</v>
      </c>
      <c r="BF355" s="133">
        <f>IF($U$355="snížená",$N$355,0)</f>
        <v>0</v>
      </c>
      <c r="BG355" s="133">
        <f>IF($U$355="zákl. přenesená",$N$355,0)</f>
        <v>0</v>
      </c>
      <c r="BH355" s="133">
        <f>IF($U$355="sníž. přenesená",$N$355,0)</f>
        <v>0</v>
      </c>
      <c r="BI355" s="133">
        <f>IF($U$355="nulová",$N$355,0)</f>
        <v>0</v>
      </c>
      <c r="BJ355" s="89" t="s">
        <v>654</v>
      </c>
      <c r="BK355" s="133">
        <f>ROUND($L$355*$K$355,2)</f>
        <v>0</v>
      </c>
      <c r="BL355" s="89" t="s">
        <v>958</v>
      </c>
      <c r="BM355" s="89" t="s">
        <v>272</v>
      </c>
    </row>
    <row r="356" spans="2:47" s="6" customFormat="1" ht="16.5" customHeight="1">
      <c r="B356" s="21"/>
      <c r="C356" s="22"/>
      <c r="D356" s="22"/>
      <c r="E356" s="22"/>
      <c r="F356" s="298" t="s">
        <v>273</v>
      </c>
      <c r="G356" s="181"/>
      <c r="H356" s="181"/>
      <c r="I356" s="181"/>
      <c r="J356" s="181"/>
      <c r="K356" s="181"/>
      <c r="L356" s="181"/>
      <c r="M356" s="181"/>
      <c r="N356" s="181"/>
      <c r="O356" s="181"/>
      <c r="P356" s="181"/>
      <c r="Q356" s="181"/>
      <c r="R356" s="181"/>
      <c r="S356" s="41"/>
      <c r="T356" s="50"/>
      <c r="U356" s="22"/>
      <c r="V356" s="22"/>
      <c r="W356" s="22"/>
      <c r="X356" s="22"/>
      <c r="Y356" s="22"/>
      <c r="Z356" s="22"/>
      <c r="AA356" s="51"/>
      <c r="AT356" s="6" t="s">
        <v>884</v>
      </c>
      <c r="AU356" s="6" t="s">
        <v>713</v>
      </c>
    </row>
    <row r="357" spans="2:47" s="6" customFormat="1" ht="97.5" customHeight="1">
      <c r="B357" s="21"/>
      <c r="C357" s="22"/>
      <c r="D357" s="22"/>
      <c r="E357" s="22"/>
      <c r="F357" s="299" t="s">
        <v>268</v>
      </c>
      <c r="G357" s="181"/>
      <c r="H357" s="181"/>
      <c r="I357" s="181"/>
      <c r="J357" s="181"/>
      <c r="K357" s="181"/>
      <c r="L357" s="181"/>
      <c r="M357" s="181"/>
      <c r="N357" s="181"/>
      <c r="O357" s="181"/>
      <c r="P357" s="181"/>
      <c r="Q357" s="181"/>
      <c r="R357" s="181"/>
      <c r="S357" s="41"/>
      <c r="T357" s="50"/>
      <c r="U357" s="22"/>
      <c r="V357" s="22"/>
      <c r="W357" s="22"/>
      <c r="X357" s="22"/>
      <c r="Y357" s="22"/>
      <c r="Z357" s="22"/>
      <c r="AA357" s="51"/>
      <c r="AT357" s="6" t="s">
        <v>886</v>
      </c>
      <c r="AU357" s="6" t="s">
        <v>713</v>
      </c>
    </row>
    <row r="358" spans="2:65" s="6" customFormat="1" ht="27" customHeight="1">
      <c r="B358" s="21"/>
      <c r="C358" s="124" t="s">
        <v>274</v>
      </c>
      <c r="D358" s="124" t="s">
        <v>784</v>
      </c>
      <c r="E358" s="125" t="s">
        <v>275</v>
      </c>
      <c r="F358" s="158" t="s">
        <v>276</v>
      </c>
      <c r="G358" s="280"/>
      <c r="H358" s="280"/>
      <c r="I358" s="280"/>
      <c r="J358" s="127" t="s">
        <v>818</v>
      </c>
      <c r="K358" s="128">
        <v>6.71</v>
      </c>
      <c r="L358" s="281"/>
      <c r="M358" s="280"/>
      <c r="N358" s="282">
        <f>ROUND($L$358*$K$358,2)</f>
        <v>0</v>
      </c>
      <c r="O358" s="280"/>
      <c r="P358" s="280"/>
      <c r="Q358" s="280"/>
      <c r="R358" s="126" t="s">
        <v>788</v>
      </c>
      <c r="S358" s="41"/>
      <c r="T358" s="129"/>
      <c r="U358" s="130" t="s">
        <v>674</v>
      </c>
      <c r="V358" s="22"/>
      <c r="W358" s="22"/>
      <c r="X358" s="131">
        <v>0</v>
      </c>
      <c r="Y358" s="131">
        <f>$X$358*$K$358</f>
        <v>0</v>
      </c>
      <c r="Z358" s="131">
        <v>0</v>
      </c>
      <c r="AA358" s="132">
        <f>$Z$358*$K$358</f>
        <v>0</v>
      </c>
      <c r="AR358" s="89" t="s">
        <v>958</v>
      </c>
      <c r="AT358" s="89" t="s">
        <v>784</v>
      </c>
      <c r="AU358" s="89" t="s">
        <v>713</v>
      </c>
      <c r="AY358" s="6" t="s">
        <v>783</v>
      </c>
      <c r="BE358" s="133">
        <f>IF($U$358="základní",$N$358,0)</f>
        <v>0</v>
      </c>
      <c r="BF358" s="133">
        <f>IF($U$358="snížená",$N$358,0)</f>
        <v>0</v>
      </c>
      <c r="BG358" s="133">
        <f>IF($U$358="zákl. přenesená",$N$358,0)</f>
        <v>0</v>
      </c>
      <c r="BH358" s="133">
        <f>IF($U$358="sníž. přenesená",$N$358,0)</f>
        <v>0</v>
      </c>
      <c r="BI358" s="133">
        <f>IF($U$358="nulová",$N$358,0)</f>
        <v>0</v>
      </c>
      <c r="BJ358" s="89" t="s">
        <v>654</v>
      </c>
      <c r="BK358" s="133">
        <f>ROUND($L$358*$K$358,2)</f>
        <v>0</v>
      </c>
      <c r="BL358" s="89" t="s">
        <v>958</v>
      </c>
      <c r="BM358" s="89" t="s">
        <v>277</v>
      </c>
    </row>
    <row r="359" spans="2:47" s="6" customFormat="1" ht="16.5" customHeight="1">
      <c r="B359" s="21"/>
      <c r="C359" s="22"/>
      <c r="D359" s="22"/>
      <c r="E359" s="22"/>
      <c r="F359" s="298" t="s">
        <v>278</v>
      </c>
      <c r="G359" s="181"/>
      <c r="H359" s="181"/>
      <c r="I359" s="181"/>
      <c r="J359" s="181"/>
      <c r="K359" s="181"/>
      <c r="L359" s="181"/>
      <c r="M359" s="181"/>
      <c r="N359" s="181"/>
      <c r="O359" s="181"/>
      <c r="P359" s="181"/>
      <c r="Q359" s="181"/>
      <c r="R359" s="181"/>
      <c r="S359" s="41"/>
      <c r="T359" s="50"/>
      <c r="U359" s="22"/>
      <c r="V359" s="22"/>
      <c r="W359" s="22"/>
      <c r="X359" s="22"/>
      <c r="Y359" s="22"/>
      <c r="Z359" s="22"/>
      <c r="AA359" s="51"/>
      <c r="AT359" s="6" t="s">
        <v>884</v>
      </c>
      <c r="AU359" s="6" t="s">
        <v>713</v>
      </c>
    </row>
    <row r="360" spans="2:47" s="6" customFormat="1" ht="97.5" customHeight="1">
      <c r="B360" s="21"/>
      <c r="C360" s="22"/>
      <c r="D360" s="22"/>
      <c r="E360" s="22"/>
      <c r="F360" s="299" t="s">
        <v>268</v>
      </c>
      <c r="G360" s="181"/>
      <c r="H360" s="181"/>
      <c r="I360" s="181"/>
      <c r="J360" s="181"/>
      <c r="K360" s="181"/>
      <c r="L360" s="181"/>
      <c r="M360" s="181"/>
      <c r="N360" s="181"/>
      <c r="O360" s="181"/>
      <c r="P360" s="181"/>
      <c r="Q360" s="181"/>
      <c r="R360" s="181"/>
      <c r="S360" s="41"/>
      <c r="T360" s="50"/>
      <c r="U360" s="22"/>
      <c r="V360" s="22"/>
      <c r="W360" s="22"/>
      <c r="X360" s="22"/>
      <c r="Y360" s="22"/>
      <c r="Z360" s="22"/>
      <c r="AA360" s="51"/>
      <c r="AT360" s="6" t="s">
        <v>886</v>
      </c>
      <c r="AU360" s="6" t="s">
        <v>713</v>
      </c>
    </row>
    <row r="361" spans="2:51" s="6" customFormat="1" ht="15.75" customHeight="1">
      <c r="B361" s="139"/>
      <c r="C361" s="140"/>
      <c r="D361" s="140"/>
      <c r="E361" s="140"/>
      <c r="F361" s="296" t="s">
        <v>279</v>
      </c>
      <c r="G361" s="297"/>
      <c r="H361" s="297"/>
      <c r="I361" s="297"/>
      <c r="J361" s="140"/>
      <c r="K361" s="142">
        <v>6.71</v>
      </c>
      <c r="L361" s="140"/>
      <c r="M361" s="140"/>
      <c r="N361" s="140"/>
      <c r="O361" s="140"/>
      <c r="P361" s="140"/>
      <c r="Q361" s="140"/>
      <c r="R361" s="140"/>
      <c r="S361" s="143"/>
      <c r="T361" s="144"/>
      <c r="U361" s="140"/>
      <c r="V361" s="140"/>
      <c r="W361" s="140"/>
      <c r="X361" s="140"/>
      <c r="Y361" s="140"/>
      <c r="Z361" s="140"/>
      <c r="AA361" s="145"/>
      <c r="AT361" s="146" t="s">
        <v>888</v>
      </c>
      <c r="AU361" s="146" t="s">
        <v>713</v>
      </c>
      <c r="AV361" s="146" t="s">
        <v>713</v>
      </c>
      <c r="AW361" s="146" t="s">
        <v>761</v>
      </c>
      <c r="AX361" s="146" t="s">
        <v>704</v>
      </c>
      <c r="AY361" s="146" t="s">
        <v>783</v>
      </c>
    </row>
    <row r="362" spans="2:65" s="6" customFormat="1" ht="27" customHeight="1">
      <c r="B362" s="21"/>
      <c r="C362" s="124" t="s">
        <v>280</v>
      </c>
      <c r="D362" s="124" t="s">
        <v>784</v>
      </c>
      <c r="E362" s="125" t="s">
        <v>281</v>
      </c>
      <c r="F362" s="158" t="s">
        <v>282</v>
      </c>
      <c r="G362" s="280"/>
      <c r="H362" s="280"/>
      <c r="I362" s="280"/>
      <c r="J362" s="127" t="s">
        <v>1129</v>
      </c>
      <c r="K362" s="151"/>
      <c r="L362" s="281"/>
      <c r="M362" s="280"/>
      <c r="N362" s="282">
        <f>ROUND($L$362*$K$362,2)</f>
        <v>0</v>
      </c>
      <c r="O362" s="280"/>
      <c r="P362" s="280"/>
      <c r="Q362" s="280"/>
      <c r="R362" s="126" t="s">
        <v>788</v>
      </c>
      <c r="S362" s="41"/>
      <c r="T362" s="129"/>
      <c r="U362" s="130" t="s">
        <v>674</v>
      </c>
      <c r="V362" s="22"/>
      <c r="W362" s="22"/>
      <c r="X362" s="131">
        <v>0</v>
      </c>
      <c r="Y362" s="131">
        <f>$X$362*$K$362</f>
        <v>0</v>
      </c>
      <c r="Z362" s="131">
        <v>0</v>
      </c>
      <c r="AA362" s="132">
        <f>$Z$362*$K$362</f>
        <v>0</v>
      </c>
      <c r="AR362" s="89" t="s">
        <v>958</v>
      </c>
      <c r="AT362" s="89" t="s">
        <v>784</v>
      </c>
      <c r="AU362" s="89" t="s">
        <v>713</v>
      </c>
      <c r="AY362" s="6" t="s">
        <v>783</v>
      </c>
      <c r="BE362" s="133">
        <f>IF($U$362="základní",$N$362,0)</f>
        <v>0</v>
      </c>
      <c r="BF362" s="133">
        <f>IF($U$362="snížená",$N$362,0)</f>
        <v>0</v>
      </c>
      <c r="BG362" s="133">
        <f>IF($U$362="zákl. přenesená",$N$362,0)</f>
        <v>0</v>
      </c>
      <c r="BH362" s="133">
        <f>IF($U$362="sníž. přenesená",$N$362,0)</f>
        <v>0</v>
      </c>
      <c r="BI362" s="133">
        <f>IF($U$362="nulová",$N$362,0)</f>
        <v>0</v>
      </c>
      <c r="BJ362" s="89" t="s">
        <v>654</v>
      </c>
      <c r="BK362" s="133">
        <f>ROUND($L$362*$K$362,2)</f>
        <v>0</v>
      </c>
      <c r="BL362" s="89" t="s">
        <v>958</v>
      </c>
      <c r="BM362" s="89" t="s">
        <v>283</v>
      </c>
    </row>
    <row r="363" spans="2:47" s="6" customFormat="1" ht="16.5" customHeight="1">
      <c r="B363" s="21"/>
      <c r="C363" s="22"/>
      <c r="D363" s="22"/>
      <c r="E363" s="22"/>
      <c r="F363" s="298" t="s">
        <v>284</v>
      </c>
      <c r="G363" s="181"/>
      <c r="H363" s="181"/>
      <c r="I363" s="181"/>
      <c r="J363" s="181"/>
      <c r="K363" s="181"/>
      <c r="L363" s="181"/>
      <c r="M363" s="181"/>
      <c r="N363" s="181"/>
      <c r="O363" s="181"/>
      <c r="P363" s="181"/>
      <c r="Q363" s="181"/>
      <c r="R363" s="181"/>
      <c r="S363" s="41"/>
      <c r="T363" s="50"/>
      <c r="U363" s="22"/>
      <c r="V363" s="22"/>
      <c r="W363" s="22"/>
      <c r="X363" s="22"/>
      <c r="Y363" s="22"/>
      <c r="Z363" s="22"/>
      <c r="AA363" s="51"/>
      <c r="AT363" s="6" t="s">
        <v>884</v>
      </c>
      <c r="AU363" s="6" t="s">
        <v>713</v>
      </c>
    </row>
    <row r="364" spans="2:47" s="6" customFormat="1" ht="121.5" customHeight="1">
      <c r="B364" s="21"/>
      <c r="C364" s="22"/>
      <c r="D364" s="22"/>
      <c r="E364" s="22"/>
      <c r="F364" s="299" t="s">
        <v>285</v>
      </c>
      <c r="G364" s="181"/>
      <c r="H364" s="181"/>
      <c r="I364" s="181"/>
      <c r="J364" s="181"/>
      <c r="K364" s="181"/>
      <c r="L364" s="181"/>
      <c r="M364" s="181"/>
      <c r="N364" s="181"/>
      <c r="O364" s="181"/>
      <c r="P364" s="181"/>
      <c r="Q364" s="181"/>
      <c r="R364" s="181"/>
      <c r="S364" s="41"/>
      <c r="T364" s="50"/>
      <c r="U364" s="22"/>
      <c r="V364" s="22"/>
      <c r="W364" s="22"/>
      <c r="X364" s="22"/>
      <c r="Y364" s="22"/>
      <c r="Z364" s="22"/>
      <c r="AA364" s="51"/>
      <c r="AT364" s="6" t="s">
        <v>886</v>
      </c>
      <c r="AU364" s="6" t="s">
        <v>713</v>
      </c>
    </row>
    <row r="365" spans="2:63" s="113" customFormat="1" ht="30.75" customHeight="1">
      <c r="B365" s="114"/>
      <c r="C365" s="115"/>
      <c r="D365" s="123" t="s">
        <v>876</v>
      </c>
      <c r="E365" s="115"/>
      <c r="F365" s="115"/>
      <c r="G365" s="115"/>
      <c r="H365" s="115"/>
      <c r="I365" s="115"/>
      <c r="J365" s="115"/>
      <c r="K365" s="115"/>
      <c r="L365" s="115"/>
      <c r="M365" s="115"/>
      <c r="N365" s="171">
        <f>$BK$365</f>
        <v>0</v>
      </c>
      <c r="O365" s="172"/>
      <c r="P365" s="172"/>
      <c r="Q365" s="172"/>
      <c r="R365" s="115"/>
      <c r="S365" s="117"/>
      <c r="T365" s="118"/>
      <c r="U365" s="115"/>
      <c r="V365" s="115"/>
      <c r="W365" s="119">
        <f>SUM($W$366:$W$395)</f>
        <v>0</v>
      </c>
      <c r="X365" s="115"/>
      <c r="Y365" s="119">
        <f>SUM($Y$366:$Y$395)</f>
        <v>0.14915450000000002</v>
      </c>
      <c r="Z365" s="115"/>
      <c r="AA365" s="120">
        <f>SUM($AA$366:$AA$395)</f>
        <v>0</v>
      </c>
      <c r="AR365" s="121" t="s">
        <v>713</v>
      </c>
      <c r="AT365" s="121" t="s">
        <v>703</v>
      </c>
      <c r="AU365" s="121" t="s">
        <v>654</v>
      </c>
      <c r="AY365" s="121" t="s">
        <v>783</v>
      </c>
      <c r="BK365" s="122">
        <f>SUM($BK$366:$BK$395)</f>
        <v>0</v>
      </c>
    </row>
    <row r="366" spans="2:65" s="6" customFormat="1" ht="27" customHeight="1">
      <c r="B366" s="21"/>
      <c r="C366" s="124" t="s">
        <v>286</v>
      </c>
      <c r="D366" s="124" t="s">
        <v>784</v>
      </c>
      <c r="E366" s="125" t="s">
        <v>287</v>
      </c>
      <c r="F366" s="158" t="s">
        <v>288</v>
      </c>
      <c r="G366" s="280"/>
      <c r="H366" s="280"/>
      <c r="I366" s="280"/>
      <c r="J366" s="127" t="s">
        <v>818</v>
      </c>
      <c r="K366" s="128">
        <v>9.3</v>
      </c>
      <c r="L366" s="281"/>
      <c r="M366" s="280"/>
      <c r="N366" s="282">
        <f>ROUND($L$366*$K$366,2)</f>
        <v>0</v>
      </c>
      <c r="O366" s="280"/>
      <c r="P366" s="280"/>
      <c r="Q366" s="280"/>
      <c r="R366" s="126" t="s">
        <v>788</v>
      </c>
      <c r="S366" s="41"/>
      <c r="T366" s="129"/>
      <c r="U366" s="130" t="s">
        <v>674</v>
      </c>
      <c r="V366" s="22"/>
      <c r="W366" s="22"/>
      <c r="X366" s="131">
        <v>1E-05</v>
      </c>
      <c r="Y366" s="131">
        <f>$X$366*$K$366</f>
        <v>9.300000000000001E-05</v>
      </c>
      <c r="Z366" s="131">
        <v>0</v>
      </c>
      <c r="AA366" s="132">
        <f>$Z$366*$K$366</f>
        <v>0</v>
      </c>
      <c r="AR366" s="89" t="s">
        <v>958</v>
      </c>
      <c r="AT366" s="89" t="s">
        <v>784</v>
      </c>
      <c r="AU366" s="89" t="s">
        <v>713</v>
      </c>
      <c r="AY366" s="6" t="s">
        <v>783</v>
      </c>
      <c r="BE366" s="133">
        <f>IF($U$366="základní",$N$366,0)</f>
        <v>0</v>
      </c>
      <c r="BF366" s="133">
        <f>IF($U$366="snížená",$N$366,0)</f>
        <v>0</v>
      </c>
      <c r="BG366" s="133">
        <f>IF($U$366="zákl. přenesená",$N$366,0)</f>
        <v>0</v>
      </c>
      <c r="BH366" s="133">
        <f>IF($U$366="sníž. přenesená",$N$366,0)</f>
        <v>0</v>
      </c>
      <c r="BI366" s="133">
        <f>IF($U$366="nulová",$N$366,0)</f>
        <v>0</v>
      </c>
      <c r="BJ366" s="89" t="s">
        <v>654</v>
      </c>
      <c r="BK366" s="133">
        <f>ROUND($L$366*$K$366,2)</f>
        <v>0</v>
      </c>
      <c r="BL366" s="89" t="s">
        <v>958</v>
      </c>
      <c r="BM366" s="89" t="s">
        <v>289</v>
      </c>
    </row>
    <row r="367" spans="2:47" s="6" customFormat="1" ht="16.5" customHeight="1">
      <c r="B367" s="21"/>
      <c r="C367" s="22"/>
      <c r="D367" s="22"/>
      <c r="E367" s="22"/>
      <c r="F367" s="298" t="s">
        <v>290</v>
      </c>
      <c r="G367" s="181"/>
      <c r="H367" s="181"/>
      <c r="I367" s="181"/>
      <c r="J367" s="181"/>
      <c r="K367" s="181"/>
      <c r="L367" s="181"/>
      <c r="M367" s="181"/>
      <c r="N367" s="181"/>
      <c r="O367" s="181"/>
      <c r="P367" s="181"/>
      <c r="Q367" s="181"/>
      <c r="R367" s="181"/>
      <c r="S367" s="41"/>
      <c r="T367" s="50"/>
      <c r="U367" s="22"/>
      <c r="V367" s="22"/>
      <c r="W367" s="22"/>
      <c r="X367" s="22"/>
      <c r="Y367" s="22"/>
      <c r="Z367" s="22"/>
      <c r="AA367" s="51"/>
      <c r="AT367" s="6" t="s">
        <v>884</v>
      </c>
      <c r="AU367" s="6" t="s">
        <v>713</v>
      </c>
    </row>
    <row r="368" spans="2:47" s="6" customFormat="1" ht="85.5" customHeight="1">
      <c r="B368" s="21"/>
      <c r="C368" s="22"/>
      <c r="D368" s="22"/>
      <c r="E368" s="22"/>
      <c r="F368" s="299" t="s">
        <v>291</v>
      </c>
      <c r="G368" s="181"/>
      <c r="H368" s="181"/>
      <c r="I368" s="181"/>
      <c r="J368" s="181"/>
      <c r="K368" s="181"/>
      <c r="L368" s="181"/>
      <c r="M368" s="181"/>
      <c r="N368" s="181"/>
      <c r="O368" s="181"/>
      <c r="P368" s="181"/>
      <c r="Q368" s="181"/>
      <c r="R368" s="181"/>
      <c r="S368" s="41"/>
      <c r="T368" s="50"/>
      <c r="U368" s="22"/>
      <c r="V368" s="22"/>
      <c r="W368" s="22"/>
      <c r="X368" s="22"/>
      <c r="Y368" s="22"/>
      <c r="Z368" s="22"/>
      <c r="AA368" s="51"/>
      <c r="AT368" s="6" t="s">
        <v>886</v>
      </c>
      <c r="AU368" s="6" t="s">
        <v>713</v>
      </c>
    </row>
    <row r="369" spans="2:47" s="6" customFormat="1" ht="27" customHeight="1">
      <c r="B369" s="21"/>
      <c r="C369" s="22"/>
      <c r="D369" s="22"/>
      <c r="E369" s="22"/>
      <c r="F369" s="299" t="s">
        <v>1117</v>
      </c>
      <c r="G369" s="181"/>
      <c r="H369" s="181"/>
      <c r="I369" s="181"/>
      <c r="J369" s="181"/>
      <c r="K369" s="181"/>
      <c r="L369" s="181"/>
      <c r="M369" s="181"/>
      <c r="N369" s="181"/>
      <c r="O369" s="181"/>
      <c r="P369" s="181"/>
      <c r="Q369" s="181"/>
      <c r="R369" s="181"/>
      <c r="S369" s="41"/>
      <c r="T369" s="50"/>
      <c r="U369" s="22"/>
      <c r="V369" s="22"/>
      <c r="W369" s="22"/>
      <c r="X369" s="22"/>
      <c r="Y369" s="22"/>
      <c r="Z369" s="22"/>
      <c r="AA369" s="51"/>
      <c r="AT369" s="6" t="s">
        <v>1118</v>
      </c>
      <c r="AU369" s="6" t="s">
        <v>713</v>
      </c>
    </row>
    <row r="370" spans="2:51" s="6" customFormat="1" ht="15.75" customHeight="1">
      <c r="B370" s="139"/>
      <c r="C370" s="140"/>
      <c r="D370" s="140"/>
      <c r="E370" s="140"/>
      <c r="F370" s="296" t="s">
        <v>194</v>
      </c>
      <c r="G370" s="297"/>
      <c r="H370" s="297"/>
      <c r="I370" s="297"/>
      <c r="J370" s="140"/>
      <c r="K370" s="142">
        <v>9.3</v>
      </c>
      <c r="L370" s="140"/>
      <c r="M370" s="140"/>
      <c r="N370" s="140"/>
      <c r="O370" s="140"/>
      <c r="P370" s="140"/>
      <c r="Q370" s="140"/>
      <c r="R370" s="140"/>
      <c r="S370" s="143"/>
      <c r="T370" s="144"/>
      <c r="U370" s="140"/>
      <c r="V370" s="140"/>
      <c r="W370" s="140"/>
      <c r="X370" s="140"/>
      <c r="Y370" s="140"/>
      <c r="Z370" s="140"/>
      <c r="AA370" s="145"/>
      <c r="AT370" s="146" t="s">
        <v>888</v>
      </c>
      <c r="AU370" s="146" t="s">
        <v>713</v>
      </c>
      <c r="AV370" s="146" t="s">
        <v>713</v>
      </c>
      <c r="AW370" s="146" t="s">
        <v>761</v>
      </c>
      <c r="AX370" s="146" t="s">
        <v>654</v>
      </c>
      <c r="AY370" s="146" t="s">
        <v>783</v>
      </c>
    </row>
    <row r="371" spans="2:65" s="6" customFormat="1" ht="15.75" customHeight="1">
      <c r="B371" s="21"/>
      <c r="C371" s="147" t="s">
        <v>292</v>
      </c>
      <c r="D371" s="147" t="s">
        <v>948</v>
      </c>
      <c r="E371" s="148" t="s">
        <v>293</v>
      </c>
      <c r="F371" s="300" t="s">
        <v>294</v>
      </c>
      <c r="G371" s="301"/>
      <c r="H371" s="301"/>
      <c r="I371" s="301"/>
      <c r="J371" s="149" t="s">
        <v>818</v>
      </c>
      <c r="K371" s="150">
        <v>9.3</v>
      </c>
      <c r="L371" s="302"/>
      <c r="M371" s="301"/>
      <c r="N371" s="303">
        <f>ROUND($L$371*$K$371,2)</f>
        <v>0</v>
      </c>
      <c r="O371" s="280"/>
      <c r="P371" s="280"/>
      <c r="Q371" s="280"/>
      <c r="R371" s="126" t="s">
        <v>788</v>
      </c>
      <c r="S371" s="41"/>
      <c r="T371" s="129"/>
      <c r="U371" s="130" t="s">
        <v>674</v>
      </c>
      <c r="V371" s="22"/>
      <c r="W371" s="22"/>
      <c r="X371" s="131">
        <v>0.0115</v>
      </c>
      <c r="Y371" s="131">
        <f>$X$371*$K$371</f>
        <v>0.10695</v>
      </c>
      <c r="Z371" s="131">
        <v>0</v>
      </c>
      <c r="AA371" s="132">
        <f>$Z$371*$K$371</f>
        <v>0</v>
      </c>
      <c r="AR371" s="89" t="s">
        <v>1053</v>
      </c>
      <c r="AT371" s="89" t="s">
        <v>948</v>
      </c>
      <c r="AU371" s="89" t="s">
        <v>713</v>
      </c>
      <c r="AY371" s="6" t="s">
        <v>783</v>
      </c>
      <c r="BE371" s="133">
        <f>IF($U$371="základní",$N$371,0)</f>
        <v>0</v>
      </c>
      <c r="BF371" s="133">
        <f>IF($U$371="snížená",$N$371,0)</f>
        <v>0</v>
      </c>
      <c r="BG371" s="133">
        <f>IF($U$371="zákl. přenesená",$N$371,0)</f>
        <v>0</v>
      </c>
      <c r="BH371" s="133">
        <f>IF($U$371="sníž. přenesená",$N$371,0)</f>
        <v>0</v>
      </c>
      <c r="BI371" s="133">
        <f>IF($U$371="nulová",$N$371,0)</f>
        <v>0</v>
      </c>
      <c r="BJ371" s="89" t="s">
        <v>654</v>
      </c>
      <c r="BK371" s="133">
        <f>ROUND($L$371*$K$371,2)</f>
        <v>0</v>
      </c>
      <c r="BL371" s="89" t="s">
        <v>958</v>
      </c>
      <c r="BM371" s="89" t="s">
        <v>295</v>
      </c>
    </row>
    <row r="372" spans="2:47" s="6" customFormat="1" ht="16.5" customHeight="1">
      <c r="B372" s="21"/>
      <c r="C372" s="22"/>
      <c r="D372" s="22"/>
      <c r="E372" s="22"/>
      <c r="F372" s="298" t="s">
        <v>296</v>
      </c>
      <c r="G372" s="181"/>
      <c r="H372" s="181"/>
      <c r="I372" s="181"/>
      <c r="J372" s="181"/>
      <c r="K372" s="181"/>
      <c r="L372" s="181"/>
      <c r="M372" s="181"/>
      <c r="N372" s="181"/>
      <c r="O372" s="181"/>
      <c r="P372" s="181"/>
      <c r="Q372" s="181"/>
      <c r="R372" s="181"/>
      <c r="S372" s="41"/>
      <c r="T372" s="50"/>
      <c r="U372" s="22"/>
      <c r="V372" s="22"/>
      <c r="W372" s="22"/>
      <c r="X372" s="22"/>
      <c r="Y372" s="22"/>
      <c r="Z372" s="22"/>
      <c r="AA372" s="51"/>
      <c r="AT372" s="6" t="s">
        <v>884</v>
      </c>
      <c r="AU372" s="6" t="s">
        <v>713</v>
      </c>
    </row>
    <row r="373" spans="2:47" s="6" customFormat="1" ht="27" customHeight="1">
      <c r="B373" s="21"/>
      <c r="C373" s="22"/>
      <c r="D373" s="22"/>
      <c r="E373" s="22"/>
      <c r="F373" s="299" t="s">
        <v>1117</v>
      </c>
      <c r="G373" s="181"/>
      <c r="H373" s="181"/>
      <c r="I373" s="181"/>
      <c r="J373" s="181"/>
      <c r="K373" s="181"/>
      <c r="L373" s="181"/>
      <c r="M373" s="181"/>
      <c r="N373" s="181"/>
      <c r="O373" s="181"/>
      <c r="P373" s="181"/>
      <c r="Q373" s="181"/>
      <c r="R373" s="181"/>
      <c r="S373" s="41"/>
      <c r="T373" s="50"/>
      <c r="U373" s="22"/>
      <c r="V373" s="22"/>
      <c r="W373" s="22"/>
      <c r="X373" s="22"/>
      <c r="Y373" s="22"/>
      <c r="Z373" s="22"/>
      <c r="AA373" s="51"/>
      <c r="AT373" s="6" t="s">
        <v>1118</v>
      </c>
      <c r="AU373" s="6" t="s">
        <v>713</v>
      </c>
    </row>
    <row r="374" spans="2:65" s="6" customFormat="1" ht="27" customHeight="1">
      <c r="B374" s="21"/>
      <c r="C374" s="124" t="s">
        <v>297</v>
      </c>
      <c r="D374" s="124" t="s">
        <v>784</v>
      </c>
      <c r="E374" s="125" t="s">
        <v>298</v>
      </c>
      <c r="F374" s="158" t="s">
        <v>299</v>
      </c>
      <c r="G374" s="280"/>
      <c r="H374" s="280"/>
      <c r="I374" s="280"/>
      <c r="J374" s="127" t="s">
        <v>787</v>
      </c>
      <c r="K374" s="128">
        <v>6.2</v>
      </c>
      <c r="L374" s="281"/>
      <c r="M374" s="280"/>
      <c r="N374" s="282">
        <f>ROUND($L$374*$K$374,2)</f>
        <v>0</v>
      </c>
      <c r="O374" s="280"/>
      <c r="P374" s="280"/>
      <c r="Q374" s="280"/>
      <c r="R374" s="126" t="s">
        <v>788</v>
      </c>
      <c r="S374" s="41"/>
      <c r="T374" s="129"/>
      <c r="U374" s="130" t="s">
        <v>674</v>
      </c>
      <c r="V374" s="22"/>
      <c r="W374" s="22"/>
      <c r="X374" s="131">
        <v>1E-05</v>
      </c>
      <c r="Y374" s="131">
        <f>$X$374*$K$374</f>
        <v>6.2E-05</v>
      </c>
      <c r="Z374" s="131">
        <v>0</v>
      </c>
      <c r="AA374" s="132">
        <f>$Z$374*$K$374</f>
        <v>0</v>
      </c>
      <c r="AR374" s="89" t="s">
        <v>958</v>
      </c>
      <c r="AT374" s="89" t="s">
        <v>784</v>
      </c>
      <c r="AU374" s="89" t="s">
        <v>713</v>
      </c>
      <c r="AY374" s="6" t="s">
        <v>783</v>
      </c>
      <c r="BE374" s="133">
        <f>IF($U$374="základní",$N$374,0)</f>
        <v>0</v>
      </c>
      <c r="BF374" s="133">
        <f>IF($U$374="snížená",$N$374,0)</f>
        <v>0</v>
      </c>
      <c r="BG374" s="133">
        <f>IF($U$374="zákl. přenesená",$N$374,0)</f>
        <v>0</v>
      </c>
      <c r="BH374" s="133">
        <f>IF($U$374="sníž. přenesená",$N$374,0)</f>
        <v>0</v>
      </c>
      <c r="BI374" s="133">
        <f>IF($U$374="nulová",$N$374,0)</f>
        <v>0</v>
      </c>
      <c r="BJ374" s="89" t="s">
        <v>654</v>
      </c>
      <c r="BK374" s="133">
        <f>ROUND($L$374*$K$374,2)</f>
        <v>0</v>
      </c>
      <c r="BL374" s="89" t="s">
        <v>958</v>
      </c>
      <c r="BM374" s="89" t="s">
        <v>300</v>
      </c>
    </row>
    <row r="375" spans="2:47" s="6" customFormat="1" ht="16.5" customHeight="1">
      <c r="B375" s="21"/>
      <c r="C375" s="22"/>
      <c r="D375" s="22"/>
      <c r="E375" s="22"/>
      <c r="F375" s="298" t="s">
        <v>301</v>
      </c>
      <c r="G375" s="181"/>
      <c r="H375" s="181"/>
      <c r="I375" s="181"/>
      <c r="J375" s="181"/>
      <c r="K375" s="181"/>
      <c r="L375" s="181"/>
      <c r="M375" s="181"/>
      <c r="N375" s="181"/>
      <c r="O375" s="181"/>
      <c r="P375" s="181"/>
      <c r="Q375" s="181"/>
      <c r="R375" s="181"/>
      <c r="S375" s="41"/>
      <c r="T375" s="50"/>
      <c r="U375" s="22"/>
      <c r="V375" s="22"/>
      <c r="W375" s="22"/>
      <c r="X375" s="22"/>
      <c r="Y375" s="22"/>
      <c r="Z375" s="22"/>
      <c r="AA375" s="51"/>
      <c r="AT375" s="6" t="s">
        <v>884</v>
      </c>
      <c r="AU375" s="6" t="s">
        <v>713</v>
      </c>
    </row>
    <row r="376" spans="2:47" s="6" customFormat="1" ht="85.5" customHeight="1">
      <c r="B376" s="21"/>
      <c r="C376" s="22"/>
      <c r="D376" s="22"/>
      <c r="E376" s="22"/>
      <c r="F376" s="299" t="s">
        <v>291</v>
      </c>
      <c r="G376" s="181"/>
      <c r="H376" s="181"/>
      <c r="I376" s="181"/>
      <c r="J376" s="181"/>
      <c r="K376" s="181"/>
      <c r="L376" s="181"/>
      <c r="M376" s="181"/>
      <c r="N376" s="181"/>
      <c r="O376" s="181"/>
      <c r="P376" s="181"/>
      <c r="Q376" s="181"/>
      <c r="R376" s="181"/>
      <c r="S376" s="41"/>
      <c r="T376" s="50"/>
      <c r="U376" s="22"/>
      <c r="V376" s="22"/>
      <c r="W376" s="22"/>
      <c r="X376" s="22"/>
      <c r="Y376" s="22"/>
      <c r="Z376" s="22"/>
      <c r="AA376" s="51"/>
      <c r="AT376" s="6" t="s">
        <v>886</v>
      </c>
      <c r="AU376" s="6" t="s">
        <v>713</v>
      </c>
    </row>
    <row r="377" spans="2:47" s="6" customFormat="1" ht="27" customHeight="1">
      <c r="B377" s="21"/>
      <c r="C377" s="22"/>
      <c r="D377" s="22"/>
      <c r="E377" s="22"/>
      <c r="F377" s="299" t="s">
        <v>1117</v>
      </c>
      <c r="G377" s="181"/>
      <c r="H377" s="181"/>
      <c r="I377" s="181"/>
      <c r="J377" s="181"/>
      <c r="K377" s="181"/>
      <c r="L377" s="181"/>
      <c r="M377" s="181"/>
      <c r="N377" s="181"/>
      <c r="O377" s="181"/>
      <c r="P377" s="181"/>
      <c r="Q377" s="181"/>
      <c r="R377" s="181"/>
      <c r="S377" s="41"/>
      <c r="T377" s="50"/>
      <c r="U377" s="22"/>
      <c r="V377" s="22"/>
      <c r="W377" s="22"/>
      <c r="X377" s="22"/>
      <c r="Y377" s="22"/>
      <c r="Z377" s="22"/>
      <c r="AA377" s="51"/>
      <c r="AT377" s="6" t="s">
        <v>1118</v>
      </c>
      <c r="AU377" s="6" t="s">
        <v>713</v>
      </c>
    </row>
    <row r="378" spans="2:51" s="6" customFormat="1" ht="15.75" customHeight="1">
      <c r="B378" s="139"/>
      <c r="C378" s="140"/>
      <c r="D378" s="140"/>
      <c r="E378" s="140"/>
      <c r="F378" s="296" t="s">
        <v>302</v>
      </c>
      <c r="G378" s="297"/>
      <c r="H378" s="297"/>
      <c r="I378" s="297"/>
      <c r="J378" s="140"/>
      <c r="K378" s="142">
        <v>6.2</v>
      </c>
      <c r="L378" s="140"/>
      <c r="M378" s="140"/>
      <c r="N378" s="140"/>
      <c r="O378" s="140"/>
      <c r="P378" s="140"/>
      <c r="Q378" s="140"/>
      <c r="R378" s="140"/>
      <c r="S378" s="143"/>
      <c r="T378" s="144"/>
      <c r="U378" s="140"/>
      <c r="V378" s="140"/>
      <c r="W378" s="140"/>
      <c r="X378" s="140"/>
      <c r="Y378" s="140"/>
      <c r="Z378" s="140"/>
      <c r="AA378" s="145"/>
      <c r="AT378" s="146" t="s">
        <v>888</v>
      </c>
      <c r="AU378" s="146" t="s">
        <v>713</v>
      </c>
      <c r="AV378" s="146" t="s">
        <v>713</v>
      </c>
      <c r="AW378" s="146" t="s">
        <v>761</v>
      </c>
      <c r="AX378" s="146" t="s">
        <v>704</v>
      </c>
      <c r="AY378" s="146" t="s">
        <v>783</v>
      </c>
    </row>
    <row r="379" spans="2:65" s="6" customFormat="1" ht="27" customHeight="1">
      <c r="B379" s="21"/>
      <c r="C379" s="124" t="s">
        <v>303</v>
      </c>
      <c r="D379" s="124" t="s">
        <v>784</v>
      </c>
      <c r="E379" s="125" t="s">
        <v>304</v>
      </c>
      <c r="F379" s="158" t="s">
        <v>305</v>
      </c>
      <c r="G379" s="280"/>
      <c r="H379" s="280"/>
      <c r="I379" s="280"/>
      <c r="J379" s="127" t="s">
        <v>787</v>
      </c>
      <c r="K379" s="128">
        <v>6</v>
      </c>
      <c r="L379" s="281"/>
      <c r="M379" s="280"/>
      <c r="N379" s="282">
        <f>ROUND($L$379*$K$379,2)</f>
        <v>0</v>
      </c>
      <c r="O379" s="280"/>
      <c r="P379" s="280"/>
      <c r="Q379" s="280"/>
      <c r="R379" s="126" t="s">
        <v>788</v>
      </c>
      <c r="S379" s="41"/>
      <c r="T379" s="129"/>
      <c r="U379" s="130" t="s">
        <v>674</v>
      </c>
      <c r="V379" s="22"/>
      <c r="W379" s="22"/>
      <c r="X379" s="131">
        <v>1E-05</v>
      </c>
      <c r="Y379" s="131">
        <f>$X$379*$K$379</f>
        <v>6.000000000000001E-05</v>
      </c>
      <c r="Z379" s="131">
        <v>0</v>
      </c>
      <c r="AA379" s="132">
        <f>$Z$379*$K$379</f>
        <v>0</v>
      </c>
      <c r="AR379" s="89" t="s">
        <v>958</v>
      </c>
      <c r="AT379" s="89" t="s">
        <v>784</v>
      </c>
      <c r="AU379" s="89" t="s">
        <v>713</v>
      </c>
      <c r="AY379" s="6" t="s">
        <v>783</v>
      </c>
      <c r="BE379" s="133">
        <f>IF($U$379="základní",$N$379,0)</f>
        <v>0</v>
      </c>
      <c r="BF379" s="133">
        <f>IF($U$379="snížená",$N$379,0)</f>
        <v>0</v>
      </c>
      <c r="BG379" s="133">
        <f>IF($U$379="zákl. přenesená",$N$379,0)</f>
        <v>0</v>
      </c>
      <c r="BH379" s="133">
        <f>IF($U$379="sníž. přenesená",$N$379,0)</f>
        <v>0</v>
      </c>
      <c r="BI379" s="133">
        <f>IF($U$379="nulová",$N$379,0)</f>
        <v>0</v>
      </c>
      <c r="BJ379" s="89" t="s">
        <v>654</v>
      </c>
      <c r="BK379" s="133">
        <f>ROUND($L$379*$K$379,2)</f>
        <v>0</v>
      </c>
      <c r="BL379" s="89" t="s">
        <v>958</v>
      </c>
      <c r="BM379" s="89" t="s">
        <v>306</v>
      </c>
    </row>
    <row r="380" spans="2:47" s="6" customFormat="1" ht="16.5" customHeight="1">
      <c r="B380" s="21"/>
      <c r="C380" s="22"/>
      <c r="D380" s="22"/>
      <c r="E380" s="22"/>
      <c r="F380" s="298" t="s">
        <v>307</v>
      </c>
      <c r="G380" s="181"/>
      <c r="H380" s="181"/>
      <c r="I380" s="181"/>
      <c r="J380" s="181"/>
      <c r="K380" s="181"/>
      <c r="L380" s="181"/>
      <c r="M380" s="181"/>
      <c r="N380" s="181"/>
      <c r="O380" s="181"/>
      <c r="P380" s="181"/>
      <c r="Q380" s="181"/>
      <c r="R380" s="181"/>
      <c r="S380" s="41"/>
      <c r="T380" s="50"/>
      <c r="U380" s="22"/>
      <c r="V380" s="22"/>
      <c r="W380" s="22"/>
      <c r="X380" s="22"/>
      <c r="Y380" s="22"/>
      <c r="Z380" s="22"/>
      <c r="AA380" s="51"/>
      <c r="AT380" s="6" t="s">
        <v>884</v>
      </c>
      <c r="AU380" s="6" t="s">
        <v>713</v>
      </c>
    </row>
    <row r="381" spans="2:47" s="6" customFormat="1" ht="85.5" customHeight="1">
      <c r="B381" s="21"/>
      <c r="C381" s="22"/>
      <c r="D381" s="22"/>
      <c r="E381" s="22"/>
      <c r="F381" s="299" t="s">
        <v>291</v>
      </c>
      <c r="G381" s="181"/>
      <c r="H381" s="181"/>
      <c r="I381" s="181"/>
      <c r="J381" s="181"/>
      <c r="K381" s="181"/>
      <c r="L381" s="181"/>
      <c r="M381" s="181"/>
      <c r="N381" s="181"/>
      <c r="O381" s="181"/>
      <c r="P381" s="181"/>
      <c r="Q381" s="181"/>
      <c r="R381" s="181"/>
      <c r="S381" s="41"/>
      <c r="T381" s="50"/>
      <c r="U381" s="22"/>
      <c r="V381" s="22"/>
      <c r="W381" s="22"/>
      <c r="X381" s="22"/>
      <c r="Y381" s="22"/>
      <c r="Z381" s="22"/>
      <c r="AA381" s="51"/>
      <c r="AT381" s="6" t="s">
        <v>886</v>
      </c>
      <c r="AU381" s="6" t="s">
        <v>713</v>
      </c>
    </row>
    <row r="382" spans="2:47" s="6" customFormat="1" ht="27" customHeight="1">
      <c r="B382" s="21"/>
      <c r="C382" s="22"/>
      <c r="D382" s="22"/>
      <c r="E382" s="22"/>
      <c r="F382" s="299" t="s">
        <v>1117</v>
      </c>
      <c r="G382" s="181"/>
      <c r="H382" s="181"/>
      <c r="I382" s="181"/>
      <c r="J382" s="181"/>
      <c r="K382" s="181"/>
      <c r="L382" s="181"/>
      <c r="M382" s="181"/>
      <c r="N382" s="181"/>
      <c r="O382" s="181"/>
      <c r="P382" s="181"/>
      <c r="Q382" s="181"/>
      <c r="R382" s="181"/>
      <c r="S382" s="41"/>
      <c r="T382" s="50"/>
      <c r="U382" s="22"/>
      <c r="V382" s="22"/>
      <c r="W382" s="22"/>
      <c r="X382" s="22"/>
      <c r="Y382" s="22"/>
      <c r="Z382" s="22"/>
      <c r="AA382" s="51"/>
      <c r="AT382" s="6" t="s">
        <v>1118</v>
      </c>
      <c r="AU382" s="6" t="s">
        <v>713</v>
      </c>
    </row>
    <row r="383" spans="2:51" s="6" customFormat="1" ht="15.75" customHeight="1">
      <c r="B383" s="139"/>
      <c r="C383" s="140"/>
      <c r="D383" s="140"/>
      <c r="E383" s="140"/>
      <c r="F383" s="296" t="s">
        <v>308</v>
      </c>
      <c r="G383" s="297"/>
      <c r="H383" s="297"/>
      <c r="I383" s="297"/>
      <c r="J383" s="140"/>
      <c r="K383" s="142">
        <v>6</v>
      </c>
      <c r="L383" s="140"/>
      <c r="M383" s="140"/>
      <c r="N383" s="140"/>
      <c r="O383" s="140"/>
      <c r="P383" s="140"/>
      <c r="Q383" s="140"/>
      <c r="R383" s="140"/>
      <c r="S383" s="143"/>
      <c r="T383" s="144"/>
      <c r="U383" s="140"/>
      <c r="V383" s="140"/>
      <c r="W383" s="140"/>
      <c r="X383" s="140"/>
      <c r="Y383" s="140"/>
      <c r="Z383" s="140"/>
      <c r="AA383" s="145"/>
      <c r="AT383" s="146" t="s">
        <v>888</v>
      </c>
      <c r="AU383" s="146" t="s">
        <v>713</v>
      </c>
      <c r="AV383" s="146" t="s">
        <v>713</v>
      </c>
      <c r="AW383" s="146" t="s">
        <v>761</v>
      </c>
      <c r="AX383" s="146" t="s">
        <v>704</v>
      </c>
      <c r="AY383" s="146" t="s">
        <v>783</v>
      </c>
    </row>
    <row r="384" spans="2:65" s="6" customFormat="1" ht="27" customHeight="1">
      <c r="B384" s="21"/>
      <c r="C384" s="124" t="s">
        <v>309</v>
      </c>
      <c r="D384" s="124" t="s">
        <v>784</v>
      </c>
      <c r="E384" s="125" t="s">
        <v>310</v>
      </c>
      <c r="F384" s="158" t="s">
        <v>311</v>
      </c>
      <c r="G384" s="280"/>
      <c r="H384" s="280"/>
      <c r="I384" s="280"/>
      <c r="J384" s="127" t="s">
        <v>818</v>
      </c>
      <c r="K384" s="128">
        <v>9.3</v>
      </c>
      <c r="L384" s="281"/>
      <c r="M384" s="280"/>
      <c r="N384" s="282">
        <f>ROUND($L$384*$K$384,2)</f>
        <v>0</v>
      </c>
      <c r="O384" s="280"/>
      <c r="P384" s="280"/>
      <c r="Q384" s="280"/>
      <c r="R384" s="126" t="s">
        <v>788</v>
      </c>
      <c r="S384" s="41"/>
      <c r="T384" s="129"/>
      <c r="U384" s="130" t="s">
        <v>674</v>
      </c>
      <c r="V384" s="22"/>
      <c r="W384" s="22"/>
      <c r="X384" s="131">
        <v>0</v>
      </c>
      <c r="Y384" s="131">
        <f>$X$384*$K$384</f>
        <v>0</v>
      </c>
      <c r="Z384" s="131">
        <v>0</v>
      </c>
      <c r="AA384" s="132">
        <f>$Z$384*$K$384</f>
        <v>0</v>
      </c>
      <c r="AR384" s="89" t="s">
        <v>958</v>
      </c>
      <c r="AT384" s="89" t="s">
        <v>784</v>
      </c>
      <c r="AU384" s="89" t="s">
        <v>713</v>
      </c>
      <c r="AY384" s="6" t="s">
        <v>783</v>
      </c>
      <c r="BE384" s="133">
        <f>IF($U$384="základní",$N$384,0)</f>
        <v>0</v>
      </c>
      <c r="BF384" s="133">
        <f>IF($U$384="snížená",$N$384,0)</f>
        <v>0</v>
      </c>
      <c r="BG384" s="133">
        <f>IF($U$384="zákl. přenesená",$N$384,0)</f>
        <v>0</v>
      </c>
      <c r="BH384" s="133">
        <f>IF($U$384="sníž. přenesená",$N$384,0)</f>
        <v>0</v>
      </c>
      <c r="BI384" s="133">
        <f>IF($U$384="nulová",$N$384,0)</f>
        <v>0</v>
      </c>
      <c r="BJ384" s="89" t="s">
        <v>654</v>
      </c>
      <c r="BK384" s="133">
        <f>ROUND($L$384*$K$384,2)</f>
        <v>0</v>
      </c>
      <c r="BL384" s="89" t="s">
        <v>958</v>
      </c>
      <c r="BM384" s="89" t="s">
        <v>312</v>
      </c>
    </row>
    <row r="385" spans="2:47" s="6" customFormat="1" ht="16.5" customHeight="1">
      <c r="B385" s="21"/>
      <c r="C385" s="22"/>
      <c r="D385" s="22"/>
      <c r="E385" s="22"/>
      <c r="F385" s="298" t="s">
        <v>313</v>
      </c>
      <c r="G385" s="181"/>
      <c r="H385" s="181"/>
      <c r="I385" s="181"/>
      <c r="J385" s="181"/>
      <c r="K385" s="181"/>
      <c r="L385" s="181"/>
      <c r="M385" s="181"/>
      <c r="N385" s="181"/>
      <c r="O385" s="181"/>
      <c r="P385" s="181"/>
      <c r="Q385" s="181"/>
      <c r="R385" s="181"/>
      <c r="S385" s="41"/>
      <c r="T385" s="50"/>
      <c r="U385" s="22"/>
      <c r="V385" s="22"/>
      <c r="W385" s="22"/>
      <c r="X385" s="22"/>
      <c r="Y385" s="22"/>
      <c r="Z385" s="22"/>
      <c r="AA385" s="51"/>
      <c r="AT385" s="6" t="s">
        <v>884</v>
      </c>
      <c r="AU385" s="6" t="s">
        <v>713</v>
      </c>
    </row>
    <row r="386" spans="2:47" s="6" customFormat="1" ht="74.25" customHeight="1">
      <c r="B386" s="21"/>
      <c r="C386" s="22"/>
      <c r="D386" s="22"/>
      <c r="E386" s="22"/>
      <c r="F386" s="299" t="s">
        <v>314</v>
      </c>
      <c r="G386" s="181"/>
      <c r="H386" s="181"/>
      <c r="I386" s="181"/>
      <c r="J386" s="181"/>
      <c r="K386" s="181"/>
      <c r="L386" s="181"/>
      <c r="M386" s="181"/>
      <c r="N386" s="181"/>
      <c r="O386" s="181"/>
      <c r="P386" s="181"/>
      <c r="Q386" s="181"/>
      <c r="R386" s="181"/>
      <c r="S386" s="41"/>
      <c r="T386" s="50"/>
      <c r="U386" s="22"/>
      <c r="V386" s="22"/>
      <c r="W386" s="22"/>
      <c r="X386" s="22"/>
      <c r="Y386" s="22"/>
      <c r="Z386" s="22"/>
      <c r="AA386" s="51"/>
      <c r="AT386" s="6" t="s">
        <v>886</v>
      </c>
      <c r="AU386" s="6" t="s">
        <v>713</v>
      </c>
    </row>
    <row r="387" spans="2:47" s="6" customFormat="1" ht="27" customHeight="1">
      <c r="B387" s="21"/>
      <c r="C387" s="22"/>
      <c r="D387" s="22"/>
      <c r="E387" s="22"/>
      <c r="F387" s="299" t="s">
        <v>1117</v>
      </c>
      <c r="G387" s="181"/>
      <c r="H387" s="181"/>
      <c r="I387" s="181"/>
      <c r="J387" s="181"/>
      <c r="K387" s="181"/>
      <c r="L387" s="181"/>
      <c r="M387" s="181"/>
      <c r="N387" s="181"/>
      <c r="O387" s="181"/>
      <c r="P387" s="181"/>
      <c r="Q387" s="181"/>
      <c r="R387" s="181"/>
      <c r="S387" s="41"/>
      <c r="T387" s="50"/>
      <c r="U387" s="22"/>
      <c r="V387" s="22"/>
      <c r="W387" s="22"/>
      <c r="X387" s="22"/>
      <c r="Y387" s="22"/>
      <c r="Z387" s="22"/>
      <c r="AA387" s="51"/>
      <c r="AT387" s="6" t="s">
        <v>1118</v>
      </c>
      <c r="AU387" s="6" t="s">
        <v>713</v>
      </c>
    </row>
    <row r="388" spans="2:51" s="6" customFormat="1" ht="15.75" customHeight="1">
      <c r="B388" s="139"/>
      <c r="C388" s="140"/>
      <c r="D388" s="140"/>
      <c r="E388" s="140"/>
      <c r="F388" s="296" t="s">
        <v>315</v>
      </c>
      <c r="G388" s="297"/>
      <c r="H388" s="297"/>
      <c r="I388" s="297"/>
      <c r="J388" s="140"/>
      <c r="K388" s="142">
        <v>9.3</v>
      </c>
      <c r="L388" s="140"/>
      <c r="M388" s="140"/>
      <c r="N388" s="140"/>
      <c r="O388" s="140"/>
      <c r="P388" s="140"/>
      <c r="Q388" s="140"/>
      <c r="R388" s="140"/>
      <c r="S388" s="143"/>
      <c r="T388" s="144"/>
      <c r="U388" s="140"/>
      <c r="V388" s="140"/>
      <c r="W388" s="140"/>
      <c r="X388" s="140"/>
      <c r="Y388" s="140"/>
      <c r="Z388" s="140"/>
      <c r="AA388" s="145"/>
      <c r="AT388" s="146" t="s">
        <v>888</v>
      </c>
      <c r="AU388" s="146" t="s">
        <v>713</v>
      </c>
      <c r="AV388" s="146" t="s">
        <v>713</v>
      </c>
      <c r="AW388" s="146" t="s">
        <v>761</v>
      </c>
      <c r="AX388" s="146" t="s">
        <v>704</v>
      </c>
      <c r="AY388" s="146" t="s">
        <v>783</v>
      </c>
    </row>
    <row r="389" spans="2:65" s="6" customFormat="1" ht="15.75" customHeight="1">
      <c r="B389" s="21"/>
      <c r="C389" s="147" t="s">
        <v>316</v>
      </c>
      <c r="D389" s="147" t="s">
        <v>948</v>
      </c>
      <c r="E389" s="148" t="s">
        <v>1113</v>
      </c>
      <c r="F389" s="300" t="s">
        <v>1114</v>
      </c>
      <c r="G389" s="301"/>
      <c r="H389" s="301"/>
      <c r="I389" s="301"/>
      <c r="J389" s="149" t="s">
        <v>818</v>
      </c>
      <c r="K389" s="150">
        <v>9.765</v>
      </c>
      <c r="L389" s="302"/>
      <c r="M389" s="301"/>
      <c r="N389" s="303">
        <f>ROUND($L$389*$K$389,2)</f>
        <v>0</v>
      </c>
      <c r="O389" s="280"/>
      <c r="P389" s="280"/>
      <c r="Q389" s="280"/>
      <c r="R389" s="126" t="s">
        <v>788</v>
      </c>
      <c r="S389" s="41"/>
      <c r="T389" s="129"/>
      <c r="U389" s="130" t="s">
        <v>674</v>
      </c>
      <c r="V389" s="22"/>
      <c r="W389" s="22"/>
      <c r="X389" s="131">
        <v>0.0043</v>
      </c>
      <c r="Y389" s="131">
        <f>$X$389*$K$389</f>
        <v>0.0419895</v>
      </c>
      <c r="Z389" s="131">
        <v>0</v>
      </c>
      <c r="AA389" s="132">
        <f>$Z$389*$K$389</f>
        <v>0</v>
      </c>
      <c r="AR389" s="89" t="s">
        <v>1053</v>
      </c>
      <c r="AT389" s="89" t="s">
        <v>948</v>
      </c>
      <c r="AU389" s="89" t="s">
        <v>713</v>
      </c>
      <c r="AY389" s="6" t="s">
        <v>783</v>
      </c>
      <c r="BE389" s="133">
        <f>IF($U$389="základní",$N$389,0)</f>
        <v>0</v>
      </c>
      <c r="BF389" s="133">
        <f>IF($U$389="snížená",$N$389,0)</f>
        <v>0</v>
      </c>
      <c r="BG389" s="133">
        <f>IF($U$389="zákl. přenesená",$N$389,0)</f>
        <v>0</v>
      </c>
      <c r="BH389" s="133">
        <f>IF($U$389="sníž. přenesená",$N$389,0)</f>
        <v>0</v>
      </c>
      <c r="BI389" s="133">
        <f>IF($U$389="nulová",$N$389,0)</f>
        <v>0</v>
      </c>
      <c r="BJ389" s="89" t="s">
        <v>654</v>
      </c>
      <c r="BK389" s="133">
        <f>ROUND($L$389*$K$389,2)</f>
        <v>0</v>
      </c>
      <c r="BL389" s="89" t="s">
        <v>958</v>
      </c>
      <c r="BM389" s="89" t="s">
        <v>317</v>
      </c>
    </row>
    <row r="390" spans="2:47" s="6" customFormat="1" ht="16.5" customHeight="1">
      <c r="B390" s="21"/>
      <c r="C390" s="22"/>
      <c r="D390" s="22"/>
      <c r="E390" s="22"/>
      <c r="F390" s="298" t="s">
        <v>1116</v>
      </c>
      <c r="G390" s="181"/>
      <c r="H390" s="181"/>
      <c r="I390" s="181"/>
      <c r="J390" s="181"/>
      <c r="K390" s="181"/>
      <c r="L390" s="181"/>
      <c r="M390" s="181"/>
      <c r="N390" s="181"/>
      <c r="O390" s="181"/>
      <c r="P390" s="181"/>
      <c r="Q390" s="181"/>
      <c r="R390" s="181"/>
      <c r="S390" s="41"/>
      <c r="T390" s="50"/>
      <c r="U390" s="22"/>
      <c r="V390" s="22"/>
      <c r="W390" s="22"/>
      <c r="X390" s="22"/>
      <c r="Y390" s="22"/>
      <c r="Z390" s="22"/>
      <c r="AA390" s="51"/>
      <c r="AT390" s="6" t="s">
        <v>884</v>
      </c>
      <c r="AU390" s="6" t="s">
        <v>713</v>
      </c>
    </row>
    <row r="391" spans="2:47" s="6" customFormat="1" ht="27" customHeight="1">
      <c r="B391" s="21"/>
      <c r="C391" s="22"/>
      <c r="D391" s="22"/>
      <c r="E391" s="22"/>
      <c r="F391" s="299" t="s">
        <v>1117</v>
      </c>
      <c r="G391" s="181"/>
      <c r="H391" s="181"/>
      <c r="I391" s="181"/>
      <c r="J391" s="181"/>
      <c r="K391" s="181"/>
      <c r="L391" s="181"/>
      <c r="M391" s="181"/>
      <c r="N391" s="181"/>
      <c r="O391" s="181"/>
      <c r="P391" s="181"/>
      <c r="Q391" s="181"/>
      <c r="R391" s="181"/>
      <c r="S391" s="41"/>
      <c r="T391" s="50"/>
      <c r="U391" s="22"/>
      <c r="V391" s="22"/>
      <c r="W391" s="22"/>
      <c r="X391" s="22"/>
      <c r="Y391" s="22"/>
      <c r="Z391" s="22"/>
      <c r="AA391" s="51"/>
      <c r="AT391" s="6" t="s">
        <v>1118</v>
      </c>
      <c r="AU391" s="6" t="s">
        <v>713</v>
      </c>
    </row>
    <row r="392" spans="2:51" s="6" customFormat="1" ht="15.75" customHeight="1">
      <c r="B392" s="139"/>
      <c r="C392" s="140"/>
      <c r="D392" s="140"/>
      <c r="E392" s="140"/>
      <c r="F392" s="296" t="s">
        <v>318</v>
      </c>
      <c r="G392" s="297"/>
      <c r="H392" s="297"/>
      <c r="I392" s="297"/>
      <c r="J392" s="140"/>
      <c r="K392" s="142">
        <v>9.765</v>
      </c>
      <c r="L392" s="140"/>
      <c r="M392" s="140"/>
      <c r="N392" s="140"/>
      <c r="O392" s="140"/>
      <c r="P392" s="140"/>
      <c r="Q392" s="140"/>
      <c r="R392" s="140"/>
      <c r="S392" s="143"/>
      <c r="T392" s="144"/>
      <c r="U392" s="140"/>
      <c r="V392" s="140"/>
      <c r="W392" s="140"/>
      <c r="X392" s="140"/>
      <c r="Y392" s="140"/>
      <c r="Z392" s="140"/>
      <c r="AA392" s="145"/>
      <c r="AT392" s="146" t="s">
        <v>888</v>
      </c>
      <c r="AU392" s="146" t="s">
        <v>713</v>
      </c>
      <c r="AV392" s="146" t="s">
        <v>713</v>
      </c>
      <c r="AW392" s="146" t="s">
        <v>704</v>
      </c>
      <c r="AX392" s="146" t="s">
        <v>654</v>
      </c>
      <c r="AY392" s="146" t="s">
        <v>783</v>
      </c>
    </row>
    <row r="393" spans="2:65" s="6" customFormat="1" ht="27" customHeight="1">
      <c r="B393" s="21"/>
      <c r="C393" s="124" t="s">
        <v>319</v>
      </c>
      <c r="D393" s="124" t="s">
        <v>784</v>
      </c>
      <c r="E393" s="125" t="s">
        <v>320</v>
      </c>
      <c r="F393" s="158" t="s">
        <v>321</v>
      </c>
      <c r="G393" s="280"/>
      <c r="H393" s="280"/>
      <c r="I393" s="280"/>
      <c r="J393" s="127" t="s">
        <v>1129</v>
      </c>
      <c r="K393" s="151"/>
      <c r="L393" s="281"/>
      <c r="M393" s="280"/>
      <c r="N393" s="282">
        <f>ROUND($L$393*$K$393,2)</f>
        <v>0</v>
      </c>
      <c r="O393" s="280"/>
      <c r="P393" s="280"/>
      <c r="Q393" s="280"/>
      <c r="R393" s="126" t="s">
        <v>788</v>
      </c>
      <c r="S393" s="41"/>
      <c r="T393" s="129"/>
      <c r="U393" s="130" t="s">
        <v>674</v>
      </c>
      <c r="V393" s="22"/>
      <c r="W393" s="22"/>
      <c r="X393" s="131">
        <v>0</v>
      </c>
      <c r="Y393" s="131">
        <f>$X$393*$K$393</f>
        <v>0</v>
      </c>
      <c r="Z393" s="131">
        <v>0</v>
      </c>
      <c r="AA393" s="132">
        <f>$Z$393*$K$393</f>
        <v>0</v>
      </c>
      <c r="AR393" s="89" t="s">
        <v>958</v>
      </c>
      <c r="AT393" s="89" t="s">
        <v>784</v>
      </c>
      <c r="AU393" s="89" t="s">
        <v>713</v>
      </c>
      <c r="AY393" s="6" t="s">
        <v>783</v>
      </c>
      <c r="BE393" s="133">
        <f>IF($U$393="základní",$N$393,0)</f>
        <v>0</v>
      </c>
      <c r="BF393" s="133">
        <f>IF($U$393="snížená",$N$393,0)</f>
        <v>0</v>
      </c>
      <c r="BG393" s="133">
        <f>IF($U$393="zákl. přenesená",$N$393,0)</f>
        <v>0</v>
      </c>
      <c r="BH393" s="133">
        <f>IF($U$393="sníž. přenesená",$N$393,0)</f>
        <v>0</v>
      </c>
      <c r="BI393" s="133">
        <f>IF($U$393="nulová",$N$393,0)</f>
        <v>0</v>
      </c>
      <c r="BJ393" s="89" t="s">
        <v>654</v>
      </c>
      <c r="BK393" s="133">
        <f>ROUND($L$393*$K$393,2)</f>
        <v>0</v>
      </c>
      <c r="BL393" s="89" t="s">
        <v>958</v>
      </c>
      <c r="BM393" s="89" t="s">
        <v>322</v>
      </c>
    </row>
    <row r="394" spans="2:47" s="6" customFormat="1" ht="16.5" customHeight="1">
      <c r="B394" s="21"/>
      <c r="C394" s="22"/>
      <c r="D394" s="22"/>
      <c r="E394" s="22"/>
      <c r="F394" s="298" t="s">
        <v>323</v>
      </c>
      <c r="G394" s="181"/>
      <c r="H394" s="181"/>
      <c r="I394" s="181"/>
      <c r="J394" s="181"/>
      <c r="K394" s="181"/>
      <c r="L394" s="181"/>
      <c r="M394" s="181"/>
      <c r="N394" s="181"/>
      <c r="O394" s="181"/>
      <c r="P394" s="181"/>
      <c r="Q394" s="181"/>
      <c r="R394" s="181"/>
      <c r="S394" s="41"/>
      <c r="T394" s="50"/>
      <c r="U394" s="22"/>
      <c r="V394" s="22"/>
      <c r="W394" s="22"/>
      <c r="X394" s="22"/>
      <c r="Y394" s="22"/>
      <c r="Z394" s="22"/>
      <c r="AA394" s="51"/>
      <c r="AT394" s="6" t="s">
        <v>884</v>
      </c>
      <c r="AU394" s="6" t="s">
        <v>713</v>
      </c>
    </row>
    <row r="395" spans="2:47" s="6" customFormat="1" ht="121.5" customHeight="1">
      <c r="B395" s="21"/>
      <c r="C395" s="22"/>
      <c r="D395" s="22"/>
      <c r="E395" s="22"/>
      <c r="F395" s="299" t="s">
        <v>324</v>
      </c>
      <c r="G395" s="181"/>
      <c r="H395" s="181"/>
      <c r="I395" s="181"/>
      <c r="J395" s="181"/>
      <c r="K395" s="181"/>
      <c r="L395" s="181"/>
      <c r="M395" s="181"/>
      <c r="N395" s="181"/>
      <c r="O395" s="181"/>
      <c r="P395" s="181"/>
      <c r="Q395" s="181"/>
      <c r="R395" s="181"/>
      <c r="S395" s="41"/>
      <c r="T395" s="50"/>
      <c r="U395" s="22"/>
      <c r="V395" s="22"/>
      <c r="W395" s="22"/>
      <c r="X395" s="22"/>
      <c r="Y395" s="22"/>
      <c r="Z395" s="22"/>
      <c r="AA395" s="51"/>
      <c r="AT395" s="6" t="s">
        <v>886</v>
      </c>
      <c r="AU395" s="6" t="s">
        <v>713</v>
      </c>
    </row>
    <row r="396" spans="2:63" s="113" customFormat="1" ht="30.75" customHeight="1">
      <c r="B396" s="114"/>
      <c r="C396" s="115"/>
      <c r="D396" s="123" t="s">
        <v>877</v>
      </c>
      <c r="E396" s="115"/>
      <c r="F396" s="115"/>
      <c r="G396" s="115"/>
      <c r="H396" s="115"/>
      <c r="I396" s="115"/>
      <c r="J396" s="115"/>
      <c r="K396" s="115"/>
      <c r="L396" s="115"/>
      <c r="M396" s="115"/>
      <c r="N396" s="171">
        <f>$BK$396</f>
        <v>0</v>
      </c>
      <c r="O396" s="172"/>
      <c r="P396" s="172"/>
      <c r="Q396" s="172"/>
      <c r="R396" s="115"/>
      <c r="S396" s="117"/>
      <c r="T396" s="118"/>
      <c r="U396" s="115"/>
      <c r="V396" s="115"/>
      <c r="W396" s="119">
        <f>SUM($W$397:$W$416)</f>
        <v>0</v>
      </c>
      <c r="X396" s="115"/>
      <c r="Y396" s="119">
        <f>SUM($Y$397:$Y$416)</f>
        <v>0.05940279999999999</v>
      </c>
      <c r="Z396" s="115"/>
      <c r="AA396" s="120">
        <f>SUM($AA$397:$AA$416)</f>
        <v>0</v>
      </c>
      <c r="AR396" s="121" t="s">
        <v>713</v>
      </c>
      <c r="AT396" s="121" t="s">
        <v>703</v>
      </c>
      <c r="AU396" s="121" t="s">
        <v>654</v>
      </c>
      <c r="AY396" s="121" t="s">
        <v>783</v>
      </c>
      <c r="BK396" s="122">
        <f>SUM($BK$397:$BK$416)</f>
        <v>0</v>
      </c>
    </row>
    <row r="397" spans="2:65" s="6" customFormat="1" ht="27" customHeight="1">
      <c r="B397" s="21"/>
      <c r="C397" s="124" t="s">
        <v>325</v>
      </c>
      <c r="D397" s="124" t="s">
        <v>784</v>
      </c>
      <c r="E397" s="125" t="s">
        <v>326</v>
      </c>
      <c r="F397" s="158" t="s">
        <v>327</v>
      </c>
      <c r="G397" s="280"/>
      <c r="H397" s="280"/>
      <c r="I397" s="280"/>
      <c r="J397" s="127" t="s">
        <v>787</v>
      </c>
      <c r="K397" s="128">
        <v>3</v>
      </c>
      <c r="L397" s="281"/>
      <c r="M397" s="280"/>
      <c r="N397" s="282">
        <f>ROUND($L$397*$K$397,2)</f>
        <v>0</v>
      </c>
      <c r="O397" s="280"/>
      <c r="P397" s="280"/>
      <c r="Q397" s="280"/>
      <c r="R397" s="126" t="s">
        <v>788</v>
      </c>
      <c r="S397" s="41"/>
      <c r="T397" s="129"/>
      <c r="U397" s="130" t="s">
        <v>674</v>
      </c>
      <c r="V397" s="22"/>
      <c r="W397" s="22"/>
      <c r="X397" s="131">
        <v>0</v>
      </c>
      <c r="Y397" s="131">
        <f>$X$397*$K$397</f>
        <v>0</v>
      </c>
      <c r="Z397" s="131">
        <v>0</v>
      </c>
      <c r="AA397" s="132">
        <f>$Z$397*$K$397</f>
        <v>0</v>
      </c>
      <c r="AR397" s="89" t="s">
        <v>958</v>
      </c>
      <c r="AT397" s="89" t="s">
        <v>784</v>
      </c>
      <c r="AU397" s="89" t="s">
        <v>713</v>
      </c>
      <c r="AY397" s="6" t="s">
        <v>783</v>
      </c>
      <c r="BE397" s="133">
        <f>IF($U$397="základní",$N$397,0)</f>
        <v>0</v>
      </c>
      <c r="BF397" s="133">
        <f>IF($U$397="snížená",$N$397,0)</f>
        <v>0</v>
      </c>
      <c r="BG397" s="133">
        <f>IF($U$397="zákl. přenesená",$N$397,0)</f>
        <v>0</v>
      </c>
      <c r="BH397" s="133">
        <f>IF($U$397="sníž. přenesená",$N$397,0)</f>
        <v>0</v>
      </c>
      <c r="BI397" s="133">
        <f>IF($U$397="nulová",$N$397,0)</f>
        <v>0</v>
      </c>
      <c r="BJ397" s="89" t="s">
        <v>654</v>
      </c>
      <c r="BK397" s="133">
        <f>ROUND($L$397*$K$397,2)</f>
        <v>0</v>
      </c>
      <c r="BL397" s="89" t="s">
        <v>958</v>
      </c>
      <c r="BM397" s="89" t="s">
        <v>328</v>
      </c>
    </row>
    <row r="398" spans="2:47" s="6" customFormat="1" ht="16.5" customHeight="1">
      <c r="B398" s="21"/>
      <c r="C398" s="22"/>
      <c r="D398" s="22"/>
      <c r="E398" s="22"/>
      <c r="F398" s="298" t="s">
        <v>329</v>
      </c>
      <c r="G398" s="181"/>
      <c r="H398" s="181"/>
      <c r="I398" s="181"/>
      <c r="J398" s="181"/>
      <c r="K398" s="181"/>
      <c r="L398" s="181"/>
      <c r="M398" s="181"/>
      <c r="N398" s="181"/>
      <c r="O398" s="181"/>
      <c r="P398" s="181"/>
      <c r="Q398" s="181"/>
      <c r="R398" s="181"/>
      <c r="S398" s="41"/>
      <c r="T398" s="50"/>
      <c r="U398" s="22"/>
      <c r="V398" s="22"/>
      <c r="W398" s="22"/>
      <c r="X398" s="22"/>
      <c r="Y398" s="22"/>
      <c r="Z398" s="22"/>
      <c r="AA398" s="51"/>
      <c r="AT398" s="6" t="s">
        <v>884</v>
      </c>
      <c r="AU398" s="6" t="s">
        <v>713</v>
      </c>
    </row>
    <row r="399" spans="2:47" s="6" customFormat="1" ht="156.75" customHeight="1">
      <c r="B399" s="21"/>
      <c r="C399" s="22"/>
      <c r="D399" s="22"/>
      <c r="E399" s="22"/>
      <c r="F399" s="299" t="s">
        <v>330</v>
      </c>
      <c r="G399" s="181"/>
      <c r="H399" s="181"/>
      <c r="I399" s="181"/>
      <c r="J399" s="181"/>
      <c r="K399" s="181"/>
      <c r="L399" s="181"/>
      <c r="M399" s="181"/>
      <c r="N399" s="181"/>
      <c r="O399" s="181"/>
      <c r="P399" s="181"/>
      <c r="Q399" s="181"/>
      <c r="R399" s="181"/>
      <c r="S399" s="41"/>
      <c r="T399" s="50"/>
      <c r="U399" s="22"/>
      <c r="V399" s="22"/>
      <c r="W399" s="22"/>
      <c r="X399" s="22"/>
      <c r="Y399" s="22"/>
      <c r="Z399" s="22"/>
      <c r="AA399" s="51"/>
      <c r="AT399" s="6" t="s">
        <v>886</v>
      </c>
      <c r="AU399" s="6" t="s">
        <v>713</v>
      </c>
    </row>
    <row r="400" spans="2:65" s="6" customFormat="1" ht="27" customHeight="1">
      <c r="B400" s="21"/>
      <c r="C400" s="147" t="s">
        <v>331</v>
      </c>
      <c r="D400" s="147" t="s">
        <v>948</v>
      </c>
      <c r="E400" s="148" t="s">
        <v>332</v>
      </c>
      <c r="F400" s="300" t="s">
        <v>333</v>
      </c>
      <c r="G400" s="301"/>
      <c r="H400" s="301"/>
      <c r="I400" s="301"/>
      <c r="J400" s="149" t="s">
        <v>787</v>
      </c>
      <c r="K400" s="150">
        <v>10</v>
      </c>
      <c r="L400" s="302"/>
      <c r="M400" s="301"/>
      <c r="N400" s="303">
        <f>ROUND($L$400*$K$400,2)</f>
        <v>0</v>
      </c>
      <c r="O400" s="280"/>
      <c r="P400" s="280"/>
      <c r="Q400" s="280"/>
      <c r="R400" s="126" t="s">
        <v>788</v>
      </c>
      <c r="S400" s="41"/>
      <c r="T400" s="129"/>
      <c r="U400" s="130" t="s">
        <v>674</v>
      </c>
      <c r="V400" s="22"/>
      <c r="W400" s="22"/>
      <c r="X400" s="131">
        <v>0.00275</v>
      </c>
      <c r="Y400" s="131">
        <f>$X$400*$K$400</f>
        <v>0.027499999999999997</v>
      </c>
      <c r="Z400" s="131">
        <v>0</v>
      </c>
      <c r="AA400" s="132">
        <f>$Z$400*$K$400</f>
        <v>0</v>
      </c>
      <c r="AR400" s="89" t="s">
        <v>1053</v>
      </c>
      <c r="AT400" s="89" t="s">
        <v>948</v>
      </c>
      <c r="AU400" s="89" t="s">
        <v>713</v>
      </c>
      <c r="AY400" s="6" t="s">
        <v>783</v>
      </c>
      <c r="BE400" s="133">
        <f>IF($U$400="základní",$N$400,0)</f>
        <v>0</v>
      </c>
      <c r="BF400" s="133">
        <f>IF($U$400="snížená",$N$400,0)</f>
        <v>0</v>
      </c>
      <c r="BG400" s="133">
        <f>IF($U$400="zákl. přenesená",$N$400,0)</f>
        <v>0</v>
      </c>
      <c r="BH400" s="133">
        <f>IF($U$400="sníž. přenesená",$N$400,0)</f>
        <v>0</v>
      </c>
      <c r="BI400" s="133">
        <f>IF($U$400="nulová",$N$400,0)</f>
        <v>0</v>
      </c>
      <c r="BJ400" s="89" t="s">
        <v>654</v>
      </c>
      <c r="BK400" s="133">
        <f>ROUND($L$400*$K$400,2)</f>
        <v>0</v>
      </c>
      <c r="BL400" s="89" t="s">
        <v>958</v>
      </c>
      <c r="BM400" s="89" t="s">
        <v>334</v>
      </c>
    </row>
    <row r="401" spans="2:47" s="6" customFormat="1" ht="27" customHeight="1">
      <c r="B401" s="21"/>
      <c r="C401" s="22"/>
      <c r="D401" s="22"/>
      <c r="E401" s="22"/>
      <c r="F401" s="298" t="s">
        <v>335</v>
      </c>
      <c r="G401" s="181"/>
      <c r="H401" s="181"/>
      <c r="I401" s="181"/>
      <c r="J401" s="181"/>
      <c r="K401" s="181"/>
      <c r="L401" s="181"/>
      <c r="M401" s="181"/>
      <c r="N401" s="181"/>
      <c r="O401" s="181"/>
      <c r="P401" s="181"/>
      <c r="Q401" s="181"/>
      <c r="R401" s="181"/>
      <c r="S401" s="41"/>
      <c r="T401" s="50"/>
      <c r="U401" s="22"/>
      <c r="V401" s="22"/>
      <c r="W401" s="22"/>
      <c r="X401" s="22"/>
      <c r="Y401" s="22"/>
      <c r="Z401" s="22"/>
      <c r="AA401" s="51"/>
      <c r="AT401" s="6" t="s">
        <v>884</v>
      </c>
      <c r="AU401" s="6" t="s">
        <v>713</v>
      </c>
    </row>
    <row r="402" spans="2:47" s="6" customFormat="1" ht="27" customHeight="1">
      <c r="B402" s="21"/>
      <c r="C402" s="22"/>
      <c r="D402" s="22"/>
      <c r="E402" s="22"/>
      <c r="F402" s="299" t="s">
        <v>336</v>
      </c>
      <c r="G402" s="181"/>
      <c r="H402" s="181"/>
      <c r="I402" s="181"/>
      <c r="J402" s="181"/>
      <c r="K402" s="181"/>
      <c r="L402" s="181"/>
      <c r="M402" s="181"/>
      <c r="N402" s="181"/>
      <c r="O402" s="181"/>
      <c r="P402" s="181"/>
      <c r="Q402" s="181"/>
      <c r="R402" s="181"/>
      <c r="S402" s="41"/>
      <c r="T402" s="50"/>
      <c r="U402" s="22"/>
      <c r="V402" s="22"/>
      <c r="W402" s="22"/>
      <c r="X402" s="22"/>
      <c r="Y402" s="22"/>
      <c r="Z402" s="22"/>
      <c r="AA402" s="51"/>
      <c r="AT402" s="6" t="s">
        <v>1118</v>
      </c>
      <c r="AU402" s="6" t="s">
        <v>713</v>
      </c>
    </row>
    <row r="403" spans="2:51" s="6" customFormat="1" ht="15.75" customHeight="1">
      <c r="B403" s="139"/>
      <c r="C403" s="140"/>
      <c r="D403" s="140"/>
      <c r="E403" s="140"/>
      <c r="F403" s="296" t="s">
        <v>337</v>
      </c>
      <c r="G403" s="297"/>
      <c r="H403" s="297"/>
      <c r="I403" s="297"/>
      <c r="J403" s="140"/>
      <c r="K403" s="142">
        <v>10</v>
      </c>
      <c r="L403" s="140"/>
      <c r="M403" s="140"/>
      <c r="N403" s="140"/>
      <c r="O403" s="140"/>
      <c r="P403" s="140"/>
      <c r="Q403" s="140"/>
      <c r="R403" s="140"/>
      <c r="S403" s="143"/>
      <c r="T403" s="144"/>
      <c r="U403" s="140"/>
      <c r="V403" s="140"/>
      <c r="W403" s="140"/>
      <c r="X403" s="140"/>
      <c r="Y403" s="140"/>
      <c r="Z403" s="140"/>
      <c r="AA403" s="145"/>
      <c r="AT403" s="146" t="s">
        <v>888</v>
      </c>
      <c r="AU403" s="146" t="s">
        <v>713</v>
      </c>
      <c r="AV403" s="146" t="s">
        <v>713</v>
      </c>
      <c r="AW403" s="146" t="s">
        <v>761</v>
      </c>
      <c r="AX403" s="146" t="s">
        <v>704</v>
      </c>
      <c r="AY403" s="146" t="s">
        <v>783</v>
      </c>
    </row>
    <row r="404" spans="2:65" s="6" customFormat="1" ht="27" customHeight="1">
      <c r="B404" s="21"/>
      <c r="C404" s="124" t="s">
        <v>338</v>
      </c>
      <c r="D404" s="124" t="s">
        <v>784</v>
      </c>
      <c r="E404" s="125" t="s">
        <v>339</v>
      </c>
      <c r="F404" s="158" t="s">
        <v>340</v>
      </c>
      <c r="G404" s="280"/>
      <c r="H404" s="280"/>
      <c r="I404" s="280"/>
      <c r="J404" s="127" t="s">
        <v>944</v>
      </c>
      <c r="K404" s="128">
        <v>1</v>
      </c>
      <c r="L404" s="281"/>
      <c r="M404" s="280"/>
      <c r="N404" s="282">
        <f>ROUND($L$404*$K$404,2)</f>
        <v>0</v>
      </c>
      <c r="O404" s="280"/>
      <c r="P404" s="280"/>
      <c r="Q404" s="280"/>
      <c r="R404" s="126" t="s">
        <v>788</v>
      </c>
      <c r="S404" s="41"/>
      <c r="T404" s="129"/>
      <c r="U404" s="130" t="s">
        <v>674</v>
      </c>
      <c r="V404" s="22"/>
      <c r="W404" s="22"/>
      <c r="X404" s="131">
        <v>0</v>
      </c>
      <c r="Y404" s="131">
        <f>$X$404*$K$404</f>
        <v>0</v>
      </c>
      <c r="Z404" s="131">
        <v>0</v>
      </c>
      <c r="AA404" s="132">
        <f>$Z$404*$K$404</f>
        <v>0</v>
      </c>
      <c r="AR404" s="89" t="s">
        <v>958</v>
      </c>
      <c r="AT404" s="89" t="s">
        <v>784</v>
      </c>
      <c r="AU404" s="89" t="s">
        <v>713</v>
      </c>
      <c r="AY404" s="6" t="s">
        <v>783</v>
      </c>
      <c r="BE404" s="133">
        <f>IF($U$404="základní",$N$404,0)</f>
        <v>0</v>
      </c>
      <c r="BF404" s="133">
        <f>IF($U$404="snížená",$N$404,0)</f>
        <v>0</v>
      </c>
      <c r="BG404" s="133">
        <f>IF($U$404="zákl. přenesená",$N$404,0)</f>
        <v>0</v>
      </c>
      <c r="BH404" s="133">
        <f>IF($U$404="sníž. přenesená",$N$404,0)</f>
        <v>0</v>
      </c>
      <c r="BI404" s="133">
        <f>IF($U$404="nulová",$N$404,0)</f>
        <v>0</v>
      </c>
      <c r="BJ404" s="89" t="s">
        <v>654</v>
      </c>
      <c r="BK404" s="133">
        <f>ROUND($L$404*$K$404,2)</f>
        <v>0</v>
      </c>
      <c r="BL404" s="89" t="s">
        <v>958</v>
      </c>
      <c r="BM404" s="89" t="s">
        <v>341</v>
      </c>
    </row>
    <row r="405" spans="2:47" s="6" customFormat="1" ht="16.5" customHeight="1">
      <c r="B405" s="21"/>
      <c r="C405" s="22"/>
      <c r="D405" s="22"/>
      <c r="E405" s="22"/>
      <c r="F405" s="298" t="s">
        <v>342</v>
      </c>
      <c r="G405" s="181"/>
      <c r="H405" s="181"/>
      <c r="I405" s="181"/>
      <c r="J405" s="181"/>
      <c r="K405" s="181"/>
      <c r="L405" s="181"/>
      <c r="M405" s="181"/>
      <c r="N405" s="181"/>
      <c r="O405" s="181"/>
      <c r="P405" s="181"/>
      <c r="Q405" s="181"/>
      <c r="R405" s="181"/>
      <c r="S405" s="41"/>
      <c r="T405" s="50"/>
      <c r="U405" s="22"/>
      <c r="V405" s="22"/>
      <c r="W405" s="22"/>
      <c r="X405" s="22"/>
      <c r="Y405" s="22"/>
      <c r="Z405" s="22"/>
      <c r="AA405" s="51"/>
      <c r="AT405" s="6" t="s">
        <v>884</v>
      </c>
      <c r="AU405" s="6" t="s">
        <v>713</v>
      </c>
    </row>
    <row r="406" spans="2:47" s="6" customFormat="1" ht="168.75" customHeight="1">
      <c r="B406" s="21"/>
      <c r="C406" s="22"/>
      <c r="D406" s="22"/>
      <c r="E406" s="22"/>
      <c r="F406" s="299" t="s">
        <v>343</v>
      </c>
      <c r="G406" s="181"/>
      <c r="H406" s="181"/>
      <c r="I406" s="181"/>
      <c r="J406" s="181"/>
      <c r="K406" s="181"/>
      <c r="L406" s="181"/>
      <c r="M406" s="181"/>
      <c r="N406" s="181"/>
      <c r="O406" s="181"/>
      <c r="P406" s="181"/>
      <c r="Q406" s="181"/>
      <c r="R406" s="181"/>
      <c r="S406" s="41"/>
      <c r="T406" s="50"/>
      <c r="U406" s="22"/>
      <c r="V406" s="22"/>
      <c r="W406" s="22"/>
      <c r="X406" s="22"/>
      <c r="Y406" s="22"/>
      <c r="Z406" s="22"/>
      <c r="AA406" s="51"/>
      <c r="AT406" s="6" t="s">
        <v>886</v>
      </c>
      <c r="AU406" s="6" t="s">
        <v>713</v>
      </c>
    </row>
    <row r="407" spans="2:65" s="6" customFormat="1" ht="27" customHeight="1">
      <c r="B407" s="21"/>
      <c r="C407" s="147" t="s">
        <v>344</v>
      </c>
      <c r="D407" s="147" t="s">
        <v>948</v>
      </c>
      <c r="E407" s="148" t="s">
        <v>345</v>
      </c>
      <c r="F407" s="300" t="s">
        <v>346</v>
      </c>
      <c r="G407" s="301"/>
      <c r="H407" s="301"/>
      <c r="I407" s="301"/>
      <c r="J407" s="149" t="s">
        <v>944</v>
      </c>
      <c r="K407" s="150">
        <v>1</v>
      </c>
      <c r="L407" s="302"/>
      <c r="M407" s="301"/>
      <c r="N407" s="303">
        <f>ROUND($L$407*$K$407,2)</f>
        <v>0</v>
      </c>
      <c r="O407" s="280"/>
      <c r="P407" s="280"/>
      <c r="Q407" s="280"/>
      <c r="R407" s="126" t="s">
        <v>788</v>
      </c>
      <c r="S407" s="41"/>
      <c r="T407" s="129"/>
      <c r="U407" s="130" t="s">
        <v>674</v>
      </c>
      <c r="V407" s="22"/>
      <c r="W407" s="22"/>
      <c r="X407" s="131">
        <v>0.0309</v>
      </c>
      <c r="Y407" s="131">
        <f>$X$407*$K$407</f>
        <v>0.0309</v>
      </c>
      <c r="Z407" s="131">
        <v>0</v>
      </c>
      <c r="AA407" s="132">
        <f>$Z$407*$K$407</f>
        <v>0</v>
      </c>
      <c r="AR407" s="89" t="s">
        <v>1053</v>
      </c>
      <c r="AT407" s="89" t="s">
        <v>948</v>
      </c>
      <c r="AU407" s="89" t="s">
        <v>713</v>
      </c>
      <c r="AY407" s="6" t="s">
        <v>783</v>
      </c>
      <c r="BE407" s="133">
        <f>IF($U$407="základní",$N$407,0)</f>
        <v>0</v>
      </c>
      <c r="BF407" s="133">
        <f>IF($U$407="snížená",$N$407,0)</f>
        <v>0</v>
      </c>
      <c r="BG407" s="133">
        <f>IF($U$407="zákl. přenesená",$N$407,0)</f>
        <v>0</v>
      </c>
      <c r="BH407" s="133">
        <f>IF($U$407="sníž. přenesená",$N$407,0)</f>
        <v>0</v>
      </c>
      <c r="BI407" s="133">
        <f>IF($U$407="nulová",$N$407,0)</f>
        <v>0</v>
      </c>
      <c r="BJ407" s="89" t="s">
        <v>654</v>
      </c>
      <c r="BK407" s="133">
        <f>ROUND($L$407*$K$407,2)</f>
        <v>0</v>
      </c>
      <c r="BL407" s="89" t="s">
        <v>958</v>
      </c>
      <c r="BM407" s="89" t="s">
        <v>347</v>
      </c>
    </row>
    <row r="408" spans="2:47" s="6" customFormat="1" ht="16.5" customHeight="1">
      <c r="B408" s="21"/>
      <c r="C408" s="22"/>
      <c r="D408" s="22"/>
      <c r="E408" s="22"/>
      <c r="F408" s="298" t="s">
        <v>348</v>
      </c>
      <c r="G408" s="181"/>
      <c r="H408" s="181"/>
      <c r="I408" s="181"/>
      <c r="J408" s="181"/>
      <c r="K408" s="181"/>
      <c r="L408" s="181"/>
      <c r="M408" s="181"/>
      <c r="N408" s="181"/>
      <c r="O408" s="181"/>
      <c r="P408" s="181"/>
      <c r="Q408" s="181"/>
      <c r="R408" s="181"/>
      <c r="S408" s="41"/>
      <c r="T408" s="50"/>
      <c r="U408" s="22"/>
      <c r="V408" s="22"/>
      <c r="W408" s="22"/>
      <c r="X408" s="22"/>
      <c r="Y408" s="22"/>
      <c r="Z408" s="22"/>
      <c r="AA408" s="51"/>
      <c r="AT408" s="6" t="s">
        <v>884</v>
      </c>
      <c r="AU408" s="6" t="s">
        <v>713</v>
      </c>
    </row>
    <row r="409" spans="2:65" s="6" customFormat="1" ht="15.75" customHeight="1">
      <c r="B409" s="21"/>
      <c r="C409" s="124" t="s">
        <v>349</v>
      </c>
      <c r="D409" s="124" t="s">
        <v>784</v>
      </c>
      <c r="E409" s="125" t="s">
        <v>350</v>
      </c>
      <c r="F409" s="158" t="s">
        <v>351</v>
      </c>
      <c r="G409" s="280"/>
      <c r="H409" s="280"/>
      <c r="I409" s="280"/>
      <c r="J409" s="127" t="s">
        <v>944</v>
      </c>
      <c r="K409" s="128">
        <v>1</v>
      </c>
      <c r="L409" s="281"/>
      <c r="M409" s="280"/>
      <c r="N409" s="282">
        <f>ROUND($L$409*$K$409,2)</f>
        <v>0</v>
      </c>
      <c r="O409" s="280"/>
      <c r="P409" s="280"/>
      <c r="Q409" s="280"/>
      <c r="R409" s="126" t="s">
        <v>788</v>
      </c>
      <c r="S409" s="41"/>
      <c r="T409" s="129"/>
      <c r="U409" s="130" t="s">
        <v>674</v>
      </c>
      <c r="V409" s="22"/>
      <c r="W409" s="22"/>
      <c r="X409" s="131">
        <v>2.8E-06</v>
      </c>
      <c r="Y409" s="131">
        <f>$X$409*$K$409</f>
        <v>2.8E-06</v>
      </c>
      <c r="Z409" s="131">
        <v>0</v>
      </c>
      <c r="AA409" s="132">
        <f>$Z$409*$K$409</f>
        <v>0</v>
      </c>
      <c r="AR409" s="89" t="s">
        <v>958</v>
      </c>
      <c r="AT409" s="89" t="s">
        <v>784</v>
      </c>
      <c r="AU409" s="89" t="s">
        <v>713</v>
      </c>
      <c r="AY409" s="6" t="s">
        <v>783</v>
      </c>
      <c r="BE409" s="133">
        <f>IF($U$409="základní",$N$409,0)</f>
        <v>0</v>
      </c>
      <c r="BF409" s="133">
        <f>IF($U$409="snížená",$N$409,0)</f>
        <v>0</v>
      </c>
      <c r="BG409" s="133">
        <f>IF($U$409="zákl. přenesená",$N$409,0)</f>
        <v>0</v>
      </c>
      <c r="BH409" s="133">
        <f>IF($U$409="sníž. přenesená",$N$409,0)</f>
        <v>0</v>
      </c>
      <c r="BI409" s="133">
        <f>IF($U$409="nulová",$N$409,0)</f>
        <v>0</v>
      </c>
      <c r="BJ409" s="89" t="s">
        <v>654</v>
      </c>
      <c r="BK409" s="133">
        <f>ROUND($L$409*$K$409,2)</f>
        <v>0</v>
      </c>
      <c r="BL409" s="89" t="s">
        <v>958</v>
      </c>
      <c r="BM409" s="89" t="s">
        <v>352</v>
      </c>
    </row>
    <row r="410" spans="2:47" s="6" customFormat="1" ht="16.5" customHeight="1">
      <c r="B410" s="21"/>
      <c r="C410" s="22"/>
      <c r="D410" s="22"/>
      <c r="E410" s="22"/>
      <c r="F410" s="298" t="s">
        <v>353</v>
      </c>
      <c r="G410" s="181"/>
      <c r="H410" s="181"/>
      <c r="I410" s="181"/>
      <c r="J410" s="181"/>
      <c r="K410" s="181"/>
      <c r="L410" s="181"/>
      <c r="M410" s="181"/>
      <c r="N410" s="181"/>
      <c r="O410" s="181"/>
      <c r="P410" s="181"/>
      <c r="Q410" s="181"/>
      <c r="R410" s="181"/>
      <c r="S410" s="41"/>
      <c r="T410" s="50"/>
      <c r="U410" s="22"/>
      <c r="V410" s="22"/>
      <c r="W410" s="22"/>
      <c r="X410" s="22"/>
      <c r="Y410" s="22"/>
      <c r="Z410" s="22"/>
      <c r="AA410" s="51"/>
      <c r="AT410" s="6" t="s">
        <v>884</v>
      </c>
      <c r="AU410" s="6" t="s">
        <v>713</v>
      </c>
    </row>
    <row r="411" spans="2:47" s="6" customFormat="1" ht="168.75" customHeight="1">
      <c r="B411" s="21"/>
      <c r="C411" s="22"/>
      <c r="D411" s="22"/>
      <c r="E411" s="22"/>
      <c r="F411" s="299" t="s">
        <v>343</v>
      </c>
      <c r="G411" s="181"/>
      <c r="H411" s="181"/>
      <c r="I411" s="181"/>
      <c r="J411" s="181"/>
      <c r="K411" s="181"/>
      <c r="L411" s="181"/>
      <c r="M411" s="181"/>
      <c r="N411" s="181"/>
      <c r="O411" s="181"/>
      <c r="P411" s="181"/>
      <c r="Q411" s="181"/>
      <c r="R411" s="181"/>
      <c r="S411" s="41"/>
      <c r="T411" s="50"/>
      <c r="U411" s="22"/>
      <c r="V411" s="22"/>
      <c r="W411" s="22"/>
      <c r="X411" s="22"/>
      <c r="Y411" s="22"/>
      <c r="Z411" s="22"/>
      <c r="AA411" s="51"/>
      <c r="AT411" s="6" t="s">
        <v>886</v>
      </c>
      <c r="AU411" s="6" t="s">
        <v>713</v>
      </c>
    </row>
    <row r="412" spans="2:65" s="6" customFormat="1" ht="15.75" customHeight="1">
      <c r="B412" s="21"/>
      <c r="C412" s="147" t="s">
        <v>354</v>
      </c>
      <c r="D412" s="147" t="s">
        <v>948</v>
      </c>
      <c r="E412" s="148" t="s">
        <v>355</v>
      </c>
      <c r="F412" s="300" t="s">
        <v>356</v>
      </c>
      <c r="G412" s="301"/>
      <c r="H412" s="301"/>
      <c r="I412" s="301"/>
      <c r="J412" s="149" t="s">
        <v>944</v>
      </c>
      <c r="K412" s="150">
        <v>1</v>
      </c>
      <c r="L412" s="302"/>
      <c r="M412" s="301"/>
      <c r="N412" s="303">
        <f>ROUND($L$412*$K$412,2)</f>
        <v>0</v>
      </c>
      <c r="O412" s="280"/>
      <c r="P412" s="280"/>
      <c r="Q412" s="280"/>
      <c r="R412" s="126" t="s">
        <v>788</v>
      </c>
      <c r="S412" s="41"/>
      <c r="T412" s="129"/>
      <c r="U412" s="130" t="s">
        <v>674</v>
      </c>
      <c r="V412" s="22"/>
      <c r="W412" s="22"/>
      <c r="X412" s="131">
        <v>0.001</v>
      </c>
      <c r="Y412" s="131">
        <f>$X$412*$K$412</f>
        <v>0.001</v>
      </c>
      <c r="Z412" s="131">
        <v>0</v>
      </c>
      <c r="AA412" s="132">
        <f>$Z$412*$K$412</f>
        <v>0</v>
      </c>
      <c r="AR412" s="89" t="s">
        <v>1053</v>
      </c>
      <c r="AT412" s="89" t="s">
        <v>948</v>
      </c>
      <c r="AU412" s="89" t="s">
        <v>713</v>
      </c>
      <c r="AY412" s="6" t="s">
        <v>783</v>
      </c>
      <c r="BE412" s="133">
        <f>IF($U$412="základní",$N$412,0)</f>
        <v>0</v>
      </c>
      <c r="BF412" s="133">
        <f>IF($U$412="snížená",$N$412,0)</f>
        <v>0</v>
      </c>
      <c r="BG412" s="133">
        <f>IF($U$412="zákl. přenesená",$N$412,0)</f>
        <v>0</v>
      </c>
      <c r="BH412" s="133">
        <f>IF($U$412="sníž. přenesená",$N$412,0)</f>
        <v>0</v>
      </c>
      <c r="BI412" s="133">
        <f>IF($U$412="nulová",$N$412,0)</f>
        <v>0</v>
      </c>
      <c r="BJ412" s="89" t="s">
        <v>654</v>
      </c>
      <c r="BK412" s="133">
        <f>ROUND($L$412*$K$412,2)</f>
        <v>0</v>
      </c>
      <c r="BL412" s="89" t="s">
        <v>958</v>
      </c>
      <c r="BM412" s="89" t="s">
        <v>357</v>
      </c>
    </row>
    <row r="413" spans="2:47" s="6" customFormat="1" ht="27" customHeight="1">
      <c r="B413" s="21"/>
      <c r="C413" s="22"/>
      <c r="D413" s="22"/>
      <c r="E413" s="22"/>
      <c r="F413" s="298" t="s">
        <v>358</v>
      </c>
      <c r="G413" s="181"/>
      <c r="H413" s="181"/>
      <c r="I413" s="181"/>
      <c r="J413" s="181"/>
      <c r="K413" s="181"/>
      <c r="L413" s="181"/>
      <c r="M413" s="181"/>
      <c r="N413" s="181"/>
      <c r="O413" s="181"/>
      <c r="P413" s="181"/>
      <c r="Q413" s="181"/>
      <c r="R413" s="181"/>
      <c r="S413" s="41"/>
      <c r="T413" s="50"/>
      <c r="U413" s="22"/>
      <c r="V413" s="22"/>
      <c r="W413" s="22"/>
      <c r="X413" s="22"/>
      <c r="Y413" s="22"/>
      <c r="Z413" s="22"/>
      <c r="AA413" s="51"/>
      <c r="AT413" s="6" t="s">
        <v>884</v>
      </c>
      <c r="AU413" s="6" t="s">
        <v>713</v>
      </c>
    </row>
    <row r="414" spans="2:65" s="6" customFormat="1" ht="27" customHeight="1">
      <c r="B414" s="21"/>
      <c r="C414" s="124" t="s">
        <v>359</v>
      </c>
      <c r="D414" s="124" t="s">
        <v>784</v>
      </c>
      <c r="E414" s="125" t="s">
        <v>360</v>
      </c>
      <c r="F414" s="158" t="s">
        <v>361</v>
      </c>
      <c r="G414" s="280"/>
      <c r="H414" s="280"/>
      <c r="I414" s="280"/>
      <c r="J414" s="127" t="s">
        <v>1129</v>
      </c>
      <c r="K414" s="151"/>
      <c r="L414" s="281"/>
      <c r="M414" s="280"/>
      <c r="N414" s="282">
        <f>ROUND($L$414*$K$414,2)</f>
        <v>0</v>
      </c>
      <c r="O414" s="280"/>
      <c r="P414" s="280"/>
      <c r="Q414" s="280"/>
      <c r="R414" s="126" t="s">
        <v>788</v>
      </c>
      <c r="S414" s="41"/>
      <c r="T414" s="129"/>
      <c r="U414" s="130" t="s">
        <v>674</v>
      </c>
      <c r="V414" s="22"/>
      <c r="W414" s="22"/>
      <c r="X414" s="131">
        <v>0</v>
      </c>
      <c r="Y414" s="131">
        <f>$X$414*$K$414</f>
        <v>0</v>
      </c>
      <c r="Z414" s="131">
        <v>0</v>
      </c>
      <c r="AA414" s="132">
        <f>$Z$414*$K$414</f>
        <v>0</v>
      </c>
      <c r="AR414" s="89" t="s">
        <v>958</v>
      </c>
      <c r="AT414" s="89" t="s">
        <v>784</v>
      </c>
      <c r="AU414" s="89" t="s">
        <v>713</v>
      </c>
      <c r="AY414" s="6" t="s">
        <v>783</v>
      </c>
      <c r="BE414" s="133">
        <f>IF($U$414="základní",$N$414,0)</f>
        <v>0</v>
      </c>
      <c r="BF414" s="133">
        <f>IF($U$414="snížená",$N$414,0)</f>
        <v>0</v>
      </c>
      <c r="BG414" s="133">
        <f>IF($U$414="zákl. přenesená",$N$414,0)</f>
        <v>0</v>
      </c>
      <c r="BH414" s="133">
        <f>IF($U$414="sníž. přenesená",$N$414,0)</f>
        <v>0</v>
      </c>
      <c r="BI414" s="133">
        <f>IF($U$414="nulová",$N$414,0)</f>
        <v>0</v>
      </c>
      <c r="BJ414" s="89" t="s">
        <v>654</v>
      </c>
      <c r="BK414" s="133">
        <f>ROUND($L$414*$K$414,2)</f>
        <v>0</v>
      </c>
      <c r="BL414" s="89" t="s">
        <v>958</v>
      </c>
      <c r="BM414" s="89" t="s">
        <v>362</v>
      </c>
    </row>
    <row r="415" spans="2:47" s="6" customFormat="1" ht="16.5" customHeight="1">
      <c r="B415" s="21"/>
      <c r="C415" s="22"/>
      <c r="D415" s="22"/>
      <c r="E415" s="22"/>
      <c r="F415" s="298" t="s">
        <v>363</v>
      </c>
      <c r="G415" s="181"/>
      <c r="H415" s="181"/>
      <c r="I415" s="181"/>
      <c r="J415" s="181"/>
      <c r="K415" s="181"/>
      <c r="L415" s="181"/>
      <c r="M415" s="181"/>
      <c r="N415" s="181"/>
      <c r="O415" s="181"/>
      <c r="P415" s="181"/>
      <c r="Q415" s="181"/>
      <c r="R415" s="181"/>
      <c r="S415" s="41"/>
      <c r="T415" s="50"/>
      <c r="U415" s="22"/>
      <c r="V415" s="22"/>
      <c r="W415" s="22"/>
      <c r="X415" s="22"/>
      <c r="Y415" s="22"/>
      <c r="Z415" s="22"/>
      <c r="AA415" s="51"/>
      <c r="AT415" s="6" t="s">
        <v>884</v>
      </c>
      <c r="AU415" s="6" t="s">
        <v>713</v>
      </c>
    </row>
    <row r="416" spans="2:47" s="6" customFormat="1" ht="121.5" customHeight="1">
      <c r="B416" s="21"/>
      <c r="C416" s="22"/>
      <c r="D416" s="22"/>
      <c r="E416" s="22"/>
      <c r="F416" s="299" t="s">
        <v>364</v>
      </c>
      <c r="G416" s="181"/>
      <c r="H416" s="181"/>
      <c r="I416" s="181"/>
      <c r="J416" s="181"/>
      <c r="K416" s="181"/>
      <c r="L416" s="181"/>
      <c r="M416" s="181"/>
      <c r="N416" s="181"/>
      <c r="O416" s="181"/>
      <c r="P416" s="181"/>
      <c r="Q416" s="181"/>
      <c r="R416" s="181"/>
      <c r="S416" s="41"/>
      <c r="T416" s="50"/>
      <c r="U416" s="22"/>
      <c r="V416" s="22"/>
      <c r="W416" s="22"/>
      <c r="X416" s="22"/>
      <c r="Y416" s="22"/>
      <c r="Z416" s="22"/>
      <c r="AA416" s="51"/>
      <c r="AT416" s="6" t="s">
        <v>886</v>
      </c>
      <c r="AU416" s="6" t="s">
        <v>713</v>
      </c>
    </row>
    <row r="417" spans="2:63" s="113" customFormat="1" ht="30.75" customHeight="1">
      <c r="B417" s="114"/>
      <c r="C417" s="115"/>
      <c r="D417" s="123" t="s">
        <v>878</v>
      </c>
      <c r="E417" s="115"/>
      <c r="F417" s="115"/>
      <c r="G417" s="115"/>
      <c r="H417" s="115"/>
      <c r="I417" s="115"/>
      <c r="J417" s="115"/>
      <c r="K417" s="115"/>
      <c r="L417" s="115"/>
      <c r="M417" s="115"/>
      <c r="N417" s="171">
        <f>$BK$417</f>
        <v>0</v>
      </c>
      <c r="O417" s="172"/>
      <c r="P417" s="172"/>
      <c r="Q417" s="172"/>
      <c r="R417" s="115"/>
      <c r="S417" s="117"/>
      <c r="T417" s="118"/>
      <c r="U417" s="115"/>
      <c r="V417" s="115"/>
      <c r="W417" s="119">
        <f>SUM($W$418:$W$427)</f>
        <v>0</v>
      </c>
      <c r="X417" s="115"/>
      <c r="Y417" s="119">
        <f>SUM($Y$418:$Y$427)</f>
        <v>0.0164333166</v>
      </c>
      <c r="Z417" s="115"/>
      <c r="AA417" s="120">
        <f>SUM($AA$418:$AA$427)</f>
        <v>0</v>
      </c>
      <c r="AR417" s="121" t="s">
        <v>713</v>
      </c>
      <c r="AT417" s="121" t="s">
        <v>703</v>
      </c>
      <c r="AU417" s="121" t="s">
        <v>654</v>
      </c>
      <c r="AY417" s="121" t="s">
        <v>783</v>
      </c>
      <c r="BK417" s="122">
        <f>SUM($BK$418:$BK$427)</f>
        <v>0</v>
      </c>
    </row>
    <row r="418" spans="2:65" s="6" customFormat="1" ht="27" customHeight="1">
      <c r="B418" s="21"/>
      <c r="C418" s="124" t="s">
        <v>365</v>
      </c>
      <c r="D418" s="124" t="s">
        <v>784</v>
      </c>
      <c r="E418" s="125" t="s">
        <v>366</v>
      </c>
      <c r="F418" s="158" t="s">
        <v>367</v>
      </c>
      <c r="G418" s="280"/>
      <c r="H418" s="280"/>
      <c r="I418" s="280"/>
      <c r="J418" s="127" t="s">
        <v>818</v>
      </c>
      <c r="K418" s="128">
        <v>8.14</v>
      </c>
      <c r="L418" s="281"/>
      <c r="M418" s="280"/>
      <c r="N418" s="282">
        <f>ROUND($L$418*$K$418,2)</f>
        <v>0</v>
      </c>
      <c r="O418" s="280"/>
      <c r="P418" s="280"/>
      <c r="Q418" s="280"/>
      <c r="R418" s="126" t="s">
        <v>788</v>
      </c>
      <c r="S418" s="41"/>
      <c r="T418" s="129"/>
      <c r="U418" s="130" t="s">
        <v>674</v>
      </c>
      <c r="V418" s="22"/>
      <c r="W418" s="22"/>
      <c r="X418" s="131">
        <v>0.00066249</v>
      </c>
      <c r="Y418" s="131">
        <f>$X$418*$K$418</f>
        <v>0.0053926686</v>
      </c>
      <c r="Z418" s="131">
        <v>0</v>
      </c>
      <c r="AA418" s="132">
        <f>$Z$418*$K$418</f>
        <v>0</v>
      </c>
      <c r="AR418" s="89" t="s">
        <v>958</v>
      </c>
      <c r="AT418" s="89" t="s">
        <v>784</v>
      </c>
      <c r="AU418" s="89" t="s">
        <v>713</v>
      </c>
      <c r="AY418" s="6" t="s">
        <v>783</v>
      </c>
      <c r="BE418" s="133">
        <f>IF($U$418="základní",$N$418,0)</f>
        <v>0</v>
      </c>
      <c r="BF418" s="133">
        <f>IF($U$418="snížená",$N$418,0)</f>
        <v>0</v>
      </c>
      <c r="BG418" s="133">
        <f>IF($U$418="zákl. přenesená",$N$418,0)</f>
        <v>0</v>
      </c>
      <c r="BH418" s="133">
        <f>IF($U$418="sníž. přenesená",$N$418,0)</f>
        <v>0</v>
      </c>
      <c r="BI418" s="133">
        <f>IF($U$418="nulová",$N$418,0)</f>
        <v>0</v>
      </c>
      <c r="BJ418" s="89" t="s">
        <v>654</v>
      </c>
      <c r="BK418" s="133">
        <f>ROUND($L$418*$K$418,2)</f>
        <v>0</v>
      </c>
      <c r="BL418" s="89" t="s">
        <v>958</v>
      </c>
      <c r="BM418" s="89" t="s">
        <v>368</v>
      </c>
    </row>
    <row r="419" spans="2:47" s="6" customFormat="1" ht="27" customHeight="1">
      <c r="B419" s="21"/>
      <c r="C419" s="22"/>
      <c r="D419" s="22"/>
      <c r="E419" s="22"/>
      <c r="F419" s="298" t="s">
        <v>369</v>
      </c>
      <c r="G419" s="181"/>
      <c r="H419" s="181"/>
      <c r="I419" s="181"/>
      <c r="J419" s="181"/>
      <c r="K419" s="181"/>
      <c r="L419" s="181"/>
      <c r="M419" s="181"/>
      <c r="N419" s="181"/>
      <c r="O419" s="181"/>
      <c r="P419" s="181"/>
      <c r="Q419" s="181"/>
      <c r="R419" s="181"/>
      <c r="S419" s="41"/>
      <c r="T419" s="50"/>
      <c r="U419" s="22"/>
      <c r="V419" s="22"/>
      <c r="W419" s="22"/>
      <c r="X419" s="22"/>
      <c r="Y419" s="22"/>
      <c r="Z419" s="22"/>
      <c r="AA419" s="51"/>
      <c r="AT419" s="6" t="s">
        <v>884</v>
      </c>
      <c r="AU419" s="6" t="s">
        <v>713</v>
      </c>
    </row>
    <row r="420" spans="2:51" s="6" customFormat="1" ht="15.75" customHeight="1">
      <c r="B420" s="139"/>
      <c r="C420" s="140"/>
      <c r="D420" s="140"/>
      <c r="E420" s="140"/>
      <c r="F420" s="296" t="s">
        <v>370</v>
      </c>
      <c r="G420" s="297"/>
      <c r="H420" s="297"/>
      <c r="I420" s="297"/>
      <c r="J420" s="140"/>
      <c r="K420" s="142">
        <v>1</v>
      </c>
      <c r="L420" s="140"/>
      <c r="M420" s="140"/>
      <c r="N420" s="140"/>
      <c r="O420" s="140"/>
      <c r="P420" s="140"/>
      <c r="Q420" s="140"/>
      <c r="R420" s="140"/>
      <c r="S420" s="143"/>
      <c r="T420" s="144"/>
      <c r="U420" s="140"/>
      <c r="V420" s="140"/>
      <c r="W420" s="140"/>
      <c r="X420" s="140"/>
      <c r="Y420" s="140"/>
      <c r="Z420" s="140"/>
      <c r="AA420" s="145"/>
      <c r="AT420" s="146" t="s">
        <v>888</v>
      </c>
      <c r="AU420" s="146" t="s">
        <v>713</v>
      </c>
      <c r="AV420" s="146" t="s">
        <v>713</v>
      </c>
      <c r="AW420" s="146" t="s">
        <v>761</v>
      </c>
      <c r="AX420" s="146" t="s">
        <v>704</v>
      </c>
      <c r="AY420" s="146" t="s">
        <v>783</v>
      </c>
    </row>
    <row r="421" spans="2:51" s="6" customFormat="1" ht="15.75" customHeight="1">
      <c r="B421" s="139"/>
      <c r="C421" s="140"/>
      <c r="D421" s="140"/>
      <c r="E421" s="140"/>
      <c r="F421" s="296" t="s">
        <v>371</v>
      </c>
      <c r="G421" s="297"/>
      <c r="H421" s="297"/>
      <c r="I421" s="297"/>
      <c r="J421" s="140"/>
      <c r="K421" s="142">
        <v>4.14</v>
      </c>
      <c r="L421" s="140"/>
      <c r="M421" s="140"/>
      <c r="N421" s="140"/>
      <c r="O421" s="140"/>
      <c r="P421" s="140"/>
      <c r="Q421" s="140"/>
      <c r="R421" s="140"/>
      <c r="S421" s="143"/>
      <c r="T421" s="144"/>
      <c r="U421" s="140"/>
      <c r="V421" s="140"/>
      <c r="W421" s="140"/>
      <c r="X421" s="140"/>
      <c r="Y421" s="140"/>
      <c r="Z421" s="140"/>
      <c r="AA421" s="145"/>
      <c r="AT421" s="146" t="s">
        <v>888</v>
      </c>
      <c r="AU421" s="146" t="s">
        <v>713</v>
      </c>
      <c r="AV421" s="146" t="s">
        <v>713</v>
      </c>
      <c r="AW421" s="146" t="s">
        <v>761</v>
      </c>
      <c r="AX421" s="146" t="s">
        <v>704</v>
      </c>
      <c r="AY421" s="146" t="s">
        <v>783</v>
      </c>
    </row>
    <row r="422" spans="2:51" s="6" customFormat="1" ht="15.75" customHeight="1">
      <c r="B422" s="139"/>
      <c r="C422" s="140"/>
      <c r="D422" s="140"/>
      <c r="E422" s="140"/>
      <c r="F422" s="296" t="s">
        <v>372</v>
      </c>
      <c r="G422" s="297"/>
      <c r="H422" s="297"/>
      <c r="I422" s="297"/>
      <c r="J422" s="140"/>
      <c r="K422" s="142">
        <v>3</v>
      </c>
      <c r="L422" s="140"/>
      <c r="M422" s="140"/>
      <c r="N422" s="140"/>
      <c r="O422" s="140"/>
      <c r="P422" s="140"/>
      <c r="Q422" s="140"/>
      <c r="R422" s="140"/>
      <c r="S422" s="143"/>
      <c r="T422" s="144"/>
      <c r="U422" s="140"/>
      <c r="V422" s="140"/>
      <c r="W422" s="140"/>
      <c r="X422" s="140"/>
      <c r="Y422" s="140"/>
      <c r="Z422" s="140"/>
      <c r="AA422" s="145"/>
      <c r="AT422" s="146" t="s">
        <v>888</v>
      </c>
      <c r="AU422" s="146" t="s">
        <v>713</v>
      </c>
      <c r="AV422" s="146" t="s">
        <v>713</v>
      </c>
      <c r="AW422" s="146" t="s">
        <v>761</v>
      </c>
      <c r="AX422" s="146" t="s">
        <v>704</v>
      </c>
      <c r="AY422" s="146" t="s">
        <v>783</v>
      </c>
    </row>
    <row r="423" spans="2:65" s="6" customFormat="1" ht="39" customHeight="1">
      <c r="B423" s="21"/>
      <c r="C423" s="124" t="s">
        <v>373</v>
      </c>
      <c r="D423" s="124" t="s">
        <v>784</v>
      </c>
      <c r="E423" s="125" t="s">
        <v>374</v>
      </c>
      <c r="F423" s="158" t="s">
        <v>375</v>
      </c>
      <c r="G423" s="280"/>
      <c r="H423" s="280"/>
      <c r="I423" s="280"/>
      <c r="J423" s="127" t="s">
        <v>818</v>
      </c>
      <c r="K423" s="128">
        <v>13.92</v>
      </c>
      <c r="L423" s="281"/>
      <c r="M423" s="280"/>
      <c r="N423" s="282">
        <f>ROUND($L$423*$K$423,2)</f>
        <v>0</v>
      </c>
      <c r="O423" s="280"/>
      <c r="P423" s="280"/>
      <c r="Q423" s="280"/>
      <c r="R423" s="126" t="s">
        <v>788</v>
      </c>
      <c r="S423" s="41"/>
      <c r="T423" s="129"/>
      <c r="U423" s="130" t="s">
        <v>674</v>
      </c>
      <c r="V423" s="22"/>
      <c r="W423" s="22"/>
      <c r="X423" s="131">
        <v>0.00079315</v>
      </c>
      <c r="Y423" s="131">
        <f>$X$423*$K$423</f>
        <v>0.011040648</v>
      </c>
      <c r="Z423" s="131">
        <v>0</v>
      </c>
      <c r="AA423" s="132">
        <f>$Z$423*$K$423</f>
        <v>0</v>
      </c>
      <c r="AR423" s="89" t="s">
        <v>958</v>
      </c>
      <c r="AT423" s="89" t="s">
        <v>784</v>
      </c>
      <c r="AU423" s="89" t="s">
        <v>713</v>
      </c>
      <c r="AY423" s="6" t="s">
        <v>783</v>
      </c>
      <c r="BE423" s="133">
        <f>IF($U$423="základní",$N$423,0)</f>
        <v>0</v>
      </c>
      <c r="BF423" s="133">
        <f>IF($U$423="snížená",$N$423,0)</f>
        <v>0</v>
      </c>
      <c r="BG423" s="133">
        <f>IF($U$423="zákl. přenesená",$N$423,0)</f>
        <v>0</v>
      </c>
      <c r="BH423" s="133">
        <f>IF($U$423="sníž. přenesená",$N$423,0)</f>
        <v>0</v>
      </c>
      <c r="BI423" s="133">
        <f>IF($U$423="nulová",$N$423,0)</f>
        <v>0</v>
      </c>
      <c r="BJ423" s="89" t="s">
        <v>654</v>
      </c>
      <c r="BK423" s="133">
        <f>ROUND($L$423*$K$423,2)</f>
        <v>0</v>
      </c>
      <c r="BL423" s="89" t="s">
        <v>958</v>
      </c>
      <c r="BM423" s="89" t="s">
        <v>376</v>
      </c>
    </row>
    <row r="424" spans="2:47" s="6" customFormat="1" ht="16.5" customHeight="1">
      <c r="B424" s="21"/>
      <c r="C424" s="22"/>
      <c r="D424" s="22"/>
      <c r="E424" s="22"/>
      <c r="F424" s="298" t="s">
        <v>377</v>
      </c>
      <c r="G424" s="181"/>
      <c r="H424" s="181"/>
      <c r="I424" s="181"/>
      <c r="J424" s="181"/>
      <c r="K424" s="181"/>
      <c r="L424" s="181"/>
      <c r="M424" s="181"/>
      <c r="N424" s="181"/>
      <c r="O424" s="181"/>
      <c r="P424" s="181"/>
      <c r="Q424" s="181"/>
      <c r="R424" s="181"/>
      <c r="S424" s="41"/>
      <c r="T424" s="50"/>
      <c r="U424" s="22"/>
      <c r="V424" s="22"/>
      <c r="W424" s="22"/>
      <c r="X424" s="22"/>
      <c r="Y424" s="22"/>
      <c r="Z424" s="22"/>
      <c r="AA424" s="51"/>
      <c r="AT424" s="6" t="s">
        <v>884</v>
      </c>
      <c r="AU424" s="6" t="s">
        <v>713</v>
      </c>
    </row>
    <row r="425" spans="2:51" s="6" customFormat="1" ht="15.75" customHeight="1">
      <c r="B425" s="139"/>
      <c r="C425" s="140"/>
      <c r="D425" s="140"/>
      <c r="E425" s="140"/>
      <c r="F425" s="296" t="s">
        <v>378</v>
      </c>
      <c r="G425" s="297"/>
      <c r="H425" s="297"/>
      <c r="I425" s="297"/>
      <c r="J425" s="140"/>
      <c r="K425" s="142">
        <v>2.52</v>
      </c>
      <c r="L425" s="140"/>
      <c r="M425" s="140"/>
      <c r="N425" s="140"/>
      <c r="O425" s="140"/>
      <c r="P425" s="140"/>
      <c r="Q425" s="140"/>
      <c r="R425" s="140"/>
      <c r="S425" s="143"/>
      <c r="T425" s="144"/>
      <c r="U425" s="140"/>
      <c r="V425" s="140"/>
      <c r="W425" s="140"/>
      <c r="X425" s="140"/>
      <c r="Y425" s="140"/>
      <c r="Z425" s="140"/>
      <c r="AA425" s="145"/>
      <c r="AT425" s="146" t="s">
        <v>888</v>
      </c>
      <c r="AU425" s="146" t="s">
        <v>713</v>
      </c>
      <c r="AV425" s="146" t="s">
        <v>713</v>
      </c>
      <c r="AW425" s="146" t="s">
        <v>761</v>
      </c>
      <c r="AX425" s="146" t="s">
        <v>704</v>
      </c>
      <c r="AY425" s="146" t="s">
        <v>783</v>
      </c>
    </row>
    <row r="426" spans="2:51" s="6" customFormat="1" ht="15.75" customHeight="1">
      <c r="B426" s="139"/>
      <c r="C426" s="140"/>
      <c r="D426" s="140"/>
      <c r="E426" s="140"/>
      <c r="F426" s="296" t="s">
        <v>379</v>
      </c>
      <c r="G426" s="297"/>
      <c r="H426" s="297"/>
      <c r="I426" s="297"/>
      <c r="J426" s="140"/>
      <c r="K426" s="142">
        <v>2.24</v>
      </c>
      <c r="L426" s="140"/>
      <c r="M426" s="140"/>
      <c r="N426" s="140"/>
      <c r="O426" s="140"/>
      <c r="P426" s="140"/>
      <c r="Q426" s="140"/>
      <c r="R426" s="140"/>
      <c r="S426" s="143"/>
      <c r="T426" s="144"/>
      <c r="U426" s="140"/>
      <c r="V426" s="140"/>
      <c r="W426" s="140"/>
      <c r="X426" s="140"/>
      <c r="Y426" s="140"/>
      <c r="Z426" s="140"/>
      <c r="AA426" s="145"/>
      <c r="AT426" s="146" t="s">
        <v>888</v>
      </c>
      <c r="AU426" s="146" t="s">
        <v>713</v>
      </c>
      <c r="AV426" s="146" t="s">
        <v>713</v>
      </c>
      <c r="AW426" s="146" t="s">
        <v>761</v>
      </c>
      <c r="AX426" s="146" t="s">
        <v>704</v>
      </c>
      <c r="AY426" s="146" t="s">
        <v>783</v>
      </c>
    </row>
    <row r="427" spans="2:51" s="6" customFormat="1" ht="15.75" customHeight="1">
      <c r="B427" s="139"/>
      <c r="C427" s="140"/>
      <c r="D427" s="140"/>
      <c r="E427" s="140"/>
      <c r="F427" s="296" t="s">
        <v>380</v>
      </c>
      <c r="G427" s="297"/>
      <c r="H427" s="297"/>
      <c r="I427" s="297"/>
      <c r="J427" s="140"/>
      <c r="K427" s="142">
        <v>9.16</v>
      </c>
      <c r="L427" s="140"/>
      <c r="M427" s="140"/>
      <c r="N427" s="140"/>
      <c r="O427" s="140"/>
      <c r="P427" s="140"/>
      <c r="Q427" s="140"/>
      <c r="R427" s="140"/>
      <c r="S427" s="143"/>
      <c r="T427" s="144"/>
      <c r="U427" s="140"/>
      <c r="V427" s="140"/>
      <c r="W427" s="140"/>
      <c r="X427" s="140"/>
      <c r="Y427" s="140"/>
      <c r="Z427" s="140"/>
      <c r="AA427" s="145"/>
      <c r="AT427" s="146" t="s">
        <v>888</v>
      </c>
      <c r="AU427" s="146" t="s">
        <v>713</v>
      </c>
      <c r="AV427" s="146" t="s">
        <v>713</v>
      </c>
      <c r="AW427" s="146" t="s">
        <v>761</v>
      </c>
      <c r="AX427" s="146" t="s">
        <v>704</v>
      </c>
      <c r="AY427" s="146" t="s">
        <v>783</v>
      </c>
    </row>
    <row r="428" spans="2:63" s="113" customFormat="1" ht="30.75" customHeight="1">
      <c r="B428" s="114"/>
      <c r="C428" s="115"/>
      <c r="D428" s="123" t="s">
        <v>879</v>
      </c>
      <c r="E428" s="115"/>
      <c r="F428" s="115"/>
      <c r="G428" s="115"/>
      <c r="H428" s="115"/>
      <c r="I428" s="115"/>
      <c r="J428" s="115"/>
      <c r="K428" s="115"/>
      <c r="L428" s="115"/>
      <c r="M428" s="115"/>
      <c r="N428" s="171">
        <f>$BK$428</f>
        <v>0</v>
      </c>
      <c r="O428" s="172"/>
      <c r="P428" s="172"/>
      <c r="Q428" s="172"/>
      <c r="R428" s="115"/>
      <c r="S428" s="117"/>
      <c r="T428" s="118"/>
      <c r="U428" s="115"/>
      <c r="V428" s="115"/>
      <c r="W428" s="119">
        <f>SUM($W$429:$W$430)</f>
        <v>0</v>
      </c>
      <c r="X428" s="115"/>
      <c r="Y428" s="119">
        <f>SUM($Y$429:$Y$430)</f>
        <v>0.007132800000000001</v>
      </c>
      <c r="Z428" s="115"/>
      <c r="AA428" s="120">
        <f>SUM($AA$429:$AA$430)</f>
        <v>0</v>
      </c>
      <c r="AR428" s="121" t="s">
        <v>713</v>
      </c>
      <c r="AT428" s="121" t="s">
        <v>703</v>
      </c>
      <c r="AU428" s="121" t="s">
        <v>654</v>
      </c>
      <c r="AY428" s="121" t="s">
        <v>783</v>
      </c>
      <c r="BK428" s="122">
        <f>SUM($BK$429:$BK$430)</f>
        <v>0</v>
      </c>
    </row>
    <row r="429" spans="2:65" s="6" customFormat="1" ht="27" customHeight="1">
      <c r="B429" s="21"/>
      <c r="C429" s="124" t="s">
        <v>381</v>
      </c>
      <c r="D429" s="124" t="s">
        <v>784</v>
      </c>
      <c r="E429" s="125" t="s">
        <v>382</v>
      </c>
      <c r="F429" s="158" t="s">
        <v>383</v>
      </c>
      <c r="G429" s="280"/>
      <c r="H429" s="280"/>
      <c r="I429" s="280"/>
      <c r="J429" s="127" t="s">
        <v>818</v>
      </c>
      <c r="K429" s="128">
        <v>17.832</v>
      </c>
      <c r="L429" s="281"/>
      <c r="M429" s="280"/>
      <c r="N429" s="282">
        <f>ROUND($L$429*$K$429,2)</f>
        <v>0</v>
      </c>
      <c r="O429" s="280"/>
      <c r="P429" s="280"/>
      <c r="Q429" s="280"/>
      <c r="R429" s="126" t="s">
        <v>788</v>
      </c>
      <c r="S429" s="41"/>
      <c r="T429" s="129"/>
      <c r="U429" s="130" t="s">
        <v>674</v>
      </c>
      <c r="V429" s="22"/>
      <c r="W429" s="22"/>
      <c r="X429" s="131">
        <v>0.0004</v>
      </c>
      <c r="Y429" s="131">
        <f>$X$429*$K$429</f>
        <v>0.007132800000000001</v>
      </c>
      <c r="Z429" s="131">
        <v>0</v>
      </c>
      <c r="AA429" s="132">
        <f>$Z$429*$K$429</f>
        <v>0</v>
      </c>
      <c r="AR429" s="89" t="s">
        <v>958</v>
      </c>
      <c r="AT429" s="89" t="s">
        <v>784</v>
      </c>
      <c r="AU429" s="89" t="s">
        <v>713</v>
      </c>
      <c r="AY429" s="6" t="s">
        <v>783</v>
      </c>
      <c r="BE429" s="133">
        <f>IF($U$429="základní",$N$429,0)</f>
        <v>0</v>
      </c>
      <c r="BF429" s="133">
        <f>IF($U$429="snížená",$N$429,0)</f>
        <v>0</v>
      </c>
      <c r="BG429" s="133">
        <f>IF($U$429="zákl. přenesená",$N$429,0)</f>
        <v>0</v>
      </c>
      <c r="BH429" s="133">
        <f>IF($U$429="sníž. přenesená",$N$429,0)</f>
        <v>0</v>
      </c>
      <c r="BI429" s="133">
        <f>IF($U$429="nulová",$N$429,0)</f>
        <v>0</v>
      </c>
      <c r="BJ429" s="89" t="s">
        <v>654</v>
      </c>
      <c r="BK429" s="133">
        <f>ROUND($L$429*$K$429,2)</f>
        <v>0</v>
      </c>
      <c r="BL429" s="89" t="s">
        <v>958</v>
      </c>
      <c r="BM429" s="89" t="s">
        <v>384</v>
      </c>
    </row>
    <row r="430" spans="2:51" s="6" customFormat="1" ht="15.75" customHeight="1">
      <c r="B430" s="139"/>
      <c r="C430" s="140"/>
      <c r="D430" s="140"/>
      <c r="E430" s="141"/>
      <c r="F430" s="296" t="s">
        <v>385</v>
      </c>
      <c r="G430" s="297"/>
      <c r="H430" s="297"/>
      <c r="I430" s="297"/>
      <c r="J430" s="140"/>
      <c r="K430" s="142">
        <v>17.832</v>
      </c>
      <c r="L430" s="140"/>
      <c r="M430" s="140"/>
      <c r="N430" s="140"/>
      <c r="O430" s="140"/>
      <c r="P430" s="140"/>
      <c r="Q430" s="140"/>
      <c r="R430" s="140"/>
      <c r="S430" s="143"/>
      <c r="T430" s="152"/>
      <c r="U430" s="153"/>
      <c r="V430" s="153"/>
      <c r="W430" s="153"/>
      <c r="X430" s="153"/>
      <c r="Y430" s="153"/>
      <c r="Z430" s="153"/>
      <c r="AA430" s="154"/>
      <c r="AT430" s="146" t="s">
        <v>888</v>
      </c>
      <c r="AU430" s="146" t="s">
        <v>713</v>
      </c>
      <c r="AV430" s="146" t="s">
        <v>713</v>
      </c>
      <c r="AW430" s="146" t="s">
        <v>761</v>
      </c>
      <c r="AX430" s="146" t="s">
        <v>654</v>
      </c>
      <c r="AY430" s="146" t="s">
        <v>783</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66:Q66"/>
    <mergeCell ref="N67:Q67"/>
    <mergeCell ref="N56:Q56"/>
    <mergeCell ref="N57:Q57"/>
    <mergeCell ref="N58:Q58"/>
    <mergeCell ref="N59:Q59"/>
    <mergeCell ref="N60:Q60"/>
    <mergeCell ref="N61:Q61"/>
    <mergeCell ref="N62:Q62"/>
    <mergeCell ref="N63:Q63"/>
    <mergeCell ref="N64:Q64"/>
    <mergeCell ref="N65:Q65"/>
    <mergeCell ref="F89:I89"/>
    <mergeCell ref="L89:M89"/>
    <mergeCell ref="N89:Q89"/>
    <mergeCell ref="N68:Q68"/>
    <mergeCell ref="N69:Q69"/>
    <mergeCell ref="N70:Q70"/>
    <mergeCell ref="N71:Q71"/>
    <mergeCell ref="C78:R78"/>
    <mergeCell ref="F80:Q80"/>
    <mergeCell ref="F81:Q81"/>
    <mergeCell ref="F82:Q82"/>
    <mergeCell ref="M84:P84"/>
    <mergeCell ref="M86:Q86"/>
    <mergeCell ref="F99:R99"/>
    <mergeCell ref="F100:I100"/>
    <mergeCell ref="F93:I93"/>
    <mergeCell ref="L93:M93"/>
    <mergeCell ref="N93:Q93"/>
    <mergeCell ref="F94:R94"/>
    <mergeCell ref="F95:R95"/>
    <mergeCell ref="F96:I96"/>
    <mergeCell ref="F97:I97"/>
    <mergeCell ref="L97:M97"/>
    <mergeCell ref="N97:Q97"/>
    <mergeCell ref="F98:R98"/>
    <mergeCell ref="N108:Q108"/>
    <mergeCell ref="F101:I101"/>
    <mergeCell ref="L101:M101"/>
    <mergeCell ref="N101:Q101"/>
    <mergeCell ref="F102:R102"/>
    <mergeCell ref="F103:R103"/>
    <mergeCell ref="F104:I104"/>
    <mergeCell ref="F113:I113"/>
    <mergeCell ref="L113:M113"/>
    <mergeCell ref="N113:Q113"/>
    <mergeCell ref="F105:I105"/>
    <mergeCell ref="L105:M105"/>
    <mergeCell ref="N105:Q105"/>
    <mergeCell ref="F106:R106"/>
    <mergeCell ref="F107:R107"/>
    <mergeCell ref="F108:I108"/>
    <mergeCell ref="L108:M108"/>
    <mergeCell ref="F109:R109"/>
    <mergeCell ref="F110:R110"/>
    <mergeCell ref="F111:I111"/>
    <mergeCell ref="F112:I112"/>
    <mergeCell ref="F122:I122"/>
    <mergeCell ref="L122:M122"/>
    <mergeCell ref="N122:Q122"/>
    <mergeCell ref="F114:R114"/>
    <mergeCell ref="F115:R115"/>
    <mergeCell ref="F116:I116"/>
    <mergeCell ref="F117:I117"/>
    <mergeCell ref="L117:M117"/>
    <mergeCell ref="N117:Q117"/>
    <mergeCell ref="F118:R118"/>
    <mergeCell ref="F119:R119"/>
    <mergeCell ref="F120:I120"/>
    <mergeCell ref="F121:I121"/>
    <mergeCell ref="F123:R123"/>
    <mergeCell ref="F124:I124"/>
    <mergeCell ref="F125:I125"/>
    <mergeCell ref="F127:I127"/>
    <mergeCell ref="L127:M127"/>
    <mergeCell ref="N127:Q127"/>
    <mergeCell ref="F135:R135"/>
    <mergeCell ref="F128:R128"/>
    <mergeCell ref="F129:R129"/>
    <mergeCell ref="F130:I130"/>
    <mergeCell ref="F131:I131"/>
    <mergeCell ref="L131:M131"/>
    <mergeCell ref="N131:Q131"/>
    <mergeCell ref="F132:R132"/>
    <mergeCell ref="F133:I133"/>
    <mergeCell ref="F134:I134"/>
    <mergeCell ref="L134:M134"/>
    <mergeCell ref="N134:Q134"/>
    <mergeCell ref="F144:R144"/>
    <mergeCell ref="F137:I137"/>
    <mergeCell ref="L137:M137"/>
    <mergeCell ref="N137:Q137"/>
    <mergeCell ref="F138:R138"/>
    <mergeCell ref="F139:I139"/>
    <mergeCell ref="F140:I140"/>
    <mergeCell ref="L140:M140"/>
    <mergeCell ref="N140:Q140"/>
    <mergeCell ref="F141:R141"/>
    <mergeCell ref="F142:R142"/>
    <mergeCell ref="F143:I143"/>
    <mergeCell ref="L143:M143"/>
    <mergeCell ref="N143:Q143"/>
    <mergeCell ref="F153:R153"/>
    <mergeCell ref="F146:I146"/>
    <mergeCell ref="L146:M146"/>
    <mergeCell ref="N146:Q146"/>
    <mergeCell ref="F147:R147"/>
    <mergeCell ref="F148:I148"/>
    <mergeCell ref="F149:I149"/>
    <mergeCell ref="L149:M149"/>
    <mergeCell ref="N149:Q149"/>
    <mergeCell ref="F150:R150"/>
    <mergeCell ref="F151:I151"/>
    <mergeCell ref="F152:I152"/>
    <mergeCell ref="L152:M152"/>
    <mergeCell ref="N152:Q152"/>
    <mergeCell ref="F160:R160"/>
    <mergeCell ref="F154:I154"/>
    <mergeCell ref="L154:M154"/>
    <mergeCell ref="N154:Q154"/>
    <mergeCell ref="F155:R155"/>
    <mergeCell ref="F156:I156"/>
    <mergeCell ref="L156:M156"/>
    <mergeCell ref="N156:Q156"/>
    <mergeCell ref="F157:R157"/>
    <mergeCell ref="F158:I158"/>
    <mergeCell ref="F159:I159"/>
    <mergeCell ref="L159:M159"/>
    <mergeCell ref="N159:Q159"/>
    <mergeCell ref="F168:R168"/>
    <mergeCell ref="F169:R169"/>
    <mergeCell ref="F161:R161"/>
    <mergeCell ref="F162:I162"/>
    <mergeCell ref="F163:I163"/>
    <mergeCell ref="L163:M163"/>
    <mergeCell ref="N163:Q163"/>
    <mergeCell ref="F164:R164"/>
    <mergeCell ref="F165:R165"/>
    <mergeCell ref="F167:I167"/>
    <mergeCell ref="L167:M167"/>
    <mergeCell ref="N167:Q167"/>
    <mergeCell ref="F176:R176"/>
    <mergeCell ref="F177:R177"/>
    <mergeCell ref="F170:I170"/>
    <mergeCell ref="F171:I171"/>
    <mergeCell ref="L171:M171"/>
    <mergeCell ref="N171:Q171"/>
    <mergeCell ref="F172:R172"/>
    <mergeCell ref="F173:R173"/>
    <mergeCell ref="F174:I174"/>
    <mergeCell ref="F175:I175"/>
    <mergeCell ref="L175:M175"/>
    <mergeCell ref="N175:Q175"/>
    <mergeCell ref="F184:I184"/>
    <mergeCell ref="L184:M184"/>
    <mergeCell ref="N184:Q184"/>
    <mergeCell ref="F178:I178"/>
    <mergeCell ref="F179:I179"/>
    <mergeCell ref="L179:M179"/>
    <mergeCell ref="N179:Q179"/>
    <mergeCell ref="F180:R180"/>
    <mergeCell ref="F181:I181"/>
    <mergeCell ref="F182:I182"/>
    <mergeCell ref="L182:M182"/>
    <mergeCell ref="N182:Q182"/>
    <mergeCell ref="F183:R183"/>
    <mergeCell ref="F192:R192"/>
    <mergeCell ref="F185:R185"/>
    <mergeCell ref="F186:R186"/>
    <mergeCell ref="F187:I187"/>
    <mergeCell ref="F188:I188"/>
    <mergeCell ref="L188:M188"/>
    <mergeCell ref="N188:Q188"/>
    <mergeCell ref="F189:R189"/>
    <mergeCell ref="F190:R190"/>
    <mergeCell ref="F191:I191"/>
    <mergeCell ref="L191:M191"/>
    <mergeCell ref="N191:Q191"/>
    <mergeCell ref="F199:R199"/>
    <mergeCell ref="F200:I200"/>
    <mergeCell ref="F193:R193"/>
    <mergeCell ref="F194:I194"/>
    <mergeCell ref="F195:I195"/>
    <mergeCell ref="L195:M195"/>
    <mergeCell ref="N195:Q195"/>
    <mergeCell ref="F196:R196"/>
    <mergeCell ref="F197:I197"/>
    <mergeCell ref="L197:M197"/>
    <mergeCell ref="N197:Q197"/>
    <mergeCell ref="F198:R198"/>
    <mergeCell ref="F207:R207"/>
    <mergeCell ref="F208:R208"/>
    <mergeCell ref="F201:I201"/>
    <mergeCell ref="L201:M201"/>
    <mergeCell ref="N201:Q201"/>
    <mergeCell ref="F202:R202"/>
    <mergeCell ref="F203:R203"/>
    <mergeCell ref="F204:I204"/>
    <mergeCell ref="L204:M204"/>
    <mergeCell ref="N204:Q204"/>
    <mergeCell ref="F205:R205"/>
    <mergeCell ref="F206:I206"/>
    <mergeCell ref="L206:M206"/>
    <mergeCell ref="N206:Q206"/>
    <mergeCell ref="F211:R211"/>
    <mergeCell ref="F213:I213"/>
    <mergeCell ref="L213:M213"/>
    <mergeCell ref="N213:Q213"/>
    <mergeCell ref="F209:I209"/>
    <mergeCell ref="F210:I210"/>
    <mergeCell ref="L210:M210"/>
    <mergeCell ref="N210:Q210"/>
    <mergeCell ref="F214:R214"/>
    <mergeCell ref="F215:R215"/>
    <mergeCell ref="F216:I216"/>
    <mergeCell ref="F217:I217"/>
    <mergeCell ref="L217:M217"/>
    <mergeCell ref="N217:Q217"/>
    <mergeCell ref="F226:I226"/>
    <mergeCell ref="L226:M226"/>
    <mergeCell ref="N226:Q226"/>
    <mergeCell ref="F218:R218"/>
    <mergeCell ref="F219:R219"/>
    <mergeCell ref="F220:I220"/>
    <mergeCell ref="F221:I221"/>
    <mergeCell ref="L221:M221"/>
    <mergeCell ref="N221:Q221"/>
    <mergeCell ref="F222:R222"/>
    <mergeCell ref="F223:R223"/>
    <mergeCell ref="F224:I224"/>
    <mergeCell ref="L224:M224"/>
    <mergeCell ref="N224:Q224"/>
    <mergeCell ref="F236:R236"/>
    <mergeCell ref="F227:R227"/>
    <mergeCell ref="F228:R228"/>
    <mergeCell ref="F231:I231"/>
    <mergeCell ref="L231:M231"/>
    <mergeCell ref="N231:Q231"/>
    <mergeCell ref="F232:R232"/>
    <mergeCell ref="N229:Q229"/>
    <mergeCell ref="N230:Q230"/>
    <mergeCell ref="F233:R233"/>
    <mergeCell ref="F234:I234"/>
    <mergeCell ref="F235:I235"/>
    <mergeCell ref="L235:M235"/>
    <mergeCell ref="N235:Q235"/>
    <mergeCell ref="F243:R243"/>
    <mergeCell ref="F244:R244"/>
    <mergeCell ref="F237:R237"/>
    <mergeCell ref="F238:I238"/>
    <mergeCell ref="F239:I239"/>
    <mergeCell ref="L239:M239"/>
    <mergeCell ref="N239:Q239"/>
    <mergeCell ref="F240:R240"/>
    <mergeCell ref="F241:R241"/>
    <mergeCell ref="F242:I242"/>
    <mergeCell ref="L242:M242"/>
    <mergeCell ref="N242:Q242"/>
    <mergeCell ref="F248:I248"/>
    <mergeCell ref="F249:I249"/>
    <mergeCell ref="L249:M249"/>
    <mergeCell ref="N249:Q249"/>
    <mergeCell ref="F246:I246"/>
    <mergeCell ref="L246:M246"/>
    <mergeCell ref="N246:Q246"/>
    <mergeCell ref="F247:R247"/>
    <mergeCell ref="F250:R250"/>
    <mergeCell ref="F251:R251"/>
    <mergeCell ref="F252:I252"/>
    <mergeCell ref="F253:I253"/>
    <mergeCell ref="L253:M253"/>
    <mergeCell ref="N253:Q253"/>
    <mergeCell ref="F261:R261"/>
    <mergeCell ref="F254:R254"/>
    <mergeCell ref="F255:I255"/>
    <mergeCell ref="L255:M255"/>
    <mergeCell ref="N255:Q255"/>
    <mergeCell ref="F256:R256"/>
    <mergeCell ref="F257:R257"/>
    <mergeCell ref="F259:I259"/>
    <mergeCell ref="L259:M259"/>
    <mergeCell ref="N259:Q259"/>
    <mergeCell ref="F260:R260"/>
    <mergeCell ref="F270:I270"/>
    <mergeCell ref="L270:M270"/>
    <mergeCell ref="N270:Q270"/>
    <mergeCell ref="F262:I262"/>
    <mergeCell ref="F263:I263"/>
    <mergeCell ref="L263:M263"/>
    <mergeCell ref="N263:Q263"/>
    <mergeCell ref="F264:R264"/>
    <mergeCell ref="F265:I265"/>
    <mergeCell ref="F279:R279"/>
    <mergeCell ref="F271:R271"/>
    <mergeCell ref="F272:R272"/>
    <mergeCell ref="F273:I273"/>
    <mergeCell ref="F274:I274"/>
    <mergeCell ref="L274:M274"/>
    <mergeCell ref="N274:Q274"/>
    <mergeCell ref="F275:R275"/>
    <mergeCell ref="F276:R276"/>
    <mergeCell ref="F278:I278"/>
    <mergeCell ref="L278:M278"/>
    <mergeCell ref="N278:Q278"/>
    <mergeCell ref="F286:R286"/>
    <mergeCell ref="F287:R287"/>
    <mergeCell ref="F280:R280"/>
    <mergeCell ref="F281:I281"/>
    <mergeCell ref="F282:I282"/>
    <mergeCell ref="L282:M282"/>
    <mergeCell ref="N282:Q282"/>
    <mergeCell ref="F283:R283"/>
    <mergeCell ref="F284:R284"/>
    <mergeCell ref="F285:I285"/>
    <mergeCell ref="L285:M285"/>
    <mergeCell ref="N285:Q285"/>
    <mergeCell ref="F294:R294"/>
    <mergeCell ref="F295:R295"/>
    <mergeCell ref="F288:I288"/>
    <mergeCell ref="L288:M288"/>
    <mergeCell ref="N288:Q288"/>
    <mergeCell ref="F289:R289"/>
    <mergeCell ref="F290:R290"/>
    <mergeCell ref="F291:I291"/>
    <mergeCell ref="L291:M291"/>
    <mergeCell ref="N291:Q291"/>
    <mergeCell ref="F292:R292"/>
    <mergeCell ref="F293:I293"/>
    <mergeCell ref="L293:M293"/>
    <mergeCell ref="N293:Q293"/>
    <mergeCell ref="F304:I304"/>
    <mergeCell ref="L304:M304"/>
    <mergeCell ref="N304:Q304"/>
    <mergeCell ref="F296:I296"/>
    <mergeCell ref="F297:I297"/>
    <mergeCell ref="F298:I298"/>
    <mergeCell ref="F299:I299"/>
    <mergeCell ref="L299:M299"/>
    <mergeCell ref="N299:Q299"/>
    <mergeCell ref="F300:R300"/>
    <mergeCell ref="F301:I301"/>
    <mergeCell ref="F302:I302"/>
    <mergeCell ref="F303:I303"/>
    <mergeCell ref="F305:R305"/>
    <mergeCell ref="F306:R306"/>
    <mergeCell ref="F307:I307"/>
    <mergeCell ref="F308:I308"/>
    <mergeCell ref="L308:M308"/>
    <mergeCell ref="N308:Q308"/>
    <mergeCell ref="F316:R316"/>
    <mergeCell ref="F309:R309"/>
    <mergeCell ref="F310:I310"/>
    <mergeCell ref="F311:I311"/>
    <mergeCell ref="L311:M311"/>
    <mergeCell ref="N311:Q311"/>
    <mergeCell ref="F312:R312"/>
    <mergeCell ref="F313:R313"/>
    <mergeCell ref="F314:I314"/>
    <mergeCell ref="F315:I315"/>
    <mergeCell ref="L315:M315"/>
    <mergeCell ref="N315:Q315"/>
    <mergeCell ref="L318:M318"/>
    <mergeCell ref="N318:Q318"/>
    <mergeCell ref="F319:R319"/>
    <mergeCell ref="F320:R320"/>
    <mergeCell ref="F325:I325"/>
    <mergeCell ref="F326:I326"/>
    <mergeCell ref="F317:I317"/>
    <mergeCell ref="F318:I318"/>
    <mergeCell ref="F321:I321"/>
    <mergeCell ref="F322:I322"/>
    <mergeCell ref="F323:I323"/>
    <mergeCell ref="F324:I324"/>
    <mergeCell ref="F329:I329"/>
    <mergeCell ref="F330:I330"/>
    <mergeCell ref="L330:M330"/>
    <mergeCell ref="N330:Q330"/>
    <mergeCell ref="L326:M326"/>
    <mergeCell ref="N326:Q326"/>
    <mergeCell ref="F327:R327"/>
    <mergeCell ref="F328:R328"/>
    <mergeCell ref="F337:R337"/>
    <mergeCell ref="F338:I338"/>
    <mergeCell ref="F331:R331"/>
    <mergeCell ref="F332:I332"/>
    <mergeCell ref="F333:I333"/>
    <mergeCell ref="L333:M333"/>
    <mergeCell ref="N333:Q333"/>
    <mergeCell ref="F334:R334"/>
    <mergeCell ref="F335:R335"/>
    <mergeCell ref="F336:I336"/>
    <mergeCell ref="L336:M336"/>
    <mergeCell ref="N336:Q336"/>
    <mergeCell ref="F341:I341"/>
    <mergeCell ref="F342:I342"/>
    <mergeCell ref="L342:M342"/>
    <mergeCell ref="N342:Q342"/>
    <mergeCell ref="F339:I339"/>
    <mergeCell ref="L339:M339"/>
    <mergeCell ref="N339:Q339"/>
    <mergeCell ref="F340:R340"/>
    <mergeCell ref="F349:R349"/>
    <mergeCell ref="F350:R350"/>
    <mergeCell ref="F343:R343"/>
    <mergeCell ref="F344:I344"/>
    <mergeCell ref="F345:I345"/>
    <mergeCell ref="L345:M345"/>
    <mergeCell ref="N345:Q345"/>
    <mergeCell ref="F346:R346"/>
    <mergeCell ref="F347:I347"/>
    <mergeCell ref="F348:I348"/>
    <mergeCell ref="L348:M348"/>
    <mergeCell ref="N348:Q348"/>
    <mergeCell ref="F354:R354"/>
    <mergeCell ref="F355:I355"/>
    <mergeCell ref="L355:M355"/>
    <mergeCell ref="N355:Q355"/>
    <mergeCell ref="F352:I352"/>
    <mergeCell ref="L352:M352"/>
    <mergeCell ref="N352:Q352"/>
    <mergeCell ref="F353:R353"/>
    <mergeCell ref="F363:R363"/>
    <mergeCell ref="F356:R356"/>
    <mergeCell ref="F357:R357"/>
    <mergeCell ref="F358:I358"/>
    <mergeCell ref="L358:M358"/>
    <mergeCell ref="N358:Q358"/>
    <mergeCell ref="F359:R359"/>
    <mergeCell ref="F360:R360"/>
    <mergeCell ref="F361:I361"/>
    <mergeCell ref="F362:I362"/>
    <mergeCell ref="L362:M362"/>
    <mergeCell ref="N362:Q362"/>
    <mergeCell ref="F372:R372"/>
    <mergeCell ref="F364:R364"/>
    <mergeCell ref="F366:I366"/>
    <mergeCell ref="L366:M366"/>
    <mergeCell ref="N366:Q366"/>
    <mergeCell ref="F367:R367"/>
    <mergeCell ref="F368:R368"/>
    <mergeCell ref="F369:R369"/>
    <mergeCell ref="F370:I370"/>
    <mergeCell ref="F371:I371"/>
    <mergeCell ref="L371:M371"/>
    <mergeCell ref="N371:Q371"/>
    <mergeCell ref="F380:R380"/>
    <mergeCell ref="F373:R373"/>
    <mergeCell ref="F374:I374"/>
    <mergeCell ref="L374:M374"/>
    <mergeCell ref="N374:Q374"/>
    <mergeCell ref="F375:R375"/>
    <mergeCell ref="F376:R376"/>
    <mergeCell ref="F377:R377"/>
    <mergeCell ref="F378:I378"/>
    <mergeCell ref="F379:I379"/>
    <mergeCell ref="L379:M379"/>
    <mergeCell ref="N379:Q379"/>
    <mergeCell ref="F389:I389"/>
    <mergeCell ref="L389:M389"/>
    <mergeCell ref="N389:Q389"/>
    <mergeCell ref="F381:R381"/>
    <mergeCell ref="F382:R382"/>
    <mergeCell ref="F383:I383"/>
    <mergeCell ref="F384:I384"/>
    <mergeCell ref="L384:M384"/>
    <mergeCell ref="N384:Q384"/>
    <mergeCell ref="F385:R385"/>
    <mergeCell ref="F386:R386"/>
    <mergeCell ref="F387:R387"/>
    <mergeCell ref="F388:I388"/>
    <mergeCell ref="F401:R401"/>
    <mergeCell ref="F402:R402"/>
    <mergeCell ref="F394:R394"/>
    <mergeCell ref="F395:R395"/>
    <mergeCell ref="F397:I397"/>
    <mergeCell ref="L397:M397"/>
    <mergeCell ref="N397:Q397"/>
    <mergeCell ref="F398:R398"/>
    <mergeCell ref="F399:R399"/>
    <mergeCell ref="F400:I400"/>
    <mergeCell ref="L400:M400"/>
    <mergeCell ref="N400:Q400"/>
    <mergeCell ref="F409:I409"/>
    <mergeCell ref="L409:M409"/>
    <mergeCell ref="N409:Q409"/>
    <mergeCell ref="F403:I403"/>
    <mergeCell ref="F404:I404"/>
    <mergeCell ref="L404:M404"/>
    <mergeCell ref="N404:Q404"/>
    <mergeCell ref="F405:R405"/>
    <mergeCell ref="F406:R406"/>
    <mergeCell ref="F407:I407"/>
    <mergeCell ref="L407:M407"/>
    <mergeCell ref="N407:Q407"/>
    <mergeCell ref="F408:R408"/>
    <mergeCell ref="N418:Q418"/>
    <mergeCell ref="N417:Q417"/>
    <mergeCell ref="F410:R410"/>
    <mergeCell ref="F411:R411"/>
    <mergeCell ref="F412:I412"/>
    <mergeCell ref="L412:M412"/>
    <mergeCell ref="N412:Q412"/>
    <mergeCell ref="F413:R413"/>
    <mergeCell ref="F423:I423"/>
    <mergeCell ref="L423:M423"/>
    <mergeCell ref="N423:Q423"/>
    <mergeCell ref="F414:I414"/>
    <mergeCell ref="L414:M414"/>
    <mergeCell ref="N414:Q414"/>
    <mergeCell ref="F415:R415"/>
    <mergeCell ref="F416:R416"/>
    <mergeCell ref="F418:I418"/>
    <mergeCell ref="L418:M418"/>
    <mergeCell ref="F419:R419"/>
    <mergeCell ref="F420:I420"/>
    <mergeCell ref="F421:I421"/>
    <mergeCell ref="F422:I422"/>
    <mergeCell ref="F429:I429"/>
    <mergeCell ref="L429:M429"/>
    <mergeCell ref="N429:Q429"/>
    <mergeCell ref="N428:Q428"/>
    <mergeCell ref="F424:R424"/>
    <mergeCell ref="F425:I425"/>
    <mergeCell ref="F426:I426"/>
    <mergeCell ref="F427:I427"/>
    <mergeCell ref="F430:I430"/>
    <mergeCell ref="N90:Q90"/>
    <mergeCell ref="N91:Q91"/>
    <mergeCell ref="N92:Q92"/>
    <mergeCell ref="N126:Q126"/>
    <mergeCell ref="N136:Q136"/>
    <mergeCell ref="N145:Q145"/>
    <mergeCell ref="N166:Q166"/>
    <mergeCell ref="N212:Q212"/>
    <mergeCell ref="N225:Q225"/>
    <mergeCell ref="N277:Q277"/>
    <mergeCell ref="N351:Q351"/>
    <mergeCell ref="N365:Q365"/>
    <mergeCell ref="N396:Q396"/>
    <mergeCell ref="F390:R390"/>
    <mergeCell ref="F391:R391"/>
    <mergeCell ref="F392:I392"/>
    <mergeCell ref="F393:I393"/>
    <mergeCell ref="L393:M393"/>
    <mergeCell ref="N393:Q393"/>
    <mergeCell ref="H1:K1"/>
    <mergeCell ref="S2:AC2"/>
    <mergeCell ref="N245:Q245"/>
    <mergeCell ref="N269:Q269"/>
    <mergeCell ref="F266:I266"/>
    <mergeCell ref="L266:M266"/>
    <mergeCell ref="N266:Q266"/>
    <mergeCell ref="F267:R267"/>
    <mergeCell ref="F268:R268"/>
    <mergeCell ref="F258:I258"/>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89"/>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734</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388</v>
      </c>
      <c r="G7" s="163"/>
      <c r="H7" s="163"/>
      <c r="I7" s="163"/>
      <c r="J7" s="163"/>
      <c r="K7" s="163"/>
      <c r="L7" s="163"/>
      <c r="M7" s="163"/>
      <c r="N7" s="163"/>
      <c r="O7" s="163"/>
      <c r="P7" s="163"/>
      <c r="Q7" s="163"/>
      <c r="R7" s="12"/>
    </row>
    <row r="8" spans="2:18" s="6" customFormat="1" ht="18.75" customHeight="1">
      <c r="B8" s="21"/>
      <c r="C8" s="22"/>
      <c r="D8" s="15" t="s">
        <v>866</v>
      </c>
      <c r="E8" s="22"/>
      <c r="F8" s="182" t="s">
        <v>389</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671</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SUM($BE$74:$BE$88)</f>
        <v>0</v>
      </c>
      <c r="I28" s="181"/>
      <c r="J28" s="181"/>
      <c r="K28" s="22"/>
      <c r="L28" s="22"/>
      <c r="M28" s="293">
        <f>SUM($BE$74:$BE$88)*$F$28</f>
        <v>0</v>
      </c>
      <c r="N28" s="181"/>
      <c r="O28" s="181"/>
      <c r="P28" s="181"/>
      <c r="Q28" s="22"/>
      <c r="R28" s="25"/>
    </row>
    <row r="29" spans="2:18" s="6" customFormat="1" ht="15" customHeight="1">
      <c r="B29" s="21"/>
      <c r="C29" s="22"/>
      <c r="D29" s="22"/>
      <c r="E29" s="27" t="s">
        <v>676</v>
      </c>
      <c r="F29" s="28">
        <v>0.15</v>
      </c>
      <c r="G29" s="94" t="s">
        <v>675</v>
      </c>
      <c r="H29" s="293">
        <f>SUM($BF$74:$BF$88)</f>
        <v>0</v>
      </c>
      <c r="I29" s="181"/>
      <c r="J29" s="181"/>
      <c r="K29" s="22"/>
      <c r="L29" s="22"/>
      <c r="M29" s="293">
        <f>SUM($BF$74:$BF$88)*$F$29</f>
        <v>0</v>
      </c>
      <c r="N29" s="181"/>
      <c r="O29" s="181"/>
      <c r="P29" s="181"/>
      <c r="Q29" s="22"/>
      <c r="R29" s="25"/>
    </row>
    <row r="30" spans="2:18" s="6" customFormat="1" ht="15" customHeight="1" hidden="1">
      <c r="B30" s="21"/>
      <c r="C30" s="22"/>
      <c r="D30" s="22"/>
      <c r="E30" s="27" t="s">
        <v>677</v>
      </c>
      <c r="F30" s="28">
        <v>0.21</v>
      </c>
      <c r="G30" s="94" t="s">
        <v>675</v>
      </c>
      <c r="H30" s="293">
        <f>SUM($BG$74:$BG$88)</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SUM($BH$74:$BH$88)</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SUM($BI$74:$BI$88)</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388</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SO-11.3 -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390</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391</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388</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SO-11.3 - Soupis prací</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390</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803</v>
      </c>
      <c r="AT75" s="121" t="s">
        <v>703</v>
      </c>
      <c r="AU75" s="121" t="s">
        <v>704</v>
      </c>
      <c r="AY75" s="121" t="s">
        <v>783</v>
      </c>
      <c r="BK75" s="122">
        <f>$BK$76</f>
        <v>0</v>
      </c>
    </row>
    <row r="76" spans="2:63" s="113" customFormat="1" ht="21" customHeight="1">
      <c r="B76" s="114"/>
      <c r="C76" s="115"/>
      <c r="D76" s="123" t="s">
        <v>391</v>
      </c>
      <c r="E76" s="115"/>
      <c r="F76" s="115"/>
      <c r="G76" s="115"/>
      <c r="H76" s="115"/>
      <c r="I76" s="115"/>
      <c r="J76" s="115"/>
      <c r="K76" s="115"/>
      <c r="L76" s="115"/>
      <c r="M76" s="115"/>
      <c r="N76" s="171">
        <f>$BK$76</f>
        <v>0</v>
      </c>
      <c r="O76" s="172"/>
      <c r="P76" s="172"/>
      <c r="Q76" s="172"/>
      <c r="R76" s="115"/>
      <c r="S76" s="117"/>
      <c r="T76" s="118"/>
      <c r="U76" s="115"/>
      <c r="V76" s="115"/>
      <c r="W76" s="119">
        <f>SUM($W$77:$W$88)</f>
        <v>0</v>
      </c>
      <c r="X76" s="115"/>
      <c r="Y76" s="119">
        <f>SUM($Y$77:$Y$88)</f>
        <v>0</v>
      </c>
      <c r="Z76" s="115"/>
      <c r="AA76" s="120">
        <f>SUM($AA$77:$AA$88)</f>
        <v>0</v>
      </c>
      <c r="AR76" s="121" t="s">
        <v>803</v>
      </c>
      <c r="AT76" s="121" t="s">
        <v>703</v>
      </c>
      <c r="AU76" s="121" t="s">
        <v>654</v>
      </c>
      <c r="AY76" s="121" t="s">
        <v>783</v>
      </c>
      <c r="BK76" s="122">
        <f>SUM($BK$77:$BK$88)</f>
        <v>0</v>
      </c>
    </row>
    <row r="77" spans="2:65" s="6" customFormat="1" ht="15.75" customHeight="1">
      <c r="B77" s="21"/>
      <c r="C77" s="124" t="s">
        <v>654</v>
      </c>
      <c r="D77" s="124" t="s">
        <v>784</v>
      </c>
      <c r="E77" s="125" t="s">
        <v>392</v>
      </c>
      <c r="F77" s="158" t="s">
        <v>393</v>
      </c>
      <c r="G77" s="280"/>
      <c r="H77" s="280"/>
      <c r="I77" s="280"/>
      <c r="J77" s="127" t="s">
        <v>394</v>
      </c>
      <c r="K77" s="128">
        <v>1</v>
      </c>
      <c r="L77" s="281"/>
      <c r="M77" s="280"/>
      <c r="N77" s="282">
        <f>ROUND($L$77*$K$77,2)</f>
        <v>0</v>
      </c>
      <c r="O77" s="280"/>
      <c r="P77" s="280"/>
      <c r="Q77" s="280"/>
      <c r="R77" s="126" t="s">
        <v>788</v>
      </c>
      <c r="S77" s="41"/>
      <c r="T77" s="129"/>
      <c r="U77" s="130" t="s">
        <v>674</v>
      </c>
      <c r="V77" s="22"/>
      <c r="W77" s="22"/>
      <c r="X77" s="131">
        <v>0</v>
      </c>
      <c r="Y77" s="131">
        <f>$X$77*$K$77</f>
        <v>0</v>
      </c>
      <c r="Z77" s="131">
        <v>0</v>
      </c>
      <c r="AA77" s="132">
        <f>$Z$77*$K$77</f>
        <v>0</v>
      </c>
      <c r="AR77" s="89" t="s">
        <v>395</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395</v>
      </c>
      <c r="BM77" s="89" t="s">
        <v>396</v>
      </c>
    </row>
    <row r="78" spans="2:65" s="6" customFormat="1" ht="15.75" customHeight="1">
      <c r="B78" s="21"/>
      <c r="C78" s="127" t="s">
        <v>713</v>
      </c>
      <c r="D78" s="127" t="s">
        <v>784</v>
      </c>
      <c r="E78" s="125" t="s">
        <v>397</v>
      </c>
      <c r="F78" s="158" t="s">
        <v>398</v>
      </c>
      <c r="G78" s="280"/>
      <c r="H78" s="280"/>
      <c r="I78" s="280"/>
      <c r="J78" s="127" t="s">
        <v>394</v>
      </c>
      <c r="K78" s="128">
        <v>1</v>
      </c>
      <c r="L78" s="281"/>
      <c r="M78" s="280"/>
      <c r="N78" s="282">
        <f>ROUND($L$78*$K$78,2)</f>
        <v>0</v>
      </c>
      <c r="O78" s="280"/>
      <c r="P78" s="280"/>
      <c r="Q78" s="280"/>
      <c r="R78" s="126" t="s">
        <v>788</v>
      </c>
      <c r="S78" s="41"/>
      <c r="T78" s="129"/>
      <c r="U78" s="130" t="s">
        <v>674</v>
      </c>
      <c r="V78" s="22"/>
      <c r="W78" s="22"/>
      <c r="X78" s="131">
        <v>0</v>
      </c>
      <c r="Y78" s="131">
        <f>$X$78*$K$78</f>
        <v>0</v>
      </c>
      <c r="Z78" s="131">
        <v>0</v>
      </c>
      <c r="AA78" s="132">
        <f>$Z$78*$K$78</f>
        <v>0</v>
      </c>
      <c r="AR78" s="89" t="s">
        <v>399</v>
      </c>
      <c r="AT78" s="89" t="s">
        <v>784</v>
      </c>
      <c r="AU78" s="89" t="s">
        <v>713</v>
      </c>
      <c r="AY78" s="89"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399</v>
      </c>
      <c r="BM78" s="89" t="s">
        <v>400</v>
      </c>
    </row>
    <row r="79" spans="2:47" s="6" customFormat="1" ht="27" customHeight="1">
      <c r="B79" s="21"/>
      <c r="C79" s="22"/>
      <c r="D79" s="22"/>
      <c r="E79" s="22"/>
      <c r="F79" s="299" t="s">
        <v>401</v>
      </c>
      <c r="G79" s="181"/>
      <c r="H79" s="181"/>
      <c r="I79" s="181"/>
      <c r="J79" s="181"/>
      <c r="K79" s="181"/>
      <c r="L79" s="181"/>
      <c r="M79" s="181"/>
      <c r="N79" s="181"/>
      <c r="O79" s="181"/>
      <c r="P79" s="181"/>
      <c r="Q79" s="181"/>
      <c r="R79" s="181"/>
      <c r="S79" s="41"/>
      <c r="T79" s="50"/>
      <c r="U79" s="22"/>
      <c r="V79" s="22"/>
      <c r="W79" s="22"/>
      <c r="X79" s="22"/>
      <c r="Y79" s="22"/>
      <c r="Z79" s="22"/>
      <c r="AA79" s="51"/>
      <c r="AT79" s="6" t="s">
        <v>1118</v>
      </c>
      <c r="AU79" s="6" t="s">
        <v>713</v>
      </c>
    </row>
    <row r="80" spans="2:65" s="6" customFormat="1" ht="15.75" customHeight="1">
      <c r="B80" s="21"/>
      <c r="C80" s="124" t="s">
        <v>795</v>
      </c>
      <c r="D80" s="124" t="s">
        <v>784</v>
      </c>
      <c r="E80" s="125" t="s">
        <v>402</v>
      </c>
      <c r="F80" s="158" t="s">
        <v>403</v>
      </c>
      <c r="G80" s="280"/>
      <c r="H80" s="280"/>
      <c r="I80" s="280"/>
      <c r="J80" s="127" t="s">
        <v>394</v>
      </c>
      <c r="K80" s="128">
        <v>1</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399</v>
      </c>
      <c r="AT80" s="89" t="s">
        <v>784</v>
      </c>
      <c r="AU80" s="89" t="s">
        <v>713</v>
      </c>
      <c r="AY80" s="6"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399</v>
      </c>
      <c r="BM80" s="89" t="s">
        <v>404</v>
      </c>
    </row>
    <row r="81" spans="2:65" s="6" customFormat="1" ht="15.75" customHeight="1">
      <c r="B81" s="21"/>
      <c r="C81" s="127" t="s">
        <v>789</v>
      </c>
      <c r="D81" s="127" t="s">
        <v>784</v>
      </c>
      <c r="E81" s="125" t="s">
        <v>405</v>
      </c>
      <c r="F81" s="158" t="s">
        <v>406</v>
      </c>
      <c r="G81" s="280"/>
      <c r="H81" s="280"/>
      <c r="I81" s="280"/>
      <c r="J81" s="127" t="s">
        <v>394</v>
      </c>
      <c r="K81" s="128">
        <v>1</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399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399</v>
      </c>
      <c r="BM81" s="89" t="s">
        <v>407</v>
      </c>
    </row>
    <row r="82" spans="2:65" s="6" customFormat="1" ht="15.75" customHeight="1">
      <c r="B82" s="21"/>
      <c r="C82" s="127" t="s">
        <v>803</v>
      </c>
      <c r="D82" s="127" t="s">
        <v>784</v>
      </c>
      <c r="E82" s="125" t="s">
        <v>408</v>
      </c>
      <c r="F82" s="158" t="s">
        <v>409</v>
      </c>
      <c r="G82" s="280"/>
      <c r="H82" s="280"/>
      <c r="I82" s="280"/>
      <c r="J82" s="127" t="s">
        <v>394</v>
      </c>
      <c r="K82" s="128">
        <v>1</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399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399</v>
      </c>
      <c r="BM82" s="89" t="s">
        <v>410</v>
      </c>
    </row>
    <row r="83" spans="2:65" s="6" customFormat="1" ht="15.75" customHeight="1">
      <c r="B83" s="21"/>
      <c r="C83" s="127" t="s">
        <v>807</v>
      </c>
      <c r="D83" s="127" t="s">
        <v>784</v>
      </c>
      <c r="E83" s="125" t="s">
        <v>411</v>
      </c>
      <c r="F83" s="158" t="s">
        <v>412</v>
      </c>
      <c r="G83" s="280"/>
      <c r="H83" s="280"/>
      <c r="I83" s="280"/>
      <c r="J83" s="127" t="s">
        <v>394</v>
      </c>
      <c r="K83" s="128">
        <v>1</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399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399</v>
      </c>
      <c r="BM83" s="89" t="s">
        <v>413</v>
      </c>
    </row>
    <row r="84" spans="2:65" s="6" customFormat="1" ht="15.75" customHeight="1">
      <c r="B84" s="21"/>
      <c r="C84" s="127" t="s">
        <v>811</v>
      </c>
      <c r="D84" s="127" t="s">
        <v>784</v>
      </c>
      <c r="E84" s="125" t="s">
        <v>414</v>
      </c>
      <c r="F84" s="158" t="s">
        <v>415</v>
      </c>
      <c r="G84" s="280"/>
      <c r="H84" s="280"/>
      <c r="I84" s="280"/>
      <c r="J84" s="127" t="s">
        <v>394</v>
      </c>
      <c r="K84" s="128">
        <v>1</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399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399</v>
      </c>
      <c r="BM84" s="89" t="s">
        <v>416</v>
      </c>
    </row>
    <row r="85" spans="2:65" s="6" customFormat="1" ht="15.75" customHeight="1">
      <c r="B85" s="21"/>
      <c r="C85" s="127" t="s">
        <v>815</v>
      </c>
      <c r="D85" s="127" t="s">
        <v>784</v>
      </c>
      <c r="E85" s="125" t="s">
        <v>417</v>
      </c>
      <c r="F85" s="158" t="s">
        <v>418</v>
      </c>
      <c r="G85" s="280"/>
      <c r="H85" s="280"/>
      <c r="I85" s="280"/>
      <c r="J85" s="127" t="s">
        <v>394</v>
      </c>
      <c r="K85" s="128">
        <v>1</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399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399</v>
      </c>
      <c r="BM85" s="89" t="s">
        <v>419</v>
      </c>
    </row>
    <row r="86" spans="2:65" s="6" customFormat="1" ht="15.75" customHeight="1">
      <c r="B86" s="21"/>
      <c r="C86" s="127" t="s">
        <v>820</v>
      </c>
      <c r="D86" s="127" t="s">
        <v>784</v>
      </c>
      <c r="E86" s="125" t="s">
        <v>420</v>
      </c>
      <c r="F86" s="158" t="s">
        <v>421</v>
      </c>
      <c r="G86" s="280"/>
      <c r="H86" s="280"/>
      <c r="I86" s="280"/>
      <c r="J86" s="127" t="s">
        <v>394</v>
      </c>
      <c r="K86" s="128">
        <v>1</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399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399</v>
      </c>
      <c r="BM86" s="89" t="s">
        <v>422</v>
      </c>
    </row>
    <row r="87" spans="2:65" s="6" customFormat="1" ht="15.75" customHeight="1">
      <c r="B87" s="21"/>
      <c r="C87" s="127" t="s">
        <v>827</v>
      </c>
      <c r="D87" s="127" t="s">
        <v>784</v>
      </c>
      <c r="E87" s="125" t="s">
        <v>423</v>
      </c>
      <c r="F87" s="158" t="s">
        <v>424</v>
      </c>
      <c r="G87" s="280"/>
      <c r="H87" s="280"/>
      <c r="I87" s="280"/>
      <c r="J87" s="127" t="s">
        <v>394</v>
      </c>
      <c r="K87" s="128">
        <v>1</v>
      </c>
      <c r="L87" s="281"/>
      <c r="M87" s="280"/>
      <c r="N87" s="282">
        <f>ROUND($L$87*$K$87,2)</f>
        <v>0</v>
      </c>
      <c r="O87" s="280"/>
      <c r="P87" s="280"/>
      <c r="Q87" s="280"/>
      <c r="R87" s="126"/>
      <c r="S87" s="41"/>
      <c r="T87" s="129"/>
      <c r="U87" s="130" t="s">
        <v>674</v>
      </c>
      <c r="V87" s="22"/>
      <c r="W87" s="22"/>
      <c r="X87" s="131">
        <v>0</v>
      </c>
      <c r="Y87" s="131">
        <f>$X$87*$K$87</f>
        <v>0</v>
      </c>
      <c r="Z87" s="131">
        <v>0</v>
      </c>
      <c r="AA87" s="132">
        <f>$Z$87*$K$87</f>
        <v>0</v>
      </c>
      <c r="AR87" s="89" t="s">
        <v>425</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425</v>
      </c>
      <c r="BM87" s="89" t="s">
        <v>426</v>
      </c>
    </row>
    <row r="88" spans="2:65" s="6" customFormat="1" ht="15.75" customHeight="1">
      <c r="B88" s="21"/>
      <c r="C88" s="127" t="s">
        <v>831</v>
      </c>
      <c r="D88" s="127" t="s">
        <v>784</v>
      </c>
      <c r="E88" s="125" t="s">
        <v>427</v>
      </c>
      <c r="F88" s="158" t="s">
        <v>428</v>
      </c>
      <c r="G88" s="280"/>
      <c r="H88" s="280"/>
      <c r="I88" s="280"/>
      <c r="J88" s="127" t="s">
        <v>394</v>
      </c>
      <c r="K88" s="128">
        <v>1</v>
      </c>
      <c r="L88" s="281"/>
      <c r="M88" s="280"/>
      <c r="N88" s="282">
        <f>ROUND($L$88*$K$88,2)</f>
        <v>0</v>
      </c>
      <c r="O88" s="280"/>
      <c r="P88" s="280"/>
      <c r="Q88" s="280"/>
      <c r="R88" s="126"/>
      <c r="S88" s="41"/>
      <c r="T88" s="129"/>
      <c r="U88" s="134" t="s">
        <v>674</v>
      </c>
      <c r="V88" s="135"/>
      <c r="W88" s="135"/>
      <c r="X88" s="136">
        <v>0</v>
      </c>
      <c r="Y88" s="136">
        <f>$X$88*$K$88</f>
        <v>0</v>
      </c>
      <c r="Z88" s="136">
        <v>0</v>
      </c>
      <c r="AA88" s="137">
        <f>$Z$88*$K$88</f>
        <v>0</v>
      </c>
      <c r="AR88" s="89" t="s">
        <v>425</v>
      </c>
      <c r="AT88" s="89" t="s">
        <v>784</v>
      </c>
      <c r="AU88" s="89" t="s">
        <v>713</v>
      </c>
      <c r="AY88" s="89" t="s">
        <v>783</v>
      </c>
      <c r="BE88" s="133">
        <f>IF($U$88="základní",$N$88,0)</f>
        <v>0</v>
      </c>
      <c r="BF88" s="133">
        <f>IF($U$88="snížená",$N$88,0)</f>
        <v>0</v>
      </c>
      <c r="BG88" s="133">
        <f>IF($U$88="zákl. přenesená",$N$88,0)</f>
        <v>0</v>
      </c>
      <c r="BH88" s="133">
        <f>IF($U$88="sníž. přenesená",$N$88,0)</f>
        <v>0</v>
      </c>
      <c r="BI88" s="133">
        <f>IF($U$88="nulová",$N$88,0)</f>
        <v>0</v>
      </c>
      <c r="BJ88" s="89" t="s">
        <v>654</v>
      </c>
      <c r="BK88" s="133">
        <f>ROUND($L$88*$K$88,2)</f>
        <v>0</v>
      </c>
      <c r="BL88" s="89" t="s">
        <v>425</v>
      </c>
      <c r="BM88" s="89" t="s">
        <v>429</v>
      </c>
    </row>
    <row r="89" spans="2:19" s="6" customFormat="1" ht="7.5" customHeight="1">
      <c r="B89" s="36"/>
      <c r="C89" s="37"/>
      <c r="D89" s="37"/>
      <c r="E89" s="37"/>
      <c r="F89" s="37"/>
      <c r="G89" s="37"/>
      <c r="H89" s="37"/>
      <c r="I89" s="37"/>
      <c r="J89" s="37"/>
      <c r="K89" s="37"/>
      <c r="L89" s="37"/>
      <c r="M89" s="37"/>
      <c r="N89" s="37"/>
      <c r="O89" s="37"/>
      <c r="P89" s="37"/>
      <c r="Q89" s="37"/>
      <c r="R89" s="37"/>
      <c r="S89" s="41"/>
    </row>
  </sheetData>
  <sheetProtection password="CC35" sheet="1" objects="1" scenarios="1" formatColumns="0" formatRows="0" sort="0" autoFilter="0"/>
  <mergeCells count="84">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75:Q75"/>
    <mergeCell ref="N76:Q76"/>
    <mergeCell ref="C62:R62"/>
    <mergeCell ref="F64:Q64"/>
    <mergeCell ref="F65:Q65"/>
    <mergeCell ref="F66:Q66"/>
    <mergeCell ref="M68:P68"/>
    <mergeCell ref="M70:Q70"/>
    <mergeCell ref="F80:I80"/>
    <mergeCell ref="L80:M80"/>
    <mergeCell ref="N80:Q80"/>
    <mergeCell ref="F73:I73"/>
    <mergeCell ref="L73:M73"/>
    <mergeCell ref="N73:Q73"/>
    <mergeCell ref="F77:I77"/>
    <mergeCell ref="L77:M77"/>
    <mergeCell ref="N77:Q77"/>
    <mergeCell ref="N74:Q74"/>
    <mergeCell ref="F78:I78"/>
    <mergeCell ref="L78:M78"/>
    <mergeCell ref="N78:Q78"/>
    <mergeCell ref="F79:R79"/>
    <mergeCell ref="N84:Q84"/>
    <mergeCell ref="F81:I81"/>
    <mergeCell ref="L81:M81"/>
    <mergeCell ref="N81:Q81"/>
    <mergeCell ref="F82:I82"/>
    <mergeCell ref="L82:M82"/>
    <mergeCell ref="N82:Q82"/>
    <mergeCell ref="F88:I88"/>
    <mergeCell ref="L88:M88"/>
    <mergeCell ref="N88:Q88"/>
    <mergeCell ref="F85:I85"/>
    <mergeCell ref="L85:M85"/>
    <mergeCell ref="N85:Q85"/>
    <mergeCell ref="F86:I86"/>
    <mergeCell ref="L86:M86"/>
    <mergeCell ref="N86:Q86"/>
    <mergeCell ref="H1:K1"/>
    <mergeCell ref="S2:AC2"/>
    <mergeCell ref="F87:I87"/>
    <mergeCell ref="L87:M87"/>
    <mergeCell ref="N87:Q87"/>
    <mergeCell ref="F83:I83"/>
    <mergeCell ref="L83:M83"/>
    <mergeCell ref="N83:Q83"/>
    <mergeCell ref="F84:I84"/>
    <mergeCell ref="L84:M84"/>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17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741</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430</v>
      </c>
      <c r="G7" s="163"/>
      <c r="H7" s="163"/>
      <c r="I7" s="163"/>
      <c r="J7" s="163"/>
      <c r="K7" s="163"/>
      <c r="L7" s="163"/>
      <c r="M7" s="163"/>
      <c r="N7" s="163"/>
      <c r="O7" s="163"/>
      <c r="P7" s="163"/>
      <c r="Q7" s="163"/>
      <c r="R7" s="12"/>
    </row>
    <row r="8" spans="2:18" s="6" customFormat="1" ht="18.75" customHeight="1">
      <c r="B8" s="21"/>
      <c r="C8" s="22"/>
      <c r="D8" s="15" t="s">
        <v>866</v>
      </c>
      <c r="E8" s="22"/>
      <c r="F8" s="182" t="s">
        <v>431</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432</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ROUNDUP($N$76,2)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SUM($BE$76:$BE$170)</f>
        <v>0</v>
      </c>
      <c r="I28" s="181"/>
      <c r="J28" s="181"/>
      <c r="K28" s="22"/>
      <c r="L28" s="22"/>
      <c r="M28" s="293">
        <f>SUM($BE$76:$BE$170)*$F$28</f>
        <v>0</v>
      </c>
      <c r="N28" s="181"/>
      <c r="O28" s="181"/>
      <c r="P28" s="181"/>
      <c r="Q28" s="22"/>
      <c r="R28" s="25"/>
    </row>
    <row r="29" spans="2:18" s="6" customFormat="1" ht="15" customHeight="1">
      <c r="B29" s="21"/>
      <c r="C29" s="22"/>
      <c r="D29" s="22"/>
      <c r="E29" s="27" t="s">
        <v>676</v>
      </c>
      <c r="F29" s="28">
        <v>0.15</v>
      </c>
      <c r="G29" s="94" t="s">
        <v>675</v>
      </c>
      <c r="H29" s="293">
        <f>SUM($BF$76:$BF$170)</f>
        <v>0</v>
      </c>
      <c r="I29" s="181"/>
      <c r="J29" s="181"/>
      <c r="K29" s="22"/>
      <c r="L29" s="22"/>
      <c r="M29" s="293">
        <f>SUM($BF$76:$BF$170)*$F$29</f>
        <v>0</v>
      </c>
      <c r="N29" s="181"/>
      <c r="O29" s="181"/>
      <c r="P29" s="181"/>
      <c r="Q29" s="22"/>
      <c r="R29" s="25"/>
    </row>
    <row r="30" spans="2:18" s="6" customFormat="1" ht="15" customHeight="1" hidden="1">
      <c r="B30" s="21"/>
      <c r="C30" s="22"/>
      <c r="D30" s="22"/>
      <c r="E30" s="27" t="s">
        <v>677</v>
      </c>
      <c r="F30" s="28">
        <v>0.21</v>
      </c>
      <c r="G30" s="94" t="s">
        <v>675</v>
      </c>
      <c r="H30" s="293">
        <f>SUM($BG$76:$BG$170)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SUM($BH$76:$BH$170)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SUM($BI$76:$BI$170)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430</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 11 - 1 - SO 11 Telemetrie - 1.měrné místo PF 76 - rozdělovací objekt</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ROUNDUP($N$76,2)</f>
        <v>0</v>
      </c>
      <c r="O53" s="181"/>
      <c r="P53" s="181"/>
      <c r="Q53" s="181"/>
      <c r="R53" s="25"/>
      <c r="T53" s="22"/>
      <c r="U53" s="22"/>
      <c r="AU53" s="6" t="s">
        <v>761</v>
      </c>
    </row>
    <row r="54" spans="2:21" s="66" customFormat="1" ht="25.5" customHeight="1">
      <c r="B54" s="99"/>
      <c r="C54" s="100"/>
      <c r="D54" s="100" t="s">
        <v>433</v>
      </c>
      <c r="E54" s="100"/>
      <c r="F54" s="100"/>
      <c r="G54" s="100"/>
      <c r="H54" s="100"/>
      <c r="I54" s="100"/>
      <c r="J54" s="100"/>
      <c r="K54" s="100"/>
      <c r="L54" s="100"/>
      <c r="M54" s="100"/>
      <c r="N54" s="289">
        <f>ROUNDUP($N$77,2)</f>
        <v>0</v>
      </c>
      <c r="O54" s="290"/>
      <c r="P54" s="290"/>
      <c r="Q54" s="290"/>
      <c r="R54" s="101"/>
      <c r="T54" s="100"/>
      <c r="U54" s="100"/>
    </row>
    <row r="55" spans="2:21" s="76" customFormat="1" ht="21" customHeight="1">
      <c r="B55" s="102"/>
      <c r="C55" s="78"/>
      <c r="D55" s="78" t="s">
        <v>434</v>
      </c>
      <c r="E55" s="78"/>
      <c r="F55" s="78"/>
      <c r="G55" s="78"/>
      <c r="H55" s="78"/>
      <c r="I55" s="78"/>
      <c r="J55" s="78"/>
      <c r="K55" s="78"/>
      <c r="L55" s="78"/>
      <c r="M55" s="78"/>
      <c r="N55" s="268">
        <f>ROUNDUP($N$78,2)</f>
        <v>0</v>
      </c>
      <c r="O55" s="269"/>
      <c r="P55" s="269"/>
      <c r="Q55" s="269"/>
      <c r="R55" s="103"/>
      <c r="T55" s="78"/>
      <c r="U55" s="78"/>
    </row>
    <row r="56" spans="2:21" s="76" customFormat="1" ht="21" customHeight="1">
      <c r="B56" s="102"/>
      <c r="C56" s="78"/>
      <c r="D56" s="78" t="s">
        <v>435</v>
      </c>
      <c r="E56" s="78"/>
      <c r="F56" s="78"/>
      <c r="G56" s="78"/>
      <c r="H56" s="78"/>
      <c r="I56" s="78"/>
      <c r="J56" s="78"/>
      <c r="K56" s="78"/>
      <c r="L56" s="78"/>
      <c r="M56" s="78"/>
      <c r="N56" s="268">
        <f>ROUNDUP($N$137,2)</f>
        <v>0</v>
      </c>
      <c r="O56" s="269"/>
      <c r="P56" s="269"/>
      <c r="Q56" s="269"/>
      <c r="R56" s="103"/>
      <c r="T56" s="78"/>
      <c r="U56" s="78"/>
    </row>
    <row r="57" spans="2:21" s="76" customFormat="1" ht="21" customHeight="1">
      <c r="B57" s="102"/>
      <c r="C57" s="78"/>
      <c r="D57" s="78" t="s">
        <v>436</v>
      </c>
      <c r="E57" s="78"/>
      <c r="F57" s="78"/>
      <c r="G57" s="78"/>
      <c r="H57" s="78"/>
      <c r="I57" s="78"/>
      <c r="J57" s="78"/>
      <c r="K57" s="78"/>
      <c r="L57" s="78"/>
      <c r="M57" s="78"/>
      <c r="N57" s="268">
        <f>ROUNDUP($N$141,2)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2" customFormat="1" ht="15.75" customHeight="1">
      <c r="B67" s="10"/>
      <c r="C67" s="16" t="s">
        <v>754</v>
      </c>
      <c r="D67" s="11"/>
      <c r="E67" s="11"/>
      <c r="F67" s="287" t="s">
        <v>430</v>
      </c>
      <c r="G67" s="163"/>
      <c r="H67" s="163"/>
      <c r="I67" s="163"/>
      <c r="J67" s="163"/>
      <c r="K67" s="163"/>
      <c r="L67" s="163"/>
      <c r="M67" s="163"/>
      <c r="N67" s="163"/>
      <c r="O67" s="163"/>
      <c r="P67" s="163"/>
      <c r="Q67" s="163"/>
      <c r="R67" s="11"/>
      <c r="S67" s="138"/>
    </row>
    <row r="68" spans="2:19" s="6" customFormat="1" ht="15" customHeight="1">
      <c r="B68" s="21"/>
      <c r="C68" s="15" t="s">
        <v>866</v>
      </c>
      <c r="D68" s="22"/>
      <c r="E68" s="22"/>
      <c r="F68" s="182" t="str">
        <f>$F$8</f>
        <v>SO 11 - 1 - SO 11 Telemetrie - 1.měrné místo PF 76 - rozdělovací objekt</v>
      </c>
      <c r="G68" s="181"/>
      <c r="H68" s="181"/>
      <c r="I68" s="181"/>
      <c r="J68" s="181"/>
      <c r="K68" s="181"/>
      <c r="L68" s="181"/>
      <c r="M68" s="181"/>
      <c r="N68" s="181"/>
      <c r="O68" s="181"/>
      <c r="P68" s="181"/>
      <c r="Q68" s="181"/>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655</v>
      </c>
      <c r="D70" s="22"/>
      <c r="E70" s="22"/>
      <c r="F70" s="17" t="str">
        <f>$F$11</f>
        <v>lom ČSA</v>
      </c>
      <c r="G70" s="22"/>
      <c r="H70" s="22"/>
      <c r="I70" s="22"/>
      <c r="J70" s="22"/>
      <c r="K70" s="16" t="s">
        <v>657</v>
      </c>
      <c r="L70" s="22"/>
      <c r="M70" s="288" t="str">
        <f>IF($O$11="","",$O$11)</f>
        <v>11.03.2013</v>
      </c>
      <c r="N70" s="181"/>
      <c r="O70" s="181"/>
      <c r="P70" s="181"/>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661</v>
      </c>
      <c r="D72" s="22"/>
      <c r="E72" s="22"/>
      <c r="F72" s="17" t="str">
        <f>$E$14</f>
        <v>Výzkumný ústav pro hnědé uhlí a.s.</v>
      </c>
      <c r="G72" s="22"/>
      <c r="H72" s="22"/>
      <c r="I72" s="22"/>
      <c r="J72" s="22"/>
      <c r="K72" s="16" t="s">
        <v>667</v>
      </c>
      <c r="L72" s="22"/>
      <c r="M72" s="183" t="str">
        <f>$E$20</f>
        <v>Ing. Marie Matuštíková</v>
      </c>
      <c r="N72" s="181"/>
      <c r="O72" s="181"/>
      <c r="P72" s="181"/>
      <c r="Q72" s="181"/>
      <c r="R72" s="22"/>
      <c r="S72" s="41"/>
    </row>
    <row r="73" spans="2:19" s="6" customFormat="1" ht="15" customHeight="1">
      <c r="B73" s="21"/>
      <c r="C73" s="16" t="s">
        <v>665</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769</v>
      </c>
      <c r="D75" s="107" t="s">
        <v>689</v>
      </c>
      <c r="E75" s="107" t="s">
        <v>685</v>
      </c>
      <c r="F75" s="283" t="s">
        <v>770</v>
      </c>
      <c r="G75" s="284"/>
      <c r="H75" s="284"/>
      <c r="I75" s="284"/>
      <c r="J75" s="107" t="s">
        <v>771</v>
      </c>
      <c r="K75" s="107" t="s">
        <v>772</v>
      </c>
      <c r="L75" s="283" t="s">
        <v>773</v>
      </c>
      <c r="M75" s="284"/>
      <c r="N75" s="283" t="s">
        <v>774</v>
      </c>
      <c r="O75" s="284"/>
      <c r="P75" s="284"/>
      <c r="Q75" s="284"/>
      <c r="R75" s="108" t="s">
        <v>775</v>
      </c>
      <c r="S75" s="109"/>
      <c r="T75" s="53" t="s">
        <v>776</v>
      </c>
      <c r="U75" s="54" t="s">
        <v>673</v>
      </c>
      <c r="V75" s="54" t="s">
        <v>777</v>
      </c>
      <c r="W75" s="54" t="s">
        <v>778</v>
      </c>
      <c r="X75" s="54" t="s">
        <v>779</v>
      </c>
      <c r="Y75" s="54" t="s">
        <v>780</v>
      </c>
      <c r="Z75" s="54" t="s">
        <v>781</v>
      </c>
      <c r="AA75" s="55" t="s">
        <v>782</v>
      </c>
    </row>
    <row r="76" spans="2:63" s="6" customFormat="1" ht="30" customHeight="1">
      <c r="B76" s="21"/>
      <c r="C76" s="60" t="s">
        <v>760</v>
      </c>
      <c r="D76" s="22"/>
      <c r="E76" s="22"/>
      <c r="F76" s="22"/>
      <c r="G76" s="22"/>
      <c r="H76" s="22"/>
      <c r="I76" s="22"/>
      <c r="J76" s="22"/>
      <c r="K76" s="22"/>
      <c r="L76" s="22"/>
      <c r="M76" s="22"/>
      <c r="N76" s="285">
        <f>$BK$76</f>
        <v>0</v>
      </c>
      <c r="O76" s="181"/>
      <c r="P76" s="181"/>
      <c r="Q76" s="181"/>
      <c r="R76" s="22"/>
      <c r="S76" s="41"/>
      <c r="T76" s="57"/>
      <c r="U76" s="58"/>
      <c r="V76" s="58"/>
      <c r="W76" s="110">
        <f>$W$77</f>
        <v>0</v>
      </c>
      <c r="X76" s="58"/>
      <c r="Y76" s="110">
        <f>$Y$77</f>
        <v>3.21866</v>
      </c>
      <c r="Z76" s="58"/>
      <c r="AA76" s="111">
        <f>$AA$77</f>
        <v>0</v>
      </c>
      <c r="AT76" s="6" t="s">
        <v>703</v>
      </c>
      <c r="AU76" s="6" t="s">
        <v>761</v>
      </c>
      <c r="BK76" s="112">
        <f>$BK$77</f>
        <v>0</v>
      </c>
    </row>
    <row r="77" spans="2:63" s="113" customFormat="1" ht="37.5" customHeight="1">
      <c r="B77" s="114"/>
      <c r="C77" s="115"/>
      <c r="D77" s="116" t="s">
        <v>433</v>
      </c>
      <c r="E77" s="115"/>
      <c r="F77" s="115"/>
      <c r="G77" s="115"/>
      <c r="H77" s="115"/>
      <c r="I77" s="115"/>
      <c r="J77" s="115"/>
      <c r="K77" s="115"/>
      <c r="L77" s="115"/>
      <c r="M77" s="115"/>
      <c r="N77" s="286">
        <f>$BK$77</f>
        <v>0</v>
      </c>
      <c r="O77" s="172"/>
      <c r="P77" s="172"/>
      <c r="Q77" s="172"/>
      <c r="R77" s="115"/>
      <c r="S77" s="117"/>
      <c r="T77" s="118"/>
      <c r="U77" s="115"/>
      <c r="V77" s="115"/>
      <c r="W77" s="119">
        <f>$W$78+$W$137+$W$141</f>
        <v>0</v>
      </c>
      <c r="X77" s="115"/>
      <c r="Y77" s="119">
        <f>$Y$78+$Y$137+$Y$141</f>
        <v>3.21866</v>
      </c>
      <c r="Z77" s="115"/>
      <c r="AA77" s="120">
        <f>$AA$78+$AA$137+$AA$141</f>
        <v>0</v>
      </c>
      <c r="AR77" s="121" t="s">
        <v>795</v>
      </c>
      <c r="AT77" s="121" t="s">
        <v>703</v>
      </c>
      <c r="AU77" s="121" t="s">
        <v>704</v>
      </c>
      <c r="AY77" s="121" t="s">
        <v>783</v>
      </c>
      <c r="BK77" s="122">
        <f>$BK$78+$BK$137+$BK$141</f>
        <v>0</v>
      </c>
    </row>
    <row r="78" spans="2:63" s="113" customFormat="1" ht="21" customHeight="1">
      <c r="B78" s="114"/>
      <c r="C78" s="115"/>
      <c r="D78" s="123" t="s">
        <v>434</v>
      </c>
      <c r="E78" s="115"/>
      <c r="F78" s="115"/>
      <c r="G78" s="115"/>
      <c r="H78" s="115"/>
      <c r="I78" s="115"/>
      <c r="J78" s="115"/>
      <c r="K78" s="115"/>
      <c r="L78" s="115"/>
      <c r="M78" s="115"/>
      <c r="N78" s="171">
        <f>$BK$78</f>
        <v>0</v>
      </c>
      <c r="O78" s="172"/>
      <c r="P78" s="172"/>
      <c r="Q78" s="172"/>
      <c r="R78" s="115"/>
      <c r="S78" s="117"/>
      <c r="T78" s="118"/>
      <c r="U78" s="115"/>
      <c r="V78" s="115"/>
      <c r="W78" s="119">
        <f>SUM($W$79:$W$136)</f>
        <v>0</v>
      </c>
      <c r="X78" s="115"/>
      <c r="Y78" s="119">
        <f>SUM($Y$79:$Y$136)</f>
        <v>0.018940000000000002</v>
      </c>
      <c r="Z78" s="115"/>
      <c r="AA78" s="120">
        <f>SUM($AA$79:$AA$136)</f>
        <v>0</v>
      </c>
      <c r="AR78" s="121" t="s">
        <v>795</v>
      </c>
      <c r="AT78" s="121" t="s">
        <v>703</v>
      </c>
      <c r="AU78" s="121" t="s">
        <v>654</v>
      </c>
      <c r="AY78" s="121" t="s">
        <v>783</v>
      </c>
      <c r="BK78" s="122">
        <f>SUM($BK$79:$BK$136)</f>
        <v>0</v>
      </c>
    </row>
    <row r="79" spans="2:65" s="6" customFormat="1" ht="15.75" customHeight="1">
      <c r="B79" s="21"/>
      <c r="C79" s="124" t="s">
        <v>654</v>
      </c>
      <c r="D79" s="124" t="s">
        <v>784</v>
      </c>
      <c r="E79" s="125" t="s">
        <v>437</v>
      </c>
      <c r="F79" s="158" t="s">
        <v>438</v>
      </c>
      <c r="G79" s="280"/>
      <c r="H79" s="280"/>
      <c r="I79" s="280"/>
      <c r="J79" s="127" t="s">
        <v>944</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654</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654</v>
      </c>
      <c r="BM79" s="89" t="s">
        <v>439</v>
      </c>
    </row>
    <row r="80" spans="2:47" s="6" customFormat="1" ht="16.5" customHeight="1">
      <c r="B80" s="21"/>
      <c r="C80" s="22"/>
      <c r="D80" s="22"/>
      <c r="E80" s="22"/>
      <c r="F80" s="298" t="s">
        <v>440</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47" t="s">
        <v>713</v>
      </c>
      <c r="D81" s="147" t="s">
        <v>948</v>
      </c>
      <c r="E81" s="148" t="s">
        <v>441</v>
      </c>
      <c r="F81" s="300" t="s">
        <v>442</v>
      </c>
      <c r="G81" s="301"/>
      <c r="H81" s="301"/>
      <c r="I81" s="301"/>
      <c r="J81" s="149" t="s">
        <v>944</v>
      </c>
      <c r="K81" s="150">
        <v>1</v>
      </c>
      <c r="L81" s="302"/>
      <c r="M81" s="301"/>
      <c r="N81" s="303">
        <f>ROUND($L$81*$K$81,2)</f>
        <v>0</v>
      </c>
      <c r="O81" s="280"/>
      <c r="P81" s="280"/>
      <c r="Q81" s="280"/>
      <c r="R81" s="126" t="s">
        <v>788</v>
      </c>
      <c r="S81" s="41"/>
      <c r="T81" s="129"/>
      <c r="U81" s="130" t="s">
        <v>674</v>
      </c>
      <c r="V81" s="22"/>
      <c r="W81" s="22"/>
      <c r="X81" s="131">
        <v>0.0004</v>
      </c>
      <c r="Y81" s="131">
        <f>$X$81*$K$81</f>
        <v>0.0004</v>
      </c>
      <c r="Z81" s="131">
        <v>0</v>
      </c>
      <c r="AA81" s="132">
        <f>$Z$81*$K$81</f>
        <v>0</v>
      </c>
      <c r="AR81" s="89" t="s">
        <v>443</v>
      </c>
      <c r="AT81" s="89" t="s">
        <v>948</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443</v>
      </c>
      <c r="BM81" s="89" t="s">
        <v>444</v>
      </c>
    </row>
    <row r="82" spans="2:47" s="6" customFormat="1" ht="16.5" customHeight="1">
      <c r="B82" s="21"/>
      <c r="C82" s="22"/>
      <c r="D82" s="22"/>
      <c r="E82" s="22"/>
      <c r="F82" s="298" t="s">
        <v>442</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47" s="6" customFormat="1" ht="27" customHeight="1">
      <c r="B83" s="21"/>
      <c r="C83" s="22"/>
      <c r="D83" s="22"/>
      <c r="E83" s="22"/>
      <c r="F83" s="299" t="s">
        <v>445</v>
      </c>
      <c r="G83" s="181"/>
      <c r="H83" s="181"/>
      <c r="I83" s="181"/>
      <c r="J83" s="181"/>
      <c r="K83" s="181"/>
      <c r="L83" s="181"/>
      <c r="M83" s="181"/>
      <c r="N83" s="181"/>
      <c r="O83" s="181"/>
      <c r="P83" s="181"/>
      <c r="Q83" s="181"/>
      <c r="R83" s="181"/>
      <c r="S83" s="41"/>
      <c r="T83" s="50"/>
      <c r="U83" s="22"/>
      <c r="V83" s="22"/>
      <c r="W83" s="22"/>
      <c r="X83" s="22"/>
      <c r="Y83" s="22"/>
      <c r="Z83" s="22"/>
      <c r="AA83" s="51"/>
      <c r="AT83" s="6" t="s">
        <v>1118</v>
      </c>
      <c r="AU83" s="6" t="s">
        <v>713</v>
      </c>
    </row>
    <row r="84" spans="2:65" s="6" customFormat="1" ht="15.75" customHeight="1">
      <c r="B84" s="21"/>
      <c r="C84" s="124" t="s">
        <v>795</v>
      </c>
      <c r="D84" s="124" t="s">
        <v>784</v>
      </c>
      <c r="E84" s="125" t="s">
        <v>446</v>
      </c>
      <c r="F84" s="158" t="s">
        <v>447</v>
      </c>
      <c r="G84" s="280"/>
      <c r="H84" s="280"/>
      <c r="I84" s="280"/>
      <c r="J84" s="127" t="s">
        <v>448</v>
      </c>
      <c r="K84" s="128">
        <v>1</v>
      </c>
      <c r="L84" s="281"/>
      <c r="M84" s="280"/>
      <c r="N84" s="282">
        <f>ROUND($L$84*$K$84,2)</f>
        <v>0</v>
      </c>
      <c r="O84" s="280"/>
      <c r="P84" s="280"/>
      <c r="Q84" s="280"/>
      <c r="R84" s="126"/>
      <c r="S84" s="41"/>
      <c r="T84" s="129"/>
      <c r="U84" s="130" t="s">
        <v>674</v>
      </c>
      <c r="V84" s="22"/>
      <c r="W84" s="22"/>
      <c r="X84" s="131">
        <v>0</v>
      </c>
      <c r="Y84" s="131">
        <f>$X$84*$K$84</f>
        <v>0</v>
      </c>
      <c r="Z84" s="131">
        <v>0</v>
      </c>
      <c r="AA84" s="132">
        <f>$Z$84*$K$84</f>
        <v>0</v>
      </c>
      <c r="AR84" s="89" t="s">
        <v>207</v>
      </c>
      <c r="AT84" s="89" t="s">
        <v>784</v>
      </c>
      <c r="AU84" s="89" t="s">
        <v>713</v>
      </c>
      <c r="AY84" s="6"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207</v>
      </c>
      <c r="BM84" s="89" t="s">
        <v>449</v>
      </c>
    </row>
    <row r="85" spans="2:47" s="6" customFormat="1" ht="16.5" customHeight="1">
      <c r="B85" s="21"/>
      <c r="C85" s="22"/>
      <c r="D85" s="22"/>
      <c r="E85" s="22"/>
      <c r="F85" s="298" t="s">
        <v>447</v>
      </c>
      <c r="G85" s="181"/>
      <c r="H85" s="181"/>
      <c r="I85" s="181"/>
      <c r="J85" s="181"/>
      <c r="K85" s="181"/>
      <c r="L85" s="181"/>
      <c r="M85" s="181"/>
      <c r="N85" s="181"/>
      <c r="O85" s="181"/>
      <c r="P85" s="181"/>
      <c r="Q85" s="181"/>
      <c r="R85" s="181"/>
      <c r="S85" s="41"/>
      <c r="T85" s="50"/>
      <c r="U85" s="22"/>
      <c r="V85" s="22"/>
      <c r="W85" s="22"/>
      <c r="X85" s="22"/>
      <c r="Y85" s="22"/>
      <c r="Z85" s="22"/>
      <c r="AA85" s="51"/>
      <c r="AT85" s="6" t="s">
        <v>884</v>
      </c>
      <c r="AU85" s="6" t="s">
        <v>713</v>
      </c>
    </row>
    <row r="86" spans="2:65" s="6" customFormat="1" ht="15.75" customHeight="1">
      <c r="B86" s="21"/>
      <c r="C86" s="147" t="s">
        <v>789</v>
      </c>
      <c r="D86" s="147" t="s">
        <v>948</v>
      </c>
      <c r="E86" s="148" t="s">
        <v>654</v>
      </c>
      <c r="F86" s="300" t="s">
        <v>450</v>
      </c>
      <c r="G86" s="301"/>
      <c r="H86" s="301"/>
      <c r="I86" s="301"/>
      <c r="J86" s="149" t="s">
        <v>944</v>
      </c>
      <c r="K86" s="150">
        <v>1</v>
      </c>
      <c r="L86" s="302"/>
      <c r="M86" s="301"/>
      <c r="N86" s="303">
        <f>ROUND($L$86*$K$86,2)</f>
        <v>0</v>
      </c>
      <c r="O86" s="280"/>
      <c r="P86" s="280"/>
      <c r="Q86" s="280"/>
      <c r="R86" s="126"/>
      <c r="S86" s="41"/>
      <c r="T86" s="129"/>
      <c r="U86" s="130" t="s">
        <v>674</v>
      </c>
      <c r="V86" s="22"/>
      <c r="W86" s="22"/>
      <c r="X86" s="131">
        <v>0</v>
      </c>
      <c r="Y86" s="131">
        <f>$X$86*$K$86</f>
        <v>0</v>
      </c>
      <c r="Z86" s="131">
        <v>0</v>
      </c>
      <c r="AA86" s="132">
        <f>$Z$86*$K$86</f>
        <v>0</v>
      </c>
      <c r="AR86" s="89" t="s">
        <v>451</v>
      </c>
      <c r="AT86" s="89" t="s">
        <v>948</v>
      </c>
      <c r="AU86" s="89" t="s">
        <v>713</v>
      </c>
      <c r="AY86" s="6"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207</v>
      </c>
      <c r="BM86" s="89" t="s">
        <v>452</v>
      </c>
    </row>
    <row r="87" spans="2:47" s="6" customFormat="1" ht="16.5" customHeight="1">
      <c r="B87" s="21"/>
      <c r="C87" s="22"/>
      <c r="D87" s="22"/>
      <c r="E87" s="22"/>
      <c r="F87" s="298" t="s">
        <v>453</v>
      </c>
      <c r="G87" s="181"/>
      <c r="H87" s="181"/>
      <c r="I87" s="181"/>
      <c r="J87" s="181"/>
      <c r="K87" s="181"/>
      <c r="L87" s="181"/>
      <c r="M87" s="181"/>
      <c r="N87" s="181"/>
      <c r="O87" s="181"/>
      <c r="P87" s="181"/>
      <c r="Q87" s="181"/>
      <c r="R87" s="181"/>
      <c r="S87" s="41"/>
      <c r="T87" s="50"/>
      <c r="U87" s="22"/>
      <c r="V87" s="22"/>
      <c r="W87" s="22"/>
      <c r="X87" s="22"/>
      <c r="Y87" s="22"/>
      <c r="Z87" s="22"/>
      <c r="AA87" s="51"/>
      <c r="AT87" s="6" t="s">
        <v>884</v>
      </c>
      <c r="AU87" s="6" t="s">
        <v>713</v>
      </c>
    </row>
    <row r="88" spans="2:47" s="6" customFormat="1" ht="27" customHeight="1">
      <c r="B88" s="21"/>
      <c r="C88" s="22"/>
      <c r="D88" s="22"/>
      <c r="E88" s="22"/>
      <c r="F88" s="299" t="s">
        <v>454</v>
      </c>
      <c r="G88" s="181"/>
      <c r="H88" s="181"/>
      <c r="I88" s="181"/>
      <c r="J88" s="181"/>
      <c r="K88" s="181"/>
      <c r="L88" s="181"/>
      <c r="M88" s="181"/>
      <c r="N88" s="181"/>
      <c r="O88" s="181"/>
      <c r="P88" s="181"/>
      <c r="Q88" s="181"/>
      <c r="R88" s="181"/>
      <c r="S88" s="41"/>
      <c r="T88" s="50"/>
      <c r="U88" s="22"/>
      <c r="V88" s="22"/>
      <c r="W88" s="22"/>
      <c r="X88" s="22"/>
      <c r="Y88" s="22"/>
      <c r="Z88" s="22"/>
      <c r="AA88" s="51"/>
      <c r="AT88" s="6" t="s">
        <v>1118</v>
      </c>
      <c r="AU88" s="6" t="s">
        <v>713</v>
      </c>
    </row>
    <row r="89" spans="2:65" s="6" customFormat="1" ht="27" customHeight="1">
      <c r="B89" s="21"/>
      <c r="C89" s="147" t="s">
        <v>803</v>
      </c>
      <c r="D89" s="147" t="s">
        <v>948</v>
      </c>
      <c r="E89" s="148" t="s">
        <v>713</v>
      </c>
      <c r="F89" s="300" t="s">
        <v>455</v>
      </c>
      <c r="G89" s="301"/>
      <c r="H89" s="301"/>
      <c r="I89" s="301"/>
      <c r="J89" s="149" t="s">
        <v>944</v>
      </c>
      <c r="K89" s="150">
        <v>1</v>
      </c>
      <c r="L89" s="302"/>
      <c r="M89" s="301"/>
      <c r="N89" s="303">
        <f>ROUND($L$89*$K$89,2)</f>
        <v>0</v>
      </c>
      <c r="O89" s="280"/>
      <c r="P89" s="280"/>
      <c r="Q89" s="280"/>
      <c r="R89" s="126"/>
      <c r="S89" s="41"/>
      <c r="T89" s="129"/>
      <c r="U89" s="130" t="s">
        <v>674</v>
      </c>
      <c r="V89" s="22"/>
      <c r="W89" s="22"/>
      <c r="X89" s="131">
        <v>0</v>
      </c>
      <c r="Y89" s="131">
        <f>$X$89*$K$89</f>
        <v>0</v>
      </c>
      <c r="Z89" s="131">
        <v>0</v>
      </c>
      <c r="AA89" s="132">
        <f>$Z$89*$K$89</f>
        <v>0</v>
      </c>
      <c r="AR89" s="89" t="s">
        <v>713</v>
      </c>
      <c r="AT89" s="89" t="s">
        <v>948</v>
      </c>
      <c r="AU89" s="89" t="s">
        <v>713</v>
      </c>
      <c r="AY89" s="6"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654</v>
      </c>
      <c r="BM89" s="89" t="s">
        <v>456</v>
      </c>
    </row>
    <row r="90" spans="2:47" s="6" customFormat="1" ht="16.5" customHeight="1">
      <c r="B90" s="21"/>
      <c r="C90" s="22"/>
      <c r="D90" s="22"/>
      <c r="E90" s="22"/>
      <c r="F90" s="298" t="s">
        <v>455</v>
      </c>
      <c r="G90" s="181"/>
      <c r="H90" s="181"/>
      <c r="I90" s="181"/>
      <c r="J90" s="181"/>
      <c r="K90" s="181"/>
      <c r="L90" s="181"/>
      <c r="M90" s="181"/>
      <c r="N90" s="181"/>
      <c r="O90" s="181"/>
      <c r="P90" s="181"/>
      <c r="Q90" s="181"/>
      <c r="R90" s="181"/>
      <c r="S90" s="41"/>
      <c r="T90" s="50"/>
      <c r="U90" s="22"/>
      <c r="V90" s="22"/>
      <c r="W90" s="22"/>
      <c r="X90" s="22"/>
      <c r="Y90" s="22"/>
      <c r="Z90" s="22"/>
      <c r="AA90" s="51"/>
      <c r="AT90" s="6" t="s">
        <v>884</v>
      </c>
      <c r="AU90" s="6" t="s">
        <v>713</v>
      </c>
    </row>
    <row r="91" spans="2:47" s="6" customFormat="1" ht="27" customHeight="1">
      <c r="B91" s="21"/>
      <c r="C91" s="22"/>
      <c r="D91" s="22"/>
      <c r="E91" s="22"/>
      <c r="F91" s="299" t="s">
        <v>454</v>
      </c>
      <c r="G91" s="181"/>
      <c r="H91" s="181"/>
      <c r="I91" s="181"/>
      <c r="J91" s="181"/>
      <c r="K91" s="181"/>
      <c r="L91" s="181"/>
      <c r="M91" s="181"/>
      <c r="N91" s="181"/>
      <c r="O91" s="181"/>
      <c r="P91" s="181"/>
      <c r="Q91" s="181"/>
      <c r="R91" s="181"/>
      <c r="S91" s="41"/>
      <c r="T91" s="50"/>
      <c r="U91" s="22"/>
      <c r="V91" s="22"/>
      <c r="W91" s="22"/>
      <c r="X91" s="22"/>
      <c r="Y91" s="22"/>
      <c r="Z91" s="22"/>
      <c r="AA91" s="51"/>
      <c r="AT91" s="6" t="s">
        <v>1118</v>
      </c>
      <c r="AU91" s="6" t="s">
        <v>713</v>
      </c>
    </row>
    <row r="92" spans="2:65" s="6" customFormat="1" ht="15.75" customHeight="1">
      <c r="B92" s="21"/>
      <c r="C92" s="147" t="s">
        <v>807</v>
      </c>
      <c r="D92" s="147" t="s">
        <v>948</v>
      </c>
      <c r="E92" s="148" t="s">
        <v>831</v>
      </c>
      <c r="F92" s="300" t="s">
        <v>457</v>
      </c>
      <c r="G92" s="301"/>
      <c r="H92" s="301"/>
      <c r="I92" s="301"/>
      <c r="J92" s="149" t="s">
        <v>944</v>
      </c>
      <c r="K92" s="150">
        <v>1</v>
      </c>
      <c r="L92" s="302"/>
      <c r="M92" s="301"/>
      <c r="N92" s="303">
        <f>ROUND($L$92*$K$92,2)</f>
        <v>0</v>
      </c>
      <c r="O92" s="280"/>
      <c r="P92" s="280"/>
      <c r="Q92" s="280"/>
      <c r="R92" s="126"/>
      <c r="S92" s="41"/>
      <c r="T92" s="129"/>
      <c r="U92" s="130" t="s">
        <v>674</v>
      </c>
      <c r="V92" s="22"/>
      <c r="W92" s="22"/>
      <c r="X92" s="131">
        <v>0</v>
      </c>
      <c r="Y92" s="131">
        <f>$X$92*$K$92</f>
        <v>0</v>
      </c>
      <c r="Z92" s="131">
        <v>0</v>
      </c>
      <c r="AA92" s="132">
        <f>$Z$92*$K$92</f>
        <v>0</v>
      </c>
      <c r="AR92" s="89" t="s">
        <v>713</v>
      </c>
      <c r="AT92" s="89" t="s">
        <v>948</v>
      </c>
      <c r="AU92" s="89" t="s">
        <v>713</v>
      </c>
      <c r="AY92" s="6"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654</v>
      </c>
      <c r="BM92" s="89" t="s">
        <v>458</v>
      </c>
    </row>
    <row r="93" spans="2:47" s="6" customFormat="1" ht="16.5" customHeight="1">
      <c r="B93" s="21"/>
      <c r="C93" s="22"/>
      <c r="D93" s="22"/>
      <c r="E93" s="22"/>
      <c r="F93" s="298" t="s">
        <v>457</v>
      </c>
      <c r="G93" s="181"/>
      <c r="H93" s="181"/>
      <c r="I93" s="181"/>
      <c r="J93" s="181"/>
      <c r="K93" s="181"/>
      <c r="L93" s="181"/>
      <c r="M93" s="181"/>
      <c r="N93" s="181"/>
      <c r="O93" s="181"/>
      <c r="P93" s="181"/>
      <c r="Q93" s="181"/>
      <c r="R93" s="181"/>
      <c r="S93" s="41"/>
      <c r="T93" s="50"/>
      <c r="U93" s="22"/>
      <c r="V93" s="22"/>
      <c r="W93" s="22"/>
      <c r="X93" s="22"/>
      <c r="Y93" s="22"/>
      <c r="Z93" s="22"/>
      <c r="AA93" s="51"/>
      <c r="AT93" s="6" t="s">
        <v>884</v>
      </c>
      <c r="AU93" s="6" t="s">
        <v>713</v>
      </c>
    </row>
    <row r="94" spans="2:47" s="6" customFormat="1" ht="27" customHeight="1">
      <c r="B94" s="21"/>
      <c r="C94" s="22"/>
      <c r="D94" s="22"/>
      <c r="E94" s="22"/>
      <c r="F94" s="299" t="s">
        <v>454</v>
      </c>
      <c r="G94" s="181"/>
      <c r="H94" s="181"/>
      <c r="I94" s="181"/>
      <c r="J94" s="181"/>
      <c r="K94" s="181"/>
      <c r="L94" s="181"/>
      <c r="M94" s="181"/>
      <c r="N94" s="181"/>
      <c r="O94" s="181"/>
      <c r="P94" s="181"/>
      <c r="Q94" s="181"/>
      <c r="R94" s="181"/>
      <c r="S94" s="41"/>
      <c r="T94" s="50"/>
      <c r="U94" s="22"/>
      <c r="V94" s="22"/>
      <c r="W94" s="22"/>
      <c r="X94" s="22"/>
      <c r="Y94" s="22"/>
      <c r="Z94" s="22"/>
      <c r="AA94" s="51"/>
      <c r="AT94" s="6" t="s">
        <v>1118</v>
      </c>
      <c r="AU94" s="6" t="s">
        <v>713</v>
      </c>
    </row>
    <row r="95" spans="2:65" s="6" customFormat="1" ht="15.75" customHeight="1">
      <c r="B95" s="21"/>
      <c r="C95" s="147" t="s">
        <v>811</v>
      </c>
      <c r="D95" s="147" t="s">
        <v>948</v>
      </c>
      <c r="E95" s="148" t="s">
        <v>835</v>
      </c>
      <c r="F95" s="300" t="s">
        <v>459</v>
      </c>
      <c r="G95" s="301"/>
      <c r="H95" s="301"/>
      <c r="I95" s="301"/>
      <c r="J95" s="149" t="s">
        <v>944</v>
      </c>
      <c r="K95" s="150">
        <v>1</v>
      </c>
      <c r="L95" s="302"/>
      <c r="M95" s="301"/>
      <c r="N95" s="303">
        <f>ROUND($L$95*$K$95,2)</f>
        <v>0</v>
      </c>
      <c r="O95" s="280"/>
      <c r="P95" s="280"/>
      <c r="Q95" s="280"/>
      <c r="R95" s="126"/>
      <c r="S95" s="41"/>
      <c r="T95" s="129"/>
      <c r="U95" s="130" t="s">
        <v>674</v>
      </c>
      <c r="V95" s="22"/>
      <c r="W95" s="22"/>
      <c r="X95" s="131">
        <v>0</v>
      </c>
      <c r="Y95" s="131">
        <f>$X$95*$K$95</f>
        <v>0</v>
      </c>
      <c r="Z95" s="131">
        <v>0</v>
      </c>
      <c r="AA95" s="132">
        <f>$Z$95*$K$95</f>
        <v>0</v>
      </c>
      <c r="AR95" s="89" t="s">
        <v>713</v>
      </c>
      <c r="AT95" s="89" t="s">
        <v>948</v>
      </c>
      <c r="AU95" s="89" t="s">
        <v>713</v>
      </c>
      <c r="AY95" s="6" t="s">
        <v>783</v>
      </c>
      <c r="BE95" s="133">
        <f>IF($U$95="základní",$N$95,0)</f>
        <v>0</v>
      </c>
      <c r="BF95" s="133">
        <f>IF($U$95="snížená",$N$95,0)</f>
        <v>0</v>
      </c>
      <c r="BG95" s="133">
        <f>IF($U$95="zákl. přenesená",$N$95,0)</f>
        <v>0</v>
      </c>
      <c r="BH95" s="133">
        <f>IF($U$95="sníž. přenesená",$N$95,0)</f>
        <v>0</v>
      </c>
      <c r="BI95" s="133">
        <f>IF($U$95="nulová",$N$95,0)</f>
        <v>0</v>
      </c>
      <c r="BJ95" s="89" t="s">
        <v>654</v>
      </c>
      <c r="BK95" s="133">
        <f>ROUND($L$95*$K$95,2)</f>
        <v>0</v>
      </c>
      <c r="BL95" s="89" t="s">
        <v>654</v>
      </c>
      <c r="BM95" s="89" t="s">
        <v>460</v>
      </c>
    </row>
    <row r="96" spans="2:47" s="6" customFormat="1" ht="16.5" customHeight="1">
      <c r="B96" s="21"/>
      <c r="C96" s="22"/>
      <c r="D96" s="22"/>
      <c r="E96" s="22"/>
      <c r="F96" s="298" t="s">
        <v>459</v>
      </c>
      <c r="G96" s="181"/>
      <c r="H96" s="181"/>
      <c r="I96" s="181"/>
      <c r="J96" s="181"/>
      <c r="K96" s="181"/>
      <c r="L96" s="181"/>
      <c r="M96" s="181"/>
      <c r="N96" s="181"/>
      <c r="O96" s="181"/>
      <c r="P96" s="181"/>
      <c r="Q96" s="181"/>
      <c r="R96" s="181"/>
      <c r="S96" s="41"/>
      <c r="T96" s="50"/>
      <c r="U96" s="22"/>
      <c r="V96" s="22"/>
      <c r="W96" s="22"/>
      <c r="X96" s="22"/>
      <c r="Y96" s="22"/>
      <c r="Z96" s="22"/>
      <c r="AA96" s="51"/>
      <c r="AT96" s="6" t="s">
        <v>884</v>
      </c>
      <c r="AU96" s="6" t="s">
        <v>713</v>
      </c>
    </row>
    <row r="97" spans="2:47" s="6" customFormat="1" ht="27" customHeight="1">
      <c r="B97" s="21"/>
      <c r="C97" s="22"/>
      <c r="D97" s="22"/>
      <c r="E97" s="22"/>
      <c r="F97" s="299" t="s">
        <v>454</v>
      </c>
      <c r="G97" s="181"/>
      <c r="H97" s="181"/>
      <c r="I97" s="181"/>
      <c r="J97" s="181"/>
      <c r="K97" s="181"/>
      <c r="L97" s="181"/>
      <c r="M97" s="181"/>
      <c r="N97" s="181"/>
      <c r="O97" s="181"/>
      <c r="P97" s="181"/>
      <c r="Q97" s="181"/>
      <c r="R97" s="181"/>
      <c r="S97" s="41"/>
      <c r="T97" s="50"/>
      <c r="U97" s="22"/>
      <c r="V97" s="22"/>
      <c r="W97" s="22"/>
      <c r="X97" s="22"/>
      <c r="Y97" s="22"/>
      <c r="Z97" s="22"/>
      <c r="AA97" s="51"/>
      <c r="AT97" s="6" t="s">
        <v>1118</v>
      </c>
      <c r="AU97" s="6" t="s">
        <v>713</v>
      </c>
    </row>
    <row r="98" spans="2:65" s="6" customFormat="1" ht="15.75" customHeight="1">
      <c r="B98" s="21"/>
      <c r="C98" s="147" t="s">
        <v>815</v>
      </c>
      <c r="D98" s="147" t="s">
        <v>948</v>
      </c>
      <c r="E98" s="148" t="s">
        <v>645</v>
      </c>
      <c r="F98" s="300" t="s">
        <v>461</v>
      </c>
      <c r="G98" s="301"/>
      <c r="H98" s="301"/>
      <c r="I98" s="301"/>
      <c r="J98" s="149" t="s">
        <v>448</v>
      </c>
      <c r="K98" s="150">
        <v>1</v>
      </c>
      <c r="L98" s="302"/>
      <c r="M98" s="301"/>
      <c r="N98" s="303">
        <f>ROUND($L$98*$K$98,2)</f>
        <v>0</v>
      </c>
      <c r="O98" s="280"/>
      <c r="P98" s="280"/>
      <c r="Q98" s="280"/>
      <c r="R98" s="126"/>
      <c r="S98" s="41"/>
      <c r="T98" s="129"/>
      <c r="U98" s="130" t="s">
        <v>674</v>
      </c>
      <c r="V98" s="22"/>
      <c r="W98" s="22"/>
      <c r="X98" s="131">
        <v>0</v>
      </c>
      <c r="Y98" s="131">
        <f>$X$98*$K$98</f>
        <v>0</v>
      </c>
      <c r="Z98" s="131">
        <v>0</v>
      </c>
      <c r="AA98" s="132">
        <f>$Z$98*$K$98</f>
        <v>0</v>
      </c>
      <c r="AR98" s="89" t="s">
        <v>713</v>
      </c>
      <c r="AT98" s="89" t="s">
        <v>948</v>
      </c>
      <c r="AU98" s="89" t="s">
        <v>713</v>
      </c>
      <c r="AY98" s="6" t="s">
        <v>783</v>
      </c>
      <c r="BE98" s="133">
        <f>IF($U$98="základní",$N$98,0)</f>
        <v>0</v>
      </c>
      <c r="BF98" s="133">
        <f>IF($U$98="snížená",$N$98,0)</f>
        <v>0</v>
      </c>
      <c r="BG98" s="133">
        <f>IF($U$98="zákl. přenesená",$N$98,0)</f>
        <v>0</v>
      </c>
      <c r="BH98" s="133">
        <f>IF($U$98="sníž. přenesená",$N$98,0)</f>
        <v>0</v>
      </c>
      <c r="BI98" s="133">
        <f>IF($U$98="nulová",$N$98,0)</f>
        <v>0</v>
      </c>
      <c r="BJ98" s="89" t="s">
        <v>654</v>
      </c>
      <c r="BK98" s="133">
        <f>ROUND($L$98*$K$98,2)</f>
        <v>0</v>
      </c>
      <c r="BL98" s="89" t="s">
        <v>654</v>
      </c>
      <c r="BM98" s="89" t="s">
        <v>462</v>
      </c>
    </row>
    <row r="99" spans="2:47" s="6" customFormat="1" ht="16.5" customHeight="1">
      <c r="B99" s="21"/>
      <c r="C99" s="22"/>
      <c r="D99" s="22"/>
      <c r="E99" s="22"/>
      <c r="F99" s="298" t="s">
        <v>461</v>
      </c>
      <c r="G99" s="181"/>
      <c r="H99" s="181"/>
      <c r="I99" s="181"/>
      <c r="J99" s="181"/>
      <c r="K99" s="181"/>
      <c r="L99" s="181"/>
      <c r="M99" s="181"/>
      <c r="N99" s="181"/>
      <c r="O99" s="181"/>
      <c r="P99" s="181"/>
      <c r="Q99" s="181"/>
      <c r="R99" s="181"/>
      <c r="S99" s="41"/>
      <c r="T99" s="50"/>
      <c r="U99" s="22"/>
      <c r="V99" s="22"/>
      <c r="W99" s="22"/>
      <c r="X99" s="22"/>
      <c r="Y99" s="22"/>
      <c r="Z99" s="22"/>
      <c r="AA99" s="51"/>
      <c r="AT99" s="6" t="s">
        <v>884</v>
      </c>
      <c r="AU99" s="6" t="s">
        <v>713</v>
      </c>
    </row>
    <row r="100" spans="2:65" s="6" customFormat="1" ht="15.75" customHeight="1">
      <c r="B100" s="21"/>
      <c r="C100" s="147" t="s">
        <v>820</v>
      </c>
      <c r="D100" s="147" t="s">
        <v>948</v>
      </c>
      <c r="E100" s="148" t="s">
        <v>958</v>
      </c>
      <c r="F100" s="300" t="s">
        <v>463</v>
      </c>
      <c r="G100" s="301"/>
      <c r="H100" s="301"/>
      <c r="I100" s="301"/>
      <c r="J100" s="149" t="s">
        <v>944</v>
      </c>
      <c r="K100" s="150">
        <v>1</v>
      </c>
      <c r="L100" s="302"/>
      <c r="M100" s="301"/>
      <c r="N100" s="303">
        <f>ROUND($L$100*$K$100,2)</f>
        <v>0</v>
      </c>
      <c r="O100" s="280"/>
      <c r="P100" s="280"/>
      <c r="Q100" s="280"/>
      <c r="R100" s="126"/>
      <c r="S100" s="41"/>
      <c r="T100" s="129"/>
      <c r="U100" s="130" t="s">
        <v>674</v>
      </c>
      <c r="V100" s="22"/>
      <c r="W100" s="22"/>
      <c r="X100" s="131">
        <v>0</v>
      </c>
      <c r="Y100" s="131">
        <f>$X$100*$K$100</f>
        <v>0</v>
      </c>
      <c r="Z100" s="131">
        <v>0</v>
      </c>
      <c r="AA100" s="132">
        <f>$Z$100*$K$100</f>
        <v>0</v>
      </c>
      <c r="AR100" s="89" t="s">
        <v>713</v>
      </c>
      <c r="AT100" s="89" t="s">
        <v>948</v>
      </c>
      <c r="AU100" s="89" t="s">
        <v>713</v>
      </c>
      <c r="AY100" s="6" t="s">
        <v>783</v>
      </c>
      <c r="BE100" s="133">
        <f>IF($U$100="základní",$N$100,0)</f>
        <v>0</v>
      </c>
      <c r="BF100" s="133">
        <f>IF($U$100="snížená",$N$100,0)</f>
        <v>0</v>
      </c>
      <c r="BG100" s="133">
        <f>IF($U$100="zákl. přenesená",$N$100,0)</f>
        <v>0</v>
      </c>
      <c r="BH100" s="133">
        <f>IF($U$100="sníž. přenesená",$N$100,0)</f>
        <v>0</v>
      </c>
      <c r="BI100" s="133">
        <f>IF($U$100="nulová",$N$100,0)</f>
        <v>0</v>
      </c>
      <c r="BJ100" s="89" t="s">
        <v>654</v>
      </c>
      <c r="BK100" s="133">
        <f>ROUND($L$100*$K$100,2)</f>
        <v>0</v>
      </c>
      <c r="BL100" s="89" t="s">
        <v>654</v>
      </c>
      <c r="BM100" s="89" t="s">
        <v>464</v>
      </c>
    </row>
    <row r="101" spans="2:47" s="6" customFormat="1" ht="16.5" customHeight="1">
      <c r="B101" s="21"/>
      <c r="C101" s="22"/>
      <c r="D101" s="22"/>
      <c r="E101" s="22"/>
      <c r="F101" s="298" t="s">
        <v>463</v>
      </c>
      <c r="G101" s="181"/>
      <c r="H101" s="181"/>
      <c r="I101" s="181"/>
      <c r="J101" s="181"/>
      <c r="K101" s="181"/>
      <c r="L101" s="181"/>
      <c r="M101" s="181"/>
      <c r="N101" s="181"/>
      <c r="O101" s="181"/>
      <c r="P101" s="181"/>
      <c r="Q101" s="181"/>
      <c r="R101" s="181"/>
      <c r="S101" s="41"/>
      <c r="T101" s="50"/>
      <c r="U101" s="22"/>
      <c r="V101" s="22"/>
      <c r="W101" s="22"/>
      <c r="X101" s="22"/>
      <c r="Y101" s="22"/>
      <c r="Z101" s="22"/>
      <c r="AA101" s="51"/>
      <c r="AT101" s="6" t="s">
        <v>884</v>
      </c>
      <c r="AU101" s="6" t="s">
        <v>713</v>
      </c>
    </row>
    <row r="102" spans="2:47" s="6" customFormat="1" ht="27" customHeight="1">
      <c r="B102" s="21"/>
      <c r="C102" s="22"/>
      <c r="D102" s="22"/>
      <c r="E102" s="22"/>
      <c r="F102" s="299" t="s">
        <v>454</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1118</v>
      </c>
      <c r="AU102" s="6" t="s">
        <v>713</v>
      </c>
    </row>
    <row r="103" spans="2:65" s="6" customFormat="1" ht="15.75" customHeight="1">
      <c r="B103" s="21"/>
      <c r="C103" s="147" t="s">
        <v>659</v>
      </c>
      <c r="D103" s="147" t="s">
        <v>948</v>
      </c>
      <c r="E103" s="148" t="s">
        <v>964</v>
      </c>
      <c r="F103" s="300" t="s">
        <v>465</v>
      </c>
      <c r="G103" s="301"/>
      <c r="H103" s="301"/>
      <c r="I103" s="301"/>
      <c r="J103" s="149" t="s">
        <v>944</v>
      </c>
      <c r="K103" s="150">
        <v>1</v>
      </c>
      <c r="L103" s="302"/>
      <c r="M103" s="301"/>
      <c r="N103" s="303">
        <f>ROUND($L$103*$K$103,2)</f>
        <v>0</v>
      </c>
      <c r="O103" s="280"/>
      <c r="P103" s="280"/>
      <c r="Q103" s="280"/>
      <c r="R103" s="126"/>
      <c r="S103" s="41"/>
      <c r="T103" s="129"/>
      <c r="U103" s="130" t="s">
        <v>674</v>
      </c>
      <c r="V103" s="22"/>
      <c r="W103" s="22"/>
      <c r="X103" s="131">
        <v>0</v>
      </c>
      <c r="Y103" s="131">
        <f>$X$103*$K$103</f>
        <v>0</v>
      </c>
      <c r="Z103" s="131">
        <v>0</v>
      </c>
      <c r="AA103" s="132">
        <f>$Z$103*$K$103</f>
        <v>0</v>
      </c>
      <c r="AR103" s="89" t="s">
        <v>713</v>
      </c>
      <c r="AT103" s="89" t="s">
        <v>948</v>
      </c>
      <c r="AU103" s="89" t="s">
        <v>713</v>
      </c>
      <c r="AY103" s="6" t="s">
        <v>783</v>
      </c>
      <c r="BE103" s="133">
        <f>IF($U$103="základní",$N$103,0)</f>
        <v>0</v>
      </c>
      <c r="BF103" s="133">
        <f>IF($U$103="snížená",$N$103,0)</f>
        <v>0</v>
      </c>
      <c r="BG103" s="133">
        <f>IF($U$103="zákl. přenesená",$N$103,0)</f>
        <v>0</v>
      </c>
      <c r="BH103" s="133">
        <f>IF($U$103="sníž. přenesená",$N$103,0)</f>
        <v>0</v>
      </c>
      <c r="BI103" s="133">
        <f>IF($U$103="nulová",$N$103,0)</f>
        <v>0</v>
      </c>
      <c r="BJ103" s="89" t="s">
        <v>654</v>
      </c>
      <c r="BK103" s="133">
        <f>ROUND($L$103*$K$103,2)</f>
        <v>0</v>
      </c>
      <c r="BL103" s="89" t="s">
        <v>654</v>
      </c>
      <c r="BM103" s="89" t="s">
        <v>466</v>
      </c>
    </row>
    <row r="104" spans="2:47" s="6" customFormat="1" ht="16.5" customHeight="1">
      <c r="B104" s="21"/>
      <c r="C104" s="22"/>
      <c r="D104" s="22"/>
      <c r="E104" s="22"/>
      <c r="F104" s="298" t="s">
        <v>465</v>
      </c>
      <c r="G104" s="181"/>
      <c r="H104" s="181"/>
      <c r="I104" s="181"/>
      <c r="J104" s="181"/>
      <c r="K104" s="181"/>
      <c r="L104" s="181"/>
      <c r="M104" s="181"/>
      <c r="N104" s="181"/>
      <c r="O104" s="181"/>
      <c r="P104" s="181"/>
      <c r="Q104" s="181"/>
      <c r="R104" s="181"/>
      <c r="S104" s="41"/>
      <c r="T104" s="50"/>
      <c r="U104" s="22"/>
      <c r="V104" s="22"/>
      <c r="W104" s="22"/>
      <c r="X104" s="22"/>
      <c r="Y104" s="22"/>
      <c r="Z104" s="22"/>
      <c r="AA104" s="51"/>
      <c r="AT104" s="6" t="s">
        <v>884</v>
      </c>
      <c r="AU104" s="6" t="s">
        <v>713</v>
      </c>
    </row>
    <row r="105" spans="2:65" s="6" customFormat="1" ht="15.75" customHeight="1">
      <c r="B105" s="21"/>
      <c r="C105" s="124" t="s">
        <v>827</v>
      </c>
      <c r="D105" s="124" t="s">
        <v>784</v>
      </c>
      <c r="E105" s="125" t="s">
        <v>467</v>
      </c>
      <c r="F105" s="158" t="s">
        <v>468</v>
      </c>
      <c r="G105" s="280"/>
      <c r="H105" s="280"/>
      <c r="I105" s="280"/>
      <c r="J105" s="127" t="s">
        <v>448</v>
      </c>
      <c r="K105" s="128">
        <v>1</v>
      </c>
      <c r="L105" s="281"/>
      <c r="M105" s="280"/>
      <c r="N105" s="282">
        <f>ROUND($L$105*$K$105,2)</f>
        <v>0</v>
      </c>
      <c r="O105" s="280"/>
      <c r="P105" s="280"/>
      <c r="Q105" s="280"/>
      <c r="R105" s="126"/>
      <c r="S105" s="41"/>
      <c r="T105" s="129"/>
      <c r="U105" s="130" t="s">
        <v>674</v>
      </c>
      <c r="V105" s="22"/>
      <c r="W105" s="22"/>
      <c r="X105" s="131">
        <v>0</v>
      </c>
      <c r="Y105" s="131">
        <f>$X$105*$K$105</f>
        <v>0</v>
      </c>
      <c r="Z105" s="131">
        <v>0</v>
      </c>
      <c r="AA105" s="132">
        <f>$Z$105*$K$105</f>
        <v>0</v>
      </c>
      <c r="AR105" s="89" t="s">
        <v>207</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207</v>
      </c>
      <c r="BM105" s="89" t="s">
        <v>469</v>
      </c>
    </row>
    <row r="106" spans="2:47" s="6" customFormat="1" ht="16.5" customHeight="1">
      <c r="B106" s="21"/>
      <c r="C106" s="22"/>
      <c r="D106" s="22"/>
      <c r="E106" s="22"/>
      <c r="F106" s="298" t="s">
        <v>468</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27" customHeight="1">
      <c r="B107" s="21"/>
      <c r="C107" s="22"/>
      <c r="D107" s="22"/>
      <c r="E107" s="22"/>
      <c r="F107" s="299" t="s">
        <v>454</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1118</v>
      </c>
      <c r="AU107" s="6" t="s">
        <v>713</v>
      </c>
    </row>
    <row r="108" spans="2:65" s="6" customFormat="1" ht="15.75" customHeight="1">
      <c r="B108" s="21"/>
      <c r="C108" s="124" t="s">
        <v>831</v>
      </c>
      <c r="D108" s="124" t="s">
        <v>784</v>
      </c>
      <c r="E108" s="125" t="s">
        <v>470</v>
      </c>
      <c r="F108" s="158" t="s">
        <v>471</v>
      </c>
      <c r="G108" s="280"/>
      <c r="H108" s="280"/>
      <c r="I108" s="280"/>
      <c r="J108" s="127" t="s">
        <v>448</v>
      </c>
      <c r="K108" s="128">
        <v>1</v>
      </c>
      <c r="L108" s="281"/>
      <c r="M108" s="280"/>
      <c r="N108" s="282">
        <f>ROUND($L$108*$K$108,2)</f>
        <v>0</v>
      </c>
      <c r="O108" s="280"/>
      <c r="P108" s="280"/>
      <c r="Q108" s="280"/>
      <c r="R108" s="126"/>
      <c r="S108" s="41"/>
      <c r="T108" s="129"/>
      <c r="U108" s="130" t="s">
        <v>674</v>
      </c>
      <c r="V108" s="22"/>
      <c r="W108" s="22"/>
      <c r="X108" s="131">
        <v>0</v>
      </c>
      <c r="Y108" s="131">
        <f>$X$108*$K$108</f>
        <v>0</v>
      </c>
      <c r="Z108" s="131">
        <v>0</v>
      </c>
      <c r="AA108" s="132">
        <f>$Z$108*$K$108</f>
        <v>0</v>
      </c>
      <c r="AR108" s="89" t="s">
        <v>207</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207</v>
      </c>
      <c r="BM108" s="89" t="s">
        <v>472</v>
      </c>
    </row>
    <row r="109" spans="2:47" s="6" customFormat="1" ht="16.5" customHeight="1">
      <c r="B109" s="21"/>
      <c r="C109" s="22"/>
      <c r="D109" s="22"/>
      <c r="E109" s="22"/>
      <c r="F109" s="298" t="s">
        <v>471</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65" s="6" customFormat="1" ht="15.75" customHeight="1">
      <c r="B110" s="21"/>
      <c r="C110" s="124" t="s">
        <v>835</v>
      </c>
      <c r="D110" s="124" t="s">
        <v>784</v>
      </c>
      <c r="E110" s="125" t="s">
        <v>473</v>
      </c>
      <c r="F110" s="158" t="s">
        <v>474</v>
      </c>
      <c r="G110" s="280"/>
      <c r="H110" s="280"/>
      <c r="I110" s="280"/>
      <c r="J110" s="127" t="s">
        <v>448</v>
      </c>
      <c r="K110" s="128">
        <v>1</v>
      </c>
      <c r="L110" s="281"/>
      <c r="M110" s="280"/>
      <c r="N110" s="282">
        <f>ROUND($L$110*$K$110,2)</f>
        <v>0</v>
      </c>
      <c r="O110" s="280"/>
      <c r="P110" s="280"/>
      <c r="Q110" s="280"/>
      <c r="R110" s="126"/>
      <c r="S110" s="41"/>
      <c r="T110" s="129"/>
      <c r="U110" s="130" t="s">
        <v>674</v>
      </c>
      <c r="V110" s="22"/>
      <c r="W110" s="22"/>
      <c r="X110" s="131">
        <v>0</v>
      </c>
      <c r="Y110" s="131">
        <f>$X$110*$K$110</f>
        <v>0</v>
      </c>
      <c r="Z110" s="131">
        <v>0</v>
      </c>
      <c r="AA110" s="132">
        <f>$Z$110*$K$110</f>
        <v>0</v>
      </c>
      <c r="AR110" s="89" t="s">
        <v>207</v>
      </c>
      <c r="AT110" s="89" t="s">
        <v>784</v>
      </c>
      <c r="AU110" s="89" t="s">
        <v>713</v>
      </c>
      <c r="AY110" s="6" t="s">
        <v>783</v>
      </c>
      <c r="BE110" s="133">
        <f>IF($U$110="základní",$N$110,0)</f>
        <v>0</v>
      </c>
      <c r="BF110" s="133">
        <f>IF($U$110="snížená",$N$110,0)</f>
        <v>0</v>
      </c>
      <c r="BG110" s="133">
        <f>IF($U$110="zákl. přenesená",$N$110,0)</f>
        <v>0</v>
      </c>
      <c r="BH110" s="133">
        <f>IF($U$110="sníž. přenesená",$N$110,0)</f>
        <v>0</v>
      </c>
      <c r="BI110" s="133">
        <f>IF($U$110="nulová",$N$110,0)</f>
        <v>0</v>
      </c>
      <c r="BJ110" s="89" t="s">
        <v>654</v>
      </c>
      <c r="BK110" s="133">
        <f>ROUND($L$110*$K$110,2)</f>
        <v>0</v>
      </c>
      <c r="BL110" s="89" t="s">
        <v>207</v>
      </c>
      <c r="BM110" s="89" t="s">
        <v>475</v>
      </c>
    </row>
    <row r="111" spans="2:47" s="6" customFormat="1" ht="16.5" customHeight="1">
      <c r="B111" s="21"/>
      <c r="C111" s="22"/>
      <c r="D111" s="22"/>
      <c r="E111" s="22"/>
      <c r="F111" s="298" t="s">
        <v>474</v>
      </c>
      <c r="G111" s="181"/>
      <c r="H111" s="181"/>
      <c r="I111" s="181"/>
      <c r="J111" s="181"/>
      <c r="K111" s="181"/>
      <c r="L111" s="181"/>
      <c r="M111" s="181"/>
      <c r="N111" s="181"/>
      <c r="O111" s="181"/>
      <c r="P111" s="181"/>
      <c r="Q111" s="181"/>
      <c r="R111" s="181"/>
      <c r="S111" s="41"/>
      <c r="T111" s="50"/>
      <c r="U111" s="22"/>
      <c r="V111" s="22"/>
      <c r="W111" s="22"/>
      <c r="X111" s="22"/>
      <c r="Y111" s="22"/>
      <c r="Z111" s="22"/>
      <c r="AA111" s="51"/>
      <c r="AT111" s="6" t="s">
        <v>884</v>
      </c>
      <c r="AU111" s="6" t="s">
        <v>713</v>
      </c>
    </row>
    <row r="112" spans="2:65" s="6" customFormat="1" ht="15.75" customHeight="1">
      <c r="B112" s="21"/>
      <c r="C112" s="147" t="s">
        <v>839</v>
      </c>
      <c r="D112" s="147" t="s">
        <v>948</v>
      </c>
      <c r="E112" s="148" t="s">
        <v>476</v>
      </c>
      <c r="F112" s="300" t="s">
        <v>477</v>
      </c>
      <c r="G112" s="301"/>
      <c r="H112" s="301"/>
      <c r="I112" s="301"/>
      <c r="J112" s="149" t="s">
        <v>944</v>
      </c>
      <c r="K112" s="150">
        <v>1</v>
      </c>
      <c r="L112" s="302"/>
      <c r="M112" s="301"/>
      <c r="N112" s="303">
        <f>ROUND($L$112*$K$112,2)</f>
        <v>0</v>
      </c>
      <c r="O112" s="280"/>
      <c r="P112" s="280"/>
      <c r="Q112" s="280"/>
      <c r="R112" s="126"/>
      <c r="S112" s="41"/>
      <c r="T112" s="129"/>
      <c r="U112" s="130" t="s">
        <v>674</v>
      </c>
      <c r="V112" s="22"/>
      <c r="W112" s="22"/>
      <c r="X112" s="131">
        <v>0.0026</v>
      </c>
      <c r="Y112" s="131">
        <f>$X$112*$K$112</f>
        <v>0.0026</v>
      </c>
      <c r="Z112" s="131">
        <v>0</v>
      </c>
      <c r="AA112" s="132">
        <f>$Z$112*$K$112</f>
        <v>0</v>
      </c>
      <c r="AR112" s="89" t="s">
        <v>451</v>
      </c>
      <c r="AT112" s="89" t="s">
        <v>948</v>
      </c>
      <c r="AU112" s="89" t="s">
        <v>713</v>
      </c>
      <c r="AY112" s="6" t="s">
        <v>783</v>
      </c>
      <c r="BE112" s="133">
        <f>IF($U$112="základní",$N$112,0)</f>
        <v>0</v>
      </c>
      <c r="BF112" s="133">
        <f>IF($U$112="snížená",$N$112,0)</f>
        <v>0</v>
      </c>
      <c r="BG112" s="133">
        <f>IF($U$112="zákl. přenesená",$N$112,0)</f>
        <v>0</v>
      </c>
      <c r="BH112" s="133">
        <f>IF($U$112="sníž. přenesená",$N$112,0)</f>
        <v>0</v>
      </c>
      <c r="BI112" s="133">
        <f>IF($U$112="nulová",$N$112,0)</f>
        <v>0</v>
      </c>
      <c r="BJ112" s="89" t="s">
        <v>654</v>
      </c>
      <c r="BK112" s="133">
        <f>ROUND($L$112*$K$112,2)</f>
        <v>0</v>
      </c>
      <c r="BL112" s="89" t="s">
        <v>207</v>
      </c>
      <c r="BM112" s="89" t="s">
        <v>478</v>
      </c>
    </row>
    <row r="113" spans="2:47" s="6" customFormat="1" ht="16.5" customHeight="1">
      <c r="B113" s="21"/>
      <c r="C113" s="22"/>
      <c r="D113" s="22"/>
      <c r="E113" s="22"/>
      <c r="F113" s="298" t="s">
        <v>477</v>
      </c>
      <c r="G113" s="181"/>
      <c r="H113" s="181"/>
      <c r="I113" s="181"/>
      <c r="J113" s="181"/>
      <c r="K113" s="181"/>
      <c r="L113" s="181"/>
      <c r="M113" s="181"/>
      <c r="N113" s="181"/>
      <c r="O113" s="181"/>
      <c r="P113" s="181"/>
      <c r="Q113" s="181"/>
      <c r="R113" s="181"/>
      <c r="S113" s="41"/>
      <c r="T113" s="50"/>
      <c r="U113" s="22"/>
      <c r="V113" s="22"/>
      <c r="W113" s="22"/>
      <c r="X113" s="22"/>
      <c r="Y113" s="22"/>
      <c r="Z113" s="22"/>
      <c r="AA113" s="51"/>
      <c r="AT113" s="6" t="s">
        <v>884</v>
      </c>
      <c r="AU113" s="6" t="s">
        <v>713</v>
      </c>
    </row>
    <row r="114" spans="2:47" s="6" customFormat="1" ht="27" customHeight="1">
      <c r="B114" s="21"/>
      <c r="C114" s="22"/>
      <c r="D114" s="22"/>
      <c r="E114" s="22"/>
      <c r="F114" s="299" t="s">
        <v>479</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1118</v>
      </c>
      <c r="AU114" s="6" t="s">
        <v>713</v>
      </c>
    </row>
    <row r="115" spans="2:65" s="6" customFormat="1" ht="15.75" customHeight="1">
      <c r="B115" s="21"/>
      <c r="C115" s="147" t="s">
        <v>645</v>
      </c>
      <c r="D115" s="147" t="s">
        <v>948</v>
      </c>
      <c r="E115" s="148" t="s">
        <v>480</v>
      </c>
      <c r="F115" s="300" t="s">
        <v>481</v>
      </c>
      <c r="G115" s="301"/>
      <c r="H115" s="301"/>
      <c r="I115" s="301"/>
      <c r="J115" s="149" t="s">
        <v>944</v>
      </c>
      <c r="K115" s="150">
        <v>3</v>
      </c>
      <c r="L115" s="302"/>
      <c r="M115" s="301"/>
      <c r="N115" s="303">
        <f>ROUND($L$115*$K$115,2)</f>
        <v>0</v>
      </c>
      <c r="O115" s="280"/>
      <c r="P115" s="280"/>
      <c r="Q115" s="280"/>
      <c r="R115" s="126"/>
      <c r="S115" s="41"/>
      <c r="T115" s="129"/>
      <c r="U115" s="130" t="s">
        <v>674</v>
      </c>
      <c r="V115" s="22"/>
      <c r="W115" s="22"/>
      <c r="X115" s="131">
        <v>0.0041</v>
      </c>
      <c r="Y115" s="131">
        <f>$X$115*$K$115</f>
        <v>0.012300000000000002</v>
      </c>
      <c r="Z115" s="131">
        <v>0</v>
      </c>
      <c r="AA115" s="132">
        <f>$Z$115*$K$115</f>
        <v>0</v>
      </c>
      <c r="AR115" s="89" t="s">
        <v>451</v>
      </c>
      <c r="AT115" s="89" t="s">
        <v>948</v>
      </c>
      <c r="AU115" s="89" t="s">
        <v>713</v>
      </c>
      <c r="AY115" s="6" t="s">
        <v>783</v>
      </c>
      <c r="BE115" s="133">
        <f>IF($U$115="základní",$N$115,0)</f>
        <v>0</v>
      </c>
      <c r="BF115" s="133">
        <f>IF($U$115="snížená",$N$115,0)</f>
        <v>0</v>
      </c>
      <c r="BG115" s="133">
        <f>IF($U$115="zákl. přenesená",$N$115,0)</f>
        <v>0</v>
      </c>
      <c r="BH115" s="133">
        <f>IF($U$115="sníž. přenesená",$N$115,0)</f>
        <v>0</v>
      </c>
      <c r="BI115" s="133">
        <f>IF($U$115="nulová",$N$115,0)</f>
        <v>0</v>
      </c>
      <c r="BJ115" s="89" t="s">
        <v>654</v>
      </c>
      <c r="BK115" s="133">
        <f>ROUND($L$115*$K$115,2)</f>
        <v>0</v>
      </c>
      <c r="BL115" s="89" t="s">
        <v>207</v>
      </c>
      <c r="BM115" s="89" t="s">
        <v>482</v>
      </c>
    </row>
    <row r="116" spans="2:47" s="6" customFormat="1" ht="16.5" customHeight="1">
      <c r="B116" s="21"/>
      <c r="C116" s="22"/>
      <c r="D116" s="22"/>
      <c r="E116" s="22"/>
      <c r="F116" s="298" t="s">
        <v>481</v>
      </c>
      <c r="G116" s="181"/>
      <c r="H116" s="181"/>
      <c r="I116" s="181"/>
      <c r="J116" s="181"/>
      <c r="K116" s="181"/>
      <c r="L116" s="181"/>
      <c r="M116" s="181"/>
      <c r="N116" s="181"/>
      <c r="O116" s="181"/>
      <c r="P116" s="181"/>
      <c r="Q116" s="181"/>
      <c r="R116" s="181"/>
      <c r="S116" s="41"/>
      <c r="T116" s="50"/>
      <c r="U116" s="22"/>
      <c r="V116" s="22"/>
      <c r="W116" s="22"/>
      <c r="X116" s="22"/>
      <c r="Y116" s="22"/>
      <c r="Z116" s="22"/>
      <c r="AA116" s="51"/>
      <c r="AT116" s="6" t="s">
        <v>884</v>
      </c>
      <c r="AU116" s="6" t="s">
        <v>713</v>
      </c>
    </row>
    <row r="117" spans="2:65" s="6" customFormat="1" ht="15.75" customHeight="1">
      <c r="B117" s="21"/>
      <c r="C117" s="147" t="s">
        <v>958</v>
      </c>
      <c r="D117" s="147" t="s">
        <v>948</v>
      </c>
      <c r="E117" s="148" t="s">
        <v>483</v>
      </c>
      <c r="F117" s="300" t="s">
        <v>484</v>
      </c>
      <c r="G117" s="301"/>
      <c r="H117" s="301"/>
      <c r="I117" s="301"/>
      <c r="J117" s="149" t="s">
        <v>787</v>
      </c>
      <c r="K117" s="150">
        <v>12</v>
      </c>
      <c r="L117" s="302"/>
      <c r="M117" s="301"/>
      <c r="N117" s="303">
        <f>ROUND($L$117*$K$117,2)</f>
        <v>0</v>
      </c>
      <c r="O117" s="280"/>
      <c r="P117" s="280"/>
      <c r="Q117" s="280"/>
      <c r="R117" s="126"/>
      <c r="S117" s="41"/>
      <c r="T117" s="129"/>
      <c r="U117" s="130" t="s">
        <v>674</v>
      </c>
      <c r="V117" s="22"/>
      <c r="W117" s="22"/>
      <c r="X117" s="131">
        <v>0.0001</v>
      </c>
      <c r="Y117" s="131">
        <f>$X$117*$K$117</f>
        <v>0.0012000000000000001</v>
      </c>
      <c r="Z117" s="131">
        <v>0</v>
      </c>
      <c r="AA117" s="132">
        <f>$Z$117*$K$117</f>
        <v>0</v>
      </c>
      <c r="AR117" s="89" t="s">
        <v>451</v>
      </c>
      <c r="AT117" s="89" t="s">
        <v>948</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207</v>
      </c>
      <c r="BM117" s="89" t="s">
        <v>485</v>
      </c>
    </row>
    <row r="118" spans="2:47" s="6" customFormat="1" ht="16.5" customHeight="1">
      <c r="B118" s="21"/>
      <c r="C118" s="22"/>
      <c r="D118" s="22"/>
      <c r="E118" s="22"/>
      <c r="F118" s="298" t="s">
        <v>484</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65" s="6" customFormat="1" ht="15.75" customHeight="1">
      <c r="B119" s="21"/>
      <c r="C119" s="147" t="s">
        <v>964</v>
      </c>
      <c r="D119" s="147" t="s">
        <v>948</v>
      </c>
      <c r="E119" s="148" t="s">
        <v>486</v>
      </c>
      <c r="F119" s="300" t="s">
        <v>487</v>
      </c>
      <c r="G119" s="301"/>
      <c r="H119" s="301"/>
      <c r="I119" s="301"/>
      <c r="J119" s="149" t="s">
        <v>944</v>
      </c>
      <c r="K119" s="150">
        <v>1</v>
      </c>
      <c r="L119" s="302"/>
      <c r="M119" s="301"/>
      <c r="N119" s="303">
        <f>ROUND($L$119*$K$119,2)</f>
        <v>0</v>
      </c>
      <c r="O119" s="280"/>
      <c r="P119" s="280"/>
      <c r="Q119" s="280"/>
      <c r="R119" s="126"/>
      <c r="S119" s="41"/>
      <c r="T119" s="129"/>
      <c r="U119" s="130" t="s">
        <v>674</v>
      </c>
      <c r="V119" s="22"/>
      <c r="W119" s="22"/>
      <c r="X119" s="131">
        <v>0</v>
      </c>
      <c r="Y119" s="131">
        <f>$X$119*$K$119</f>
        <v>0</v>
      </c>
      <c r="Z119" s="131">
        <v>0</v>
      </c>
      <c r="AA119" s="132">
        <f>$Z$119*$K$119</f>
        <v>0</v>
      </c>
      <c r="AR119" s="89" t="s">
        <v>451</v>
      </c>
      <c r="AT119" s="89" t="s">
        <v>948</v>
      </c>
      <c r="AU119" s="89" t="s">
        <v>713</v>
      </c>
      <c r="AY119" s="6" t="s">
        <v>783</v>
      </c>
      <c r="BE119" s="133">
        <f>IF($U$119="základní",$N$119,0)</f>
        <v>0</v>
      </c>
      <c r="BF119" s="133">
        <f>IF($U$119="snížená",$N$119,0)</f>
        <v>0</v>
      </c>
      <c r="BG119" s="133">
        <f>IF($U$119="zákl. přenesená",$N$119,0)</f>
        <v>0</v>
      </c>
      <c r="BH119" s="133">
        <f>IF($U$119="sníž. přenesená",$N$119,0)</f>
        <v>0</v>
      </c>
      <c r="BI119" s="133">
        <f>IF($U$119="nulová",$N$119,0)</f>
        <v>0</v>
      </c>
      <c r="BJ119" s="89" t="s">
        <v>654</v>
      </c>
      <c r="BK119" s="133">
        <f>ROUND($L$119*$K$119,2)</f>
        <v>0</v>
      </c>
      <c r="BL119" s="89" t="s">
        <v>207</v>
      </c>
      <c r="BM119" s="89" t="s">
        <v>488</v>
      </c>
    </row>
    <row r="120" spans="2:47" s="6" customFormat="1" ht="16.5" customHeight="1">
      <c r="B120" s="21"/>
      <c r="C120" s="22"/>
      <c r="D120" s="22"/>
      <c r="E120" s="22"/>
      <c r="F120" s="298" t="s">
        <v>487</v>
      </c>
      <c r="G120" s="181"/>
      <c r="H120" s="181"/>
      <c r="I120" s="181"/>
      <c r="J120" s="181"/>
      <c r="K120" s="181"/>
      <c r="L120" s="181"/>
      <c r="M120" s="181"/>
      <c r="N120" s="181"/>
      <c r="O120" s="181"/>
      <c r="P120" s="181"/>
      <c r="Q120" s="181"/>
      <c r="R120" s="181"/>
      <c r="S120" s="41"/>
      <c r="T120" s="50"/>
      <c r="U120" s="22"/>
      <c r="V120" s="22"/>
      <c r="W120" s="22"/>
      <c r="X120" s="22"/>
      <c r="Y120" s="22"/>
      <c r="Z120" s="22"/>
      <c r="AA120" s="51"/>
      <c r="AT120" s="6" t="s">
        <v>884</v>
      </c>
      <c r="AU120" s="6" t="s">
        <v>713</v>
      </c>
    </row>
    <row r="121" spans="2:47" s="6" customFormat="1" ht="27" customHeight="1">
      <c r="B121" s="21"/>
      <c r="C121" s="22"/>
      <c r="D121" s="22"/>
      <c r="E121" s="22"/>
      <c r="F121" s="299" t="s">
        <v>454</v>
      </c>
      <c r="G121" s="181"/>
      <c r="H121" s="181"/>
      <c r="I121" s="181"/>
      <c r="J121" s="181"/>
      <c r="K121" s="181"/>
      <c r="L121" s="181"/>
      <c r="M121" s="181"/>
      <c r="N121" s="181"/>
      <c r="O121" s="181"/>
      <c r="P121" s="181"/>
      <c r="Q121" s="181"/>
      <c r="R121" s="181"/>
      <c r="S121" s="41"/>
      <c r="T121" s="50"/>
      <c r="U121" s="22"/>
      <c r="V121" s="22"/>
      <c r="W121" s="22"/>
      <c r="X121" s="22"/>
      <c r="Y121" s="22"/>
      <c r="Z121" s="22"/>
      <c r="AA121" s="51"/>
      <c r="AT121" s="6" t="s">
        <v>1118</v>
      </c>
      <c r="AU121" s="6" t="s">
        <v>713</v>
      </c>
    </row>
    <row r="122" spans="2:65" s="6" customFormat="1" ht="27" customHeight="1">
      <c r="B122" s="21"/>
      <c r="C122" s="147" t="s">
        <v>969</v>
      </c>
      <c r="D122" s="147" t="s">
        <v>948</v>
      </c>
      <c r="E122" s="148" t="s">
        <v>489</v>
      </c>
      <c r="F122" s="300" t="s">
        <v>490</v>
      </c>
      <c r="G122" s="301"/>
      <c r="H122" s="301"/>
      <c r="I122" s="301"/>
      <c r="J122" s="149" t="s">
        <v>944</v>
      </c>
      <c r="K122" s="150">
        <v>2</v>
      </c>
      <c r="L122" s="302"/>
      <c r="M122" s="301"/>
      <c r="N122" s="303">
        <f>ROUND($L$122*$K$122,2)</f>
        <v>0</v>
      </c>
      <c r="O122" s="280"/>
      <c r="P122" s="280"/>
      <c r="Q122" s="280"/>
      <c r="R122" s="126"/>
      <c r="S122" s="41"/>
      <c r="T122" s="129"/>
      <c r="U122" s="130" t="s">
        <v>674</v>
      </c>
      <c r="V122" s="22"/>
      <c r="W122" s="22"/>
      <c r="X122" s="131">
        <v>0</v>
      </c>
      <c r="Y122" s="131">
        <f>$X$122*$K$122</f>
        <v>0</v>
      </c>
      <c r="Z122" s="131">
        <v>0</v>
      </c>
      <c r="AA122" s="132">
        <f>$Z$122*$K$122</f>
        <v>0</v>
      </c>
      <c r="AR122" s="89" t="s">
        <v>451</v>
      </c>
      <c r="AT122" s="89" t="s">
        <v>948</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207</v>
      </c>
      <c r="BM122" s="89" t="s">
        <v>491</v>
      </c>
    </row>
    <row r="123" spans="2:47" s="6" customFormat="1" ht="16.5" customHeight="1">
      <c r="B123" s="21"/>
      <c r="C123" s="22"/>
      <c r="D123" s="22"/>
      <c r="E123" s="22"/>
      <c r="F123" s="298" t="s">
        <v>492</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47" s="6" customFormat="1" ht="27" customHeight="1">
      <c r="B124" s="21"/>
      <c r="C124" s="22"/>
      <c r="D124" s="22"/>
      <c r="E124" s="22"/>
      <c r="F124" s="299" t="s">
        <v>454</v>
      </c>
      <c r="G124" s="181"/>
      <c r="H124" s="181"/>
      <c r="I124" s="181"/>
      <c r="J124" s="181"/>
      <c r="K124" s="181"/>
      <c r="L124" s="181"/>
      <c r="M124" s="181"/>
      <c r="N124" s="181"/>
      <c r="O124" s="181"/>
      <c r="P124" s="181"/>
      <c r="Q124" s="181"/>
      <c r="R124" s="181"/>
      <c r="S124" s="41"/>
      <c r="T124" s="50"/>
      <c r="U124" s="22"/>
      <c r="V124" s="22"/>
      <c r="W124" s="22"/>
      <c r="X124" s="22"/>
      <c r="Y124" s="22"/>
      <c r="Z124" s="22"/>
      <c r="AA124" s="51"/>
      <c r="AT124" s="6" t="s">
        <v>1118</v>
      </c>
      <c r="AU124" s="6" t="s">
        <v>713</v>
      </c>
    </row>
    <row r="125" spans="2:65" s="6" customFormat="1" ht="27" customHeight="1">
      <c r="B125" s="21"/>
      <c r="C125" s="147" t="s">
        <v>974</v>
      </c>
      <c r="D125" s="147" t="s">
        <v>948</v>
      </c>
      <c r="E125" s="148" t="s">
        <v>493</v>
      </c>
      <c r="F125" s="300" t="s">
        <v>494</v>
      </c>
      <c r="G125" s="301"/>
      <c r="H125" s="301"/>
      <c r="I125" s="301"/>
      <c r="J125" s="149" t="s">
        <v>448</v>
      </c>
      <c r="K125" s="150">
        <v>1</v>
      </c>
      <c r="L125" s="302"/>
      <c r="M125" s="301"/>
      <c r="N125" s="303">
        <f>ROUND($L$125*$K$125,2)</f>
        <v>0</v>
      </c>
      <c r="O125" s="280"/>
      <c r="P125" s="280"/>
      <c r="Q125" s="280"/>
      <c r="R125" s="126"/>
      <c r="S125" s="41"/>
      <c r="T125" s="129"/>
      <c r="U125" s="130" t="s">
        <v>674</v>
      </c>
      <c r="V125" s="22"/>
      <c r="W125" s="22"/>
      <c r="X125" s="131">
        <v>0</v>
      </c>
      <c r="Y125" s="131">
        <f>$X$125*$K$125</f>
        <v>0</v>
      </c>
      <c r="Z125" s="131">
        <v>0</v>
      </c>
      <c r="AA125" s="132">
        <f>$Z$125*$K$125</f>
        <v>0</v>
      </c>
      <c r="AR125" s="89" t="s">
        <v>451</v>
      </c>
      <c r="AT125" s="89" t="s">
        <v>948</v>
      </c>
      <c r="AU125" s="89" t="s">
        <v>713</v>
      </c>
      <c r="AY125" s="6" t="s">
        <v>783</v>
      </c>
      <c r="BE125" s="133">
        <f>IF($U$125="základní",$N$125,0)</f>
        <v>0</v>
      </c>
      <c r="BF125" s="133">
        <f>IF($U$125="snížená",$N$125,0)</f>
        <v>0</v>
      </c>
      <c r="BG125" s="133">
        <f>IF($U$125="zákl. přenesená",$N$125,0)</f>
        <v>0</v>
      </c>
      <c r="BH125" s="133">
        <f>IF($U$125="sníž. přenesená",$N$125,0)</f>
        <v>0</v>
      </c>
      <c r="BI125" s="133">
        <f>IF($U$125="nulová",$N$125,0)</f>
        <v>0</v>
      </c>
      <c r="BJ125" s="89" t="s">
        <v>654</v>
      </c>
      <c r="BK125" s="133">
        <f>ROUND($L$125*$K$125,2)</f>
        <v>0</v>
      </c>
      <c r="BL125" s="89" t="s">
        <v>207</v>
      </c>
      <c r="BM125" s="89" t="s">
        <v>495</v>
      </c>
    </row>
    <row r="126" spans="2:47" s="6" customFormat="1" ht="16.5" customHeight="1">
      <c r="B126" s="21"/>
      <c r="C126" s="22"/>
      <c r="D126" s="22"/>
      <c r="E126" s="22"/>
      <c r="F126" s="298" t="s">
        <v>494</v>
      </c>
      <c r="G126" s="181"/>
      <c r="H126" s="181"/>
      <c r="I126" s="181"/>
      <c r="J126" s="181"/>
      <c r="K126" s="181"/>
      <c r="L126" s="181"/>
      <c r="M126" s="181"/>
      <c r="N126" s="181"/>
      <c r="O126" s="181"/>
      <c r="P126" s="181"/>
      <c r="Q126" s="181"/>
      <c r="R126" s="181"/>
      <c r="S126" s="41"/>
      <c r="T126" s="50"/>
      <c r="U126" s="22"/>
      <c r="V126" s="22"/>
      <c r="W126" s="22"/>
      <c r="X126" s="22"/>
      <c r="Y126" s="22"/>
      <c r="Z126" s="22"/>
      <c r="AA126" s="51"/>
      <c r="AT126" s="6" t="s">
        <v>884</v>
      </c>
      <c r="AU126" s="6" t="s">
        <v>713</v>
      </c>
    </row>
    <row r="127" spans="2:65" s="6" customFormat="1" ht="15.75" customHeight="1">
      <c r="B127" s="21"/>
      <c r="C127" s="147" t="s">
        <v>980</v>
      </c>
      <c r="D127" s="147" t="s">
        <v>948</v>
      </c>
      <c r="E127" s="148" t="s">
        <v>496</v>
      </c>
      <c r="F127" s="300" t="s">
        <v>497</v>
      </c>
      <c r="G127" s="301"/>
      <c r="H127" s="301"/>
      <c r="I127" s="301"/>
      <c r="J127" s="149" t="s">
        <v>498</v>
      </c>
      <c r="K127" s="150">
        <v>1</v>
      </c>
      <c r="L127" s="302"/>
      <c r="M127" s="301"/>
      <c r="N127" s="303">
        <f>ROUND($L$127*$K$127,2)</f>
        <v>0</v>
      </c>
      <c r="O127" s="280"/>
      <c r="P127" s="280"/>
      <c r="Q127" s="280"/>
      <c r="R127" s="126"/>
      <c r="S127" s="41"/>
      <c r="T127" s="129"/>
      <c r="U127" s="130" t="s">
        <v>674</v>
      </c>
      <c r="V127" s="22"/>
      <c r="W127" s="22"/>
      <c r="X127" s="131">
        <v>0</v>
      </c>
      <c r="Y127" s="131">
        <f>$X$127*$K$127</f>
        <v>0</v>
      </c>
      <c r="Z127" s="131">
        <v>0</v>
      </c>
      <c r="AA127" s="132">
        <f>$Z$127*$K$127</f>
        <v>0</v>
      </c>
      <c r="AR127" s="89" t="s">
        <v>451</v>
      </c>
      <c r="AT127" s="89" t="s">
        <v>948</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207</v>
      </c>
      <c r="BM127" s="89" t="s">
        <v>499</v>
      </c>
    </row>
    <row r="128" spans="2:47" s="6" customFormat="1" ht="16.5" customHeight="1">
      <c r="B128" s="21"/>
      <c r="C128" s="22"/>
      <c r="D128" s="22"/>
      <c r="E128" s="22"/>
      <c r="F128" s="298" t="s">
        <v>497</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65" s="6" customFormat="1" ht="39" customHeight="1">
      <c r="B129" s="21"/>
      <c r="C129" s="124" t="s">
        <v>644</v>
      </c>
      <c r="D129" s="124" t="s">
        <v>784</v>
      </c>
      <c r="E129" s="125" t="s">
        <v>500</v>
      </c>
      <c r="F129" s="158" t="s">
        <v>501</v>
      </c>
      <c r="G129" s="280"/>
      <c r="H129" s="280"/>
      <c r="I129" s="280"/>
      <c r="J129" s="127" t="s">
        <v>787</v>
      </c>
      <c r="K129" s="128">
        <v>10</v>
      </c>
      <c r="L129" s="281"/>
      <c r="M129" s="280"/>
      <c r="N129" s="282">
        <f>ROUND($L$129*$K$129,2)</f>
        <v>0</v>
      </c>
      <c r="O129" s="280"/>
      <c r="P129" s="280"/>
      <c r="Q129" s="280"/>
      <c r="R129" s="126" t="s">
        <v>788</v>
      </c>
      <c r="S129" s="41"/>
      <c r="T129" s="129"/>
      <c r="U129" s="130" t="s">
        <v>674</v>
      </c>
      <c r="V129" s="22"/>
      <c r="W129" s="22"/>
      <c r="X129" s="131">
        <v>0</v>
      </c>
      <c r="Y129" s="131">
        <f>$X$129*$K$129</f>
        <v>0</v>
      </c>
      <c r="Z129" s="131">
        <v>0</v>
      </c>
      <c r="AA129" s="132">
        <f>$Z$129*$K$129</f>
        <v>0</v>
      </c>
      <c r="AR129" s="89" t="s">
        <v>654</v>
      </c>
      <c r="AT129" s="89" t="s">
        <v>784</v>
      </c>
      <c r="AU129" s="89" t="s">
        <v>713</v>
      </c>
      <c r="AY129" s="6" t="s">
        <v>783</v>
      </c>
      <c r="BE129" s="133">
        <f>IF($U$129="základní",$N$129,0)</f>
        <v>0</v>
      </c>
      <c r="BF129" s="133">
        <f>IF($U$129="snížená",$N$129,0)</f>
        <v>0</v>
      </c>
      <c r="BG129" s="133">
        <f>IF($U$129="zákl. přenesená",$N$129,0)</f>
        <v>0</v>
      </c>
      <c r="BH129" s="133">
        <f>IF($U$129="sníž. přenesená",$N$129,0)</f>
        <v>0</v>
      </c>
      <c r="BI129" s="133">
        <f>IF($U$129="nulová",$N$129,0)</f>
        <v>0</v>
      </c>
      <c r="BJ129" s="89" t="s">
        <v>654</v>
      </c>
      <c r="BK129" s="133">
        <f>ROUND($L$129*$K$129,2)</f>
        <v>0</v>
      </c>
      <c r="BL129" s="89" t="s">
        <v>654</v>
      </c>
      <c r="BM129" s="89" t="s">
        <v>502</v>
      </c>
    </row>
    <row r="130" spans="2:47" s="6" customFormat="1" ht="16.5" customHeight="1">
      <c r="B130" s="21"/>
      <c r="C130" s="22"/>
      <c r="D130" s="22"/>
      <c r="E130" s="22"/>
      <c r="F130" s="298" t="s">
        <v>501</v>
      </c>
      <c r="G130" s="181"/>
      <c r="H130" s="181"/>
      <c r="I130" s="181"/>
      <c r="J130" s="181"/>
      <c r="K130" s="181"/>
      <c r="L130" s="181"/>
      <c r="M130" s="181"/>
      <c r="N130" s="181"/>
      <c r="O130" s="181"/>
      <c r="P130" s="181"/>
      <c r="Q130" s="181"/>
      <c r="R130" s="181"/>
      <c r="S130" s="41"/>
      <c r="T130" s="50"/>
      <c r="U130" s="22"/>
      <c r="V130" s="22"/>
      <c r="W130" s="22"/>
      <c r="X130" s="22"/>
      <c r="Y130" s="22"/>
      <c r="Z130" s="22"/>
      <c r="AA130" s="51"/>
      <c r="AT130" s="6" t="s">
        <v>884</v>
      </c>
      <c r="AU130" s="6" t="s">
        <v>713</v>
      </c>
    </row>
    <row r="131" spans="2:65" s="6" customFormat="1" ht="15.75" customHeight="1">
      <c r="B131" s="21"/>
      <c r="C131" s="147" t="s">
        <v>991</v>
      </c>
      <c r="D131" s="147" t="s">
        <v>948</v>
      </c>
      <c r="E131" s="148" t="s">
        <v>503</v>
      </c>
      <c r="F131" s="300" t="s">
        <v>504</v>
      </c>
      <c r="G131" s="301"/>
      <c r="H131" s="301"/>
      <c r="I131" s="301"/>
      <c r="J131" s="149" t="s">
        <v>787</v>
      </c>
      <c r="K131" s="150">
        <v>10</v>
      </c>
      <c r="L131" s="302"/>
      <c r="M131" s="301"/>
      <c r="N131" s="303">
        <f>ROUND($L$131*$K$131,2)</f>
        <v>0</v>
      </c>
      <c r="O131" s="280"/>
      <c r="P131" s="280"/>
      <c r="Q131" s="280"/>
      <c r="R131" s="126"/>
      <c r="S131" s="41"/>
      <c r="T131" s="129"/>
      <c r="U131" s="130" t="s">
        <v>674</v>
      </c>
      <c r="V131" s="22"/>
      <c r="W131" s="22"/>
      <c r="X131" s="131">
        <v>0.0001</v>
      </c>
      <c r="Y131" s="131">
        <f>$X$131*$K$131</f>
        <v>0.001</v>
      </c>
      <c r="Z131" s="131">
        <v>0</v>
      </c>
      <c r="AA131" s="132">
        <f>$Z$131*$K$131</f>
        <v>0</v>
      </c>
      <c r="AR131" s="89" t="s">
        <v>443</v>
      </c>
      <c r="AT131" s="89" t="s">
        <v>948</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443</v>
      </c>
      <c r="BM131" s="89" t="s">
        <v>505</v>
      </c>
    </row>
    <row r="132" spans="2:47" s="6" customFormat="1" ht="16.5" customHeight="1">
      <c r="B132" s="21"/>
      <c r="C132" s="22"/>
      <c r="D132" s="22"/>
      <c r="E132" s="22"/>
      <c r="F132" s="298" t="s">
        <v>504</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65" s="6" customFormat="1" ht="27" customHeight="1">
      <c r="B133" s="21"/>
      <c r="C133" s="124" t="s">
        <v>998</v>
      </c>
      <c r="D133" s="124" t="s">
        <v>784</v>
      </c>
      <c r="E133" s="125" t="s">
        <v>506</v>
      </c>
      <c r="F133" s="158" t="s">
        <v>507</v>
      </c>
      <c r="G133" s="280"/>
      <c r="H133" s="280"/>
      <c r="I133" s="280"/>
      <c r="J133" s="127" t="s">
        <v>787</v>
      </c>
      <c r="K133" s="128">
        <v>30</v>
      </c>
      <c r="L133" s="281"/>
      <c r="M133" s="280"/>
      <c r="N133" s="282">
        <f>ROUND($L$133*$K$133,2)</f>
        <v>0</v>
      </c>
      <c r="O133" s="280"/>
      <c r="P133" s="280"/>
      <c r="Q133" s="280"/>
      <c r="R133" s="126" t="s">
        <v>788</v>
      </c>
      <c r="S133" s="41"/>
      <c r="T133" s="129"/>
      <c r="U133" s="130" t="s">
        <v>674</v>
      </c>
      <c r="V133" s="22"/>
      <c r="W133" s="22"/>
      <c r="X133" s="131">
        <v>0</v>
      </c>
      <c r="Y133" s="131">
        <f>$X$133*$K$133</f>
        <v>0</v>
      </c>
      <c r="Z133" s="131">
        <v>0</v>
      </c>
      <c r="AA133" s="132">
        <f>$Z$133*$K$133</f>
        <v>0</v>
      </c>
      <c r="AR133" s="89" t="s">
        <v>207</v>
      </c>
      <c r="AT133" s="89" t="s">
        <v>784</v>
      </c>
      <c r="AU133" s="89" t="s">
        <v>713</v>
      </c>
      <c r="AY133" s="6" t="s">
        <v>783</v>
      </c>
      <c r="BE133" s="133">
        <f>IF($U$133="základní",$N$133,0)</f>
        <v>0</v>
      </c>
      <c r="BF133" s="133">
        <f>IF($U$133="snížená",$N$133,0)</f>
        <v>0</v>
      </c>
      <c r="BG133" s="133">
        <f>IF($U$133="zákl. přenesená",$N$133,0)</f>
        <v>0</v>
      </c>
      <c r="BH133" s="133">
        <f>IF($U$133="sníž. přenesená",$N$133,0)</f>
        <v>0</v>
      </c>
      <c r="BI133" s="133">
        <f>IF($U$133="nulová",$N$133,0)</f>
        <v>0</v>
      </c>
      <c r="BJ133" s="89" t="s">
        <v>654</v>
      </c>
      <c r="BK133" s="133">
        <f>ROUND($L$133*$K$133,2)</f>
        <v>0</v>
      </c>
      <c r="BL133" s="89" t="s">
        <v>207</v>
      </c>
      <c r="BM133" s="89" t="s">
        <v>508</v>
      </c>
    </row>
    <row r="134" spans="2:47" s="6" customFormat="1" ht="16.5" customHeight="1">
      <c r="B134" s="21"/>
      <c r="C134" s="22"/>
      <c r="D134" s="22"/>
      <c r="E134" s="22"/>
      <c r="F134" s="298" t="s">
        <v>509</v>
      </c>
      <c r="G134" s="181"/>
      <c r="H134" s="181"/>
      <c r="I134" s="181"/>
      <c r="J134" s="181"/>
      <c r="K134" s="181"/>
      <c r="L134" s="181"/>
      <c r="M134" s="181"/>
      <c r="N134" s="181"/>
      <c r="O134" s="181"/>
      <c r="P134" s="181"/>
      <c r="Q134" s="181"/>
      <c r="R134" s="181"/>
      <c r="S134" s="41"/>
      <c r="T134" s="50"/>
      <c r="U134" s="22"/>
      <c r="V134" s="22"/>
      <c r="W134" s="22"/>
      <c r="X134" s="22"/>
      <c r="Y134" s="22"/>
      <c r="Z134" s="22"/>
      <c r="AA134" s="51"/>
      <c r="AT134" s="6" t="s">
        <v>884</v>
      </c>
      <c r="AU134" s="6" t="s">
        <v>713</v>
      </c>
    </row>
    <row r="135" spans="2:65" s="6" customFormat="1" ht="15.75" customHeight="1">
      <c r="B135" s="21"/>
      <c r="C135" s="147" t="s">
        <v>1005</v>
      </c>
      <c r="D135" s="147" t="s">
        <v>948</v>
      </c>
      <c r="E135" s="148" t="s">
        <v>510</v>
      </c>
      <c r="F135" s="300" t="s">
        <v>511</v>
      </c>
      <c r="G135" s="301"/>
      <c r="H135" s="301"/>
      <c r="I135" s="301"/>
      <c r="J135" s="149" t="s">
        <v>787</v>
      </c>
      <c r="K135" s="150">
        <v>30</v>
      </c>
      <c r="L135" s="302"/>
      <c r="M135" s="301"/>
      <c r="N135" s="303">
        <f>ROUND($L$135*$K$135,2)</f>
        <v>0</v>
      </c>
      <c r="O135" s="280"/>
      <c r="P135" s="280"/>
      <c r="Q135" s="280"/>
      <c r="R135" s="126" t="s">
        <v>788</v>
      </c>
      <c r="S135" s="41"/>
      <c r="T135" s="129"/>
      <c r="U135" s="130" t="s">
        <v>674</v>
      </c>
      <c r="V135" s="22"/>
      <c r="W135" s="22"/>
      <c r="X135" s="131">
        <v>4.8E-05</v>
      </c>
      <c r="Y135" s="131">
        <f>$X$135*$K$135</f>
        <v>0.00144</v>
      </c>
      <c r="Z135" s="131">
        <v>0</v>
      </c>
      <c r="AA135" s="132">
        <f>$Z$135*$K$135</f>
        <v>0</v>
      </c>
      <c r="AR135" s="89" t="s">
        <v>443</v>
      </c>
      <c r="AT135" s="89" t="s">
        <v>948</v>
      </c>
      <c r="AU135" s="89" t="s">
        <v>713</v>
      </c>
      <c r="AY135" s="6" t="s">
        <v>783</v>
      </c>
      <c r="BE135" s="133">
        <f>IF($U$135="základní",$N$135,0)</f>
        <v>0</v>
      </c>
      <c r="BF135" s="133">
        <f>IF($U$135="snížená",$N$135,0)</f>
        <v>0</v>
      </c>
      <c r="BG135" s="133">
        <f>IF($U$135="zákl. přenesená",$N$135,0)</f>
        <v>0</v>
      </c>
      <c r="BH135" s="133">
        <f>IF($U$135="sníž. přenesená",$N$135,0)</f>
        <v>0</v>
      </c>
      <c r="BI135" s="133">
        <f>IF($U$135="nulová",$N$135,0)</f>
        <v>0</v>
      </c>
      <c r="BJ135" s="89" t="s">
        <v>654</v>
      </c>
      <c r="BK135" s="133">
        <f>ROUND($L$135*$K$135,2)</f>
        <v>0</v>
      </c>
      <c r="BL135" s="89" t="s">
        <v>443</v>
      </c>
      <c r="BM135" s="89" t="s">
        <v>512</v>
      </c>
    </row>
    <row r="136" spans="2:47" s="6" customFormat="1" ht="16.5" customHeight="1">
      <c r="B136" s="21"/>
      <c r="C136" s="22"/>
      <c r="D136" s="22"/>
      <c r="E136" s="22"/>
      <c r="F136" s="298" t="s">
        <v>511</v>
      </c>
      <c r="G136" s="181"/>
      <c r="H136" s="181"/>
      <c r="I136" s="181"/>
      <c r="J136" s="181"/>
      <c r="K136" s="181"/>
      <c r="L136" s="181"/>
      <c r="M136" s="181"/>
      <c r="N136" s="181"/>
      <c r="O136" s="181"/>
      <c r="P136" s="181"/>
      <c r="Q136" s="181"/>
      <c r="R136" s="181"/>
      <c r="S136" s="41"/>
      <c r="T136" s="50"/>
      <c r="U136" s="22"/>
      <c r="V136" s="22"/>
      <c r="W136" s="22"/>
      <c r="X136" s="22"/>
      <c r="Y136" s="22"/>
      <c r="Z136" s="22"/>
      <c r="AA136" s="51"/>
      <c r="AT136" s="6" t="s">
        <v>884</v>
      </c>
      <c r="AU136" s="6" t="s">
        <v>713</v>
      </c>
    </row>
    <row r="137" spans="2:63" s="113" customFormat="1" ht="30.75" customHeight="1">
      <c r="B137" s="114"/>
      <c r="C137" s="115"/>
      <c r="D137" s="123" t="s">
        <v>435</v>
      </c>
      <c r="E137" s="115"/>
      <c r="F137" s="115"/>
      <c r="G137" s="115"/>
      <c r="H137" s="115"/>
      <c r="I137" s="115"/>
      <c r="J137" s="115"/>
      <c r="K137" s="115"/>
      <c r="L137" s="115"/>
      <c r="M137" s="115"/>
      <c r="N137" s="171">
        <f>$BK$137</f>
        <v>0</v>
      </c>
      <c r="O137" s="172"/>
      <c r="P137" s="172"/>
      <c r="Q137" s="172"/>
      <c r="R137" s="115"/>
      <c r="S137" s="117"/>
      <c r="T137" s="118"/>
      <c r="U137" s="115"/>
      <c r="V137" s="115"/>
      <c r="W137" s="119">
        <f>SUM($W$138:$W$140)</f>
        <v>0</v>
      </c>
      <c r="X137" s="115"/>
      <c r="Y137" s="119">
        <f>SUM($Y$138:$Y$140)</f>
        <v>0.00525</v>
      </c>
      <c r="Z137" s="115"/>
      <c r="AA137" s="120">
        <f>SUM($AA$138:$AA$140)</f>
        <v>0</v>
      </c>
      <c r="AR137" s="121" t="s">
        <v>795</v>
      </c>
      <c r="AT137" s="121" t="s">
        <v>703</v>
      </c>
      <c r="AU137" s="121" t="s">
        <v>654</v>
      </c>
      <c r="AY137" s="121" t="s">
        <v>783</v>
      </c>
      <c r="BK137" s="122">
        <f>SUM($BK$138:$BK$140)</f>
        <v>0</v>
      </c>
    </row>
    <row r="138" spans="2:65" s="6" customFormat="1" ht="27" customHeight="1">
      <c r="B138" s="21"/>
      <c r="C138" s="124" t="s">
        <v>1012</v>
      </c>
      <c r="D138" s="124" t="s">
        <v>784</v>
      </c>
      <c r="E138" s="125" t="s">
        <v>513</v>
      </c>
      <c r="F138" s="158" t="s">
        <v>514</v>
      </c>
      <c r="G138" s="280"/>
      <c r="H138" s="280"/>
      <c r="I138" s="280"/>
      <c r="J138" s="127" t="s">
        <v>944</v>
      </c>
      <c r="K138" s="128">
        <v>1</v>
      </c>
      <c r="L138" s="281"/>
      <c r="M138" s="280"/>
      <c r="N138" s="282">
        <f>ROUND($L$138*$K$138,2)</f>
        <v>0</v>
      </c>
      <c r="O138" s="280"/>
      <c r="P138" s="280"/>
      <c r="Q138" s="280"/>
      <c r="R138" s="126"/>
      <c r="S138" s="41"/>
      <c r="T138" s="129"/>
      <c r="U138" s="130" t="s">
        <v>674</v>
      </c>
      <c r="V138" s="22"/>
      <c r="W138" s="22"/>
      <c r="X138" s="131">
        <v>0.00525</v>
      </c>
      <c r="Y138" s="131">
        <f>$X$138*$K$138</f>
        <v>0.00525</v>
      </c>
      <c r="Z138" s="131">
        <v>0</v>
      </c>
      <c r="AA138" s="132">
        <f>$Z$138*$K$138</f>
        <v>0</v>
      </c>
      <c r="AR138" s="89" t="s">
        <v>207</v>
      </c>
      <c r="AT138" s="89" t="s">
        <v>784</v>
      </c>
      <c r="AU138" s="89" t="s">
        <v>713</v>
      </c>
      <c r="AY138" s="6" t="s">
        <v>783</v>
      </c>
      <c r="BE138" s="133">
        <f>IF($U$138="základní",$N$138,0)</f>
        <v>0</v>
      </c>
      <c r="BF138" s="133">
        <f>IF($U$138="snížená",$N$138,0)</f>
        <v>0</v>
      </c>
      <c r="BG138" s="133">
        <f>IF($U$138="zákl. přenesená",$N$138,0)</f>
        <v>0</v>
      </c>
      <c r="BH138" s="133">
        <f>IF($U$138="sníž. přenesená",$N$138,0)</f>
        <v>0</v>
      </c>
      <c r="BI138" s="133">
        <f>IF($U$138="nulová",$N$138,0)</f>
        <v>0</v>
      </c>
      <c r="BJ138" s="89" t="s">
        <v>654</v>
      </c>
      <c r="BK138" s="133">
        <f>ROUND($L$138*$K$138,2)</f>
        <v>0</v>
      </c>
      <c r="BL138" s="89" t="s">
        <v>207</v>
      </c>
      <c r="BM138" s="89" t="s">
        <v>515</v>
      </c>
    </row>
    <row r="139" spans="2:47" s="6" customFormat="1" ht="16.5" customHeight="1">
      <c r="B139" s="21"/>
      <c r="C139" s="22"/>
      <c r="D139" s="22"/>
      <c r="E139" s="22"/>
      <c r="F139" s="298" t="s">
        <v>514</v>
      </c>
      <c r="G139" s="181"/>
      <c r="H139" s="181"/>
      <c r="I139" s="181"/>
      <c r="J139" s="181"/>
      <c r="K139" s="181"/>
      <c r="L139" s="181"/>
      <c r="M139" s="181"/>
      <c r="N139" s="181"/>
      <c r="O139" s="181"/>
      <c r="P139" s="181"/>
      <c r="Q139" s="181"/>
      <c r="R139" s="181"/>
      <c r="S139" s="41"/>
      <c r="T139" s="50"/>
      <c r="U139" s="22"/>
      <c r="V139" s="22"/>
      <c r="W139" s="22"/>
      <c r="X139" s="22"/>
      <c r="Y139" s="22"/>
      <c r="Z139" s="22"/>
      <c r="AA139" s="51"/>
      <c r="AT139" s="6" t="s">
        <v>884</v>
      </c>
      <c r="AU139" s="6" t="s">
        <v>713</v>
      </c>
    </row>
    <row r="140" spans="2:47" s="6" customFormat="1" ht="27" customHeight="1">
      <c r="B140" s="21"/>
      <c r="C140" s="22"/>
      <c r="D140" s="22"/>
      <c r="E140" s="22"/>
      <c r="F140" s="299" t="s">
        <v>454</v>
      </c>
      <c r="G140" s="181"/>
      <c r="H140" s="181"/>
      <c r="I140" s="181"/>
      <c r="J140" s="181"/>
      <c r="K140" s="181"/>
      <c r="L140" s="181"/>
      <c r="M140" s="181"/>
      <c r="N140" s="181"/>
      <c r="O140" s="181"/>
      <c r="P140" s="181"/>
      <c r="Q140" s="181"/>
      <c r="R140" s="181"/>
      <c r="S140" s="41"/>
      <c r="T140" s="50"/>
      <c r="U140" s="22"/>
      <c r="V140" s="22"/>
      <c r="W140" s="22"/>
      <c r="X140" s="22"/>
      <c r="Y140" s="22"/>
      <c r="Z140" s="22"/>
      <c r="AA140" s="51"/>
      <c r="AT140" s="6" t="s">
        <v>1118</v>
      </c>
      <c r="AU140" s="6" t="s">
        <v>713</v>
      </c>
    </row>
    <row r="141" spans="2:63" s="113" customFormat="1" ht="30.75" customHeight="1">
      <c r="B141" s="114"/>
      <c r="C141" s="115"/>
      <c r="D141" s="123" t="s">
        <v>436</v>
      </c>
      <c r="E141" s="115"/>
      <c r="F141" s="115"/>
      <c r="G141" s="115"/>
      <c r="H141" s="115"/>
      <c r="I141" s="115"/>
      <c r="J141" s="115"/>
      <c r="K141" s="115"/>
      <c r="L141" s="115"/>
      <c r="M141" s="115"/>
      <c r="N141" s="171">
        <f>$BK$141</f>
        <v>0</v>
      </c>
      <c r="O141" s="172"/>
      <c r="P141" s="172"/>
      <c r="Q141" s="172"/>
      <c r="R141" s="115"/>
      <c r="S141" s="117"/>
      <c r="T141" s="118"/>
      <c r="U141" s="115"/>
      <c r="V141" s="115"/>
      <c r="W141" s="119">
        <f>SUM($W$142:$W$170)</f>
        <v>0</v>
      </c>
      <c r="X141" s="115"/>
      <c r="Y141" s="119">
        <f>SUM($Y$142:$Y$170)</f>
        <v>3.19447</v>
      </c>
      <c r="Z141" s="115"/>
      <c r="AA141" s="120">
        <f>SUM($AA$142:$AA$170)</f>
        <v>0</v>
      </c>
      <c r="AR141" s="121" t="s">
        <v>795</v>
      </c>
      <c r="AT141" s="121" t="s">
        <v>703</v>
      </c>
      <c r="AU141" s="121" t="s">
        <v>654</v>
      </c>
      <c r="AY141" s="121" t="s">
        <v>783</v>
      </c>
      <c r="BK141" s="122">
        <f>SUM($BK$142:$BK$170)</f>
        <v>0</v>
      </c>
    </row>
    <row r="142" spans="2:65" s="6" customFormat="1" ht="15.75" customHeight="1">
      <c r="B142" s="21"/>
      <c r="C142" s="124" t="s">
        <v>1018</v>
      </c>
      <c r="D142" s="124" t="s">
        <v>784</v>
      </c>
      <c r="E142" s="125" t="s">
        <v>516</v>
      </c>
      <c r="F142" s="158" t="s">
        <v>517</v>
      </c>
      <c r="G142" s="280"/>
      <c r="H142" s="280"/>
      <c r="I142" s="280"/>
      <c r="J142" s="127" t="s">
        <v>787</v>
      </c>
      <c r="K142" s="128">
        <v>10</v>
      </c>
      <c r="L142" s="281"/>
      <c r="M142" s="280"/>
      <c r="N142" s="282">
        <f>ROUND($L$142*$K$142,2)</f>
        <v>0</v>
      </c>
      <c r="O142" s="280"/>
      <c r="P142" s="280"/>
      <c r="Q142" s="280"/>
      <c r="R142" s="126" t="s">
        <v>788</v>
      </c>
      <c r="S142" s="41"/>
      <c r="T142" s="129"/>
      <c r="U142" s="130" t="s">
        <v>674</v>
      </c>
      <c r="V142" s="22"/>
      <c r="W142" s="22"/>
      <c r="X142" s="131">
        <v>0.0088</v>
      </c>
      <c r="Y142" s="131">
        <f>$X$142*$K$142</f>
        <v>0.08800000000000001</v>
      </c>
      <c r="Z142" s="131">
        <v>0</v>
      </c>
      <c r="AA142" s="132">
        <f>$Z$142*$K$142</f>
        <v>0</v>
      </c>
      <c r="AR142" s="89" t="s">
        <v>207</v>
      </c>
      <c r="AT142" s="89" t="s">
        <v>784</v>
      </c>
      <c r="AU142" s="89" t="s">
        <v>713</v>
      </c>
      <c r="AY142" s="6" t="s">
        <v>783</v>
      </c>
      <c r="BE142" s="133">
        <f>IF($U$142="základní",$N$142,0)</f>
        <v>0</v>
      </c>
      <c r="BF142" s="133">
        <f>IF($U$142="snížená",$N$142,0)</f>
        <v>0</v>
      </c>
      <c r="BG142" s="133">
        <f>IF($U$142="zákl. přenesená",$N$142,0)</f>
        <v>0</v>
      </c>
      <c r="BH142" s="133">
        <f>IF($U$142="sníž. přenesená",$N$142,0)</f>
        <v>0</v>
      </c>
      <c r="BI142" s="133">
        <f>IF($U$142="nulová",$N$142,0)</f>
        <v>0</v>
      </c>
      <c r="BJ142" s="89" t="s">
        <v>654</v>
      </c>
      <c r="BK142" s="133">
        <f>ROUND($L$142*$K$142,2)</f>
        <v>0</v>
      </c>
      <c r="BL142" s="89" t="s">
        <v>207</v>
      </c>
      <c r="BM142" s="89" t="s">
        <v>518</v>
      </c>
    </row>
    <row r="143" spans="2:47" s="6" customFormat="1" ht="16.5" customHeight="1">
      <c r="B143" s="21"/>
      <c r="C143" s="22"/>
      <c r="D143" s="22"/>
      <c r="E143" s="22"/>
      <c r="F143" s="298" t="s">
        <v>517</v>
      </c>
      <c r="G143" s="181"/>
      <c r="H143" s="181"/>
      <c r="I143" s="181"/>
      <c r="J143" s="181"/>
      <c r="K143" s="181"/>
      <c r="L143" s="181"/>
      <c r="M143" s="181"/>
      <c r="N143" s="181"/>
      <c r="O143" s="181"/>
      <c r="P143" s="181"/>
      <c r="Q143" s="181"/>
      <c r="R143" s="181"/>
      <c r="S143" s="41"/>
      <c r="T143" s="50"/>
      <c r="U143" s="22"/>
      <c r="V143" s="22"/>
      <c r="W143" s="22"/>
      <c r="X143" s="22"/>
      <c r="Y143" s="22"/>
      <c r="Z143" s="22"/>
      <c r="AA143" s="51"/>
      <c r="AT143" s="6" t="s">
        <v>884</v>
      </c>
      <c r="AU143" s="6" t="s">
        <v>713</v>
      </c>
    </row>
    <row r="144" spans="2:47" s="6" customFormat="1" ht="85.5" customHeight="1">
      <c r="B144" s="21"/>
      <c r="C144" s="22"/>
      <c r="D144" s="22"/>
      <c r="E144" s="22"/>
      <c r="F144" s="299" t="s">
        <v>519</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886</v>
      </c>
      <c r="AU144" s="6" t="s">
        <v>713</v>
      </c>
    </row>
    <row r="145" spans="2:65" s="6" customFormat="1" ht="15.75" customHeight="1">
      <c r="B145" s="21"/>
      <c r="C145" s="124" t="s">
        <v>1023</v>
      </c>
      <c r="D145" s="124" t="s">
        <v>784</v>
      </c>
      <c r="E145" s="125" t="s">
        <v>520</v>
      </c>
      <c r="F145" s="158" t="s">
        <v>521</v>
      </c>
      <c r="G145" s="280"/>
      <c r="H145" s="280"/>
      <c r="I145" s="280"/>
      <c r="J145" s="127" t="s">
        <v>818</v>
      </c>
      <c r="K145" s="128">
        <v>5</v>
      </c>
      <c r="L145" s="281"/>
      <c r="M145" s="280"/>
      <c r="N145" s="282">
        <f>ROUND($L$145*$K$145,2)</f>
        <v>0</v>
      </c>
      <c r="O145" s="280"/>
      <c r="P145" s="280"/>
      <c r="Q145" s="280"/>
      <c r="R145" s="126" t="s">
        <v>788</v>
      </c>
      <c r="S145" s="41"/>
      <c r="T145" s="129"/>
      <c r="U145" s="130" t="s">
        <v>674</v>
      </c>
      <c r="V145" s="22"/>
      <c r="W145" s="22"/>
      <c r="X145" s="131">
        <v>0</v>
      </c>
      <c r="Y145" s="131">
        <f>$X$145*$K$145</f>
        <v>0</v>
      </c>
      <c r="Z145" s="131">
        <v>0</v>
      </c>
      <c r="AA145" s="132">
        <f>$Z$145*$K$145</f>
        <v>0</v>
      </c>
      <c r="AR145" s="89" t="s">
        <v>207</v>
      </c>
      <c r="AT145" s="89" t="s">
        <v>784</v>
      </c>
      <c r="AU145" s="89" t="s">
        <v>713</v>
      </c>
      <c r="AY145" s="6" t="s">
        <v>783</v>
      </c>
      <c r="BE145" s="133">
        <f>IF($U$145="základní",$N$145,0)</f>
        <v>0</v>
      </c>
      <c r="BF145" s="133">
        <f>IF($U$145="snížená",$N$145,0)</f>
        <v>0</v>
      </c>
      <c r="BG145" s="133">
        <f>IF($U$145="zákl. přenesená",$N$145,0)</f>
        <v>0</v>
      </c>
      <c r="BH145" s="133">
        <f>IF($U$145="sníž. přenesená",$N$145,0)</f>
        <v>0</v>
      </c>
      <c r="BI145" s="133">
        <f>IF($U$145="nulová",$N$145,0)</f>
        <v>0</v>
      </c>
      <c r="BJ145" s="89" t="s">
        <v>654</v>
      </c>
      <c r="BK145" s="133">
        <f>ROUND($L$145*$K$145,2)</f>
        <v>0</v>
      </c>
      <c r="BL145" s="89" t="s">
        <v>207</v>
      </c>
      <c r="BM145" s="89" t="s">
        <v>522</v>
      </c>
    </row>
    <row r="146" spans="2:47" s="6" customFormat="1" ht="16.5" customHeight="1">
      <c r="B146" s="21"/>
      <c r="C146" s="22"/>
      <c r="D146" s="22"/>
      <c r="E146" s="22"/>
      <c r="F146" s="298" t="s">
        <v>521</v>
      </c>
      <c r="G146" s="181"/>
      <c r="H146" s="181"/>
      <c r="I146" s="181"/>
      <c r="J146" s="181"/>
      <c r="K146" s="181"/>
      <c r="L146" s="181"/>
      <c r="M146" s="181"/>
      <c r="N146" s="181"/>
      <c r="O146" s="181"/>
      <c r="P146" s="181"/>
      <c r="Q146" s="181"/>
      <c r="R146" s="181"/>
      <c r="S146" s="41"/>
      <c r="T146" s="50"/>
      <c r="U146" s="22"/>
      <c r="V146" s="22"/>
      <c r="W146" s="22"/>
      <c r="X146" s="22"/>
      <c r="Y146" s="22"/>
      <c r="Z146" s="22"/>
      <c r="AA146" s="51"/>
      <c r="AT146" s="6" t="s">
        <v>884</v>
      </c>
      <c r="AU146" s="6" t="s">
        <v>713</v>
      </c>
    </row>
    <row r="147" spans="2:47" s="6" customFormat="1" ht="85.5" customHeight="1">
      <c r="B147" s="21"/>
      <c r="C147" s="22"/>
      <c r="D147" s="22"/>
      <c r="E147" s="22"/>
      <c r="F147" s="299" t="s">
        <v>523</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886</v>
      </c>
      <c r="AU147" s="6" t="s">
        <v>713</v>
      </c>
    </row>
    <row r="148" spans="2:65" s="6" customFormat="1" ht="27" customHeight="1">
      <c r="B148" s="21"/>
      <c r="C148" s="124" t="s">
        <v>1030</v>
      </c>
      <c r="D148" s="124" t="s">
        <v>784</v>
      </c>
      <c r="E148" s="125" t="s">
        <v>524</v>
      </c>
      <c r="F148" s="158" t="s">
        <v>525</v>
      </c>
      <c r="G148" s="280"/>
      <c r="H148" s="280"/>
      <c r="I148" s="280"/>
      <c r="J148" s="127" t="s">
        <v>448</v>
      </c>
      <c r="K148" s="128">
        <v>1</v>
      </c>
      <c r="L148" s="281"/>
      <c r="M148" s="280"/>
      <c r="N148" s="282">
        <f>ROUND($L$148*$K$148,2)</f>
        <v>0</v>
      </c>
      <c r="O148" s="280"/>
      <c r="P148" s="280"/>
      <c r="Q148" s="280"/>
      <c r="R148" s="126"/>
      <c r="S148" s="41"/>
      <c r="T148" s="129"/>
      <c r="U148" s="130" t="s">
        <v>674</v>
      </c>
      <c r="V148" s="22"/>
      <c r="W148" s="22"/>
      <c r="X148" s="131">
        <v>2.45329</v>
      </c>
      <c r="Y148" s="131">
        <f>$X$148*$K$148</f>
        <v>2.45329</v>
      </c>
      <c r="Z148" s="131">
        <v>0</v>
      </c>
      <c r="AA148" s="132">
        <f>$Z$148*$K$148</f>
        <v>0</v>
      </c>
      <c r="AR148" s="89" t="s">
        <v>207</v>
      </c>
      <c r="AT148" s="89" t="s">
        <v>784</v>
      </c>
      <c r="AU148" s="89" t="s">
        <v>713</v>
      </c>
      <c r="AY148" s="6" t="s">
        <v>783</v>
      </c>
      <c r="BE148" s="133">
        <f>IF($U$148="základní",$N$148,0)</f>
        <v>0</v>
      </c>
      <c r="BF148" s="133">
        <f>IF($U$148="snížená",$N$148,0)</f>
        <v>0</v>
      </c>
      <c r="BG148" s="133">
        <f>IF($U$148="zákl. přenesená",$N$148,0)</f>
        <v>0</v>
      </c>
      <c r="BH148" s="133">
        <f>IF($U$148="sníž. přenesená",$N$148,0)</f>
        <v>0</v>
      </c>
      <c r="BI148" s="133">
        <f>IF($U$148="nulová",$N$148,0)</f>
        <v>0</v>
      </c>
      <c r="BJ148" s="89" t="s">
        <v>654</v>
      </c>
      <c r="BK148" s="133">
        <f>ROUND($L$148*$K$148,2)</f>
        <v>0</v>
      </c>
      <c r="BL148" s="89" t="s">
        <v>207</v>
      </c>
      <c r="BM148" s="89" t="s">
        <v>526</v>
      </c>
    </row>
    <row r="149" spans="2:47" s="6" customFormat="1" ht="16.5" customHeight="1">
      <c r="B149" s="21"/>
      <c r="C149" s="22"/>
      <c r="D149" s="22"/>
      <c r="E149" s="22"/>
      <c r="F149" s="298" t="s">
        <v>525</v>
      </c>
      <c r="G149" s="181"/>
      <c r="H149" s="181"/>
      <c r="I149" s="181"/>
      <c r="J149" s="181"/>
      <c r="K149" s="181"/>
      <c r="L149" s="181"/>
      <c r="M149" s="181"/>
      <c r="N149" s="181"/>
      <c r="O149" s="181"/>
      <c r="P149" s="181"/>
      <c r="Q149" s="181"/>
      <c r="R149" s="181"/>
      <c r="S149" s="41"/>
      <c r="T149" s="50"/>
      <c r="U149" s="22"/>
      <c r="V149" s="22"/>
      <c r="W149" s="22"/>
      <c r="X149" s="22"/>
      <c r="Y149" s="22"/>
      <c r="Z149" s="22"/>
      <c r="AA149" s="51"/>
      <c r="AT149" s="6" t="s">
        <v>884</v>
      </c>
      <c r="AU149" s="6" t="s">
        <v>713</v>
      </c>
    </row>
    <row r="150" spans="2:65" s="6" customFormat="1" ht="27" customHeight="1">
      <c r="B150" s="21"/>
      <c r="C150" s="124" t="s">
        <v>1035</v>
      </c>
      <c r="D150" s="124" t="s">
        <v>784</v>
      </c>
      <c r="E150" s="125" t="s">
        <v>527</v>
      </c>
      <c r="F150" s="158" t="s">
        <v>528</v>
      </c>
      <c r="G150" s="280"/>
      <c r="H150" s="280"/>
      <c r="I150" s="280"/>
      <c r="J150" s="127" t="s">
        <v>787</v>
      </c>
      <c r="K150" s="128">
        <v>10</v>
      </c>
      <c r="L150" s="281"/>
      <c r="M150" s="280"/>
      <c r="N150" s="282">
        <f>ROUND($L$150*$K$150,2)</f>
        <v>0</v>
      </c>
      <c r="O150" s="280"/>
      <c r="P150" s="280"/>
      <c r="Q150" s="280"/>
      <c r="R150" s="126" t="s">
        <v>788</v>
      </c>
      <c r="S150" s="41"/>
      <c r="T150" s="129"/>
      <c r="U150" s="130" t="s">
        <v>674</v>
      </c>
      <c r="V150" s="22"/>
      <c r="W150" s="22"/>
      <c r="X150" s="131">
        <v>0</v>
      </c>
      <c r="Y150" s="131">
        <f>$X$150*$K$150</f>
        <v>0</v>
      </c>
      <c r="Z150" s="131">
        <v>0</v>
      </c>
      <c r="AA150" s="132">
        <f>$Z$150*$K$150</f>
        <v>0</v>
      </c>
      <c r="AR150" s="89" t="s">
        <v>207</v>
      </c>
      <c r="AT150" s="89" t="s">
        <v>784</v>
      </c>
      <c r="AU150" s="89" t="s">
        <v>713</v>
      </c>
      <c r="AY150" s="6" t="s">
        <v>783</v>
      </c>
      <c r="BE150" s="133">
        <f>IF($U$150="základní",$N$150,0)</f>
        <v>0</v>
      </c>
      <c r="BF150" s="133">
        <f>IF($U$150="snížená",$N$150,0)</f>
        <v>0</v>
      </c>
      <c r="BG150" s="133">
        <f>IF($U$150="zákl. přenesená",$N$150,0)</f>
        <v>0</v>
      </c>
      <c r="BH150" s="133">
        <f>IF($U$150="sníž. přenesená",$N$150,0)</f>
        <v>0</v>
      </c>
      <c r="BI150" s="133">
        <f>IF($U$150="nulová",$N$150,0)</f>
        <v>0</v>
      </c>
      <c r="BJ150" s="89" t="s">
        <v>654</v>
      </c>
      <c r="BK150" s="133">
        <f>ROUND($L$150*$K$150,2)</f>
        <v>0</v>
      </c>
      <c r="BL150" s="89" t="s">
        <v>207</v>
      </c>
      <c r="BM150" s="89" t="s">
        <v>529</v>
      </c>
    </row>
    <row r="151" spans="2:47" s="6" customFormat="1" ht="16.5" customHeight="1">
      <c r="B151" s="21"/>
      <c r="C151" s="22"/>
      <c r="D151" s="22"/>
      <c r="E151" s="22"/>
      <c r="F151" s="298" t="s">
        <v>528</v>
      </c>
      <c r="G151" s="181"/>
      <c r="H151" s="181"/>
      <c r="I151" s="181"/>
      <c r="J151" s="181"/>
      <c r="K151" s="181"/>
      <c r="L151" s="181"/>
      <c r="M151" s="181"/>
      <c r="N151" s="181"/>
      <c r="O151" s="181"/>
      <c r="P151" s="181"/>
      <c r="Q151" s="181"/>
      <c r="R151" s="181"/>
      <c r="S151" s="41"/>
      <c r="T151" s="50"/>
      <c r="U151" s="22"/>
      <c r="V151" s="22"/>
      <c r="W151" s="22"/>
      <c r="X151" s="22"/>
      <c r="Y151" s="22"/>
      <c r="Z151" s="22"/>
      <c r="AA151" s="51"/>
      <c r="AT151" s="6" t="s">
        <v>884</v>
      </c>
      <c r="AU151" s="6" t="s">
        <v>713</v>
      </c>
    </row>
    <row r="152" spans="2:47" s="6" customFormat="1" ht="38.25" customHeight="1">
      <c r="B152" s="21"/>
      <c r="C152" s="22"/>
      <c r="D152" s="22"/>
      <c r="E152" s="22"/>
      <c r="F152" s="299" t="s">
        <v>530</v>
      </c>
      <c r="G152" s="181"/>
      <c r="H152" s="181"/>
      <c r="I152" s="181"/>
      <c r="J152" s="181"/>
      <c r="K152" s="181"/>
      <c r="L152" s="181"/>
      <c r="M152" s="181"/>
      <c r="N152" s="181"/>
      <c r="O152" s="181"/>
      <c r="P152" s="181"/>
      <c r="Q152" s="181"/>
      <c r="R152" s="181"/>
      <c r="S152" s="41"/>
      <c r="T152" s="50"/>
      <c r="U152" s="22"/>
      <c r="V152" s="22"/>
      <c r="W152" s="22"/>
      <c r="X152" s="22"/>
      <c r="Y152" s="22"/>
      <c r="Z152" s="22"/>
      <c r="AA152" s="51"/>
      <c r="AT152" s="6" t="s">
        <v>886</v>
      </c>
      <c r="AU152" s="6" t="s">
        <v>713</v>
      </c>
    </row>
    <row r="153" spans="2:65" s="6" customFormat="1" ht="27" customHeight="1">
      <c r="B153" s="21"/>
      <c r="C153" s="124" t="s">
        <v>1042</v>
      </c>
      <c r="D153" s="124" t="s">
        <v>784</v>
      </c>
      <c r="E153" s="125" t="s">
        <v>531</v>
      </c>
      <c r="F153" s="158" t="s">
        <v>532</v>
      </c>
      <c r="G153" s="280"/>
      <c r="H153" s="280"/>
      <c r="I153" s="280"/>
      <c r="J153" s="127" t="s">
        <v>787</v>
      </c>
      <c r="K153" s="128">
        <v>10</v>
      </c>
      <c r="L153" s="281"/>
      <c r="M153" s="280"/>
      <c r="N153" s="282">
        <f>ROUND($L$153*$K$153,2)</f>
        <v>0</v>
      </c>
      <c r="O153" s="280"/>
      <c r="P153" s="280"/>
      <c r="Q153" s="280"/>
      <c r="R153" s="126" t="s">
        <v>788</v>
      </c>
      <c r="S153" s="41"/>
      <c r="T153" s="129"/>
      <c r="U153" s="130" t="s">
        <v>674</v>
      </c>
      <c r="V153" s="22"/>
      <c r="W153" s="22"/>
      <c r="X153" s="131">
        <v>0.065</v>
      </c>
      <c r="Y153" s="131">
        <f>$X$153*$K$153</f>
        <v>0.65</v>
      </c>
      <c r="Z153" s="131">
        <v>0</v>
      </c>
      <c r="AA153" s="132">
        <f>$Z$153*$K$153</f>
        <v>0</v>
      </c>
      <c r="AR153" s="89" t="s">
        <v>207</v>
      </c>
      <c r="AT153" s="89" t="s">
        <v>784</v>
      </c>
      <c r="AU153" s="89" t="s">
        <v>713</v>
      </c>
      <c r="AY153" s="6" t="s">
        <v>783</v>
      </c>
      <c r="BE153" s="133">
        <f>IF($U$153="základní",$N$153,0)</f>
        <v>0</v>
      </c>
      <c r="BF153" s="133">
        <f>IF($U$153="snížená",$N$153,0)</f>
        <v>0</v>
      </c>
      <c r="BG153" s="133">
        <f>IF($U$153="zákl. přenesená",$N$153,0)</f>
        <v>0</v>
      </c>
      <c r="BH153" s="133">
        <f>IF($U$153="sníž. přenesená",$N$153,0)</f>
        <v>0</v>
      </c>
      <c r="BI153" s="133">
        <f>IF($U$153="nulová",$N$153,0)</f>
        <v>0</v>
      </c>
      <c r="BJ153" s="89" t="s">
        <v>654</v>
      </c>
      <c r="BK153" s="133">
        <f>ROUND($L$153*$K$153,2)</f>
        <v>0</v>
      </c>
      <c r="BL153" s="89" t="s">
        <v>207</v>
      </c>
      <c r="BM153" s="89" t="s">
        <v>533</v>
      </c>
    </row>
    <row r="154" spans="2:47" s="6" customFormat="1" ht="16.5" customHeight="1">
      <c r="B154" s="21"/>
      <c r="C154" s="22"/>
      <c r="D154" s="22"/>
      <c r="E154" s="22"/>
      <c r="F154" s="298" t="s">
        <v>532</v>
      </c>
      <c r="G154" s="181"/>
      <c r="H154" s="181"/>
      <c r="I154" s="181"/>
      <c r="J154" s="181"/>
      <c r="K154" s="181"/>
      <c r="L154" s="181"/>
      <c r="M154" s="181"/>
      <c r="N154" s="181"/>
      <c r="O154" s="181"/>
      <c r="P154" s="181"/>
      <c r="Q154" s="181"/>
      <c r="R154" s="181"/>
      <c r="S154" s="41"/>
      <c r="T154" s="50"/>
      <c r="U154" s="22"/>
      <c r="V154" s="22"/>
      <c r="W154" s="22"/>
      <c r="X154" s="22"/>
      <c r="Y154" s="22"/>
      <c r="Z154" s="22"/>
      <c r="AA154" s="51"/>
      <c r="AT154" s="6" t="s">
        <v>884</v>
      </c>
      <c r="AU154" s="6" t="s">
        <v>713</v>
      </c>
    </row>
    <row r="155" spans="2:47" s="6" customFormat="1" ht="50.25" customHeight="1">
      <c r="B155" s="21"/>
      <c r="C155" s="22"/>
      <c r="D155" s="22"/>
      <c r="E155" s="22"/>
      <c r="F155" s="299" t="s">
        <v>534</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886</v>
      </c>
      <c r="AU155" s="6" t="s">
        <v>713</v>
      </c>
    </row>
    <row r="156" spans="2:65" s="6" customFormat="1" ht="15.75" customHeight="1">
      <c r="B156" s="21"/>
      <c r="C156" s="124" t="s">
        <v>1047</v>
      </c>
      <c r="D156" s="124" t="s">
        <v>784</v>
      </c>
      <c r="E156" s="125" t="s">
        <v>535</v>
      </c>
      <c r="F156" s="158" t="s">
        <v>536</v>
      </c>
      <c r="G156" s="280"/>
      <c r="H156" s="280"/>
      <c r="I156" s="280"/>
      <c r="J156" s="127" t="s">
        <v>787</v>
      </c>
      <c r="K156" s="128">
        <v>10</v>
      </c>
      <c r="L156" s="281"/>
      <c r="M156" s="280"/>
      <c r="N156" s="282">
        <f>ROUND($L$156*$K$156,2)</f>
        <v>0</v>
      </c>
      <c r="O156" s="280"/>
      <c r="P156" s="280"/>
      <c r="Q156" s="280"/>
      <c r="R156" s="126" t="s">
        <v>788</v>
      </c>
      <c r="S156" s="41"/>
      <c r="T156" s="129"/>
      <c r="U156" s="130" t="s">
        <v>674</v>
      </c>
      <c r="V156" s="22"/>
      <c r="W156" s="22"/>
      <c r="X156" s="131">
        <v>9E-05</v>
      </c>
      <c r="Y156" s="131">
        <f>$X$156*$K$156</f>
        <v>0.0009000000000000001</v>
      </c>
      <c r="Z156" s="131">
        <v>0</v>
      </c>
      <c r="AA156" s="132">
        <f>$Z$156*$K$156</f>
        <v>0</v>
      </c>
      <c r="AR156" s="89" t="s">
        <v>207</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207</v>
      </c>
      <c r="BM156" s="89" t="s">
        <v>537</v>
      </c>
    </row>
    <row r="157" spans="2:47" s="6" customFormat="1" ht="16.5" customHeight="1">
      <c r="B157" s="21"/>
      <c r="C157" s="22"/>
      <c r="D157" s="22"/>
      <c r="E157" s="22"/>
      <c r="F157" s="298" t="s">
        <v>536</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65" s="6" customFormat="1" ht="39" customHeight="1">
      <c r="B158" s="21"/>
      <c r="C158" s="124" t="s">
        <v>1053</v>
      </c>
      <c r="D158" s="124" t="s">
        <v>784</v>
      </c>
      <c r="E158" s="125" t="s">
        <v>538</v>
      </c>
      <c r="F158" s="158" t="s">
        <v>539</v>
      </c>
      <c r="G158" s="280"/>
      <c r="H158" s="280"/>
      <c r="I158" s="280"/>
      <c r="J158" s="127" t="s">
        <v>787</v>
      </c>
      <c r="K158" s="128">
        <v>12</v>
      </c>
      <c r="L158" s="281"/>
      <c r="M158" s="280"/>
      <c r="N158" s="282">
        <f>ROUND($L$158*$K$158,2)</f>
        <v>0</v>
      </c>
      <c r="O158" s="280"/>
      <c r="P158" s="280"/>
      <c r="Q158" s="280"/>
      <c r="R158" s="126"/>
      <c r="S158" s="41"/>
      <c r="T158" s="129"/>
      <c r="U158" s="130" t="s">
        <v>674</v>
      </c>
      <c r="V158" s="22"/>
      <c r="W158" s="22"/>
      <c r="X158" s="131">
        <v>0</v>
      </c>
      <c r="Y158" s="131">
        <f>$X$158*$K$158</f>
        <v>0</v>
      </c>
      <c r="Z158" s="131">
        <v>0</v>
      </c>
      <c r="AA158" s="132">
        <f>$Z$158*$K$158</f>
        <v>0</v>
      </c>
      <c r="AR158" s="89" t="s">
        <v>654</v>
      </c>
      <c r="AT158" s="89" t="s">
        <v>784</v>
      </c>
      <c r="AU158" s="89" t="s">
        <v>713</v>
      </c>
      <c r="AY158" s="6" t="s">
        <v>783</v>
      </c>
      <c r="BE158" s="133">
        <f>IF($U$158="základní",$N$158,0)</f>
        <v>0</v>
      </c>
      <c r="BF158" s="133">
        <f>IF($U$158="snížená",$N$158,0)</f>
        <v>0</v>
      </c>
      <c r="BG158" s="133">
        <f>IF($U$158="zákl. přenesená",$N$158,0)</f>
        <v>0</v>
      </c>
      <c r="BH158" s="133">
        <f>IF($U$158="sníž. přenesená",$N$158,0)</f>
        <v>0</v>
      </c>
      <c r="BI158" s="133">
        <f>IF($U$158="nulová",$N$158,0)</f>
        <v>0</v>
      </c>
      <c r="BJ158" s="89" t="s">
        <v>654</v>
      </c>
      <c r="BK158" s="133">
        <f>ROUND($L$158*$K$158,2)</f>
        <v>0</v>
      </c>
      <c r="BL158" s="89" t="s">
        <v>654</v>
      </c>
      <c r="BM158" s="89" t="s">
        <v>540</v>
      </c>
    </row>
    <row r="159" spans="2:47" s="6" customFormat="1" ht="16.5" customHeight="1">
      <c r="B159" s="21"/>
      <c r="C159" s="22"/>
      <c r="D159" s="22"/>
      <c r="E159" s="22"/>
      <c r="F159" s="298" t="s">
        <v>539</v>
      </c>
      <c r="G159" s="181"/>
      <c r="H159" s="181"/>
      <c r="I159" s="181"/>
      <c r="J159" s="181"/>
      <c r="K159" s="181"/>
      <c r="L159" s="181"/>
      <c r="M159" s="181"/>
      <c r="N159" s="181"/>
      <c r="O159" s="181"/>
      <c r="P159" s="181"/>
      <c r="Q159" s="181"/>
      <c r="R159" s="181"/>
      <c r="S159" s="41"/>
      <c r="T159" s="50"/>
      <c r="U159" s="22"/>
      <c r="V159" s="22"/>
      <c r="W159" s="22"/>
      <c r="X159" s="22"/>
      <c r="Y159" s="22"/>
      <c r="Z159" s="22"/>
      <c r="AA159" s="51"/>
      <c r="AT159" s="6" t="s">
        <v>884</v>
      </c>
      <c r="AU159" s="6" t="s">
        <v>713</v>
      </c>
    </row>
    <row r="160" spans="2:65" s="6" customFormat="1" ht="27" customHeight="1">
      <c r="B160" s="21"/>
      <c r="C160" s="147" t="s">
        <v>1059</v>
      </c>
      <c r="D160" s="147" t="s">
        <v>948</v>
      </c>
      <c r="E160" s="148" t="s">
        <v>541</v>
      </c>
      <c r="F160" s="300" t="s">
        <v>542</v>
      </c>
      <c r="G160" s="301"/>
      <c r="H160" s="301"/>
      <c r="I160" s="301"/>
      <c r="J160" s="149" t="s">
        <v>787</v>
      </c>
      <c r="K160" s="150">
        <v>12</v>
      </c>
      <c r="L160" s="302"/>
      <c r="M160" s="301"/>
      <c r="N160" s="303">
        <f>ROUND($L$160*$K$160,2)</f>
        <v>0</v>
      </c>
      <c r="O160" s="280"/>
      <c r="P160" s="280"/>
      <c r="Q160" s="280"/>
      <c r="R160" s="126" t="s">
        <v>788</v>
      </c>
      <c r="S160" s="41"/>
      <c r="T160" s="129"/>
      <c r="U160" s="130" t="s">
        <v>674</v>
      </c>
      <c r="V160" s="22"/>
      <c r="W160" s="22"/>
      <c r="X160" s="131">
        <v>0.00019</v>
      </c>
      <c r="Y160" s="131">
        <f>$X$160*$K$160</f>
        <v>0.00228</v>
      </c>
      <c r="Z160" s="131">
        <v>0</v>
      </c>
      <c r="AA160" s="132">
        <f>$Z$160*$K$160</f>
        <v>0</v>
      </c>
      <c r="AR160" s="89" t="s">
        <v>443</v>
      </c>
      <c r="AT160" s="89" t="s">
        <v>948</v>
      </c>
      <c r="AU160" s="89" t="s">
        <v>713</v>
      </c>
      <c r="AY160" s="6" t="s">
        <v>783</v>
      </c>
      <c r="BE160" s="133">
        <f>IF($U$160="základní",$N$160,0)</f>
        <v>0</v>
      </c>
      <c r="BF160" s="133">
        <f>IF($U$160="snížená",$N$160,0)</f>
        <v>0</v>
      </c>
      <c r="BG160" s="133">
        <f>IF($U$160="zákl. přenesená",$N$160,0)</f>
        <v>0</v>
      </c>
      <c r="BH160" s="133">
        <f>IF($U$160="sníž. přenesená",$N$160,0)</f>
        <v>0</v>
      </c>
      <c r="BI160" s="133">
        <f>IF($U$160="nulová",$N$160,0)</f>
        <v>0</v>
      </c>
      <c r="BJ160" s="89" t="s">
        <v>654</v>
      </c>
      <c r="BK160" s="133">
        <f>ROUND($L$160*$K$160,2)</f>
        <v>0</v>
      </c>
      <c r="BL160" s="89" t="s">
        <v>443</v>
      </c>
      <c r="BM160" s="89" t="s">
        <v>543</v>
      </c>
    </row>
    <row r="161" spans="2:47" s="6" customFormat="1" ht="16.5" customHeight="1">
      <c r="B161" s="21"/>
      <c r="C161" s="22"/>
      <c r="D161" s="22"/>
      <c r="E161" s="22"/>
      <c r="F161" s="298" t="s">
        <v>542</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884</v>
      </c>
      <c r="AU161" s="6" t="s">
        <v>713</v>
      </c>
    </row>
    <row r="162" spans="2:47" s="6" customFormat="1" ht="27" customHeight="1">
      <c r="B162" s="21"/>
      <c r="C162" s="22"/>
      <c r="D162" s="22"/>
      <c r="E162" s="22"/>
      <c r="F162" s="299" t="s">
        <v>544</v>
      </c>
      <c r="G162" s="181"/>
      <c r="H162" s="181"/>
      <c r="I162" s="181"/>
      <c r="J162" s="181"/>
      <c r="K162" s="181"/>
      <c r="L162" s="181"/>
      <c r="M162" s="181"/>
      <c r="N162" s="181"/>
      <c r="O162" s="181"/>
      <c r="P162" s="181"/>
      <c r="Q162" s="181"/>
      <c r="R162" s="181"/>
      <c r="S162" s="41"/>
      <c r="T162" s="50"/>
      <c r="U162" s="22"/>
      <c r="V162" s="22"/>
      <c r="W162" s="22"/>
      <c r="X162" s="22"/>
      <c r="Y162" s="22"/>
      <c r="Z162" s="22"/>
      <c r="AA162" s="51"/>
      <c r="AT162" s="6" t="s">
        <v>1118</v>
      </c>
      <c r="AU162" s="6" t="s">
        <v>713</v>
      </c>
    </row>
    <row r="163" spans="2:65" s="6" customFormat="1" ht="27" customHeight="1">
      <c r="B163" s="21"/>
      <c r="C163" s="124" t="s">
        <v>1064</v>
      </c>
      <c r="D163" s="124" t="s">
        <v>784</v>
      </c>
      <c r="E163" s="125" t="s">
        <v>545</v>
      </c>
      <c r="F163" s="158" t="s">
        <v>546</v>
      </c>
      <c r="G163" s="280"/>
      <c r="H163" s="280"/>
      <c r="I163" s="280"/>
      <c r="J163" s="127" t="s">
        <v>787</v>
      </c>
      <c r="K163" s="128">
        <v>10</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207</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207</v>
      </c>
      <c r="BM163" s="89" t="s">
        <v>547</v>
      </c>
    </row>
    <row r="164" spans="2:47" s="6" customFormat="1" ht="16.5" customHeight="1">
      <c r="B164" s="21"/>
      <c r="C164" s="22"/>
      <c r="D164" s="22"/>
      <c r="E164" s="22"/>
      <c r="F164" s="298" t="s">
        <v>548</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65" s="6" customFormat="1" ht="15.75" customHeight="1">
      <c r="B165" s="21"/>
      <c r="C165" s="124" t="s">
        <v>1070</v>
      </c>
      <c r="D165" s="124" t="s">
        <v>784</v>
      </c>
      <c r="E165" s="125" t="s">
        <v>549</v>
      </c>
      <c r="F165" s="158" t="s">
        <v>550</v>
      </c>
      <c r="G165" s="280"/>
      <c r="H165" s="280"/>
      <c r="I165" s="280"/>
      <c r="J165" s="127" t="s">
        <v>818</v>
      </c>
      <c r="K165" s="128">
        <v>5</v>
      </c>
      <c r="L165" s="281"/>
      <c r="M165" s="280"/>
      <c r="N165" s="282">
        <f>ROUND($L$165*$K$165,2)</f>
        <v>0</v>
      </c>
      <c r="O165" s="280"/>
      <c r="P165" s="280"/>
      <c r="Q165" s="280"/>
      <c r="R165" s="126" t="s">
        <v>788</v>
      </c>
      <c r="S165" s="41"/>
      <c r="T165" s="129"/>
      <c r="U165" s="130" t="s">
        <v>674</v>
      </c>
      <c r="V165" s="22"/>
      <c r="W165" s="22"/>
      <c r="X165" s="131">
        <v>0</v>
      </c>
      <c r="Y165" s="131">
        <f>$X$165*$K$165</f>
        <v>0</v>
      </c>
      <c r="Z165" s="131">
        <v>0</v>
      </c>
      <c r="AA165" s="132">
        <f>$Z$165*$K$165</f>
        <v>0</v>
      </c>
      <c r="AR165" s="89" t="s">
        <v>207</v>
      </c>
      <c r="AT165" s="89" t="s">
        <v>784</v>
      </c>
      <c r="AU165" s="89" t="s">
        <v>713</v>
      </c>
      <c r="AY165" s="6" t="s">
        <v>783</v>
      </c>
      <c r="BE165" s="133">
        <f>IF($U$165="základní",$N$165,0)</f>
        <v>0</v>
      </c>
      <c r="BF165" s="133">
        <f>IF($U$165="snížená",$N$165,0)</f>
        <v>0</v>
      </c>
      <c r="BG165" s="133">
        <f>IF($U$165="zákl. přenesená",$N$165,0)</f>
        <v>0</v>
      </c>
      <c r="BH165" s="133">
        <f>IF($U$165="sníž. přenesená",$N$165,0)</f>
        <v>0</v>
      </c>
      <c r="BI165" s="133">
        <f>IF($U$165="nulová",$N$165,0)</f>
        <v>0</v>
      </c>
      <c r="BJ165" s="89" t="s">
        <v>654</v>
      </c>
      <c r="BK165" s="133">
        <f>ROUND($L$165*$K$165,2)</f>
        <v>0</v>
      </c>
      <c r="BL165" s="89" t="s">
        <v>207</v>
      </c>
      <c r="BM165" s="89" t="s">
        <v>551</v>
      </c>
    </row>
    <row r="166" spans="2:47" s="6" customFormat="1" ht="16.5" customHeight="1">
      <c r="B166" s="21"/>
      <c r="C166" s="22"/>
      <c r="D166" s="22"/>
      <c r="E166" s="22"/>
      <c r="F166" s="298" t="s">
        <v>550</v>
      </c>
      <c r="G166" s="181"/>
      <c r="H166" s="181"/>
      <c r="I166" s="181"/>
      <c r="J166" s="181"/>
      <c r="K166" s="181"/>
      <c r="L166" s="181"/>
      <c r="M166" s="181"/>
      <c r="N166" s="181"/>
      <c r="O166" s="181"/>
      <c r="P166" s="181"/>
      <c r="Q166" s="181"/>
      <c r="R166" s="181"/>
      <c r="S166" s="41"/>
      <c r="T166" s="50"/>
      <c r="U166" s="22"/>
      <c r="V166" s="22"/>
      <c r="W166" s="22"/>
      <c r="X166" s="22"/>
      <c r="Y166" s="22"/>
      <c r="Z166" s="22"/>
      <c r="AA166" s="51"/>
      <c r="AT166" s="6" t="s">
        <v>884</v>
      </c>
      <c r="AU166" s="6" t="s">
        <v>713</v>
      </c>
    </row>
    <row r="167" spans="2:47" s="6" customFormat="1" ht="62.25" customHeight="1">
      <c r="B167" s="21"/>
      <c r="C167" s="22"/>
      <c r="D167" s="22"/>
      <c r="E167" s="22"/>
      <c r="F167" s="299" t="s">
        <v>552</v>
      </c>
      <c r="G167" s="181"/>
      <c r="H167" s="181"/>
      <c r="I167" s="181"/>
      <c r="J167" s="181"/>
      <c r="K167" s="181"/>
      <c r="L167" s="181"/>
      <c r="M167" s="181"/>
      <c r="N167" s="181"/>
      <c r="O167" s="181"/>
      <c r="P167" s="181"/>
      <c r="Q167" s="181"/>
      <c r="R167" s="181"/>
      <c r="S167" s="41"/>
      <c r="T167" s="50"/>
      <c r="U167" s="22"/>
      <c r="V167" s="22"/>
      <c r="W167" s="22"/>
      <c r="X167" s="22"/>
      <c r="Y167" s="22"/>
      <c r="Z167" s="22"/>
      <c r="AA167" s="51"/>
      <c r="AT167" s="6" t="s">
        <v>886</v>
      </c>
      <c r="AU167" s="6" t="s">
        <v>713</v>
      </c>
    </row>
    <row r="168" spans="2:65" s="6" customFormat="1" ht="27" customHeight="1">
      <c r="B168" s="21"/>
      <c r="C168" s="124" t="s">
        <v>1075</v>
      </c>
      <c r="D168" s="124" t="s">
        <v>784</v>
      </c>
      <c r="E168" s="125" t="s">
        <v>553</v>
      </c>
      <c r="F168" s="158" t="s">
        <v>554</v>
      </c>
      <c r="G168" s="280"/>
      <c r="H168" s="280"/>
      <c r="I168" s="280"/>
      <c r="J168" s="127" t="s">
        <v>818</v>
      </c>
      <c r="K168" s="128">
        <v>5</v>
      </c>
      <c r="L168" s="281"/>
      <c r="M168" s="280"/>
      <c r="N168" s="282">
        <f>ROUND($L$168*$K$168,2)</f>
        <v>0</v>
      </c>
      <c r="O168" s="280"/>
      <c r="P168" s="280"/>
      <c r="Q168" s="280"/>
      <c r="R168" s="126" t="s">
        <v>788</v>
      </c>
      <c r="S168" s="41"/>
      <c r="T168" s="129"/>
      <c r="U168" s="130" t="s">
        <v>674</v>
      </c>
      <c r="V168" s="22"/>
      <c r="W168" s="22"/>
      <c r="X168" s="131">
        <v>0</v>
      </c>
      <c r="Y168" s="131">
        <f>$X$168*$K$168</f>
        <v>0</v>
      </c>
      <c r="Z168" s="131">
        <v>0</v>
      </c>
      <c r="AA168" s="132">
        <f>$Z$168*$K$168</f>
        <v>0</v>
      </c>
      <c r="AR168" s="89" t="s">
        <v>207</v>
      </c>
      <c r="AT168" s="89" t="s">
        <v>784</v>
      </c>
      <c r="AU168" s="89" t="s">
        <v>713</v>
      </c>
      <c r="AY168" s="6" t="s">
        <v>783</v>
      </c>
      <c r="BE168" s="133">
        <f>IF($U$168="základní",$N$168,0)</f>
        <v>0</v>
      </c>
      <c r="BF168" s="133">
        <f>IF($U$168="snížená",$N$168,0)</f>
        <v>0</v>
      </c>
      <c r="BG168" s="133">
        <f>IF($U$168="zákl. přenesená",$N$168,0)</f>
        <v>0</v>
      </c>
      <c r="BH168" s="133">
        <f>IF($U$168="sníž. přenesená",$N$168,0)</f>
        <v>0</v>
      </c>
      <c r="BI168" s="133">
        <f>IF($U$168="nulová",$N$168,0)</f>
        <v>0</v>
      </c>
      <c r="BJ168" s="89" t="s">
        <v>654</v>
      </c>
      <c r="BK168" s="133">
        <f>ROUND($L$168*$K$168,2)</f>
        <v>0</v>
      </c>
      <c r="BL168" s="89" t="s">
        <v>207</v>
      </c>
      <c r="BM168" s="89" t="s">
        <v>555</v>
      </c>
    </row>
    <row r="169" spans="2:47" s="6" customFormat="1" ht="16.5" customHeight="1">
      <c r="B169" s="21"/>
      <c r="C169" s="22"/>
      <c r="D169" s="22"/>
      <c r="E169" s="22"/>
      <c r="F169" s="298" t="s">
        <v>554</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884</v>
      </c>
      <c r="AU169" s="6" t="s">
        <v>713</v>
      </c>
    </row>
    <row r="170" spans="2:47" s="6" customFormat="1" ht="62.25" customHeight="1">
      <c r="B170" s="21"/>
      <c r="C170" s="22"/>
      <c r="D170" s="22"/>
      <c r="E170" s="22"/>
      <c r="F170" s="299" t="s">
        <v>552</v>
      </c>
      <c r="G170" s="181"/>
      <c r="H170" s="181"/>
      <c r="I170" s="181"/>
      <c r="J170" s="181"/>
      <c r="K170" s="181"/>
      <c r="L170" s="181"/>
      <c r="M170" s="181"/>
      <c r="N170" s="181"/>
      <c r="O170" s="181"/>
      <c r="P170" s="181"/>
      <c r="Q170" s="181"/>
      <c r="R170" s="181"/>
      <c r="S170" s="41"/>
      <c r="T170" s="155"/>
      <c r="U170" s="135"/>
      <c r="V170" s="135"/>
      <c r="W170" s="135"/>
      <c r="X170" s="135"/>
      <c r="Y170" s="135"/>
      <c r="Z170" s="135"/>
      <c r="AA170" s="156"/>
      <c r="AT170" s="6" t="s">
        <v>886</v>
      </c>
      <c r="AU170" s="6" t="s">
        <v>713</v>
      </c>
    </row>
    <row r="171" spans="2:19" s="6" customFormat="1" ht="7.5" customHeight="1">
      <c r="B171" s="36"/>
      <c r="C171" s="37"/>
      <c r="D171" s="37"/>
      <c r="E171" s="37"/>
      <c r="F171" s="37"/>
      <c r="G171" s="37"/>
      <c r="H171" s="37"/>
      <c r="I171" s="37"/>
      <c r="J171" s="37"/>
      <c r="K171" s="37"/>
      <c r="L171" s="37"/>
      <c r="M171" s="37"/>
      <c r="N171" s="37"/>
      <c r="O171" s="37"/>
      <c r="P171" s="37"/>
      <c r="Q171" s="37"/>
      <c r="R171" s="37"/>
      <c r="S171" s="41"/>
    </row>
  </sheetData>
  <sheetProtection password="CC35" sheet="1" objects="1" scenarios="1" formatColumns="0" formatRows="0" sort="0" autoFilter="0"/>
  <mergeCells count="216">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F79:I79"/>
    <mergeCell ref="L79:M79"/>
    <mergeCell ref="N79:Q79"/>
    <mergeCell ref="N56:Q56"/>
    <mergeCell ref="N57:Q57"/>
    <mergeCell ref="C64:R64"/>
    <mergeCell ref="F66:Q66"/>
    <mergeCell ref="F67:Q67"/>
    <mergeCell ref="F68:Q68"/>
    <mergeCell ref="M70:P70"/>
    <mergeCell ref="M72:Q72"/>
    <mergeCell ref="F75:I75"/>
    <mergeCell ref="L75:M75"/>
    <mergeCell ref="N75:Q75"/>
    <mergeCell ref="F86:I86"/>
    <mergeCell ref="L86:M86"/>
    <mergeCell ref="N86:Q86"/>
    <mergeCell ref="F80:R80"/>
    <mergeCell ref="F81:I81"/>
    <mergeCell ref="L81:M81"/>
    <mergeCell ref="N81:Q81"/>
    <mergeCell ref="F82:R82"/>
    <mergeCell ref="F83:R83"/>
    <mergeCell ref="F84:I84"/>
    <mergeCell ref="L84:M84"/>
    <mergeCell ref="N84:Q84"/>
    <mergeCell ref="F85:R85"/>
    <mergeCell ref="F93:R93"/>
    <mergeCell ref="F94:R94"/>
    <mergeCell ref="F87:R87"/>
    <mergeCell ref="F88:R88"/>
    <mergeCell ref="F89:I89"/>
    <mergeCell ref="L89:M89"/>
    <mergeCell ref="N89:Q89"/>
    <mergeCell ref="F90:R90"/>
    <mergeCell ref="F91:R91"/>
    <mergeCell ref="F92:I92"/>
    <mergeCell ref="L92:M92"/>
    <mergeCell ref="N92:Q92"/>
    <mergeCell ref="F101:R101"/>
    <mergeCell ref="F102:R102"/>
    <mergeCell ref="F95:I95"/>
    <mergeCell ref="L95:M95"/>
    <mergeCell ref="N95:Q95"/>
    <mergeCell ref="F96:R96"/>
    <mergeCell ref="F97:R97"/>
    <mergeCell ref="F98:I98"/>
    <mergeCell ref="L98:M98"/>
    <mergeCell ref="N98:Q98"/>
    <mergeCell ref="F99:R99"/>
    <mergeCell ref="F100:I100"/>
    <mergeCell ref="L100:M100"/>
    <mergeCell ref="N100:Q100"/>
    <mergeCell ref="F109:R109"/>
    <mergeCell ref="F103:I103"/>
    <mergeCell ref="L103:M103"/>
    <mergeCell ref="N103:Q103"/>
    <mergeCell ref="F104:R104"/>
    <mergeCell ref="F105:I105"/>
    <mergeCell ref="L105:M105"/>
    <mergeCell ref="N105:Q105"/>
    <mergeCell ref="F106:R106"/>
    <mergeCell ref="F107:R107"/>
    <mergeCell ref="F108:I108"/>
    <mergeCell ref="L108:M108"/>
    <mergeCell ref="N108:Q108"/>
    <mergeCell ref="F116:R116"/>
    <mergeCell ref="F110:I110"/>
    <mergeCell ref="L110:M110"/>
    <mergeCell ref="N110:Q110"/>
    <mergeCell ref="F111:R111"/>
    <mergeCell ref="F112:I112"/>
    <mergeCell ref="L112:M112"/>
    <mergeCell ref="N112:Q112"/>
    <mergeCell ref="F113:R113"/>
    <mergeCell ref="F114:R114"/>
    <mergeCell ref="F115:I115"/>
    <mergeCell ref="L115:M115"/>
    <mergeCell ref="N115:Q115"/>
    <mergeCell ref="F123:R123"/>
    <mergeCell ref="F117:I117"/>
    <mergeCell ref="L117:M117"/>
    <mergeCell ref="N117:Q117"/>
    <mergeCell ref="F118:R118"/>
    <mergeCell ref="F119:I119"/>
    <mergeCell ref="L119:M119"/>
    <mergeCell ref="N119:Q119"/>
    <mergeCell ref="F120:R120"/>
    <mergeCell ref="F121:R121"/>
    <mergeCell ref="F122:I122"/>
    <mergeCell ref="L122:M122"/>
    <mergeCell ref="N122:Q122"/>
    <mergeCell ref="F126:R126"/>
    <mergeCell ref="F127:I127"/>
    <mergeCell ref="L127:M127"/>
    <mergeCell ref="N127:Q127"/>
    <mergeCell ref="F124:R124"/>
    <mergeCell ref="F125:I125"/>
    <mergeCell ref="L125:M125"/>
    <mergeCell ref="N125:Q125"/>
    <mergeCell ref="F130:R130"/>
    <mergeCell ref="F131:I131"/>
    <mergeCell ref="L131:M131"/>
    <mergeCell ref="N131:Q131"/>
    <mergeCell ref="F128:R128"/>
    <mergeCell ref="F129:I129"/>
    <mergeCell ref="L129:M129"/>
    <mergeCell ref="N129:Q129"/>
    <mergeCell ref="F139:R139"/>
    <mergeCell ref="F140:R140"/>
    <mergeCell ref="F132:R132"/>
    <mergeCell ref="F133:I133"/>
    <mergeCell ref="L133:M133"/>
    <mergeCell ref="N133:Q133"/>
    <mergeCell ref="F134:R134"/>
    <mergeCell ref="F135:I135"/>
    <mergeCell ref="L135:M135"/>
    <mergeCell ref="N135:Q135"/>
    <mergeCell ref="F136:R136"/>
    <mergeCell ref="F138:I138"/>
    <mergeCell ref="L138:M138"/>
    <mergeCell ref="N138:Q138"/>
    <mergeCell ref="F149:R149"/>
    <mergeCell ref="F142:I142"/>
    <mergeCell ref="L142:M142"/>
    <mergeCell ref="N142:Q142"/>
    <mergeCell ref="F143:R143"/>
    <mergeCell ref="F144:R144"/>
    <mergeCell ref="F145:I145"/>
    <mergeCell ref="L145:M145"/>
    <mergeCell ref="N145:Q145"/>
    <mergeCell ref="F146:R146"/>
    <mergeCell ref="F147:R147"/>
    <mergeCell ref="F148:I148"/>
    <mergeCell ref="L148:M148"/>
    <mergeCell ref="N148:Q148"/>
    <mergeCell ref="F152:R152"/>
    <mergeCell ref="F153:I153"/>
    <mergeCell ref="L153:M153"/>
    <mergeCell ref="N153:Q153"/>
    <mergeCell ref="F150:I150"/>
    <mergeCell ref="L150:M150"/>
    <mergeCell ref="N150:Q150"/>
    <mergeCell ref="F151:R151"/>
    <mergeCell ref="F160:I160"/>
    <mergeCell ref="L160:M160"/>
    <mergeCell ref="N160:Q160"/>
    <mergeCell ref="F154:R154"/>
    <mergeCell ref="F155:R155"/>
    <mergeCell ref="F156:I156"/>
    <mergeCell ref="L156:M156"/>
    <mergeCell ref="N156:Q156"/>
    <mergeCell ref="F157:R157"/>
    <mergeCell ref="F158:I158"/>
    <mergeCell ref="L158:M158"/>
    <mergeCell ref="N158:Q158"/>
    <mergeCell ref="F159:R159"/>
    <mergeCell ref="F168:I168"/>
    <mergeCell ref="L168:M168"/>
    <mergeCell ref="N168:Q168"/>
    <mergeCell ref="F161:R161"/>
    <mergeCell ref="F162:R162"/>
    <mergeCell ref="F163:I163"/>
    <mergeCell ref="L163:M163"/>
    <mergeCell ref="N163:Q163"/>
    <mergeCell ref="F164:R164"/>
    <mergeCell ref="L165:M165"/>
    <mergeCell ref="N165:Q165"/>
    <mergeCell ref="F166:R166"/>
    <mergeCell ref="F167:R167"/>
    <mergeCell ref="H1:K1"/>
    <mergeCell ref="S2:AC2"/>
    <mergeCell ref="F169:R169"/>
    <mergeCell ref="F170:R170"/>
    <mergeCell ref="N76:Q76"/>
    <mergeCell ref="N77:Q77"/>
    <mergeCell ref="N78:Q78"/>
    <mergeCell ref="N137:Q137"/>
    <mergeCell ref="N141:Q141"/>
    <mergeCell ref="F165:I165"/>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744</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430</v>
      </c>
      <c r="G7" s="163"/>
      <c r="H7" s="163"/>
      <c r="I7" s="163"/>
      <c r="J7" s="163"/>
      <c r="K7" s="163"/>
      <c r="L7" s="163"/>
      <c r="M7" s="163"/>
      <c r="N7" s="163"/>
      <c r="O7" s="163"/>
      <c r="P7" s="163"/>
      <c r="Q7" s="163"/>
      <c r="R7" s="12"/>
    </row>
    <row r="8" spans="2:18" s="6" customFormat="1" ht="18.75" customHeight="1">
      <c r="B8" s="21"/>
      <c r="C8" s="22"/>
      <c r="D8" s="15" t="s">
        <v>866</v>
      </c>
      <c r="E8" s="22"/>
      <c r="F8" s="182" t="s">
        <v>556</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SUM($BE$74:$BE$86)</f>
        <v>0</v>
      </c>
      <c r="I28" s="181"/>
      <c r="J28" s="181"/>
      <c r="K28" s="22"/>
      <c r="L28" s="22"/>
      <c r="M28" s="293">
        <f>SUM($BE$74:$BE$86)*$F$28</f>
        <v>0</v>
      </c>
      <c r="N28" s="181"/>
      <c r="O28" s="181"/>
      <c r="P28" s="181"/>
      <c r="Q28" s="22"/>
      <c r="R28" s="25"/>
    </row>
    <row r="29" spans="2:18" s="6" customFormat="1" ht="15" customHeight="1">
      <c r="B29" s="21"/>
      <c r="C29" s="22"/>
      <c r="D29" s="22"/>
      <c r="E29" s="27" t="s">
        <v>676</v>
      </c>
      <c r="F29" s="28">
        <v>0.15</v>
      </c>
      <c r="G29" s="94" t="s">
        <v>675</v>
      </c>
      <c r="H29" s="293">
        <f>SUM($BF$74:$BF$86)</f>
        <v>0</v>
      </c>
      <c r="I29" s="181"/>
      <c r="J29" s="181"/>
      <c r="K29" s="22"/>
      <c r="L29" s="22"/>
      <c r="M29" s="293">
        <f>SUM($BF$74:$BF$86)*$F$29</f>
        <v>0</v>
      </c>
      <c r="N29" s="181"/>
      <c r="O29" s="181"/>
      <c r="P29" s="181"/>
      <c r="Q29" s="22"/>
      <c r="R29" s="25"/>
    </row>
    <row r="30" spans="2:18" s="6" customFormat="1" ht="15" customHeight="1" hidden="1">
      <c r="B30" s="21"/>
      <c r="C30" s="22"/>
      <c r="D30" s="22"/>
      <c r="E30" s="27" t="s">
        <v>677</v>
      </c>
      <c r="F30" s="28">
        <v>0.21</v>
      </c>
      <c r="G30" s="94" t="s">
        <v>675</v>
      </c>
      <c r="H30" s="293">
        <f>SUM($BG$74:$BG$86)</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SUM($BH$74:$BH$86)</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SUM($BI$74:$BI$86)</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430</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ON 11 - 1 - ON - Ostatní náklady</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557</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558</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430</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ON 11 - 1 - ON - Ostatní náklady</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557</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789</v>
      </c>
      <c r="AT75" s="121" t="s">
        <v>703</v>
      </c>
      <c r="AU75" s="121" t="s">
        <v>704</v>
      </c>
      <c r="AY75" s="121" t="s">
        <v>783</v>
      </c>
      <c r="BK75" s="122">
        <f>$BK$76</f>
        <v>0</v>
      </c>
    </row>
    <row r="76" spans="2:63" s="113" customFormat="1" ht="21" customHeight="1">
      <c r="B76" s="114"/>
      <c r="C76" s="115"/>
      <c r="D76" s="123" t="s">
        <v>558</v>
      </c>
      <c r="E76" s="115"/>
      <c r="F76" s="115"/>
      <c r="G76" s="115"/>
      <c r="H76" s="115"/>
      <c r="I76" s="115"/>
      <c r="J76" s="115"/>
      <c r="K76" s="115"/>
      <c r="L76" s="115"/>
      <c r="M76" s="115"/>
      <c r="N76" s="171">
        <f>$BK$76</f>
        <v>0</v>
      </c>
      <c r="O76" s="172"/>
      <c r="P76" s="172"/>
      <c r="Q76" s="172"/>
      <c r="R76" s="115"/>
      <c r="S76" s="117"/>
      <c r="T76" s="118"/>
      <c r="U76" s="115"/>
      <c r="V76" s="115"/>
      <c r="W76" s="119">
        <f>SUM($W$77:$W$86)</f>
        <v>0</v>
      </c>
      <c r="X76" s="115"/>
      <c r="Y76" s="119">
        <f>SUM($Y$77:$Y$86)</f>
        <v>0</v>
      </c>
      <c r="Z76" s="115"/>
      <c r="AA76" s="120">
        <f>SUM($AA$77:$AA$86)</f>
        <v>0</v>
      </c>
      <c r="AR76" s="121" t="s">
        <v>789</v>
      </c>
      <c r="AT76" s="121" t="s">
        <v>703</v>
      </c>
      <c r="AU76" s="121" t="s">
        <v>654</v>
      </c>
      <c r="AY76" s="121" t="s">
        <v>783</v>
      </c>
      <c r="BK76" s="122">
        <f>SUM($BK$77:$BK$86)</f>
        <v>0</v>
      </c>
    </row>
    <row r="77" spans="2:65" s="6" customFormat="1" ht="15.75" customHeight="1">
      <c r="B77" s="21"/>
      <c r="C77" s="124" t="s">
        <v>654</v>
      </c>
      <c r="D77" s="124" t="s">
        <v>784</v>
      </c>
      <c r="E77" s="125" t="s">
        <v>559</v>
      </c>
      <c r="F77" s="158" t="s">
        <v>560</v>
      </c>
      <c r="G77" s="280"/>
      <c r="H77" s="280"/>
      <c r="I77" s="280"/>
      <c r="J77" s="127" t="s">
        <v>448</v>
      </c>
      <c r="K77" s="128">
        <v>1</v>
      </c>
      <c r="L77" s="281"/>
      <c r="M77" s="280"/>
      <c r="N77" s="282">
        <f>ROUND($L$77*$K$77,2)</f>
        <v>0</v>
      </c>
      <c r="O77" s="280"/>
      <c r="P77" s="280"/>
      <c r="Q77" s="280"/>
      <c r="R77" s="126"/>
      <c r="S77" s="41"/>
      <c r="T77" s="129"/>
      <c r="U77" s="130" t="s">
        <v>674</v>
      </c>
      <c r="V77" s="22"/>
      <c r="W77" s="22"/>
      <c r="X77" s="131">
        <v>0</v>
      </c>
      <c r="Y77" s="131">
        <f>$X$77*$K$77</f>
        <v>0</v>
      </c>
      <c r="Z77" s="131">
        <v>0</v>
      </c>
      <c r="AA77" s="132">
        <f>$Z$77*$K$77</f>
        <v>0</v>
      </c>
      <c r="AR77" s="89" t="s">
        <v>561</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561</v>
      </c>
      <c r="BM77" s="89" t="s">
        <v>562</v>
      </c>
    </row>
    <row r="78" spans="2:47" s="6" customFormat="1" ht="27" customHeight="1">
      <c r="B78" s="21"/>
      <c r="C78" s="22"/>
      <c r="D78" s="22"/>
      <c r="E78" s="22"/>
      <c r="F78" s="298" t="s">
        <v>563</v>
      </c>
      <c r="G78" s="181"/>
      <c r="H78" s="181"/>
      <c r="I78" s="181"/>
      <c r="J78" s="181"/>
      <c r="K78" s="181"/>
      <c r="L78" s="181"/>
      <c r="M78" s="181"/>
      <c r="N78" s="181"/>
      <c r="O78" s="181"/>
      <c r="P78" s="181"/>
      <c r="Q78" s="181"/>
      <c r="R78" s="181"/>
      <c r="S78" s="41"/>
      <c r="T78" s="50"/>
      <c r="U78" s="22"/>
      <c r="V78" s="22"/>
      <c r="W78" s="22"/>
      <c r="X78" s="22"/>
      <c r="Y78" s="22"/>
      <c r="Z78" s="22"/>
      <c r="AA78" s="51"/>
      <c r="AT78" s="6" t="s">
        <v>884</v>
      </c>
      <c r="AU78" s="6" t="s">
        <v>713</v>
      </c>
    </row>
    <row r="79" spans="2:65" s="6" customFormat="1" ht="15.75" customHeight="1">
      <c r="B79" s="21"/>
      <c r="C79" s="124" t="s">
        <v>713</v>
      </c>
      <c r="D79" s="124" t="s">
        <v>784</v>
      </c>
      <c r="E79" s="125" t="s">
        <v>564</v>
      </c>
      <c r="F79" s="158" t="s">
        <v>565</v>
      </c>
      <c r="G79" s="280"/>
      <c r="H79" s="280"/>
      <c r="I79" s="280"/>
      <c r="J79" s="127" t="s">
        <v>448</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561</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561</v>
      </c>
      <c r="BM79" s="89" t="s">
        <v>566</v>
      </c>
    </row>
    <row r="80" spans="2:47" s="6" customFormat="1" ht="16.5" customHeight="1">
      <c r="B80" s="21"/>
      <c r="C80" s="22"/>
      <c r="D80" s="22"/>
      <c r="E80" s="22"/>
      <c r="F80" s="298" t="s">
        <v>565</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24" t="s">
        <v>795</v>
      </c>
      <c r="D81" s="124" t="s">
        <v>784</v>
      </c>
      <c r="E81" s="125" t="s">
        <v>567</v>
      </c>
      <c r="F81" s="158" t="s">
        <v>568</v>
      </c>
      <c r="G81" s="280"/>
      <c r="H81" s="280"/>
      <c r="I81" s="280"/>
      <c r="J81" s="127" t="s">
        <v>448</v>
      </c>
      <c r="K81" s="128">
        <v>1</v>
      </c>
      <c r="L81" s="281"/>
      <c r="M81" s="280"/>
      <c r="N81" s="282">
        <f>ROUND($L$81*$K$81,2)</f>
        <v>0</v>
      </c>
      <c r="O81" s="280"/>
      <c r="P81" s="280"/>
      <c r="Q81" s="280"/>
      <c r="R81" s="126"/>
      <c r="S81" s="41"/>
      <c r="T81" s="129"/>
      <c r="U81" s="130" t="s">
        <v>674</v>
      </c>
      <c r="V81" s="22"/>
      <c r="W81" s="22"/>
      <c r="X81" s="131">
        <v>0</v>
      </c>
      <c r="Y81" s="131">
        <f>$X$81*$K$81</f>
        <v>0</v>
      </c>
      <c r="Z81" s="131">
        <v>0</v>
      </c>
      <c r="AA81" s="132">
        <f>$Z$81*$K$81</f>
        <v>0</v>
      </c>
      <c r="AR81" s="89" t="s">
        <v>561</v>
      </c>
      <c r="AT81" s="89" t="s">
        <v>784</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561</v>
      </c>
      <c r="BM81" s="89" t="s">
        <v>569</v>
      </c>
    </row>
    <row r="82" spans="2:47" s="6" customFormat="1" ht="16.5" customHeight="1">
      <c r="B82" s="21"/>
      <c r="C82" s="22"/>
      <c r="D82" s="22"/>
      <c r="E82" s="22"/>
      <c r="F82" s="298" t="s">
        <v>568</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65" s="6" customFormat="1" ht="15.75" customHeight="1">
      <c r="B83" s="21"/>
      <c r="C83" s="124" t="s">
        <v>789</v>
      </c>
      <c r="D83" s="124" t="s">
        <v>784</v>
      </c>
      <c r="E83" s="125" t="s">
        <v>570</v>
      </c>
      <c r="F83" s="158" t="s">
        <v>571</v>
      </c>
      <c r="G83" s="280"/>
      <c r="H83" s="280"/>
      <c r="I83" s="280"/>
      <c r="J83" s="127" t="s">
        <v>448</v>
      </c>
      <c r="K83" s="128">
        <v>1</v>
      </c>
      <c r="L83" s="281"/>
      <c r="M83" s="280"/>
      <c r="N83" s="282">
        <f>ROUND($L$83*$K$83,2)</f>
        <v>0</v>
      </c>
      <c r="O83" s="280"/>
      <c r="P83" s="280"/>
      <c r="Q83" s="280"/>
      <c r="R83" s="126"/>
      <c r="S83" s="41"/>
      <c r="T83" s="129"/>
      <c r="U83" s="130" t="s">
        <v>674</v>
      </c>
      <c r="V83" s="22"/>
      <c r="W83" s="22"/>
      <c r="X83" s="131">
        <v>0</v>
      </c>
      <c r="Y83" s="131">
        <f>$X$83*$K$83</f>
        <v>0</v>
      </c>
      <c r="Z83" s="131">
        <v>0</v>
      </c>
      <c r="AA83" s="132">
        <f>$Z$83*$K$83</f>
        <v>0</v>
      </c>
      <c r="AR83" s="89" t="s">
        <v>561</v>
      </c>
      <c r="AT83" s="89" t="s">
        <v>784</v>
      </c>
      <c r="AU83" s="89" t="s">
        <v>713</v>
      </c>
      <c r="AY83" s="6"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561</v>
      </c>
      <c r="BM83" s="89" t="s">
        <v>572</v>
      </c>
    </row>
    <row r="84" spans="2:47" s="6" customFormat="1" ht="16.5" customHeight="1">
      <c r="B84" s="21"/>
      <c r="C84" s="22"/>
      <c r="D84" s="22"/>
      <c r="E84" s="22"/>
      <c r="F84" s="298" t="s">
        <v>573</v>
      </c>
      <c r="G84" s="181"/>
      <c r="H84" s="181"/>
      <c r="I84" s="181"/>
      <c r="J84" s="181"/>
      <c r="K84" s="181"/>
      <c r="L84" s="181"/>
      <c r="M84" s="181"/>
      <c r="N84" s="181"/>
      <c r="O84" s="181"/>
      <c r="P84" s="181"/>
      <c r="Q84" s="181"/>
      <c r="R84" s="181"/>
      <c r="S84" s="41"/>
      <c r="T84" s="50"/>
      <c r="U84" s="22"/>
      <c r="V84" s="22"/>
      <c r="W84" s="22"/>
      <c r="X84" s="22"/>
      <c r="Y84" s="22"/>
      <c r="Z84" s="22"/>
      <c r="AA84" s="51"/>
      <c r="AT84" s="6" t="s">
        <v>884</v>
      </c>
      <c r="AU84" s="6" t="s">
        <v>713</v>
      </c>
    </row>
    <row r="85" spans="2:65" s="6" customFormat="1" ht="15.75" customHeight="1">
      <c r="B85" s="21"/>
      <c r="C85" s="124" t="s">
        <v>803</v>
      </c>
      <c r="D85" s="124" t="s">
        <v>784</v>
      </c>
      <c r="E85" s="125" t="s">
        <v>574</v>
      </c>
      <c r="F85" s="158" t="s">
        <v>575</v>
      </c>
      <c r="G85" s="280"/>
      <c r="H85" s="280"/>
      <c r="I85" s="280"/>
      <c r="J85" s="127" t="s">
        <v>448</v>
      </c>
      <c r="K85" s="128">
        <v>1</v>
      </c>
      <c r="L85" s="281"/>
      <c r="M85" s="280"/>
      <c r="N85" s="282">
        <f>ROUND($L$85*$K$85,2)</f>
        <v>0</v>
      </c>
      <c r="O85" s="280"/>
      <c r="P85" s="280"/>
      <c r="Q85" s="280"/>
      <c r="R85" s="126"/>
      <c r="S85" s="41"/>
      <c r="T85" s="129"/>
      <c r="U85" s="130" t="s">
        <v>674</v>
      </c>
      <c r="V85" s="22"/>
      <c r="W85" s="22"/>
      <c r="X85" s="131">
        <v>0</v>
      </c>
      <c r="Y85" s="131">
        <f>$X$85*$K$85</f>
        <v>0</v>
      </c>
      <c r="Z85" s="131">
        <v>0</v>
      </c>
      <c r="AA85" s="132">
        <f>$Z$85*$K$85</f>
        <v>0</v>
      </c>
      <c r="AR85" s="89" t="s">
        <v>561</v>
      </c>
      <c r="AT85" s="89" t="s">
        <v>784</v>
      </c>
      <c r="AU85" s="89" t="s">
        <v>713</v>
      </c>
      <c r="AY85" s="6"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561</v>
      </c>
      <c r="BM85" s="89" t="s">
        <v>576</v>
      </c>
    </row>
    <row r="86" spans="2:47" s="6" customFormat="1" ht="16.5" customHeight="1">
      <c r="B86" s="21"/>
      <c r="C86" s="22"/>
      <c r="D86" s="22"/>
      <c r="E86" s="22"/>
      <c r="F86" s="298" t="s">
        <v>575</v>
      </c>
      <c r="G86" s="181"/>
      <c r="H86" s="181"/>
      <c r="I86" s="181"/>
      <c r="J86" s="181"/>
      <c r="K86" s="181"/>
      <c r="L86" s="181"/>
      <c r="M86" s="181"/>
      <c r="N86" s="181"/>
      <c r="O86" s="181"/>
      <c r="P86" s="181"/>
      <c r="Q86" s="181"/>
      <c r="R86" s="181"/>
      <c r="S86" s="41"/>
      <c r="T86" s="155"/>
      <c r="U86" s="135"/>
      <c r="V86" s="135"/>
      <c r="W86" s="135"/>
      <c r="X86" s="135"/>
      <c r="Y86" s="135"/>
      <c r="Z86" s="135"/>
      <c r="AA86" s="156"/>
      <c r="AT86" s="6" t="s">
        <v>884</v>
      </c>
      <c r="AU86" s="6" t="s">
        <v>713</v>
      </c>
    </row>
    <row r="87" spans="2:19" s="6" customFormat="1" ht="7.5" customHeight="1">
      <c r="B87" s="36"/>
      <c r="C87" s="37"/>
      <c r="D87" s="37"/>
      <c r="E87" s="37"/>
      <c r="F87" s="37"/>
      <c r="G87" s="37"/>
      <c r="H87" s="37"/>
      <c r="I87" s="37"/>
      <c r="J87" s="37"/>
      <c r="K87" s="37"/>
      <c r="L87" s="37"/>
      <c r="M87" s="37"/>
      <c r="N87" s="37"/>
      <c r="O87" s="37"/>
      <c r="P87" s="37"/>
      <c r="Q87" s="37"/>
      <c r="R87" s="37"/>
      <c r="S87" s="41"/>
    </row>
  </sheetData>
  <sheetProtection password="CC35" sheet="1" objects="1" scenarios="1" formatColumns="0" formatRows="0" sort="0" autoFilter="0"/>
  <mergeCells count="70">
    <mergeCell ref="F8:Q8"/>
    <mergeCell ref="O11:P11"/>
    <mergeCell ref="C2:R2"/>
    <mergeCell ref="C4:R4"/>
    <mergeCell ref="F6:Q6"/>
    <mergeCell ref="F7:Q7"/>
    <mergeCell ref="H29:J29"/>
    <mergeCell ref="M29:P29"/>
    <mergeCell ref="O13:P13"/>
    <mergeCell ref="O14:P14"/>
    <mergeCell ref="O16:P16"/>
    <mergeCell ref="O17:P17"/>
    <mergeCell ref="O19:P19"/>
    <mergeCell ref="O20:P20"/>
    <mergeCell ref="E23:P23"/>
    <mergeCell ref="M26:P26"/>
    <mergeCell ref="H28:J28"/>
    <mergeCell ref="M28:P28"/>
    <mergeCell ref="F44:Q44"/>
    <mergeCell ref="M46:P46"/>
    <mergeCell ref="H30:J30"/>
    <mergeCell ref="M30:P30"/>
    <mergeCell ref="H31:J31"/>
    <mergeCell ref="M31:P31"/>
    <mergeCell ref="H32:J32"/>
    <mergeCell ref="M32:P32"/>
    <mergeCell ref="L34:P34"/>
    <mergeCell ref="C40:R40"/>
    <mergeCell ref="F42:Q42"/>
    <mergeCell ref="F43:Q43"/>
    <mergeCell ref="M68:P68"/>
    <mergeCell ref="M70:Q70"/>
    <mergeCell ref="M48:Q48"/>
    <mergeCell ref="C51:G51"/>
    <mergeCell ref="N51:Q51"/>
    <mergeCell ref="N53:Q53"/>
    <mergeCell ref="N54:Q54"/>
    <mergeCell ref="N55:Q55"/>
    <mergeCell ref="C62:R62"/>
    <mergeCell ref="F64:Q64"/>
    <mergeCell ref="F65:Q65"/>
    <mergeCell ref="F66:Q66"/>
    <mergeCell ref="L81:M81"/>
    <mergeCell ref="N81:Q81"/>
    <mergeCell ref="F73:I73"/>
    <mergeCell ref="L73:M73"/>
    <mergeCell ref="N73:Q73"/>
    <mergeCell ref="F77:I77"/>
    <mergeCell ref="L77:M77"/>
    <mergeCell ref="N77:Q77"/>
    <mergeCell ref="H1:K1"/>
    <mergeCell ref="S2:AC2"/>
    <mergeCell ref="F82:R82"/>
    <mergeCell ref="F83:I83"/>
    <mergeCell ref="L83:M83"/>
    <mergeCell ref="N83:Q83"/>
    <mergeCell ref="F78:R78"/>
    <mergeCell ref="F79:I79"/>
    <mergeCell ref="L79:M79"/>
    <mergeCell ref="N79:Q79"/>
    <mergeCell ref="F86:R86"/>
    <mergeCell ref="N74:Q74"/>
    <mergeCell ref="N75:Q75"/>
    <mergeCell ref="N76:Q76"/>
    <mergeCell ref="F84:R84"/>
    <mergeCell ref="F85:I85"/>
    <mergeCell ref="L85:M85"/>
    <mergeCell ref="N85:Q85"/>
    <mergeCell ref="F80:R80"/>
    <mergeCell ref="F81:I8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165"/>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749</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577</v>
      </c>
      <c r="G7" s="163"/>
      <c r="H7" s="163"/>
      <c r="I7" s="163"/>
      <c r="J7" s="163"/>
      <c r="K7" s="163"/>
      <c r="L7" s="163"/>
      <c r="M7" s="163"/>
      <c r="N7" s="163"/>
      <c r="O7" s="163"/>
      <c r="P7" s="163"/>
      <c r="Q7" s="163"/>
      <c r="R7" s="12"/>
    </row>
    <row r="8" spans="2:18" s="6" customFormat="1" ht="18.75" customHeight="1">
      <c r="B8" s="21"/>
      <c r="C8" s="22"/>
      <c r="D8" s="15" t="s">
        <v>866</v>
      </c>
      <c r="E8" s="22"/>
      <c r="F8" s="182" t="s">
        <v>578</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432</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ROUNDUP($N$76,2)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SUM($BE$76:$BE$164)</f>
        <v>0</v>
      </c>
      <c r="I28" s="181"/>
      <c r="J28" s="181"/>
      <c r="K28" s="22"/>
      <c r="L28" s="22"/>
      <c r="M28" s="293">
        <f>SUM($BE$76:$BE$164)*$F$28</f>
        <v>0</v>
      </c>
      <c r="N28" s="181"/>
      <c r="O28" s="181"/>
      <c r="P28" s="181"/>
      <c r="Q28" s="22"/>
      <c r="R28" s="25"/>
    </row>
    <row r="29" spans="2:18" s="6" customFormat="1" ht="15" customHeight="1">
      <c r="B29" s="21"/>
      <c r="C29" s="22"/>
      <c r="D29" s="22"/>
      <c r="E29" s="27" t="s">
        <v>676</v>
      </c>
      <c r="F29" s="28">
        <v>0.15</v>
      </c>
      <c r="G29" s="94" t="s">
        <v>675</v>
      </c>
      <c r="H29" s="293">
        <f>SUM($BF$76:$BF$164)</f>
        <v>0</v>
      </c>
      <c r="I29" s="181"/>
      <c r="J29" s="181"/>
      <c r="K29" s="22"/>
      <c r="L29" s="22"/>
      <c r="M29" s="293">
        <f>SUM($BF$76:$BF$164)*$F$29</f>
        <v>0</v>
      </c>
      <c r="N29" s="181"/>
      <c r="O29" s="181"/>
      <c r="P29" s="181"/>
      <c r="Q29" s="22"/>
      <c r="R29" s="25"/>
    </row>
    <row r="30" spans="2:18" s="6" customFormat="1" ht="15" customHeight="1" hidden="1">
      <c r="B30" s="21"/>
      <c r="C30" s="22"/>
      <c r="D30" s="22"/>
      <c r="E30" s="27" t="s">
        <v>677</v>
      </c>
      <c r="F30" s="28">
        <v>0.21</v>
      </c>
      <c r="G30" s="94" t="s">
        <v>675</v>
      </c>
      <c r="H30" s="293">
        <f>SUM($BG$76:$BG$164)</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SUM($BH$76:$BH$164)</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SUM($BI$76:$BI$164)</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577</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 11 - 2 - SO 11 Telemetrie - 2.měrné místo PF 20 - odtok z nádrže Marcela</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ROUNDUP($N$76,2)</f>
        <v>0</v>
      </c>
      <c r="O53" s="181"/>
      <c r="P53" s="181"/>
      <c r="Q53" s="181"/>
      <c r="R53" s="25"/>
      <c r="T53" s="22"/>
      <c r="U53" s="22"/>
      <c r="AU53" s="6" t="s">
        <v>761</v>
      </c>
    </row>
    <row r="54" spans="2:21" s="66" customFormat="1" ht="25.5" customHeight="1">
      <c r="B54" s="99"/>
      <c r="C54" s="100"/>
      <c r="D54" s="100" t="s">
        <v>433</v>
      </c>
      <c r="E54" s="100"/>
      <c r="F54" s="100"/>
      <c r="G54" s="100"/>
      <c r="H54" s="100"/>
      <c r="I54" s="100"/>
      <c r="J54" s="100"/>
      <c r="K54" s="100"/>
      <c r="L54" s="100"/>
      <c r="M54" s="100"/>
      <c r="N54" s="289">
        <f>ROUNDUP($N$77,2)</f>
        <v>0</v>
      </c>
      <c r="O54" s="290"/>
      <c r="P54" s="290"/>
      <c r="Q54" s="290"/>
      <c r="R54" s="101"/>
      <c r="T54" s="100"/>
      <c r="U54" s="100"/>
    </row>
    <row r="55" spans="2:21" s="76" customFormat="1" ht="21" customHeight="1">
      <c r="B55" s="102"/>
      <c r="C55" s="78"/>
      <c r="D55" s="78" t="s">
        <v>434</v>
      </c>
      <c r="E55" s="78"/>
      <c r="F55" s="78"/>
      <c r="G55" s="78"/>
      <c r="H55" s="78"/>
      <c r="I55" s="78"/>
      <c r="J55" s="78"/>
      <c r="K55" s="78"/>
      <c r="L55" s="78"/>
      <c r="M55" s="78"/>
      <c r="N55" s="268">
        <f>ROUNDUP($N$78,2)</f>
        <v>0</v>
      </c>
      <c r="O55" s="269"/>
      <c r="P55" s="269"/>
      <c r="Q55" s="269"/>
      <c r="R55" s="103"/>
      <c r="T55" s="78"/>
      <c r="U55" s="78"/>
    </row>
    <row r="56" spans="2:21" s="76" customFormat="1" ht="21" customHeight="1">
      <c r="B56" s="102"/>
      <c r="C56" s="78"/>
      <c r="D56" s="78" t="s">
        <v>435</v>
      </c>
      <c r="E56" s="78"/>
      <c r="F56" s="78"/>
      <c r="G56" s="78"/>
      <c r="H56" s="78"/>
      <c r="I56" s="78"/>
      <c r="J56" s="78"/>
      <c r="K56" s="78"/>
      <c r="L56" s="78"/>
      <c r="M56" s="78"/>
      <c r="N56" s="268">
        <f>ROUNDUP($N$137,2)</f>
        <v>0</v>
      </c>
      <c r="O56" s="269"/>
      <c r="P56" s="269"/>
      <c r="Q56" s="269"/>
      <c r="R56" s="103"/>
      <c r="T56" s="78"/>
      <c r="U56" s="78"/>
    </row>
    <row r="57" spans="2:21" s="76" customFormat="1" ht="21" customHeight="1">
      <c r="B57" s="102"/>
      <c r="C57" s="78"/>
      <c r="D57" s="78" t="s">
        <v>436</v>
      </c>
      <c r="E57" s="78"/>
      <c r="F57" s="78"/>
      <c r="G57" s="78"/>
      <c r="H57" s="78"/>
      <c r="I57" s="78"/>
      <c r="J57" s="78"/>
      <c r="K57" s="78"/>
      <c r="L57" s="78"/>
      <c r="M57" s="78"/>
      <c r="N57" s="268">
        <f>ROUNDUP($N$141,2)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2" customFormat="1" ht="15.75" customHeight="1">
      <c r="B67" s="10"/>
      <c r="C67" s="16" t="s">
        <v>754</v>
      </c>
      <c r="D67" s="11"/>
      <c r="E67" s="11"/>
      <c r="F67" s="287" t="s">
        <v>577</v>
      </c>
      <c r="G67" s="163"/>
      <c r="H67" s="163"/>
      <c r="I67" s="163"/>
      <c r="J67" s="163"/>
      <c r="K67" s="163"/>
      <c r="L67" s="163"/>
      <c r="M67" s="163"/>
      <c r="N67" s="163"/>
      <c r="O67" s="163"/>
      <c r="P67" s="163"/>
      <c r="Q67" s="163"/>
      <c r="R67" s="11"/>
      <c r="S67" s="138"/>
    </row>
    <row r="68" spans="2:19" s="6" customFormat="1" ht="15" customHeight="1">
      <c r="B68" s="21"/>
      <c r="C68" s="15" t="s">
        <v>866</v>
      </c>
      <c r="D68" s="22"/>
      <c r="E68" s="22"/>
      <c r="F68" s="182" t="str">
        <f>$F$8</f>
        <v>SO 11 - 2 - SO 11 Telemetrie - 2.měrné místo PF 20 - odtok z nádrže Marcela</v>
      </c>
      <c r="G68" s="181"/>
      <c r="H68" s="181"/>
      <c r="I68" s="181"/>
      <c r="J68" s="181"/>
      <c r="K68" s="181"/>
      <c r="L68" s="181"/>
      <c r="M68" s="181"/>
      <c r="N68" s="181"/>
      <c r="O68" s="181"/>
      <c r="P68" s="181"/>
      <c r="Q68" s="181"/>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655</v>
      </c>
      <c r="D70" s="22"/>
      <c r="E70" s="22"/>
      <c r="F70" s="17" t="str">
        <f>$F$11</f>
        <v>lom ČSA</v>
      </c>
      <c r="G70" s="22"/>
      <c r="H70" s="22"/>
      <c r="I70" s="22"/>
      <c r="J70" s="22"/>
      <c r="K70" s="16" t="s">
        <v>657</v>
      </c>
      <c r="L70" s="22"/>
      <c r="M70" s="288" t="str">
        <f>IF($O$11="","",$O$11)</f>
        <v>11.03.2013</v>
      </c>
      <c r="N70" s="181"/>
      <c r="O70" s="181"/>
      <c r="P70" s="181"/>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661</v>
      </c>
      <c r="D72" s="22"/>
      <c r="E72" s="22"/>
      <c r="F72" s="17" t="str">
        <f>$E$14</f>
        <v>Výzkumný ústav pro hnědé uhlí a.s.</v>
      </c>
      <c r="G72" s="22"/>
      <c r="H72" s="22"/>
      <c r="I72" s="22"/>
      <c r="J72" s="22"/>
      <c r="K72" s="16" t="s">
        <v>667</v>
      </c>
      <c r="L72" s="22"/>
      <c r="M72" s="183" t="str">
        <f>$E$20</f>
        <v>Ing. Marie Matuštíková</v>
      </c>
      <c r="N72" s="181"/>
      <c r="O72" s="181"/>
      <c r="P72" s="181"/>
      <c r="Q72" s="181"/>
      <c r="R72" s="22"/>
      <c r="S72" s="41"/>
    </row>
    <row r="73" spans="2:19" s="6" customFormat="1" ht="15" customHeight="1">
      <c r="B73" s="21"/>
      <c r="C73" s="16" t="s">
        <v>665</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769</v>
      </c>
      <c r="D75" s="107" t="s">
        <v>689</v>
      </c>
      <c r="E75" s="107" t="s">
        <v>685</v>
      </c>
      <c r="F75" s="283" t="s">
        <v>770</v>
      </c>
      <c r="G75" s="284"/>
      <c r="H75" s="284"/>
      <c r="I75" s="284"/>
      <c r="J75" s="107" t="s">
        <v>771</v>
      </c>
      <c r="K75" s="107" t="s">
        <v>772</v>
      </c>
      <c r="L75" s="283" t="s">
        <v>773</v>
      </c>
      <c r="M75" s="284"/>
      <c r="N75" s="283" t="s">
        <v>774</v>
      </c>
      <c r="O75" s="284"/>
      <c r="P75" s="284"/>
      <c r="Q75" s="284"/>
      <c r="R75" s="108" t="s">
        <v>775</v>
      </c>
      <c r="S75" s="109"/>
      <c r="T75" s="53" t="s">
        <v>776</v>
      </c>
      <c r="U75" s="54" t="s">
        <v>673</v>
      </c>
      <c r="V75" s="54" t="s">
        <v>777</v>
      </c>
      <c r="W75" s="54" t="s">
        <v>778</v>
      </c>
      <c r="X75" s="54" t="s">
        <v>779</v>
      </c>
      <c r="Y75" s="54" t="s">
        <v>780</v>
      </c>
      <c r="Z75" s="54" t="s">
        <v>781</v>
      </c>
      <c r="AA75" s="55" t="s">
        <v>782</v>
      </c>
    </row>
    <row r="76" spans="2:63" s="6" customFormat="1" ht="30" customHeight="1">
      <c r="B76" s="21"/>
      <c r="C76" s="60" t="s">
        <v>760</v>
      </c>
      <c r="D76" s="22"/>
      <c r="E76" s="22"/>
      <c r="F76" s="22"/>
      <c r="G76" s="22"/>
      <c r="H76" s="22"/>
      <c r="I76" s="22"/>
      <c r="J76" s="22"/>
      <c r="K76" s="22"/>
      <c r="L76" s="22"/>
      <c r="M76" s="22"/>
      <c r="N76" s="285">
        <f>$BK$76</f>
        <v>0</v>
      </c>
      <c r="O76" s="181"/>
      <c r="P76" s="181"/>
      <c r="Q76" s="181"/>
      <c r="R76" s="22"/>
      <c r="S76" s="41"/>
      <c r="T76" s="57"/>
      <c r="U76" s="58"/>
      <c r="V76" s="58"/>
      <c r="W76" s="110">
        <f>$W$77</f>
        <v>0</v>
      </c>
      <c r="X76" s="58"/>
      <c r="Y76" s="110">
        <f>$Y$77</f>
        <v>3.58868</v>
      </c>
      <c r="Z76" s="58"/>
      <c r="AA76" s="111">
        <f>$AA$77</f>
        <v>0</v>
      </c>
      <c r="AT76" s="6" t="s">
        <v>703</v>
      </c>
      <c r="AU76" s="6" t="s">
        <v>761</v>
      </c>
      <c r="BK76" s="112">
        <f>$BK$77</f>
        <v>0</v>
      </c>
    </row>
    <row r="77" spans="2:63" s="113" customFormat="1" ht="37.5" customHeight="1">
      <c r="B77" s="114"/>
      <c r="C77" s="115"/>
      <c r="D77" s="116" t="s">
        <v>433</v>
      </c>
      <c r="E77" s="115"/>
      <c r="F77" s="115"/>
      <c r="G77" s="115"/>
      <c r="H77" s="115"/>
      <c r="I77" s="115"/>
      <c r="J77" s="115"/>
      <c r="K77" s="115"/>
      <c r="L77" s="115"/>
      <c r="M77" s="115"/>
      <c r="N77" s="286">
        <f>$BK$77</f>
        <v>0</v>
      </c>
      <c r="O77" s="172"/>
      <c r="P77" s="172"/>
      <c r="Q77" s="172"/>
      <c r="R77" s="115"/>
      <c r="S77" s="117"/>
      <c r="T77" s="118"/>
      <c r="U77" s="115"/>
      <c r="V77" s="115"/>
      <c r="W77" s="119">
        <f>$W$78+$W$137+$W$141</f>
        <v>0</v>
      </c>
      <c r="X77" s="115"/>
      <c r="Y77" s="119">
        <f>$Y$78+$Y$137+$Y$141</f>
        <v>3.58868</v>
      </c>
      <c r="Z77" s="115"/>
      <c r="AA77" s="120">
        <f>$AA$78+$AA$137+$AA$141</f>
        <v>0</v>
      </c>
      <c r="AR77" s="121" t="s">
        <v>795</v>
      </c>
      <c r="AT77" s="121" t="s">
        <v>703</v>
      </c>
      <c r="AU77" s="121" t="s">
        <v>704</v>
      </c>
      <c r="AY77" s="121" t="s">
        <v>783</v>
      </c>
      <c r="BK77" s="122">
        <f>$BK$78+$BK$137+$BK$141</f>
        <v>0</v>
      </c>
    </row>
    <row r="78" spans="2:63" s="113" customFormat="1" ht="21" customHeight="1">
      <c r="B78" s="114"/>
      <c r="C78" s="115"/>
      <c r="D78" s="123" t="s">
        <v>434</v>
      </c>
      <c r="E78" s="115"/>
      <c r="F78" s="115"/>
      <c r="G78" s="115"/>
      <c r="H78" s="115"/>
      <c r="I78" s="115"/>
      <c r="J78" s="115"/>
      <c r="K78" s="115"/>
      <c r="L78" s="115"/>
      <c r="M78" s="115"/>
      <c r="N78" s="171">
        <f>$BK$78</f>
        <v>0</v>
      </c>
      <c r="O78" s="172"/>
      <c r="P78" s="172"/>
      <c r="Q78" s="172"/>
      <c r="R78" s="115"/>
      <c r="S78" s="117"/>
      <c r="T78" s="118"/>
      <c r="U78" s="115"/>
      <c r="V78" s="115"/>
      <c r="W78" s="119">
        <f>SUM($W$79:$W$136)</f>
        <v>0</v>
      </c>
      <c r="X78" s="115"/>
      <c r="Y78" s="119">
        <f>SUM($Y$79:$Y$136)</f>
        <v>0.018940000000000002</v>
      </c>
      <c r="Z78" s="115"/>
      <c r="AA78" s="120">
        <f>SUM($AA$79:$AA$136)</f>
        <v>0</v>
      </c>
      <c r="AR78" s="121" t="s">
        <v>795</v>
      </c>
      <c r="AT78" s="121" t="s">
        <v>703</v>
      </c>
      <c r="AU78" s="121" t="s">
        <v>654</v>
      </c>
      <c r="AY78" s="121" t="s">
        <v>783</v>
      </c>
      <c r="BK78" s="122">
        <f>SUM($BK$79:$BK$136)</f>
        <v>0</v>
      </c>
    </row>
    <row r="79" spans="2:65" s="6" customFormat="1" ht="15.75" customHeight="1">
      <c r="B79" s="21"/>
      <c r="C79" s="124" t="s">
        <v>654</v>
      </c>
      <c r="D79" s="124" t="s">
        <v>784</v>
      </c>
      <c r="E79" s="125" t="s">
        <v>437</v>
      </c>
      <c r="F79" s="158" t="s">
        <v>438</v>
      </c>
      <c r="G79" s="280"/>
      <c r="H79" s="280"/>
      <c r="I79" s="280"/>
      <c r="J79" s="127" t="s">
        <v>944</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654</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654</v>
      </c>
      <c r="BM79" s="89" t="s">
        <v>439</v>
      </c>
    </row>
    <row r="80" spans="2:47" s="6" customFormat="1" ht="16.5" customHeight="1">
      <c r="B80" s="21"/>
      <c r="C80" s="22"/>
      <c r="D80" s="22"/>
      <c r="E80" s="22"/>
      <c r="F80" s="298" t="s">
        <v>440</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47" t="s">
        <v>713</v>
      </c>
      <c r="D81" s="147" t="s">
        <v>948</v>
      </c>
      <c r="E81" s="148" t="s">
        <v>441</v>
      </c>
      <c r="F81" s="300" t="s">
        <v>442</v>
      </c>
      <c r="G81" s="301"/>
      <c r="H81" s="301"/>
      <c r="I81" s="301"/>
      <c r="J81" s="149" t="s">
        <v>944</v>
      </c>
      <c r="K81" s="150">
        <v>1</v>
      </c>
      <c r="L81" s="302"/>
      <c r="M81" s="301"/>
      <c r="N81" s="303">
        <f>ROUND($L$81*$K$81,2)</f>
        <v>0</v>
      </c>
      <c r="O81" s="280"/>
      <c r="P81" s="280"/>
      <c r="Q81" s="280"/>
      <c r="R81" s="126" t="s">
        <v>788</v>
      </c>
      <c r="S81" s="41"/>
      <c r="T81" s="129"/>
      <c r="U81" s="130" t="s">
        <v>674</v>
      </c>
      <c r="V81" s="22"/>
      <c r="W81" s="22"/>
      <c r="X81" s="131">
        <v>0.0004</v>
      </c>
      <c r="Y81" s="131">
        <f>$X$81*$K$81</f>
        <v>0.0004</v>
      </c>
      <c r="Z81" s="131">
        <v>0</v>
      </c>
      <c r="AA81" s="132">
        <f>$Z$81*$K$81</f>
        <v>0</v>
      </c>
      <c r="AR81" s="89" t="s">
        <v>443</v>
      </c>
      <c r="AT81" s="89" t="s">
        <v>948</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443</v>
      </c>
      <c r="BM81" s="89" t="s">
        <v>444</v>
      </c>
    </row>
    <row r="82" spans="2:47" s="6" customFormat="1" ht="16.5" customHeight="1">
      <c r="B82" s="21"/>
      <c r="C82" s="22"/>
      <c r="D82" s="22"/>
      <c r="E82" s="22"/>
      <c r="F82" s="298" t="s">
        <v>442</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47" s="6" customFormat="1" ht="27" customHeight="1">
      <c r="B83" s="21"/>
      <c r="C83" s="22"/>
      <c r="D83" s="22"/>
      <c r="E83" s="22"/>
      <c r="F83" s="299" t="s">
        <v>445</v>
      </c>
      <c r="G83" s="181"/>
      <c r="H83" s="181"/>
      <c r="I83" s="181"/>
      <c r="J83" s="181"/>
      <c r="K83" s="181"/>
      <c r="L83" s="181"/>
      <c r="M83" s="181"/>
      <c r="N83" s="181"/>
      <c r="O83" s="181"/>
      <c r="P83" s="181"/>
      <c r="Q83" s="181"/>
      <c r="R83" s="181"/>
      <c r="S83" s="41"/>
      <c r="T83" s="50"/>
      <c r="U83" s="22"/>
      <c r="V83" s="22"/>
      <c r="W83" s="22"/>
      <c r="X83" s="22"/>
      <c r="Y83" s="22"/>
      <c r="Z83" s="22"/>
      <c r="AA83" s="51"/>
      <c r="AT83" s="6" t="s">
        <v>1118</v>
      </c>
      <c r="AU83" s="6" t="s">
        <v>713</v>
      </c>
    </row>
    <row r="84" spans="2:65" s="6" customFormat="1" ht="15.75" customHeight="1">
      <c r="B84" s="21"/>
      <c r="C84" s="124" t="s">
        <v>795</v>
      </c>
      <c r="D84" s="124" t="s">
        <v>784</v>
      </c>
      <c r="E84" s="125" t="s">
        <v>446</v>
      </c>
      <c r="F84" s="158" t="s">
        <v>447</v>
      </c>
      <c r="G84" s="280"/>
      <c r="H84" s="280"/>
      <c r="I84" s="280"/>
      <c r="J84" s="127" t="s">
        <v>448</v>
      </c>
      <c r="K84" s="128">
        <v>1</v>
      </c>
      <c r="L84" s="281"/>
      <c r="M84" s="280"/>
      <c r="N84" s="282">
        <f>ROUND($L$84*$K$84,2)</f>
        <v>0</v>
      </c>
      <c r="O84" s="280"/>
      <c r="P84" s="280"/>
      <c r="Q84" s="280"/>
      <c r="R84" s="126"/>
      <c r="S84" s="41"/>
      <c r="T84" s="129"/>
      <c r="U84" s="130" t="s">
        <v>674</v>
      </c>
      <c r="V84" s="22"/>
      <c r="W84" s="22"/>
      <c r="X84" s="131">
        <v>0</v>
      </c>
      <c r="Y84" s="131">
        <f>$X$84*$K$84</f>
        <v>0</v>
      </c>
      <c r="Z84" s="131">
        <v>0</v>
      </c>
      <c r="AA84" s="132">
        <f>$Z$84*$K$84</f>
        <v>0</v>
      </c>
      <c r="AR84" s="89" t="s">
        <v>207</v>
      </c>
      <c r="AT84" s="89" t="s">
        <v>784</v>
      </c>
      <c r="AU84" s="89" t="s">
        <v>713</v>
      </c>
      <c r="AY84" s="6"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207</v>
      </c>
      <c r="BM84" s="89" t="s">
        <v>449</v>
      </c>
    </row>
    <row r="85" spans="2:47" s="6" customFormat="1" ht="16.5" customHeight="1">
      <c r="B85" s="21"/>
      <c r="C85" s="22"/>
      <c r="D85" s="22"/>
      <c r="E85" s="22"/>
      <c r="F85" s="298" t="s">
        <v>447</v>
      </c>
      <c r="G85" s="181"/>
      <c r="H85" s="181"/>
      <c r="I85" s="181"/>
      <c r="J85" s="181"/>
      <c r="K85" s="181"/>
      <c r="L85" s="181"/>
      <c r="M85" s="181"/>
      <c r="N85" s="181"/>
      <c r="O85" s="181"/>
      <c r="P85" s="181"/>
      <c r="Q85" s="181"/>
      <c r="R85" s="181"/>
      <c r="S85" s="41"/>
      <c r="T85" s="50"/>
      <c r="U85" s="22"/>
      <c r="V85" s="22"/>
      <c r="W85" s="22"/>
      <c r="X85" s="22"/>
      <c r="Y85" s="22"/>
      <c r="Z85" s="22"/>
      <c r="AA85" s="51"/>
      <c r="AT85" s="6" t="s">
        <v>884</v>
      </c>
      <c r="AU85" s="6" t="s">
        <v>713</v>
      </c>
    </row>
    <row r="86" spans="2:65" s="6" customFormat="1" ht="15.75" customHeight="1">
      <c r="B86" s="21"/>
      <c r="C86" s="147" t="s">
        <v>789</v>
      </c>
      <c r="D86" s="147" t="s">
        <v>948</v>
      </c>
      <c r="E86" s="148" t="s">
        <v>654</v>
      </c>
      <c r="F86" s="300" t="s">
        <v>450</v>
      </c>
      <c r="G86" s="301"/>
      <c r="H86" s="301"/>
      <c r="I86" s="301"/>
      <c r="J86" s="149" t="s">
        <v>944</v>
      </c>
      <c r="K86" s="150">
        <v>1</v>
      </c>
      <c r="L86" s="302"/>
      <c r="M86" s="301"/>
      <c r="N86" s="303">
        <f>ROUND($L$86*$K$86,2)</f>
        <v>0</v>
      </c>
      <c r="O86" s="280"/>
      <c r="P86" s="280"/>
      <c r="Q86" s="280"/>
      <c r="R86" s="126"/>
      <c r="S86" s="41"/>
      <c r="T86" s="129"/>
      <c r="U86" s="130" t="s">
        <v>674</v>
      </c>
      <c r="V86" s="22"/>
      <c r="W86" s="22"/>
      <c r="X86" s="131">
        <v>0</v>
      </c>
      <c r="Y86" s="131">
        <f>$X$86*$K$86</f>
        <v>0</v>
      </c>
      <c r="Z86" s="131">
        <v>0</v>
      </c>
      <c r="AA86" s="132">
        <f>$Z$86*$K$86</f>
        <v>0</v>
      </c>
      <c r="AR86" s="89" t="s">
        <v>451</v>
      </c>
      <c r="AT86" s="89" t="s">
        <v>948</v>
      </c>
      <c r="AU86" s="89" t="s">
        <v>713</v>
      </c>
      <c r="AY86" s="6"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207</v>
      </c>
      <c r="BM86" s="89" t="s">
        <v>452</v>
      </c>
    </row>
    <row r="87" spans="2:47" s="6" customFormat="1" ht="16.5" customHeight="1">
      <c r="B87" s="21"/>
      <c r="C87" s="22"/>
      <c r="D87" s="22"/>
      <c r="E87" s="22"/>
      <c r="F87" s="298" t="s">
        <v>453</v>
      </c>
      <c r="G87" s="181"/>
      <c r="H87" s="181"/>
      <c r="I87" s="181"/>
      <c r="J87" s="181"/>
      <c r="K87" s="181"/>
      <c r="L87" s="181"/>
      <c r="M87" s="181"/>
      <c r="N87" s="181"/>
      <c r="O87" s="181"/>
      <c r="P87" s="181"/>
      <c r="Q87" s="181"/>
      <c r="R87" s="181"/>
      <c r="S87" s="41"/>
      <c r="T87" s="50"/>
      <c r="U87" s="22"/>
      <c r="V87" s="22"/>
      <c r="W87" s="22"/>
      <c r="X87" s="22"/>
      <c r="Y87" s="22"/>
      <c r="Z87" s="22"/>
      <c r="AA87" s="51"/>
      <c r="AT87" s="6" t="s">
        <v>884</v>
      </c>
      <c r="AU87" s="6" t="s">
        <v>713</v>
      </c>
    </row>
    <row r="88" spans="2:47" s="6" customFormat="1" ht="27" customHeight="1">
      <c r="B88" s="21"/>
      <c r="C88" s="22"/>
      <c r="D88" s="22"/>
      <c r="E88" s="22"/>
      <c r="F88" s="299" t="s">
        <v>454</v>
      </c>
      <c r="G88" s="181"/>
      <c r="H88" s="181"/>
      <c r="I88" s="181"/>
      <c r="J88" s="181"/>
      <c r="K88" s="181"/>
      <c r="L88" s="181"/>
      <c r="M88" s="181"/>
      <c r="N88" s="181"/>
      <c r="O88" s="181"/>
      <c r="P88" s="181"/>
      <c r="Q88" s="181"/>
      <c r="R88" s="181"/>
      <c r="S88" s="41"/>
      <c r="T88" s="50"/>
      <c r="U88" s="22"/>
      <c r="V88" s="22"/>
      <c r="W88" s="22"/>
      <c r="X88" s="22"/>
      <c r="Y88" s="22"/>
      <c r="Z88" s="22"/>
      <c r="AA88" s="51"/>
      <c r="AT88" s="6" t="s">
        <v>1118</v>
      </c>
      <c r="AU88" s="6" t="s">
        <v>713</v>
      </c>
    </row>
    <row r="89" spans="2:65" s="6" customFormat="1" ht="27" customHeight="1">
      <c r="B89" s="21"/>
      <c r="C89" s="147" t="s">
        <v>803</v>
      </c>
      <c r="D89" s="147" t="s">
        <v>948</v>
      </c>
      <c r="E89" s="148" t="s">
        <v>713</v>
      </c>
      <c r="F89" s="300" t="s">
        <v>455</v>
      </c>
      <c r="G89" s="301"/>
      <c r="H89" s="301"/>
      <c r="I89" s="301"/>
      <c r="J89" s="149" t="s">
        <v>944</v>
      </c>
      <c r="K89" s="150">
        <v>1</v>
      </c>
      <c r="L89" s="302"/>
      <c r="M89" s="301"/>
      <c r="N89" s="303">
        <f>ROUND($L$89*$K$89,2)</f>
        <v>0</v>
      </c>
      <c r="O89" s="280"/>
      <c r="P89" s="280"/>
      <c r="Q89" s="280"/>
      <c r="R89" s="126"/>
      <c r="S89" s="41"/>
      <c r="T89" s="129"/>
      <c r="U89" s="130" t="s">
        <v>674</v>
      </c>
      <c r="V89" s="22"/>
      <c r="W89" s="22"/>
      <c r="X89" s="131">
        <v>0</v>
      </c>
      <c r="Y89" s="131">
        <f>$X$89*$K$89</f>
        <v>0</v>
      </c>
      <c r="Z89" s="131">
        <v>0</v>
      </c>
      <c r="AA89" s="132">
        <f>$Z$89*$K$89</f>
        <v>0</v>
      </c>
      <c r="AR89" s="89" t="s">
        <v>713</v>
      </c>
      <c r="AT89" s="89" t="s">
        <v>948</v>
      </c>
      <c r="AU89" s="89" t="s">
        <v>713</v>
      </c>
      <c r="AY89" s="6"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654</v>
      </c>
      <c r="BM89" s="89" t="s">
        <v>456</v>
      </c>
    </row>
    <row r="90" spans="2:47" s="6" customFormat="1" ht="16.5" customHeight="1">
      <c r="B90" s="21"/>
      <c r="C90" s="22"/>
      <c r="D90" s="22"/>
      <c r="E90" s="22"/>
      <c r="F90" s="298" t="s">
        <v>455</v>
      </c>
      <c r="G90" s="181"/>
      <c r="H90" s="181"/>
      <c r="I90" s="181"/>
      <c r="J90" s="181"/>
      <c r="K90" s="181"/>
      <c r="L90" s="181"/>
      <c r="M90" s="181"/>
      <c r="N90" s="181"/>
      <c r="O90" s="181"/>
      <c r="P90" s="181"/>
      <c r="Q90" s="181"/>
      <c r="R90" s="181"/>
      <c r="S90" s="41"/>
      <c r="T90" s="50"/>
      <c r="U90" s="22"/>
      <c r="V90" s="22"/>
      <c r="W90" s="22"/>
      <c r="X90" s="22"/>
      <c r="Y90" s="22"/>
      <c r="Z90" s="22"/>
      <c r="AA90" s="51"/>
      <c r="AT90" s="6" t="s">
        <v>884</v>
      </c>
      <c r="AU90" s="6" t="s">
        <v>713</v>
      </c>
    </row>
    <row r="91" spans="2:47" s="6" customFormat="1" ht="27" customHeight="1">
      <c r="B91" s="21"/>
      <c r="C91" s="22"/>
      <c r="D91" s="22"/>
      <c r="E91" s="22"/>
      <c r="F91" s="299" t="s">
        <v>454</v>
      </c>
      <c r="G91" s="181"/>
      <c r="H91" s="181"/>
      <c r="I91" s="181"/>
      <c r="J91" s="181"/>
      <c r="K91" s="181"/>
      <c r="L91" s="181"/>
      <c r="M91" s="181"/>
      <c r="N91" s="181"/>
      <c r="O91" s="181"/>
      <c r="P91" s="181"/>
      <c r="Q91" s="181"/>
      <c r="R91" s="181"/>
      <c r="S91" s="41"/>
      <c r="T91" s="50"/>
      <c r="U91" s="22"/>
      <c r="V91" s="22"/>
      <c r="W91" s="22"/>
      <c r="X91" s="22"/>
      <c r="Y91" s="22"/>
      <c r="Z91" s="22"/>
      <c r="AA91" s="51"/>
      <c r="AT91" s="6" t="s">
        <v>1118</v>
      </c>
      <c r="AU91" s="6" t="s">
        <v>713</v>
      </c>
    </row>
    <row r="92" spans="2:65" s="6" customFormat="1" ht="15.75" customHeight="1">
      <c r="B92" s="21"/>
      <c r="C92" s="147" t="s">
        <v>807</v>
      </c>
      <c r="D92" s="147" t="s">
        <v>948</v>
      </c>
      <c r="E92" s="148" t="s">
        <v>831</v>
      </c>
      <c r="F92" s="300" t="s">
        <v>457</v>
      </c>
      <c r="G92" s="301"/>
      <c r="H92" s="301"/>
      <c r="I92" s="301"/>
      <c r="J92" s="149" t="s">
        <v>944</v>
      </c>
      <c r="K92" s="150">
        <v>1</v>
      </c>
      <c r="L92" s="302"/>
      <c r="M92" s="301"/>
      <c r="N92" s="303">
        <f>ROUND($L$92*$K$92,2)</f>
        <v>0</v>
      </c>
      <c r="O92" s="280"/>
      <c r="P92" s="280"/>
      <c r="Q92" s="280"/>
      <c r="R92" s="126"/>
      <c r="S92" s="41"/>
      <c r="T92" s="129"/>
      <c r="U92" s="130" t="s">
        <v>674</v>
      </c>
      <c r="V92" s="22"/>
      <c r="W92" s="22"/>
      <c r="X92" s="131">
        <v>0</v>
      </c>
      <c r="Y92" s="131">
        <f>$X$92*$K$92</f>
        <v>0</v>
      </c>
      <c r="Z92" s="131">
        <v>0</v>
      </c>
      <c r="AA92" s="132">
        <f>$Z$92*$K$92</f>
        <v>0</v>
      </c>
      <c r="AR92" s="89" t="s">
        <v>713</v>
      </c>
      <c r="AT92" s="89" t="s">
        <v>948</v>
      </c>
      <c r="AU92" s="89" t="s">
        <v>713</v>
      </c>
      <c r="AY92" s="6"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654</v>
      </c>
      <c r="BM92" s="89" t="s">
        <v>458</v>
      </c>
    </row>
    <row r="93" spans="2:47" s="6" customFormat="1" ht="16.5" customHeight="1">
      <c r="B93" s="21"/>
      <c r="C93" s="22"/>
      <c r="D93" s="22"/>
      <c r="E93" s="22"/>
      <c r="F93" s="298" t="s">
        <v>457</v>
      </c>
      <c r="G93" s="181"/>
      <c r="H93" s="181"/>
      <c r="I93" s="181"/>
      <c r="J93" s="181"/>
      <c r="K93" s="181"/>
      <c r="L93" s="181"/>
      <c r="M93" s="181"/>
      <c r="N93" s="181"/>
      <c r="O93" s="181"/>
      <c r="P93" s="181"/>
      <c r="Q93" s="181"/>
      <c r="R93" s="181"/>
      <c r="S93" s="41"/>
      <c r="T93" s="50"/>
      <c r="U93" s="22"/>
      <c r="V93" s="22"/>
      <c r="W93" s="22"/>
      <c r="X93" s="22"/>
      <c r="Y93" s="22"/>
      <c r="Z93" s="22"/>
      <c r="AA93" s="51"/>
      <c r="AT93" s="6" t="s">
        <v>884</v>
      </c>
      <c r="AU93" s="6" t="s">
        <v>713</v>
      </c>
    </row>
    <row r="94" spans="2:47" s="6" customFormat="1" ht="27" customHeight="1">
      <c r="B94" s="21"/>
      <c r="C94" s="22"/>
      <c r="D94" s="22"/>
      <c r="E94" s="22"/>
      <c r="F94" s="299" t="s">
        <v>454</v>
      </c>
      <c r="G94" s="181"/>
      <c r="H94" s="181"/>
      <c r="I94" s="181"/>
      <c r="J94" s="181"/>
      <c r="K94" s="181"/>
      <c r="L94" s="181"/>
      <c r="M94" s="181"/>
      <c r="N94" s="181"/>
      <c r="O94" s="181"/>
      <c r="P94" s="181"/>
      <c r="Q94" s="181"/>
      <c r="R94" s="181"/>
      <c r="S94" s="41"/>
      <c r="T94" s="50"/>
      <c r="U94" s="22"/>
      <c r="V94" s="22"/>
      <c r="W94" s="22"/>
      <c r="X94" s="22"/>
      <c r="Y94" s="22"/>
      <c r="Z94" s="22"/>
      <c r="AA94" s="51"/>
      <c r="AT94" s="6" t="s">
        <v>1118</v>
      </c>
      <c r="AU94" s="6" t="s">
        <v>713</v>
      </c>
    </row>
    <row r="95" spans="2:65" s="6" customFormat="1" ht="15.75" customHeight="1">
      <c r="B95" s="21"/>
      <c r="C95" s="147" t="s">
        <v>811</v>
      </c>
      <c r="D95" s="147" t="s">
        <v>948</v>
      </c>
      <c r="E95" s="148" t="s">
        <v>835</v>
      </c>
      <c r="F95" s="300" t="s">
        <v>459</v>
      </c>
      <c r="G95" s="301"/>
      <c r="H95" s="301"/>
      <c r="I95" s="301"/>
      <c r="J95" s="149" t="s">
        <v>944</v>
      </c>
      <c r="K95" s="150">
        <v>1</v>
      </c>
      <c r="L95" s="302"/>
      <c r="M95" s="301"/>
      <c r="N95" s="303">
        <f>ROUND($L$95*$K$95,2)</f>
        <v>0</v>
      </c>
      <c r="O95" s="280"/>
      <c r="P95" s="280"/>
      <c r="Q95" s="280"/>
      <c r="R95" s="126"/>
      <c r="S95" s="41"/>
      <c r="T95" s="129"/>
      <c r="U95" s="130" t="s">
        <v>674</v>
      </c>
      <c r="V95" s="22"/>
      <c r="W95" s="22"/>
      <c r="X95" s="131">
        <v>0</v>
      </c>
      <c r="Y95" s="131">
        <f>$X$95*$K$95</f>
        <v>0</v>
      </c>
      <c r="Z95" s="131">
        <v>0</v>
      </c>
      <c r="AA95" s="132">
        <f>$Z$95*$K$95</f>
        <v>0</v>
      </c>
      <c r="AR95" s="89" t="s">
        <v>713</v>
      </c>
      <c r="AT95" s="89" t="s">
        <v>948</v>
      </c>
      <c r="AU95" s="89" t="s">
        <v>713</v>
      </c>
      <c r="AY95" s="6" t="s">
        <v>783</v>
      </c>
      <c r="BE95" s="133">
        <f>IF($U$95="základní",$N$95,0)</f>
        <v>0</v>
      </c>
      <c r="BF95" s="133">
        <f>IF($U$95="snížená",$N$95,0)</f>
        <v>0</v>
      </c>
      <c r="BG95" s="133">
        <f>IF($U$95="zákl. přenesená",$N$95,0)</f>
        <v>0</v>
      </c>
      <c r="BH95" s="133">
        <f>IF($U$95="sníž. přenesená",$N$95,0)</f>
        <v>0</v>
      </c>
      <c r="BI95" s="133">
        <f>IF($U$95="nulová",$N$95,0)</f>
        <v>0</v>
      </c>
      <c r="BJ95" s="89" t="s">
        <v>654</v>
      </c>
      <c r="BK95" s="133">
        <f>ROUND($L$95*$K$95,2)</f>
        <v>0</v>
      </c>
      <c r="BL95" s="89" t="s">
        <v>654</v>
      </c>
      <c r="BM95" s="89" t="s">
        <v>460</v>
      </c>
    </row>
    <row r="96" spans="2:47" s="6" customFormat="1" ht="16.5" customHeight="1">
      <c r="B96" s="21"/>
      <c r="C96" s="22"/>
      <c r="D96" s="22"/>
      <c r="E96" s="22"/>
      <c r="F96" s="298" t="s">
        <v>459</v>
      </c>
      <c r="G96" s="181"/>
      <c r="H96" s="181"/>
      <c r="I96" s="181"/>
      <c r="J96" s="181"/>
      <c r="K96" s="181"/>
      <c r="L96" s="181"/>
      <c r="M96" s="181"/>
      <c r="N96" s="181"/>
      <c r="O96" s="181"/>
      <c r="P96" s="181"/>
      <c r="Q96" s="181"/>
      <c r="R96" s="181"/>
      <c r="S96" s="41"/>
      <c r="T96" s="50"/>
      <c r="U96" s="22"/>
      <c r="V96" s="22"/>
      <c r="W96" s="22"/>
      <c r="X96" s="22"/>
      <c r="Y96" s="22"/>
      <c r="Z96" s="22"/>
      <c r="AA96" s="51"/>
      <c r="AT96" s="6" t="s">
        <v>884</v>
      </c>
      <c r="AU96" s="6" t="s">
        <v>713</v>
      </c>
    </row>
    <row r="97" spans="2:47" s="6" customFormat="1" ht="27" customHeight="1">
      <c r="B97" s="21"/>
      <c r="C97" s="22"/>
      <c r="D97" s="22"/>
      <c r="E97" s="22"/>
      <c r="F97" s="299" t="s">
        <v>454</v>
      </c>
      <c r="G97" s="181"/>
      <c r="H97" s="181"/>
      <c r="I97" s="181"/>
      <c r="J97" s="181"/>
      <c r="K97" s="181"/>
      <c r="L97" s="181"/>
      <c r="M97" s="181"/>
      <c r="N97" s="181"/>
      <c r="O97" s="181"/>
      <c r="P97" s="181"/>
      <c r="Q97" s="181"/>
      <c r="R97" s="181"/>
      <c r="S97" s="41"/>
      <c r="T97" s="50"/>
      <c r="U97" s="22"/>
      <c r="V97" s="22"/>
      <c r="W97" s="22"/>
      <c r="X97" s="22"/>
      <c r="Y97" s="22"/>
      <c r="Z97" s="22"/>
      <c r="AA97" s="51"/>
      <c r="AT97" s="6" t="s">
        <v>1118</v>
      </c>
      <c r="AU97" s="6" t="s">
        <v>713</v>
      </c>
    </row>
    <row r="98" spans="2:65" s="6" customFormat="1" ht="15.75" customHeight="1">
      <c r="B98" s="21"/>
      <c r="C98" s="147" t="s">
        <v>815</v>
      </c>
      <c r="D98" s="147" t="s">
        <v>948</v>
      </c>
      <c r="E98" s="148" t="s">
        <v>645</v>
      </c>
      <c r="F98" s="300" t="s">
        <v>461</v>
      </c>
      <c r="G98" s="301"/>
      <c r="H98" s="301"/>
      <c r="I98" s="301"/>
      <c r="J98" s="149" t="s">
        <v>448</v>
      </c>
      <c r="K98" s="150">
        <v>1</v>
      </c>
      <c r="L98" s="302"/>
      <c r="M98" s="301"/>
      <c r="N98" s="303">
        <f>ROUND($L$98*$K$98,2)</f>
        <v>0</v>
      </c>
      <c r="O98" s="280"/>
      <c r="P98" s="280"/>
      <c r="Q98" s="280"/>
      <c r="R98" s="126"/>
      <c r="S98" s="41"/>
      <c r="T98" s="129"/>
      <c r="U98" s="130" t="s">
        <v>674</v>
      </c>
      <c r="V98" s="22"/>
      <c r="W98" s="22"/>
      <c r="X98" s="131">
        <v>0</v>
      </c>
      <c r="Y98" s="131">
        <f>$X$98*$K$98</f>
        <v>0</v>
      </c>
      <c r="Z98" s="131">
        <v>0</v>
      </c>
      <c r="AA98" s="132">
        <f>$Z$98*$K$98</f>
        <v>0</v>
      </c>
      <c r="AR98" s="89" t="s">
        <v>713</v>
      </c>
      <c r="AT98" s="89" t="s">
        <v>948</v>
      </c>
      <c r="AU98" s="89" t="s">
        <v>713</v>
      </c>
      <c r="AY98" s="6" t="s">
        <v>783</v>
      </c>
      <c r="BE98" s="133">
        <f>IF($U$98="základní",$N$98,0)</f>
        <v>0</v>
      </c>
      <c r="BF98" s="133">
        <f>IF($U$98="snížená",$N$98,0)</f>
        <v>0</v>
      </c>
      <c r="BG98" s="133">
        <f>IF($U$98="zákl. přenesená",$N$98,0)</f>
        <v>0</v>
      </c>
      <c r="BH98" s="133">
        <f>IF($U$98="sníž. přenesená",$N$98,0)</f>
        <v>0</v>
      </c>
      <c r="BI98" s="133">
        <f>IF($U$98="nulová",$N$98,0)</f>
        <v>0</v>
      </c>
      <c r="BJ98" s="89" t="s">
        <v>654</v>
      </c>
      <c r="BK98" s="133">
        <f>ROUND($L$98*$K$98,2)</f>
        <v>0</v>
      </c>
      <c r="BL98" s="89" t="s">
        <v>654</v>
      </c>
      <c r="BM98" s="89" t="s">
        <v>462</v>
      </c>
    </row>
    <row r="99" spans="2:47" s="6" customFormat="1" ht="16.5" customHeight="1">
      <c r="B99" s="21"/>
      <c r="C99" s="22"/>
      <c r="D99" s="22"/>
      <c r="E99" s="22"/>
      <c r="F99" s="298" t="s">
        <v>461</v>
      </c>
      <c r="G99" s="181"/>
      <c r="H99" s="181"/>
      <c r="I99" s="181"/>
      <c r="J99" s="181"/>
      <c r="K99" s="181"/>
      <c r="L99" s="181"/>
      <c r="M99" s="181"/>
      <c r="N99" s="181"/>
      <c r="O99" s="181"/>
      <c r="P99" s="181"/>
      <c r="Q99" s="181"/>
      <c r="R99" s="181"/>
      <c r="S99" s="41"/>
      <c r="T99" s="50"/>
      <c r="U99" s="22"/>
      <c r="V99" s="22"/>
      <c r="W99" s="22"/>
      <c r="X99" s="22"/>
      <c r="Y99" s="22"/>
      <c r="Z99" s="22"/>
      <c r="AA99" s="51"/>
      <c r="AT99" s="6" t="s">
        <v>884</v>
      </c>
      <c r="AU99" s="6" t="s">
        <v>713</v>
      </c>
    </row>
    <row r="100" spans="2:65" s="6" customFormat="1" ht="15.75" customHeight="1">
      <c r="B100" s="21"/>
      <c r="C100" s="147" t="s">
        <v>820</v>
      </c>
      <c r="D100" s="147" t="s">
        <v>948</v>
      </c>
      <c r="E100" s="148" t="s">
        <v>958</v>
      </c>
      <c r="F100" s="300" t="s">
        <v>463</v>
      </c>
      <c r="G100" s="301"/>
      <c r="H100" s="301"/>
      <c r="I100" s="301"/>
      <c r="J100" s="149" t="s">
        <v>944</v>
      </c>
      <c r="K100" s="150">
        <v>1</v>
      </c>
      <c r="L100" s="302"/>
      <c r="M100" s="301"/>
      <c r="N100" s="303">
        <f>ROUND($L$100*$K$100,2)</f>
        <v>0</v>
      </c>
      <c r="O100" s="280"/>
      <c r="P100" s="280"/>
      <c r="Q100" s="280"/>
      <c r="R100" s="126"/>
      <c r="S100" s="41"/>
      <c r="T100" s="129"/>
      <c r="U100" s="130" t="s">
        <v>674</v>
      </c>
      <c r="V100" s="22"/>
      <c r="W100" s="22"/>
      <c r="X100" s="131">
        <v>0</v>
      </c>
      <c r="Y100" s="131">
        <f>$X$100*$K$100</f>
        <v>0</v>
      </c>
      <c r="Z100" s="131">
        <v>0</v>
      </c>
      <c r="AA100" s="132">
        <f>$Z$100*$K$100</f>
        <v>0</v>
      </c>
      <c r="AR100" s="89" t="s">
        <v>713</v>
      </c>
      <c r="AT100" s="89" t="s">
        <v>948</v>
      </c>
      <c r="AU100" s="89" t="s">
        <v>713</v>
      </c>
      <c r="AY100" s="6" t="s">
        <v>783</v>
      </c>
      <c r="BE100" s="133">
        <f>IF($U$100="základní",$N$100,0)</f>
        <v>0</v>
      </c>
      <c r="BF100" s="133">
        <f>IF($U$100="snížená",$N$100,0)</f>
        <v>0</v>
      </c>
      <c r="BG100" s="133">
        <f>IF($U$100="zákl. přenesená",$N$100,0)</f>
        <v>0</v>
      </c>
      <c r="BH100" s="133">
        <f>IF($U$100="sníž. přenesená",$N$100,0)</f>
        <v>0</v>
      </c>
      <c r="BI100" s="133">
        <f>IF($U$100="nulová",$N$100,0)</f>
        <v>0</v>
      </c>
      <c r="BJ100" s="89" t="s">
        <v>654</v>
      </c>
      <c r="BK100" s="133">
        <f>ROUND($L$100*$K$100,2)</f>
        <v>0</v>
      </c>
      <c r="BL100" s="89" t="s">
        <v>654</v>
      </c>
      <c r="BM100" s="89" t="s">
        <v>464</v>
      </c>
    </row>
    <row r="101" spans="2:47" s="6" customFormat="1" ht="16.5" customHeight="1">
      <c r="B101" s="21"/>
      <c r="C101" s="22"/>
      <c r="D101" s="22"/>
      <c r="E101" s="22"/>
      <c r="F101" s="298" t="s">
        <v>463</v>
      </c>
      <c r="G101" s="181"/>
      <c r="H101" s="181"/>
      <c r="I101" s="181"/>
      <c r="J101" s="181"/>
      <c r="K101" s="181"/>
      <c r="L101" s="181"/>
      <c r="M101" s="181"/>
      <c r="N101" s="181"/>
      <c r="O101" s="181"/>
      <c r="P101" s="181"/>
      <c r="Q101" s="181"/>
      <c r="R101" s="181"/>
      <c r="S101" s="41"/>
      <c r="T101" s="50"/>
      <c r="U101" s="22"/>
      <c r="V101" s="22"/>
      <c r="W101" s="22"/>
      <c r="X101" s="22"/>
      <c r="Y101" s="22"/>
      <c r="Z101" s="22"/>
      <c r="AA101" s="51"/>
      <c r="AT101" s="6" t="s">
        <v>884</v>
      </c>
      <c r="AU101" s="6" t="s">
        <v>713</v>
      </c>
    </row>
    <row r="102" spans="2:47" s="6" customFormat="1" ht="27" customHeight="1">
      <c r="B102" s="21"/>
      <c r="C102" s="22"/>
      <c r="D102" s="22"/>
      <c r="E102" s="22"/>
      <c r="F102" s="299" t="s">
        <v>454</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1118</v>
      </c>
      <c r="AU102" s="6" t="s">
        <v>713</v>
      </c>
    </row>
    <row r="103" spans="2:65" s="6" customFormat="1" ht="15.75" customHeight="1">
      <c r="B103" s="21"/>
      <c r="C103" s="147" t="s">
        <v>659</v>
      </c>
      <c r="D103" s="147" t="s">
        <v>948</v>
      </c>
      <c r="E103" s="148" t="s">
        <v>964</v>
      </c>
      <c r="F103" s="300" t="s">
        <v>465</v>
      </c>
      <c r="G103" s="301"/>
      <c r="H103" s="301"/>
      <c r="I103" s="301"/>
      <c r="J103" s="149" t="s">
        <v>944</v>
      </c>
      <c r="K103" s="150">
        <v>1</v>
      </c>
      <c r="L103" s="302"/>
      <c r="M103" s="301"/>
      <c r="N103" s="303">
        <f>ROUND($L$103*$K$103,2)</f>
        <v>0</v>
      </c>
      <c r="O103" s="280"/>
      <c r="P103" s="280"/>
      <c r="Q103" s="280"/>
      <c r="R103" s="126"/>
      <c r="S103" s="41"/>
      <c r="T103" s="129"/>
      <c r="U103" s="130" t="s">
        <v>674</v>
      </c>
      <c r="V103" s="22"/>
      <c r="W103" s="22"/>
      <c r="X103" s="131">
        <v>0</v>
      </c>
      <c r="Y103" s="131">
        <f>$X$103*$K$103</f>
        <v>0</v>
      </c>
      <c r="Z103" s="131">
        <v>0</v>
      </c>
      <c r="AA103" s="132">
        <f>$Z$103*$K$103</f>
        <v>0</v>
      </c>
      <c r="AR103" s="89" t="s">
        <v>713</v>
      </c>
      <c r="AT103" s="89" t="s">
        <v>948</v>
      </c>
      <c r="AU103" s="89" t="s">
        <v>713</v>
      </c>
      <c r="AY103" s="6" t="s">
        <v>783</v>
      </c>
      <c r="BE103" s="133">
        <f>IF($U$103="základní",$N$103,0)</f>
        <v>0</v>
      </c>
      <c r="BF103" s="133">
        <f>IF($U$103="snížená",$N$103,0)</f>
        <v>0</v>
      </c>
      <c r="BG103" s="133">
        <f>IF($U$103="zákl. přenesená",$N$103,0)</f>
        <v>0</v>
      </c>
      <c r="BH103" s="133">
        <f>IF($U$103="sníž. přenesená",$N$103,0)</f>
        <v>0</v>
      </c>
      <c r="BI103" s="133">
        <f>IF($U$103="nulová",$N$103,0)</f>
        <v>0</v>
      </c>
      <c r="BJ103" s="89" t="s">
        <v>654</v>
      </c>
      <c r="BK103" s="133">
        <f>ROUND($L$103*$K$103,2)</f>
        <v>0</v>
      </c>
      <c r="BL103" s="89" t="s">
        <v>654</v>
      </c>
      <c r="BM103" s="89" t="s">
        <v>466</v>
      </c>
    </row>
    <row r="104" spans="2:47" s="6" customFormat="1" ht="16.5" customHeight="1">
      <c r="B104" s="21"/>
      <c r="C104" s="22"/>
      <c r="D104" s="22"/>
      <c r="E104" s="22"/>
      <c r="F104" s="298" t="s">
        <v>465</v>
      </c>
      <c r="G104" s="181"/>
      <c r="H104" s="181"/>
      <c r="I104" s="181"/>
      <c r="J104" s="181"/>
      <c r="K104" s="181"/>
      <c r="L104" s="181"/>
      <c r="M104" s="181"/>
      <c r="N104" s="181"/>
      <c r="O104" s="181"/>
      <c r="P104" s="181"/>
      <c r="Q104" s="181"/>
      <c r="R104" s="181"/>
      <c r="S104" s="41"/>
      <c r="T104" s="50"/>
      <c r="U104" s="22"/>
      <c r="V104" s="22"/>
      <c r="W104" s="22"/>
      <c r="X104" s="22"/>
      <c r="Y104" s="22"/>
      <c r="Z104" s="22"/>
      <c r="AA104" s="51"/>
      <c r="AT104" s="6" t="s">
        <v>884</v>
      </c>
      <c r="AU104" s="6" t="s">
        <v>713</v>
      </c>
    </row>
    <row r="105" spans="2:65" s="6" customFormat="1" ht="15.75" customHeight="1">
      <c r="B105" s="21"/>
      <c r="C105" s="124" t="s">
        <v>827</v>
      </c>
      <c r="D105" s="124" t="s">
        <v>784</v>
      </c>
      <c r="E105" s="125" t="s">
        <v>467</v>
      </c>
      <c r="F105" s="158" t="s">
        <v>468</v>
      </c>
      <c r="G105" s="280"/>
      <c r="H105" s="280"/>
      <c r="I105" s="280"/>
      <c r="J105" s="127" t="s">
        <v>448</v>
      </c>
      <c r="K105" s="128">
        <v>1</v>
      </c>
      <c r="L105" s="281"/>
      <c r="M105" s="280"/>
      <c r="N105" s="282">
        <f>ROUND($L$105*$K$105,2)</f>
        <v>0</v>
      </c>
      <c r="O105" s="280"/>
      <c r="P105" s="280"/>
      <c r="Q105" s="280"/>
      <c r="R105" s="126"/>
      <c r="S105" s="41"/>
      <c r="T105" s="129"/>
      <c r="U105" s="130" t="s">
        <v>674</v>
      </c>
      <c r="V105" s="22"/>
      <c r="W105" s="22"/>
      <c r="X105" s="131">
        <v>0</v>
      </c>
      <c r="Y105" s="131">
        <f>$X$105*$K$105</f>
        <v>0</v>
      </c>
      <c r="Z105" s="131">
        <v>0</v>
      </c>
      <c r="AA105" s="132">
        <f>$Z$105*$K$105</f>
        <v>0</v>
      </c>
      <c r="AR105" s="89" t="s">
        <v>207</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207</v>
      </c>
      <c r="BM105" s="89" t="s">
        <v>469</v>
      </c>
    </row>
    <row r="106" spans="2:47" s="6" customFormat="1" ht="16.5" customHeight="1">
      <c r="B106" s="21"/>
      <c r="C106" s="22"/>
      <c r="D106" s="22"/>
      <c r="E106" s="22"/>
      <c r="F106" s="298" t="s">
        <v>468</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27" customHeight="1">
      <c r="B107" s="21"/>
      <c r="C107" s="22"/>
      <c r="D107" s="22"/>
      <c r="E107" s="22"/>
      <c r="F107" s="299" t="s">
        <v>454</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1118</v>
      </c>
      <c r="AU107" s="6" t="s">
        <v>713</v>
      </c>
    </row>
    <row r="108" spans="2:65" s="6" customFormat="1" ht="15.75" customHeight="1">
      <c r="B108" s="21"/>
      <c r="C108" s="124" t="s">
        <v>831</v>
      </c>
      <c r="D108" s="124" t="s">
        <v>784</v>
      </c>
      <c r="E108" s="125" t="s">
        <v>470</v>
      </c>
      <c r="F108" s="158" t="s">
        <v>471</v>
      </c>
      <c r="G108" s="280"/>
      <c r="H108" s="280"/>
      <c r="I108" s="280"/>
      <c r="J108" s="127" t="s">
        <v>448</v>
      </c>
      <c r="K108" s="128">
        <v>1</v>
      </c>
      <c r="L108" s="281"/>
      <c r="M108" s="280"/>
      <c r="N108" s="282">
        <f>ROUND($L$108*$K$108,2)</f>
        <v>0</v>
      </c>
      <c r="O108" s="280"/>
      <c r="P108" s="280"/>
      <c r="Q108" s="280"/>
      <c r="R108" s="126"/>
      <c r="S108" s="41"/>
      <c r="T108" s="129"/>
      <c r="U108" s="130" t="s">
        <v>674</v>
      </c>
      <c r="V108" s="22"/>
      <c r="W108" s="22"/>
      <c r="X108" s="131">
        <v>0</v>
      </c>
      <c r="Y108" s="131">
        <f>$X$108*$K$108</f>
        <v>0</v>
      </c>
      <c r="Z108" s="131">
        <v>0</v>
      </c>
      <c r="AA108" s="132">
        <f>$Z$108*$K$108</f>
        <v>0</v>
      </c>
      <c r="AR108" s="89" t="s">
        <v>207</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207</v>
      </c>
      <c r="BM108" s="89" t="s">
        <v>472</v>
      </c>
    </row>
    <row r="109" spans="2:47" s="6" customFormat="1" ht="16.5" customHeight="1">
      <c r="B109" s="21"/>
      <c r="C109" s="22"/>
      <c r="D109" s="22"/>
      <c r="E109" s="22"/>
      <c r="F109" s="298" t="s">
        <v>471</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65" s="6" customFormat="1" ht="15.75" customHeight="1">
      <c r="B110" s="21"/>
      <c r="C110" s="124" t="s">
        <v>835</v>
      </c>
      <c r="D110" s="124" t="s">
        <v>784</v>
      </c>
      <c r="E110" s="125" t="s">
        <v>473</v>
      </c>
      <c r="F110" s="158" t="s">
        <v>474</v>
      </c>
      <c r="G110" s="280"/>
      <c r="H110" s="280"/>
      <c r="I110" s="280"/>
      <c r="J110" s="127" t="s">
        <v>448</v>
      </c>
      <c r="K110" s="128">
        <v>1</v>
      </c>
      <c r="L110" s="281"/>
      <c r="M110" s="280"/>
      <c r="N110" s="282">
        <f>ROUND($L$110*$K$110,2)</f>
        <v>0</v>
      </c>
      <c r="O110" s="280"/>
      <c r="P110" s="280"/>
      <c r="Q110" s="280"/>
      <c r="R110" s="126"/>
      <c r="S110" s="41"/>
      <c r="T110" s="129"/>
      <c r="U110" s="130" t="s">
        <v>674</v>
      </c>
      <c r="V110" s="22"/>
      <c r="W110" s="22"/>
      <c r="X110" s="131">
        <v>0</v>
      </c>
      <c r="Y110" s="131">
        <f>$X$110*$K$110</f>
        <v>0</v>
      </c>
      <c r="Z110" s="131">
        <v>0</v>
      </c>
      <c r="AA110" s="132">
        <f>$Z$110*$K$110</f>
        <v>0</v>
      </c>
      <c r="AR110" s="89" t="s">
        <v>207</v>
      </c>
      <c r="AT110" s="89" t="s">
        <v>784</v>
      </c>
      <c r="AU110" s="89" t="s">
        <v>713</v>
      </c>
      <c r="AY110" s="6" t="s">
        <v>783</v>
      </c>
      <c r="BE110" s="133">
        <f>IF($U$110="základní",$N$110,0)</f>
        <v>0</v>
      </c>
      <c r="BF110" s="133">
        <f>IF($U$110="snížená",$N$110,0)</f>
        <v>0</v>
      </c>
      <c r="BG110" s="133">
        <f>IF($U$110="zákl. přenesená",$N$110,0)</f>
        <v>0</v>
      </c>
      <c r="BH110" s="133">
        <f>IF($U$110="sníž. přenesená",$N$110,0)</f>
        <v>0</v>
      </c>
      <c r="BI110" s="133">
        <f>IF($U$110="nulová",$N$110,0)</f>
        <v>0</v>
      </c>
      <c r="BJ110" s="89" t="s">
        <v>654</v>
      </c>
      <c r="BK110" s="133">
        <f>ROUND($L$110*$K$110,2)</f>
        <v>0</v>
      </c>
      <c r="BL110" s="89" t="s">
        <v>207</v>
      </c>
      <c r="BM110" s="89" t="s">
        <v>475</v>
      </c>
    </row>
    <row r="111" spans="2:47" s="6" customFormat="1" ht="16.5" customHeight="1">
      <c r="B111" s="21"/>
      <c r="C111" s="22"/>
      <c r="D111" s="22"/>
      <c r="E111" s="22"/>
      <c r="F111" s="298" t="s">
        <v>474</v>
      </c>
      <c r="G111" s="181"/>
      <c r="H111" s="181"/>
      <c r="I111" s="181"/>
      <c r="J111" s="181"/>
      <c r="K111" s="181"/>
      <c r="L111" s="181"/>
      <c r="M111" s="181"/>
      <c r="N111" s="181"/>
      <c r="O111" s="181"/>
      <c r="P111" s="181"/>
      <c r="Q111" s="181"/>
      <c r="R111" s="181"/>
      <c r="S111" s="41"/>
      <c r="T111" s="50"/>
      <c r="U111" s="22"/>
      <c r="V111" s="22"/>
      <c r="W111" s="22"/>
      <c r="X111" s="22"/>
      <c r="Y111" s="22"/>
      <c r="Z111" s="22"/>
      <c r="AA111" s="51"/>
      <c r="AT111" s="6" t="s">
        <v>884</v>
      </c>
      <c r="AU111" s="6" t="s">
        <v>713</v>
      </c>
    </row>
    <row r="112" spans="2:65" s="6" customFormat="1" ht="15.75" customHeight="1">
      <c r="B112" s="21"/>
      <c r="C112" s="147" t="s">
        <v>839</v>
      </c>
      <c r="D112" s="147" t="s">
        <v>948</v>
      </c>
      <c r="E112" s="148" t="s">
        <v>476</v>
      </c>
      <c r="F112" s="300" t="s">
        <v>477</v>
      </c>
      <c r="G112" s="301"/>
      <c r="H112" s="301"/>
      <c r="I112" s="301"/>
      <c r="J112" s="149" t="s">
        <v>944</v>
      </c>
      <c r="K112" s="150">
        <v>1</v>
      </c>
      <c r="L112" s="302"/>
      <c r="M112" s="301"/>
      <c r="N112" s="303">
        <f>ROUND($L$112*$K$112,2)</f>
        <v>0</v>
      </c>
      <c r="O112" s="280"/>
      <c r="P112" s="280"/>
      <c r="Q112" s="280"/>
      <c r="R112" s="126"/>
      <c r="S112" s="41"/>
      <c r="T112" s="129"/>
      <c r="U112" s="130" t="s">
        <v>674</v>
      </c>
      <c r="V112" s="22"/>
      <c r="W112" s="22"/>
      <c r="X112" s="131">
        <v>0.0026</v>
      </c>
      <c r="Y112" s="131">
        <f>$X$112*$K$112</f>
        <v>0.0026</v>
      </c>
      <c r="Z112" s="131">
        <v>0</v>
      </c>
      <c r="AA112" s="132">
        <f>$Z$112*$K$112</f>
        <v>0</v>
      </c>
      <c r="AR112" s="89" t="s">
        <v>451</v>
      </c>
      <c r="AT112" s="89" t="s">
        <v>948</v>
      </c>
      <c r="AU112" s="89" t="s">
        <v>713</v>
      </c>
      <c r="AY112" s="6" t="s">
        <v>783</v>
      </c>
      <c r="BE112" s="133">
        <f>IF($U$112="základní",$N$112,0)</f>
        <v>0</v>
      </c>
      <c r="BF112" s="133">
        <f>IF($U$112="snížená",$N$112,0)</f>
        <v>0</v>
      </c>
      <c r="BG112" s="133">
        <f>IF($U$112="zákl. přenesená",$N$112,0)</f>
        <v>0</v>
      </c>
      <c r="BH112" s="133">
        <f>IF($U$112="sníž. přenesená",$N$112,0)</f>
        <v>0</v>
      </c>
      <c r="BI112" s="133">
        <f>IF($U$112="nulová",$N$112,0)</f>
        <v>0</v>
      </c>
      <c r="BJ112" s="89" t="s">
        <v>654</v>
      </c>
      <c r="BK112" s="133">
        <f>ROUND($L$112*$K$112,2)</f>
        <v>0</v>
      </c>
      <c r="BL112" s="89" t="s">
        <v>207</v>
      </c>
      <c r="BM112" s="89" t="s">
        <v>478</v>
      </c>
    </row>
    <row r="113" spans="2:47" s="6" customFormat="1" ht="16.5" customHeight="1">
      <c r="B113" s="21"/>
      <c r="C113" s="22"/>
      <c r="D113" s="22"/>
      <c r="E113" s="22"/>
      <c r="F113" s="298" t="s">
        <v>477</v>
      </c>
      <c r="G113" s="181"/>
      <c r="H113" s="181"/>
      <c r="I113" s="181"/>
      <c r="J113" s="181"/>
      <c r="K113" s="181"/>
      <c r="L113" s="181"/>
      <c r="M113" s="181"/>
      <c r="N113" s="181"/>
      <c r="O113" s="181"/>
      <c r="P113" s="181"/>
      <c r="Q113" s="181"/>
      <c r="R113" s="181"/>
      <c r="S113" s="41"/>
      <c r="T113" s="50"/>
      <c r="U113" s="22"/>
      <c r="V113" s="22"/>
      <c r="W113" s="22"/>
      <c r="X113" s="22"/>
      <c r="Y113" s="22"/>
      <c r="Z113" s="22"/>
      <c r="AA113" s="51"/>
      <c r="AT113" s="6" t="s">
        <v>884</v>
      </c>
      <c r="AU113" s="6" t="s">
        <v>713</v>
      </c>
    </row>
    <row r="114" spans="2:47" s="6" customFormat="1" ht="27" customHeight="1">
      <c r="B114" s="21"/>
      <c r="C114" s="22"/>
      <c r="D114" s="22"/>
      <c r="E114" s="22"/>
      <c r="F114" s="299" t="s">
        <v>479</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1118</v>
      </c>
      <c r="AU114" s="6" t="s">
        <v>713</v>
      </c>
    </row>
    <row r="115" spans="2:65" s="6" customFormat="1" ht="15.75" customHeight="1">
      <c r="B115" s="21"/>
      <c r="C115" s="147" t="s">
        <v>645</v>
      </c>
      <c r="D115" s="147" t="s">
        <v>948</v>
      </c>
      <c r="E115" s="148" t="s">
        <v>480</v>
      </c>
      <c r="F115" s="300" t="s">
        <v>481</v>
      </c>
      <c r="G115" s="301"/>
      <c r="H115" s="301"/>
      <c r="I115" s="301"/>
      <c r="J115" s="149" t="s">
        <v>944</v>
      </c>
      <c r="K115" s="150">
        <v>3</v>
      </c>
      <c r="L115" s="302"/>
      <c r="M115" s="301"/>
      <c r="N115" s="303">
        <f>ROUND($L$115*$K$115,2)</f>
        <v>0</v>
      </c>
      <c r="O115" s="280"/>
      <c r="P115" s="280"/>
      <c r="Q115" s="280"/>
      <c r="R115" s="126"/>
      <c r="S115" s="41"/>
      <c r="T115" s="129"/>
      <c r="U115" s="130" t="s">
        <v>674</v>
      </c>
      <c r="V115" s="22"/>
      <c r="W115" s="22"/>
      <c r="X115" s="131">
        <v>0.0041</v>
      </c>
      <c r="Y115" s="131">
        <f>$X$115*$K$115</f>
        <v>0.012300000000000002</v>
      </c>
      <c r="Z115" s="131">
        <v>0</v>
      </c>
      <c r="AA115" s="132">
        <f>$Z$115*$K$115</f>
        <v>0</v>
      </c>
      <c r="AR115" s="89" t="s">
        <v>451</v>
      </c>
      <c r="AT115" s="89" t="s">
        <v>948</v>
      </c>
      <c r="AU115" s="89" t="s">
        <v>713</v>
      </c>
      <c r="AY115" s="6" t="s">
        <v>783</v>
      </c>
      <c r="BE115" s="133">
        <f>IF($U$115="základní",$N$115,0)</f>
        <v>0</v>
      </c>
      <c r="BF115" s="133">
        <f>IF($U$115="snížená",$N$115,0)</f>
        <v>0</v>
      </c>
      <c r="BG115" s="133">
        <f>IF($U$115="zákl. přenesená",$N$115,0)</f>
        <v>0</v>
      </c>
      <c r="BH115" s="133">
        <f>IF($U$115="sníž. přenesená",$N$115,0)</f>
        <v>0</v>
      </c>
      <c r="BI115" s="133">
        <f>IF($U$115="nulová",$N$115,0)</f>
        <v>0</v>
      </c>
      <c r="BJ115" s="89" t="s">
        <v>654</v>
      </c>
      <c r="BK115" s="133">
        <f>ROUND($L$115*$K$115,2)</f>
        <v>0</v>
      </c>
      <c r="BL115" s="89" t="s">
        <v>207</v>
      </c>
      <c r="BM115" s="89" t="s">
        <v>482</v>
      </c>
    </row>
    <row r="116" spans="2:47" s="6" customFormat="1" ht="16.5" customHeight="1">
      <c r="B116" s="21"/>
      <c r="C116" s="22"/>
      <c r="D116" s="22"/>
      <c r="E116" s="22"/>
      <c r="F116" s="298" t="s">
        <v>481</v>
      </c>
      <c r="G116" s="181"/>
      <c r="H116" s="181"/>
      <c r="I116" s="181"/>
      <c r="J116" s="181"/>
      <c r="K116" s="181"/>
      <c r="L116" s="181"/>
      <c r="M116" s="181"/>
      <c r="N116" s="181"/>
      <c r="O116" s="181"/>
      <c r="P116" s="181"/>
      <c r="Q116" s="181"/>
      <c r="R116" s="181"/>
      <c r="S116" s="41"/>
      <c r="T116" s="50"/>
      <c r="U116" s="22"/>
      <c r="V116" s="22"/>
      <c r="W116" s="22"/>
      <c r="X116" s="22"/>
      <c r="Y116" s="22"/>
      <c r="Z116" s="22"/>
      <c r="AA116" s="51"/>
      <c r="AT116" s="6" t="s">
        <v>884</v>
      </c>
      <c r="AU116" s="6" t="s">
        <v>713</v>
      </c>
    </row>
    <row r="117" spans="2:65" s="6" customFormat="1" ht="15.75" customHeight="1">
      <c r="B117" s="21"/>
      <c r="C117" s="147" t="s">
        <v>958</v>
      </c>
      <c r="D117" s="147" t="s">
        <v>948</v>
      </c>
      <c r="E117" s="148" t="s">
        <v>483</v>
      </c>
      <c r="F117" s="300" t="s">
        <v>484</v>
      </c>
      <c r="G117" s="301"/>
      <c r="H117" s="301"/>
      <c r="I117" s="301"/>
      <c r="J117" s="149" t="s">
        <v>787</v>
      </c>
      <c r="K117" s="150">
        <v>12</v>
      </c>
      <c r="L117" s="302"/>
      <c r="M117" s="301"/>
      <c r="N117" s="303">
        <f>ROUND($L$117*$K$117,2)</f>
        <v>0</v>
      </c>
      <c r="O117" s="280"/>
      <c r="P117" s="280"/>
      <c r="Q117" s="280"/>
      <c r="R117" s="126"/>
      <c r="S117" s="41"/>
      <c r="T117" s="129"/>
      <c r="U117" s="130" t="s">
        <v>674</v>
      </c>
      <c r="V117" s="22"/>
      <c r="W117" s="22"/>
      <c r="X117" s="131">
        <v>0.0001</v>
      </c>
      <c r="Y117" s="131">
        <f>$X$117*$K$117</f>
        <v>0.0012000000000000001</v>
      </c>
      <c r="Z117" s="131">
        <v>0</v>
      </c>
      <c r="AA117" s="132">
        <f>$Z$117*$K$117</f>
        <v>0</v>
      </c>
      <c r="AR117" s="89" t="s">
        <v>451</v>
      </c>
      <c r="AT117" s="89" t="s">
        <v>948</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207</v>
      </c>
      <c r="BM117" s="89" t="s">
        <v>485</v>
      </c>
    </row>
    <row r="118" spans="2:47" s="6" customFormat="1" ht="16.5" customHeight="1">
      <c r="B118" s="21"/>
      <c r="C118" s="22"/>
      <c r="D118" s="22"/>
      <c r="E118" s="22"/>
      <c r="F118" s="298" t="s">
        <v>484</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65" s="6" customFormat="1" ht="15.75" customHeight="1">
      <c r="B119" s="21"/>
      <c r="C119" s="147" t="s">
        <v>964</v>
      </c>
      <c r="D119" s="147" t="s">
        <v>948</v>
      </c>
      <c r="E119" s="148" t="s">
        <v>486</v>
      </c>
      <c r="F119" s="300" t="s">
        <v>487</v>
      </c>
      <c r="G119" s="301"/>
      <c r="H119" s="301"/>
      <c r="I119" s="301"/>
      <c r="J119" s="149" t="s">
        <v>944</v>
      </c>
      <c r="K119" s="150">
        <v>1</v>
      </c>
      <c r="L119" s="302"/>
      <c r="M119" s="301"/>
      <c r="N119" s="303">
        <f>ROUND($L$119*$K$119,2)</f>
        <v>0</v>
      </c>
      <c r="O119" s="280"/>
      <c r="P119" s="280"/>
      <c r="Q119" s="280"/>
      <c r="R119" s="126"/>
      <c r="S119" s="41"/>
      <c r="T119" s="129"/>
      <c r="U119" s="130" t="s">
        <v>674</v>
      </c>
      <c r="V119" s="22"/>
      <c r="W119" s="22"/>
      <c r="X119" s="131">
        <v>0</v>
      </c>
      <c r="Y119" s="131">
        <f>$X$119*$K$119</f>
        <v>0</v>
      </c>
      <c r="Z119" s="131">
        <v>0</v>
      </c>
      <c r="AA119" s="132">
        <f>$Z$119*$K$119</f>
        <v>0</v>
      </c>
      <c r="AR119" s="89" t="s">
        <v>451</v>
      </c>
      <c r="AT119" s="89" t="s">
        <v>948</v>
      </c>
      <c r="AU119" s="89" t="s">
        <v>713</v>
      </c>
      <c r="AY119" s="6" t="s">
        <v>783</v>
      </c>
      <c r="BE119" s="133">
        <f>IF($U$119="základní",$N$119,0)</f>
        <v>0</v>
      </c>
      <c r="BF119" s="133">
        <f>IF($U$119="snížená",$N$119,0)</f>
        <v>0</v>
      </c>
      <c r="BG119" s="133">
        <f>IF($U$119="zákl. přenesená",$N$119,0)</f>
        <v>0</v>
      </c>
      <c r="BH119" s="133">
        <f>IF($U$119="sníž. přenesená",$N$119,0)</f>
        <v>0</v>
      </c>
      <c r="BI119" s="133">
        <f>IF($U$119="nulová",$N$119,0)</f>
        <v>0</v>
      </c>
      <c r="BJ119" s="89" t="s">
        <v>654</v>
      </c>
      <c r="BK119" s="133">
        <f>ROUND($L$119*$K$119,2)</f>
        <v>0</v>
      </c>
      <c r="BL119" s="89" t="s">
        <v>207</v>
      </c>
      <c r="BM119" s="89" t="s">
        <v>488</v>
      </c>
    </row>
    <row r="120" spans="2:47" s="6" customFormat="1" ht="16.5" customHeight="1">
      <c r="B120" s="21"/>
      <c r="C120" s="22"/>
      <c r="D120" s="22"/>
      <c r="E120" s="22"/>
      <c r="F120" s="298" t="s">
        <v>487</v>
      </c>
      <c r="G120" s="181"/>
      <c r="H120" s="181"/>
      <c r="I120" s="181"/>
      <c r="J120" s="181"/>
      <c r="K120" s="181"/>
      <c r="L120" s="181"/>
      <c r="M120" s="181"/>
      <c r="N120" s="181"/>
      <c r="O120" s="181"/>
      <c r="P120" s="181"/>
      <c r="Q120" s="181"/>
      <c r="R120" s="181"/>
      <c r="S120" s="41"/>
      <c r="T120" s="50"/>
      <c r="U120" s="22"/>
      <c r="V120" s="22"/>
      <c r="W120" s="22"/>
      <c r="X120" s="22"/>
      <c r="Y120" s="22"/>
      <c r="Z120" s="22"/>
      <c r="AA120" s="51"/>
      <c r="AT120" s="6" t="s">
        <v>884</v>
      </c>
      <c r="AU120" s="6" t="s">
        <v>713</v>
      </c>
    </row>
    <row r="121" spans="2:47" s="6" customFormat="1" ht="27" customHeight="1">
      <c r="B121" s="21"/>
      <c r="C121" s="22"/>
      <c r="D121" s="22"/>
      <c r="E121" s="22"/>
      <c r="F121" s="299" t="s">
        <v>454</v>
      </c>
      <c r="G121" s="181"/>
      <c r="H121" s="181"/>
      <c r="I121" s="181"/>
      <c r="J121" s="181"/>
      <c r="K121" s="181"/>
      <c r="L121" s="181"/>
      <c r="M121" s="181"/>
      <c r="N121" s="181"/>
      <c r="O121" s="181"/>
      <c r="P121" s="181"/>
      <c r="Q121" s="181"/>
      <c r="R121" s="181"/>
      <c r="S121" s="41"/>
      <c r="T121" s="50"/>
      <c r="U121" s="22"/>
      <c r="V121" s="22"/>
      <c r="W121" s="22"/>
      <c r="X121" s="22"/>
      <c r="Y121" s="22"/>
      <c r="Z121" s="22"/>
      <c r="AA121" s="51"/>
      <c r="AT121" s="6" t="s">
        <v>1118</v>
      </c>
      <c r="AU121" s="6" t="s">
        <v>713</v>
      </c>
    </row>
    <row r="122" spans="2:65" s="6" customFormat="1" ht="27" customHeight="1">
      <c r="B122" s="21"/>
      <c r="C122" s="147" t="s">
        <v>969</v>
      </c>
      <c r="D122" s="147" t="s">
        <v>948</v>
      </c>
      <c r="E122" s="148" t="s">
        <v>489</v>
      </c>
      <c r="F122" s="300" t="s">
        <v>490</v>
      </c>
      <c r="G122" s="301"/>
      <c r="H122" s="301"/>
      <c r="I122" s="301"/>
      <c r="J122" s="149" t="s">
        <v>944</v>
      </c>
      <c r="K122" s="150">
        <v>2</v>
      </c>
      <c r="L122" s="302"/>
      <c r="M122" s="301"/>
      <c r="N122" s="303">
        <f>ROUND($L$122*$K$122,2)</f>
        <v>0</v>
      </c>
      <c r="O122" s="280"/>
      <c r="P122" s="280"/>
      <c r="Q122" s="280"/>
      <c r="R122" s="126"/>
      <c r="S122" s="41"/>
      <c r="T122" s="129"/>
      <c r="U122" s="130" t="s">
        <v>674</v>
      </c>
      <c r="V122" s="22"/>
      <c r="W122" s="22"/>
      <c r="X122" s="131">
        <v>0</v>
      </c>
      <c r="Y122" s="131">
        <f>$X$122*$K$122</f>
        <v>0</v>
      </c>
      <c r="Z122" s="131">
        <v>0</v>
      </c>
      <c r="AA122" s="132">
        <f>$Z$122*$K$122</f>
        <v>0</v>
      </c>
      <c r="AR122" s="89" t="s">
        <v>451</v>
      </c>
      <c r="AT122" s="89" t="s">
        <v>948</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207</v>
      </c>
      <c r="BM122" s="89" t="s">
        <v>491</v>
      </c>
    </row>
    <row r="123" spans="2:47" s="6" customFormat="1" ht="16.5" customHeight="1">
      <c r="B123" s="21"/>
      <c r="C123" s="22"/>
      <c r="D123" s="22"/>
      <c r="E123" s="22"/>
      <c r="F123" s="298" t="s">
        <v>492</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47" s="6" customFormat="1" ht="27" customHeight="1">
      <c r="B124" s="21"/>
      <c r="C124" s="22"/>
      <c r="D124" s="22"/>
      <c r="E124" s="22"/>
      <c r="F124" s="299" t="s">
        <v>454</v>
      </c>
      <c r="G124" s="181"/>
      <c r="H124" s="181"/>
      <c r="I124" s="181"/>
      <c r="J124" s="181"/>
      <c r="K124" s="181"/>
      <c r="L124" s="181"/>
      <c r="M124" s="181"/>
      <c r="N124" s="181"/>
      <c r="O124" s="181"/>
      <c r="P124" s="181"/>
      <c r="Q124" s="181"/>
      <c r="R124" s="181"/>
      <c r="S124" s="41"/>
      <c r="T124" s="50"/>
      <c r="U124" s="22"/>
      <c r="V124" s="22"/>
      <c r="W124" s="22"/>
      <c r="X124" s="22"/>
      <c r="Y124" s="22"/>
      <c r="Z124" s="22"/>
      <c r="AA124" s="51"/>
      <c r="AT124" s="6" t="s">
        <v>1118</v>
      </c>
      <c r="AU124" s="6" t="s">
        <v>713</v>
      </c>
    </row>
    <row r="125" spans="2:65" s="6" customFormat="1" ht="27" customHeight="1">
      <c r="B125" s="21"/>
      <c r="C125" s="147" t="s">
        <v>974</v>
      </c>
      <c r="D125" s="147" t="s">
        <v>948</v>
      </c>
      <c r="E125" s="148" t="s">
        <v>493</v>
      </c>
      <c r="F125" s="300" t="s">
        <v>494</v>
      </c>
      <c r="G125" s="301"/>
      <c r="H125" s="301"/>
      <c r="I125" s="301"/>
      <c r="J125" s="149" t="s">
        <v>448</v>
      </c>
      <c r="K125" s="150">
        <v>1</v>
      </c>
      <c r="L125" s="302"/>
      <c r="M125" s="301"/>
      <c r="N125" s="303">
        <f>ROUND($L$125*$K$125,2)</f>
        <v>0</v>
      </c>
      <c r="O125" s="280"/>
      <c r="P125" s="280"/>
      <c r="Q125" s="280"/>
      <c r="R125" s="126"/>
      <c r="S125" s="41"/>
      <c r="T125" s="129"/>
      <c r="U125" s="130" t="s">
        <v>674</v>
      </c>
      <c r="V125" s="22"/>
      <c r="W125" s="22"/>
      <c r="X125" s="131">
        <v>0</v>
      </c>
      <c r="Y125" s="131">
        <f>$X$125*$K$125</f>
        <v>0</v>
      </c>
      <c r="Z125" s="131">
        <v>0</v>
      </c>
      <c r="AA125" s="132">
        <f>$Z$125*$K$125</f>
        <v>0</v>
      </c>
      <c r="AR125" s="89" t="s">
        <v>451</v>
      </c>
      <c r="AT125" s="89" t="s">
        <v>948</v>
      </c>
      <c r="AU125" s="89" t="s">
        <v>713</v>
      </c>
      <c r="AY125" s="6" t="s">
        <v>783</v>
      </c>
      <c r="BE125" s="133">
        <f>IF($U$125="základní",$N$125,0)</f>
        <v>0</v>
      </c>
      <c r="BF125" s="133">
        <f>IF($U$125="snížená",$N$125,0)</f>
        <v>0</v>
      </c>
      <c r="BG125" s="133">
        <f>IF($U$125="zákl. přenesená",$N$125,0)</f>
        <v>0</v>
      </c>
      <c r="BH125" s="133">
        <f>IF($U$125="sníž. přenesená",$N$125,0)</f>
        <v>0</v>
      </c>
      <c r="BI125" s="133">
        <f>IF($U$125="nulová",$N$125,0)</f>
        <v>0</v>
      </c>
      <c r="BJ125" s="89" t="s">
        <v>654</v>
      </c>
      <c r="BK125" s="133">
        <f>ROUND($L$125*$K$125,2)</f>
        <v>0</v>
      </c>
      <c r="BL125" s="89" t="s">
        <v>207</v>
      </c>
      <c r="BM125" s="89" t="s">
        <v>495</v>
      </c>
    </row>
    <row r="126" spans="2:47" s="6" customFormat="1" ht="16.5" customHeight="1">
      <c r="B126" s="21"/>
      <c r="C126" s="22"/>
      <c r="D126" s="22"/>
      <c r="E126" s="22"/>
      <c r="F126" s="298" t="s">
        <v>494</v>
      </c>
      <c r="G126" s="181"/>
      <c r="H126" s="181"/>
      <c r="I126" s="181"/>
      <c r="J126" s="181"/>
      <c r="K126" s="181"/>
      <c r="L126" s="181"/>
      <c r="M126" s="181"/>
      <c r="N126" s="181"/>
      <c r="O126" s="181"/>
      <c r="P126" s="181"/>
      <c r="Q126" s="181"/>
      <c r="R126" s="181"/>
      <c r="S126" s="41"/>
      <c r="T126" s="50"/>
      <c r="U126" s="22"/>
      <c r="V126" s="22"/>
      <c r="W126" s="22"/>
      <c r="X126" s="22"/>
      <c r="Y126" s="22"/>
      <c r="Z126" s="22"/>
      <c r="AA126" s="51"/>
      <c r="AT126" s="6" t="s">
        <v>884</v>
      </c>
      <c r="AU126" s="6" t="s">
        <v>713</v>
      </c>
    </row>
    <row r="127" spans="2:65" s="6" customFormat="1" ht="15.75" customHeight="1">
      <c r="B127" s="21"/>
      <c r="C127" s="147" t="s">
        <v>980</v>
      </c>
      <c r="D127" s="147" t="s">
        <v>948</v>
      </c>
      <c r="E127" s="148" t="s">
        <v>496</v>
      </c>
      <c r="F127" s="300" t="s">
        <v>497</v>
      </c>
      <c r="G127" s="301"/>
      <c r="H127" s="301"/>
      <c r="I127" s="301"/>
      <c r="J127" s="149" t="s">
        <v>498</v>
      </c>
      <c r="K127" s="150">
        <v>1</v>
      </c>
      <c r="L127" s="302"/>
      <c r="M127" s="301"/>
      <c r="N127" s="303">
        <f>ROUND($L$127*$K$127,2)</f>
        <v>0</v>
      </c>
      <c r="O127" s="280"/>
      <c r="P127" s="280"/>
      <c r="Q127" s="280"/>
      <c r="R127" s="126"/>
      <c r="S127" s="41"/>
      <c r="T127" s="129"/>
      <c r="U127" s="130" t="s">
        <v>674</v>
      </c>
      <c r="V127" s="22"/>
      <c r="W127" s="22"/>
      <c r="X127" s="131">
        <v>0</v>
      </c>
      <c r="Y127" s="131">
        <f>$X$127*$K$127</f>
        <v>0</v>
      </c>
      <c r="Z127" s="131">
        <v>0</v>
      </c>
      <c r="AA127" s="132">
        <f>$Z$127*$K$127</f>
        <v>0</v>
      </c>
      <c r="AR127" s="89" t="s">
        <v>451</v>
      </c>
      <c r="AT127" s="89" t="s">
        <v>948</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207</v>
      </c>
      <c r="BM127" s="89" t="s">
        <v>499</v>
      </c>
    </row>
    <row r="128" spans="2:47" s="6" customFormat="1" ht="16.5" customHeight="1">
      <c r="B128" s="21"/>
      <c r="C128" s="22"/>
      <c r="D128" s="22"/>
      <c r="E128" s="22"/>
      <c r="F128" s="298" t="s">
        <v>497</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65" s="6" customFormat="1" ht="39" customHeight="1">
      <c r="B129" s="21"/>
      <c r="C129" s="124" t="s">
        <v>644</v>
      </c>
      <c r="D129" s="124" t="s">
        <v>784</v>
      </c>
      <c r="E129" s="125" t="s">
        <v>500</v>
      </c>
      <c r="F129" s="158" t="s">
        <v>501</v>
      </c>
      <c r="G129" s="280"/>
      <c r="H129" s="280"/>
      <c r="I129" s="280"/>
      <c r="J129" s="127" t="s">
        <v>787</v>
      </c>
      <c r="K129" s="128">
        <v>10</v>
      </c>
      <c r="L129" s="281"/>
      <c r="M129" s="280"/>
      <c r="N129" s="282">
        <f>ROUND($L$129*$K$129,2)</f>
        <v>0</v>
      </c>
      <c r="O129" s="280"/>
      <c r="P129" s="280"/>
      <c r="Q129" s="280"/>
      <c r="R129" s="126" t="s">
        <v>788</v>
      </c>
      <c r="S129" s="41"/>
      <c r="T129" s="129"/>
      <c r="U129" s="130" t="s">
        <v>674</v>
      </c>
      <c r="V129" s="22"/>
      <c r="W129" s="22"/>
      <c r="X129" s="131">
        <v>0</v>
      </c>
      <c r="Y129" s="131">
        <f>$X$129*$K$129</f>
        <v>0</v>
      </c>
      <c r="Z129" s="131">
        <v>0</v>
      </c>
      <c r="AA129" s="132">
        <f>$Z$129*$K$129</f>
        <v>0</v>
      </c>
      <c r="AR129" s="89" t="s">
        <v>654</v>
      </c>
      <c r="AT129" s="89" t="s">
        <v>784</v>
      </c>
      <c r="AU129" s="89" t="s">
        <v>713</v>
      </c>
      <c r="AY129" s="6" t="s">
        <v>783</v>
      </c>
      <c r="BE129" s="133">
        <f>IF($U$129="základní",$N$129,0)</f>
        <v>0</v>
      </c>
      <c r="BF129" s="133">
        <f>IF($U$129="snížená",$N$129,0)</f>
        <v>0</v>
      </c>
      <c r="BG129" s="133">
        <f>IF($U$129="zákl. přenesená",$N$129,0)</f>
        <v>0</v>
      </c>
      <c r="BH129" s="133">
        <f>IF($U$129="sníž. přenesená",$N$129,0)</f>
        <v>0</v>
      </c>
      <c r="BI129" s="133">
        <f>IF($U$129="nulová",$N$129,0)</f>
        <v>0</v>
      </c>
      <c r="BJ129" s="89" t="s">
        <v>654</v>
      </c>
      <c r="BK129" s="133">
        <f>ROUND($L$129*$K$129,2)</f>
        <v>0</v>
      </c>
      <c r="BL129" s="89" t="s">
        <v>654</v>
      </c>
      <c r="BM129" s="89" t="s">
        <v>502</v>
      </c>
    </row>
    <row r="130" spans="2:47" s="6" customFormat="1" ht="16.5" customHeight="1">
      <c r="B130" s="21"/>
      <c r="C130" s="22"/>
      <c r="D130" s="22"/>
      <c r="E130" s="22"/>
      <c r="F130" s="298" t="s">
        <v>501</v>
      </c>
      <c r="G130" s="181"/>
      <c r="H130" s="181"/>
      <c r="I130" s="181"/>
      <c r="J130" s="181"/>
      <c r="K130" s="181"/>
      <c r="L130" s="181"/>
      <c r="M130" s="181"/>
      <c r="N130" s="181"/>
      <c r="O130" s="181"/>
      <c r="P130" s="181"/>
      <c r="Q130" s="181"/>
      <c r="R130" s="181"/>
      <c r="S130" s="41"/>
      <c r="T130" s="50"/>
      <c r="U130" s="22"/>
      <c r="V130" s="22"/>
      <c r="W130" s="22"/>
      <c r="X130" s="22"/>
      <c r="Y130" s="22"/>
      <c r="Z130" s="22"/>
      <c r="AA130" s="51"/>
      <c r="AT130" s="6" t="s">
        <v>884</v>
      </c>
      <c r="AU130" s="6" t="s">
        <v>713</v>
      </c>
    </row>
    <row r="131" spans="2:65" s="6" customFormat="1" ht="15.75" customHeight="1">
      <c r="B131" s="21"/>
      <c r="C131" s="147" t="s">
        <v>991</v>
      </c>
      <c r="D131" s="147" t="s">
        <v>948</v>
      </c>
      <c r="E131" s="148" t="s">
        <v>503</v>
      </c>
      <c r="F131" s="300" t="s">
        <v>504</v>
      </c>
      <c r="G131" s="301"/>
      <c r="H131" s="301"/>
      <c r="I131" s="301"/>
      <c r="J131" s="149" t="s">
        <v>787</v>
      </c>
      <c r="K131" s="150">
        <v>10</v>
      </c>
      <c r="L131" s="302"/>
      <c r="M131" s="301"/>
      <c r="N131" s="303">
        <f>ROUND($L$131*$K$131,2)</f>
        <v>0</v>
      </c>
      <c r="O131" s="280"/>
      <c r="P131" s="280"/>
      <c r="Q131" s="280"/>
      <c r="R131" s="126"/>
      <c r="S131" s="41"/>
      <c r="T131" s="129"/>
      <c r="U131" s="130" t="s">
        <v>674</v>
      </c>
      <c r="V131" s="22"/>
      <c r="W131" s="22"/>
      <c r="X131" s="131">
        <v>0.0001</v>
      </c>
      <c r="Y131" s="131">
        <f>$X$131*$K$131</f>
        <v>0.001</v>
      </c>
      <c r="Z131" s="131">
        <v>0</v>
      </c>
      <c r="AA131" s="132">
        <f>$Z$131*$K$131</f>
        <v>0</v>
      </c>
      <c r="AR131" s="89" t="s">
        <v>443</v>
      </c>
      <c r="AT131" s="89" t="s">
        <v>948</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443</v>
      </c>
      <c r="BM131" s="89" t="s">
        <v>505</v>
      </c>
    </row>
    <row r="132" spans="2:47" s="6" customFormat="1" ht="16.5" customHeight="1">
      <c r="B132" s="21"/>
      <c r="C132" s="22"/>
      <c r="D132" s="22"/>
      <c r="E132" s="22"/>
      <c r="F132" s="298" t="s">
        <v>504</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65" s="6" customFormat="1" ht="27" customHeight="1">
      <c r="B133" s="21"/>
      <c r="C133" s="124" t="s">
        <v>998</v>
      </c>
      <c r="D133" s="124" t="s">
        <v>784</v>
      </c>
      <c r="E133" s="125" t="s">
        <v>506</v>
      </c>
      <c r="F133" s="158" t="s">
        <v>507</v>
      </c>
      <c r="G133" s="280"/>
      <c r="H133" s="280"/>
      <c r="I133" s="280"/>
      <c r="J133" s="127" t="s">
        <v>787</v>
      </c>
      <c r="K133" s="128">
        <v>30</v>
      </c>
      <c r="L133" s="281"/>
      <c r="M133" s="280"/>
      <c r="N133" s="282">
        <f>ROUND($L$133*$K$133,2)</f>
        <v>0</v>
      </c>
      <c r="O133" s="280"/>
      <c r="P133" s="280"/>
      <c r="Q133" s="280"/>
      <c r="R133" s="126" t="s">
        <v>788</v>
      </c>
      <c r="S133" s="41"/>
      <c r="T133" s="129"/>
      <c r="U133" s="130" t="s">
        <v>674</v>
      </c>
      <c r="V133" s="22"/>
      <c r="W133" s="22"/>
      <c r="X133" s="131">
        <v>0</v>
      </c>
      <c r="Y133" s="131">
        <f>$X$133*$K$133</f>
        <v>0</v>
      </c>
      <c r="Z133" s="131">
        <v>0</v>
      </c>
      <c r="AA133" s="132">
        <f>$Z$133*$K$133</f>
        <v>0</v>
      </c>
      <c r="AR133" s="89" t="s">
        <v>207</v>
      </c>
      <c r="AT133" s="89" t="s">
        <v>784</v>
      </c>
      <c r="AU133" s="89" t="s">
        <v>713</v>
      </c>
      <c r="AY133" s="6" t="s">
        <v>783</v>
      </c>
      <c r="BE133" s="133">
        <f>IF($U$133="základní",$N$133,0)</f>
        <v>0</v>
      </c>
      <c r="BF133" s="133">
        <f>IF($U$133="snížená",$N$133,0)</f>
        <v>0</v>
      </c>
      <c r="BG133" s="133">
        <f>IF($U$133="zákl. přenesená",$N$133,0)</f>
        <v>0</v>
      </c>
      <c r="BH133" s="133">
        <f>IF($U$133="sníž. přenesená",$N$133,0)</f>
        <v>0</v>
      </c>
      <c r="BI133" s="133">
        <f>IF($U$133="nulová",$N$133,0)</f>
        <v>0</v>
      </c>
      <c r="BJ133" s="89" t="s">
        <v>654</v>
      </c>
      <c r="BK133" s="133">
        <f>ROUND($L$133*$K$133,2)</f>
        <v>0</v>
      </c>
      <c r="BL133" s="89" t="s">
        <v>207</v>
      </c>
      <c r="BM133" s="89" t="s">
        <v>508</v>
      </c>
    </row>
    <row r="134" spans="2:47" s="6" customFormat="1" ht="16.5" customHeight="1">
      <c r="B134" s="21"/>
      <c r="C134" s="22"/>
      <c r="D134" s="22"/>
      <c r="E134" s="22"/>
      <c r="F134" s="298" t="s">
        <v>509</v>
      </c>
      <c r="G134" s="181"/>
      <c r="H134" s="181"/>
      <c r="I134" s="181"/>
      <c r="J134" s="181"/>
      <c r="K134" s="181"/>
      <c r="L134" s="181"/>
      <c r="M134" s="181"/>
      <c r="N134" s="181"/>
      <c r="O134" s="181"/>
      <c r="P134" s="181"/>
      <c r="Q134" s="181"/>
      <c r="R134" s="181"/>
      <c r="S134" s="41"/>
      <c r="T134" s="50"/>
      <c r="U134" s="22"/>
      <c r="V134" s="22"/>
      <c r="W134" s="22"/>
      <c r="X134" s="22"/>
      <c r="Y134" s="22"/>
      <c r="Z134" s="22"/>
      <c r="AA134" s="51"/>
      <c r="AT134" s="6" t="s">
        <v>884</v>
      </c>
      <c r="AU134" s="6" t="s">
        <v>713</v>
      </c>
    </row>
    <row r="135" spans="2:65" s="6" customFormat="1" ht="15.75" customHeight="1">
      <c r="B135" s="21"/>
      <c r="C135" s="147" t="s">
        <v>1005</v>
      </c>
      <c r="D135" s="147" t="s">
        <v>948</v>
      </c>
      <c r="E135" s="148" t="s">
        <v>510</v>
      </c>
      <c r="F135" s="300" t="s">
        <v>511</v>
      </c>
      <c r="G135" s="301"/>
      <c r="H135" s="301"/>
      <c r="I135" s="301"/>
      <c r="J135" s="149" t="s">
        <v>787</v>
      </c>
      <c r="K135" s="150">
        <v>30</v>
      </c>
      <c r="L135" s="302"/>
      <c r="M135" s="301"/>
      <c r="N135" s="303">
        <f>ROUND($L$135*$K$135,2)</f>
        <v>0</v>
      </c>
      <c r="O135" s="280"/>
      <c r="P135" s="280"/>
      <c r="Q135" s="280"/>
      <c r="R135" s="126" t="s">
        <v>788</v>
      </c>
      <c r="S135" s="41"/>
      <c r="T135" s="129"/>
      <c r="U135" s="130" t="s">
        <v>674</v>
      </c>
      <c r="V135" s="22"/>
      <c r="W135" s="22"/>
      <c r="X135" s="131">
        <v>4.8E-05</v>
      </c>
      <c r="Y135" s="131">
        <f>$X$135*$K$135</f>
        <v>0.00144</v>
      </c>
      <c r="Z135" s="131">
        <v>0</v>
      </c>
      <c r="AA135" s="132">
        <f>$Z$135*$K$135</f>
        <v>0</v>
      </c>
      <c r="AR135" s="89" t="s">
        <v>443</v>
      </c>
      <c r="AT135" s="89" t="s">
        <v>948</v>
      </c>
      <c r="AU135" s="89" t="s">
        <v>713</v>
      </c>
      <c r="AY135" s="6" t="s">
        <v>783</v>
      </c>
      <c r="BE135" s="133">
        <f>IF($U$135="základní",$N$135,0)</f>
        <v>0</v>
      </c>
      <c r="BF135" s="133">
        <f>IF($U$135="snížená",$N$135,0)</f>
        <v>0</v>
      </c>
      <c r="BG135" s="133">
        <f>IF($U$135="zákl. přenesená",$N$135,0)</f>
        <v>0</v>
      </c>
      <c r="BH135" s="133">
        <f>IF($U$135="sníž. přenesená",$N$135,0)</f>
        <v>0</v>
      </c>
      <c r="BI135" s="133">
        <f>IF($U$135="nulová",$N$135,0)</f>
        <v>0</v>
      </c>
      <c r="BJ135" s="89" t="s">
        <v>654</v>
      </c>
      <c r="BK135" s="133">
        <f>ROUND($L$135*$K$135,2)</f>
        <v>0</v>
      </c>
      <c r="BL135" s="89" t="s">
        <v>443</v>
      </c>
      <c r="BM135" s="89" t="s">
        <v>512</v>
      </c>
    </row>
    <row r="136" spans="2:47" s="6" customFormat="1" ht="16.5" customHeight="1">
      <c r="B136" s="21"/>
      <c r="C136" s="22"/>
      <c r="D136" s="22"/>
      <c r="E136" s="22"/>
      <c r="F136" s="298" t="s">
        <v>511</v>
      </c>
      <c r="G136" s="181"/>
      <c r="H136" s="181"/>
      <c r="I136" s="181"/>
      <c r="J136" s="181"/>
      <c r="K136" s="181"/>
      <c r="L136" s="181"/>
      <c r="M136" s="181"/>
      <c r="N136" s="181"/>
      <c r="O136" s="181"/>
      <c r="P136" s="181"/>
      <c r="Q136" s="181"/>
      <c r="R136" s="181"/>
      <c r="S136" s="41"/>
      <c r="T136" s="50"/>
      <c r="U136" s="22"/>
      <c r="V136" s="22"/>
      <c r="W136" s="22"/>
      <c r="X136" s="22"/>
      <c r="Y136" s="22"/>
      <c r="Z136" s="22"/>
      <c r="AA136" s="51"/>
      <c r="AT136" s="6" t="s">
        <v>884</v>
      </c>
      <c r="AU136" s="6" t="s">
        <v>713</v>
      </c>
    </row>
    <row r="137" spans="2:63" s="113" customFormat="1" ht="30.75" customHeight="1">
      <c r="B137" s="114"/>
      <c r="C137" s="115"/>
      <c r="D137" s="123" t="s">
        <v>435</v>
      </c>
      <c r="E137" s="115"/>
      <c r="F137" s="115"/>
      <c r="G137" s="115"/>
      <c r="H137" s="115"/>
      <c r="I137" s="115"/>
      <c r="J137" s="115"/>
      <c r="K137" s="115"/>
      <c r="L137" s="115"/>
      <c r="M137" s="115"/>
      <c r="N137" s="171">
        <f>$BK$137</f>
        <v>0</v>
      </c>
      <c r="O137" s="172"/>
      <c r="P137" s="172"/>
      <c r="Q137" s="172"/>
      <c r="R137" s="115"/>
      <c r="S137" s="117"/>
      <c r="T137" s="118"/>
      <c r="U137" s="115"/>
      <c r="V137" s="115"/>
      <c r="W137" s="119">
        <f>SUM($W$138:$W$140)</f>
        <v>0</v>
      </c>
      <c r="X137" s="115"/>
      <c r="Y137" s="119">
        <f>SUM($Y$138:$Y$140)</f>
        <v>0.00525</v>
      </c>
      <c r="Z137" s="115"/>
      <c r="AA137" s="120">
        <f>SUM($AA$138:$AA$140)</f>
        <v>0</v>
      </c>
      <c r="AR137" s="121" t="s">
        <v>795</v>
      </c>
      <c r="AT137" s="121" t="s">
        <v>703</v>
      </c>
      <c r="AU137" s="121" t="s">
        <v>654</v>
      </c>
      <c r="AY137" s="121" t="s">
        <v>783</v>
      </c>
      <c r="BK137" s="122">
        <f>SUM($BK$138:$BK$140)</f>
        <v>0</v>
      </c>
    </row>
    <row r="138" spans="2:65" s="6" customFormat="1" ht="27" customHeight="1">
      <c r="B138" s="21"/>
      <c r="C138" s="124" t="s">
        <v>1012</v>
      </c>
      <c r="D138" s="124" t="s">
        <v>784</v>
      </c>
      <c r="E138" s="125" t="s">
        <v>513</v>
      </c>
      <c r="F138" s="158" t="s">
        <v>579</v>
      </c>
      <c r="G138" s="280"/>
      <c r="H138" s="280"/>
      <c r="I138" s="280"/>
      <c r="J138" s="127" t="s">
        <v>944</v>
      </c>
      <c r="K138" s="128">
        <v>1</v>
      </c>
      <c r="L138" s="281"/>
      <c r="M138" s="280"/>
      <c r="N138" s="282">
        <f>ROUND($L$138*$K$138,2)</f>
        <v>0</v>
      </c>
      <c r="O138" s="280"/>
      <c r="P138" s="280"/>
      <c r="Q138" s="280"/>
      <c r="R138" s="126"/>
      <c r="S138" s="41"/>
      <c r="T138" s="129"/>
      <c r="U138" s="130" t="s">
        <v>674</v>
      </c>
      <c r="V138" s="22"/>
      <c r="W138" s="22"/>
      <c r="X138" s="131">
        <v>0.00525</v>
      </c>
      <c r="Y138" s="131">
        <f>$X$138*$K$138</f>
        <v>0.00525</v>
      </c>
      <c r="Z138" s="131">
        <v>0</v>
      </c>
      <c r="AA138" s="132">
        <f>$Z$138*$K$138</f>
        <v>0</v>
      </c>
      <c r="AR138" s="89" t="s">
        <v>207</v>
      </c>
      <c r="AT138" s="89" t="s">
        <v>784</v>
      </c>
      <c r="AU138" s="89" t="s">
        <v>713</v>
      </c>
      <c r="AY138" s="6" t="s">
        <v>783</v>
      </c>
      <c r="BE138" s="133">
        <f>IF($U$138="základní",$N$138,0)</f>
        <v>0</v>
      </c>
      <c r="BF138" s="133">
        <f>IF($U$138="snížená",$N$138,0)</f>
        <v>0</v>
      </c>
      <c r="BG138" s="133">
        <f>IF($U$138="zákl. přenesená",$N$138,0)</f>
        <v>0</v>
      </c>
      <c r="BH138" s="133">
        <f>IF($U$138="sníž. přenesená",$N$138,0)</f>
        <v>0</v>
      </c>
      <c r="BI138" s="133">
        <f>IF($U$138="nulová",$N$138,0)</f>
        <v>0</v>
      </c>
      <c r="BJ138" s="89" t="s">
        <v>654</v>
      </c>
      <c r="BK138" s="133">
        <f>ROUND($L$138*$K$138,2)</f>
        <v>0</v>
      </c>
      <c r="BL138" s="89" t="s">
        <v>207</v>
      </c>
      <c r="BM138" s="89" t="s">
        <v>515</v>
      </c>
    </row>
    <row r="139" spans="2:47" s="6" customFormat="1" ht="16.5" customHeight="1">
      <c r="B139" s="21"/>
      <c r="C139" s="22"/>
      <c r="D139" s="22"/>
      <c r="E139" s="22"/>
      <c r="F139" s="298" t="s">
        <v>579</v>
      </c>
      <c r="G139" s="181"/>
      <c r="H139" s="181"/>
      <c r="I139" s="181"/>
      <c r="J139" s="181"/>
      <c r="K139" s="181"/>
      <c r="L139" s="181"/>
      <c r="M139" s="181"/>
      <c r="N139" s="181"/>
      <c r="O139" s="181"/>
      <c r="P139" s="181"/>
      <c r="Q139" s="181"/>
      <c r="R139" s="181"/>
      <c r="S139" s="41"/>
      <c r="T139" s="50"/>
      <c r="U139" s="22"/>
      <c r="V139" s="22"/>
      <c r="W139" s="22"/>
      <c r="X139" s="22"/>
      <c r="Y139" s="22"/>
      <c r="Z139" s="22"/>
      <c r="AA139" s="51"/>
      <c r="AT139" s="6" t="s">
        <v>884</v>
      </c>
      <c r="AU139" s="6" t="s">
        <v>713</v>
      </c>
    </row>
    <row r="140" spans="2:47" s="6" customFormat="1" ht="27" customHeight="1">
      <c r="B140" s="21"/>
      <c r="C140" s="22"/>
      <c r="D140" s="22"/>
      <c r="E140" s="22"/>
      <c r="F140" s="299" t="s">
        <v>454</v>
      </c>
      <c r="G140" s="181"/>
      <c r="H140" s="181"/>
      <c r="I140" s="181"/>
      <c r="J140" s="181"/>
      <c r="K140" s="181"/>
      <c r="L140" s="181"/>
      <c r="M140" s="181"/>
      <c r="N140" s="181"/>
      <c r="O140" s="181"/>
      <c r="P140" s="181"/>
      <c r="Q140" s="181"/>
      <c r="R140" s="181"/>
      <c r="S140" s="41"/>
      <c r="T140" s="50"/>
      <c r="U140" s="22"/>
      <c r="V140" s="22"/>
      <c r="W140" s="22"/>
      <c r="X140" s="22"/>
      <c r="Y140" s="22"/>
      <c r="Z140" s="22"/>
      <c r="AA140" s="51"/>
      <c r="AT140" s="6" t="s">
        <v>1118</v>
      </c>
      <c r="AU140" s="6" t="s">
        <v>713</v>
      </c>
    </row>
    <row r="141" spans="2:63" s="113" customFormat="1" ht="30.75" customHeight="1">
      <c r="B141" s="114"/>
      <c r="C141" s="115"/>
      <c r="D141" s="123" t="s">
        <v>436</v>
      </c>
      <c r="E141" s="115"/>
      <c r="F141" s="115"/>
      <c r="G141" s="115"/>
      <c r="H141" s="115"/>
      <c r="I141" s="115"/>
      <c r="J141" s="115"/>
      <c r="K141" s="115"/>
      <c r="L141" s="115"/>
      <c r="M141" s="115"/>
      <c r="N141" s="171">
        <f>$BK$141</f>
        <v>0</v>
      </c>
      <c r="O141" s="172"/>
      <c r="P141" s="172"/>
      <c r="Q141" s="172"/>
      <c r="R141" s="115"/>
      <c r="S141" s="117"/>
      <c r="T141" s="118"/>
      <c r="U141" s="115"/>
      <c r="V141" s="115"/>
      <c r="W141" s="119">
        <f>SUM($W$142:$W$164)</f>
        <v>0</v>
      </c>
      <c r="X141" s="115"/>
      <c r="Y141" s="119">
        <f>SUM($Y$142:$Y$164)</f>
        <v>3.56449</v>
      </c>
      <c r="Z141" s="115"/>
      <c r="AA141" s="120">
        <f>SUM($AA$142:$AA$164)</f>
        <v>0</v>
      </c>
      <c r="AR141" s="121" t="s">
        <v>795</v>
      </c>
      <c r="AT141" s="121" t="s">
        <v>703</v>
      </c>
      <c r="AU141" s="121" t="s">
        <v>654</v>
      </c>
      <c r="AY141" s="121" t="s">
        <v>783</v>
      </c>
      <c r="BK141" s="122">
        <f>SUM($BK$142:$BK$164)</f>
        <v>0</v>
      </c>
    </row>
    <row r="142" spans="2:65" s="6" customFormat="1" ht="15.75" customHeight="1">
      <c r="B142" s="21"/>
      <c r="C142" s="124" t="s">
        <v>1018</v>
      </c>
      <c r="D142" s="124" t="s">
        <v>784</v>
      </c>
      <c r="E142" s="125" t="s">
        <v>516</v>
      </c>
      <c r="F142" s="158" t="s">
        <v>517</v>
      </c>
      <c r="G142" s="280"/>
      <c r="H142" s="280"/>
      <c r="I142" s="280"/>
      <c r="J142" s="127" t="s">
        <v>787</v>
      </c>
      <c r="K142" s="128">
        <v>15</v>
      </c>
      <c r="L142" s="281"/>
      <c r="M142" s="280"/>
      <c r="N142" s="282">
        <f>ROUND($L$142*$K$142,2)</f>
        <v>0</v>
      </c>
      <c r="O142" s="280"/>
      <c r="P142" s="280"/>
      <c r="Q142" s="280"/>
      <c r="R142" s="126" t="s">
        <v>788</v>
      </c>
      <c r="S142" s="41"/>
      <c r="T142" s="129"/>
      <c r="U142" s="130" t="s">
        <v>674</v>
      </c>
      <c r="V142" s="22"/>
      <c r="W142" s="22"/>
      <c r="X142" s="131">
        <v>0.0088</v>
      </c>
      <c r="Y142" s="131">
        <f>$X$142*$K$142</f>
        <v>0.132</v>
      </c>
      <c r="Z142" s="131">
        <v>0</v>
      </c>
      <c r="AA142" s="132">
        <f>$Z$142*$K$142</f>
        <v>0</v>
      </c>
      <c r="AR142" s="89" t="s">
        <v>207</v>
      </c>
      <c r="AT142" s="89" t="s">
        <v>784</v>
      </c>
      <c r="AU142" s="89" t="s">
        <v>713</v>
      </c>
      <c r="AY142" s="6" t="s">
        <v>783</v>
      </c>
      <c r="BE142" s="133">
        <f>IF($U$142="základní",$N$142,0)</f>
        <v>0</v>
      </c>
      <c r="BF142" s="133">
        <f>IF($U$142="snížená",$N$142,0)</f>
        <v>0</v>
      </c>
      <c r="BG142" s="133">
        <f>IF($U$142="zákl. přenesená",$N$142,0)</f>
        <v>0</v>
      </c>
      <c r="BH142" s="133">
        <f>IF($U$142="sníž. přenesená",$N$142,0)</f>
        <v>0</v>
      </c>
      <c r="BI142" s="133">
        <f>IF($U$142="nulová",$N$142,0)</f>
        <v>0</v>
      </c>
      <c r="BJ142" s="89" t="s">
        <v>654</v>
      </c>
      <c r="BK142" s="133">
        <f>ROUND($L$142*$K$142,2)</f>
        <v>0</v>
      </c>
      <c r="BL142" s="89" t="s">
        <v>207</v>
      </c>
      <c r="BM142" s="89" t="s">
        <v>518</v>
      </c>
    </row>
    <row r="143" spans="2:47" s="6" customFormat="1" ht="16.5" customHeight="1">
      <c r="B143" s="21"/>
      <c r="C143" s="22"/>
      <c r="D143" s="22"/>
      <c r="E143" s="22"/>
      <c r="F143" s="298" t="s">
        <v>517</v>
      </c>
      <c r="G143" s="181"/>
      <c r="H143" s="181"/>
      <c r="I143" s="181"/>
      <c r="J143" s="181"/>
      <c r="K143" s="181"/>
      <c r="L143" s="181"/>
      <c r="M143" s="181"/>
      <c r="N143" s="181"/>
      <c r="O143" s="181"/>
      <c r="P143" s="181"/>
      <c r="Q143" s="181"/>
      <c r="R143" s="181"/>
      <c r="S143" s="41"/>
      <c r="T143" s="50"/>
      <c r="U143" s="22"/>
      <c r="V143" s="22"/>
      <c r="W143" s="22"/>
      <c r="X143" s="22"/>
      <c r="Y143" s="22"/>
      <c r="Z143" s="22"/>
      <c r="AA143" s="51"/>
      <c r="AT143" s="6" t="s">
        <v>884</v>
      </c>
      <c r="AU143" s="6" t="s">
        <v>713</v>
      </c>
    </row>
    <row r="144" spans="2:65" s="6" customFormat="1" ht="15.75" customHeight="1">
      <c r="B144" s="21"/>
      <c r="C144" s="124" t="s">
        <v>1023</v>
      </c>
      <c r="D144" s="124" t="s">
        <v>784</v>
      </c>
      <c r="E144" s="125" t="s">
        <v>520</v>
      </c>
      <c r="F144" s="158" t="s">
        <v>521</v>
      </c>
      <c r="G144" s="280"/>
      <c r="H144" s="280"/>
      <c r="I144" s="280"/>
      <c r="J144" s="127" t="s">
        <v>818</v>
      </c>
      <c r="K144" s="128">
        <v>8</v>
      </c>
      <c r="L144" s="281"/>
      <c r="M144" s="280"/>
      <c r="N144" s="282">
        <f>ROUND($L$144*$K$144,2)</f>
        <v>0</v>
      </c>
      <c r="O144" s="280"/>
      <c r="P144" s="280"/>
      <c r="Q144" s="280"/>
      <c r="R144" s="126" t="s">
        <v>788</v>
      </c>
      <c r="S144" s="41"/>
      <c r="T144" s="129"/>
      <c r="U144" s="130" t="s">
        <v>674</v>
      </c>
      <c r="V144" s="22"/>
      <c r="W144" s="22"/>
      <c r="X144" s="131">
        <v>0</v>
      </c>
      <c r="Y144" s="131">
        <f>$X$144*$K$144</f>
        <v>0</v>
      </c>
      <c r="Z144" s="131">
        <v>0</v>
      </c>
      <c r="AA144" s="132">
        <f>$Z$144*$K$144</f>
        <v>0</v>
      </c>
      <c r="AR144" s="89" t="s">
        <v>207</v>
      </c>
      <c r="AT144" s="89" t="s">
        <v>784</v>
      </c>
      <c r="AU144" s="89" t="s">
        <v>713</v>
      </c>
      <c r="AY144" s="6" t="s">
        <v>783</v>
      </c>
      <c r="BE144" s="133">
        <f>IF($U$144="základní",$N$144,0)</f>
        <v>0</v>
      </c>
      <c r="BF144" s="133">
        <f>IF($U$144="snížená",$N$144,0)</f>
        <v>0</v>
      </c>
      <c r="BG144" s="133">
        <f>IF($U$144="zákl. přenesená",$N$144,0)</f>
        <v>0</v>
      </c>
      <c r="BH144" s="133">
        <f>IF($U$144="sníž. přenesená",$N$144,0)</f>
        <v>0</v>
      </c>
      <c r="BI144" s="133">
        <f>IF($U$144="nulová",$N$144,0)</f>
        <v>0</v>
      </c>
      <c r="BJ144" s="89" t="s">
        <v>654</v>
      </c>
      <c r="BK144" s="133">
        <f>ROUND($L$144*$K$144,2)</f>
        <v>0</v>
      </c>
      <c r="BL144" s="89" t="s">
        <v>207</v>
      </c>
      <c r="BM144" s="89" t="s">
        <v>522</v>
      </c>
    </row>
    <row r="145" spans="2:47" s="6" customFormat="1" ht="16.5" customHeight="1">
      <c r="B145" s="21"/>
      <c r="C145" s="22"/>
      <c r="D145" s="22"/>
      <c r="E145" s="22"/>
      <c r="F145" s="298" t="s">
        <v>521</v>
      </c>
      <c r="G145" s="181"/>
      <c r="H145" s="181"/>
      <c r="I145" s="181"/>
      <c r="J145" s="181"/>
      <c r="K145" s="181"/>
      <c r="L145" s="181"/>
      <c r="M145" s="181"/>
      <c r="N145" s="181"/>
      <c r="O145" s="181"/>
      <c r="P145" s="181"/>
      <c r="Q145" s="181"/>
      <c r="R145" s="181"/>
      <c r="S145" s="41"/>
      <c r="T145" s="50"/>
      <c r="U145" s="22"/>
      <c r="V145" s="22"/>
      <c r="W145" s="22"/>
      <c r="X145" s="22"/>
      <c r="Y145" s="22"/>
      <c r="Z145" s="22"/>
      <c r="AA145" s="51"/>
      <c r="AT145" s="6" t="s">
        <v>884</v>
      </c>
      <c r="AU145" s="6" t="s">
        <v>713</v>
      </c>
    </row>
    <row r="146" spans="2:65" s="6" customFormat="1" ht="27" customHeight="1">
      <c r="B146" s="21"/>
      <c r="C146" s="124" t="s">
        <v>1030</v>
      </c>
      <c r="D146" s="124" t="s">
        <v>784</v>
      </c>
      <c r="E146" s="125" t="s">
        <v>524</v>
      </c>
      <c r="F146" s="158" t="s">
        <v>525</v>
      </c>
      <c r="G146" s="280"/>
      <c r="H146" s="280"/>
      <c r="I146" s="280"/>
      <c r="J146" s="127" t="s">
        <v>448</v>
      </c>
      <c r="K146" s="128">
        <v>1</v>
      </c>
      <c r="L146" s="281"/>
      <c r="M146" s="280"/>
      <c r="N146" s="282">
        <f>ROUND($L$146*$K$146,2)</f>
        <v>0</v>
      </c>
      <c r="O146" s="280"/>
      <c r="P146" s="280"/>
      <c r="Q146" s="280"/>
      <c r="R146" s="126"/>
      <c r="S146" s="41"/>
      <c r="T146" s="129"/>
      <c r="U146" s="130" t="s">
        <v>674</v>
      </c>
      <c r="V146" s="22"/>
      <c r="W146" s="22"/>
      <c r="X146" s="131">
        <v>2.45329</v>
      </c>
      <c r="Y146" s="131">
        <f>$X$146*$K$146</f>
        <v>2.45329</v>
      </c>
      <c r="Z146" s="131">
        <v>0</v>
      </c>
      <c r="AA146" s="132">
        <f>$Z$146*$K$146</f>
        <v>0</v>
      </c>
      <c r="AR146" s="89" t="s">
        <v>207</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207</v>
      </c>
      <c r="BM146" s="89" t="s">
        <v>526</v>
      </c>
    </row>
    <row r="147" spans="2:47" s="6" customFormat="1" ht="16.5" customHeight="1">
      <c r="B147" s="21"/>
      <c r="C147" s="22"/>
      <c r="D147" s="22"/>
      <c r="E147" s="22"/>
      <c r="F147" s="298" t="s">
        <v>525</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65" s="6" customFormat="1" ht="27" customHeight="1">
      <c r="B148" s="21"/>
      <c r="C148" s="124" t="s">
        <v>1035</v>
      </c>
      <c r="D148" s="124" t="s">
        <v>784</v>
      </c>
      <c r="E148" s="125" t="s">
        <v>527</v>
      </c>
      <c r="F148" s="158" t="s">
        <v>528</v>
      </c>
      <c r="G148" s="280"/>
      <c r="H148" s="280"/>
      <c r="I148" s="280"/>
      <c r="J148" s="127" t="s">
        <v>787</v>
      </c>
      <c r="K148" s="128">
        <v>15</v>
      </c>
      <c r="L148" s="281"/>
      <c r="M148" s="280"/>
      <c r="N148" s="282">
        <f>ROUND($L$148*$K$148,2)</f>
        <v>0</v>
      </c>
      <c r="O148" s="280"/>
      <c r="P148" s="280"/>
      <c r="Q148" s="280"/>
      <c r="R148" s="126" t="s">
        <v>788</v>
      </c>
      <c r="S148" s="41"/>
      <c r="T148" s="129"/>
      <c r="U148" s="130" t="s">
        <v>674</v>
      </c>
      <c r="V148" s="22"/>
      <c r="W148" s="22"/>
      <c r="X148" s="131">
        <v>0</v>
      </c>
      <c r="Y148" s="131">
        <f>$X$148*$K$148</f>
        <v>0</v>
      </c>
      <c r="Z148" s="131">
        <v>0</v>
      </c>
      <c r="AA148" s="132">
        <f>$Z$148*$K$148</f>
        <v>0</v>
      </c>
      <c r="AR148" s="89" t="s">
        <v>207</v>
      </c>
      <c r="AT148" s="89" t="s">
        <v>784</v>
      </c>
      <c r="AU148" s="89" t="s">
        <v>713</v>
      </c>
      <c r="AY148" s="6" t="s">
        <v>783</v>
      </c>
      <c r="BE148" s="133">
        <f>IF($U$148="základní",$N$148,0)</f>
        <v>0</v>
      </c>
      <c r="BF148" s="133">
        <f>IF($U$148="snížená",$N$148,0)</f>
        <v>0</v>
      </c>
      <c r="BG148" s="133">
        <f>IF($U$148="zákl. přenesená",$N$148,0)</f>
        <v>0</v>
      </c>
      <c r="BH148" s="133">
        <f>IF($U$148="sníž. přenesená",$N$148,0)</f>
        <v>0</v>
      </c>
      <c r="BI148" s="133">
        <f>IF($U$148="nulová",$N$148,0)</f>
        <v>0</v>
      </c>
      <c r="BJ148" s="89" t="s">
        <v>654</v>
      </c>
      <c r="BK148" s="133">
        <f>ROUND($L$148*$K$148,2)</f>
        <v>0</v>
      </c>
      <c r="BL148" s="89" t="s">
        <v>207</v>
      </c>
      <c r="BM148" s="89" t="s">
        <v>529</v>
      </c>
    </row>
    <row r="149" spans="2:47" s="6" customFormat="1" ht="16.5" customHeight="1">
      <c r="B149" s="21"/>
      <c r="C149" s="22"/>
      <c r="D149" s="22"/>
      <c r="E149" s="22"/>
      <c r="F149" s="298" t="s">
        <v>528</v>
      </c>
      <c r="G149" s="181"/>
      <c r="H149" s="181"/>
      <c r="I149" s="181"/>
      <c r="J149" s="181"/>
      <c r="K149" s="181"/>
      <c r="L149" s="181"/>
      <c r="M149" s="181"/>
      <c r="N149" s="181"/>
      <c r="O149" s="181"/>
      <c r="P149" s="181"/>
      <c r="Q149" s="181"/>
      <c r="R149" s="181"/>
      <c r="S149" s="41"/>
      <c r="T149" s="50"/>
      <c r="U149" s="22"/>
      <c r="V149" s="22"/>
      <c r="W149" s="22"/>
      <c r="X149" s="22"/>
      <c r="Y149" s="22"/>
      <c r="Z149" s="22"/>
      <c r="AA149" s="51"/>
      <c r="AT149" s="6" t="s">
        <v>884</v>
      </c>
      <c r="AU149" s="6" t="s">
        <v>713</v>
      </c>
    </row>
    <row r="150" spans="2:65" s="6" customFormat="1" ht="27" customHeight="1">
      <c r="B150" s="21"/>
      <c r="C150" s="124" t="s">
        <v>1042</v>
      </c>
      <c r="D150" s="124" t="s">
        <v>784</v>
      </c>
      <c r="E150" s="125" t="s">
        <v>531</v>
      </c>
      <c r="F150" s="158" t="s">
        <v>532</v>
      </c>
      <c r="G150" s="280"/>
      <c r="H150" s="280"/>
      <c r="I150" s="280"/>
      <c r="J150" s="127" t="s">
        <v>787</v>
      </c>
      <c r="K150" s="128">
        <v>15</v>
      </c>
      <c r="L150" s="281"/>
      <c r="M150" s="280"/>
      <c r="N150" s="282">
        <f>ROUND($L$150*$K$150,2)</f>
        <v>0</v>
      </c>
      <c r="O150" s="280"/>
      <c r="P150" s="280"/>
      <c r="Q150" s="280"/>
      <c r="R150" s="126" t="s">
        <v>788</v>
      </c>
      <c r="S150" s="41"/>
      <c r="T150" s="129"/>
      <c r="U150" s="130" t="s">
        <v>674</v>
      </c>
      <c r="V150" s="22"/>
      <c r="W150" s="22"/>
      <c r="X150" s="131">
        <v>0.065</v>
      </c>
      <c r="Y150" s="131">
        <f>$X$150*$K$150</f>
        <v>0.9750000000000001</v>
      </c>
      <c r="Z150" s="131">
        <v>0</v>
      </c>
      <c r="AA150" s="132">
        <f>$Z$150*$K$150</f>
        <v>0</v>
      </c>
      <c r="AR150" s="89" t="s">
        <v>207</v>
      </c>
      <c r="AT150" s="89" t="s">
        <v>784</v>
      </c>
      <c r="AU150" s="89" t="s">
        <v>713</v>
      </c>
      <c r="AY150" s="6" t="s">
        <v>783</v>
      </c>
      <c r="BE150" s="133">
        <f>IF($U$150="základní",$N$150,0)</f>
        <v>0</v>
      </c>
      <c r="BF150" s="133">
        <f>IF($U$150="snížená",$N$150,0)</f>
        <v>0</v>
      </c>
      <c r="BG150" s="133">
        <f>IF($U$150="zákl. přenesená",$N$150,0)</f>
        <v>0</v>
      </c>
      <c r="BH150" s="133">
        <f>IF($U$150="sníž. přenesená",$N$150,0)</f>
        <v>0</v>
      </c>
      <c r="BI150" s="133">
        <f>IF($U$150="nulová",$N$150,0)</f>
        <v>0</v>
      </c>
      <c r="BJ150" s="89" t="s">
        <v>654</v>
      </c>
      <c r="BK150" s="133">
        <f>ROUND($L$150*$K$150,2)</f>
        <v>0</v>
      </c>
      <c r="BL150" s="89" t="s">
        <v>207</v>
      </c>
      <c r="BM150" s="89" t="s">
        <v>533</v>
      </c>
    </row>
    <row r="151" spans="2:47" s="6" customFormat="1" ht="16.5" customHeight="1">
      <c r="B151" s="21"/>
      <c r="C151" s="22"/>
      <c r="D151" s="22"/>
      <c r="E151" s="22"/>
      <c r="F151" s="298" t="s">
        <v>532</v>
      </c>
      <c r="G151" s="181"/>
      <c r="H151" s="181"/>
      <c r="I151" s="181"/>
      <c r="J151" s="181"/>
      <c r="K151" s="181"/>
      <c r="L151" s="181"/>
      <c r="M151" s="181"/>
      <c r="N151" s="181"/>
      <c r="O151" s="181"/>
      <c r="P151" s="181"/>
      <c r="Q151" s="181"/>
      <c r="R151" s="181"/>
      <c r="S151" s="41"/>
      <c r="T151" s="50"/>
      <c r="U151" s="22"/>
      <c r="V151" s="22"/>
      <c r="W151" s="22"/>
      <c r="X151" s="22"/>
      <c r="Y151" s="22"/>
      <c r="Z151" s="22"/>
      <c r="AA151" s="51"/>
      <c r="AT151" s="6" t="s">
        <v>884</v>
      </c>
      <c r="AU151" s="6" t="s">
        <v>713</v>
      </c>
    </row>
    <row r="152" spans="2:65" s="6" customFormat="1" ht="15.75" customHeight="1">
      <c r="B152" s="21"/>
      <c r="C152" s="124" t="s">
        <v>1047</v>
      </c>
      <c r="D152" s="124" t="s">
        <v>784</v>
      </c>
      <c r="E152" s="125" t="s">
        <v>535</v>
      </c>
      <c r="F152" s="158" t="s">
        <v>536</v>
      </c>
      <c r="G152" s="280"/>
      <c r="H152" s="280"/>
      <c r="I152" s="280"/>
      <c r="J152" s="127" t="s">
        <v>787</v>
      </c>
      <c r="K152" s="128">
        <v>15</v>
      </c>
      <c r="L152" s="281"/>
      <c r="M152" s="280"/>
      <c r="N152" s="282">
        <f>ROUND($L$152*$K$152,2)</f>
        <v>0</v>
      </c>
      <c r="O152" s="280"/>
      <c r="P152" s="280"/>
      <c r="Q152" s="280"/>
      <c r="R152" s="126" t="s">
        <v>788</v>
      </c>
      <c r="S152" s="41"/>
      <c r="T152" s="129"/>
      <c r="U152" s="130" t="s">
        <v>674</v>
      </c>
      <c r="V152" s="22"/>
      <c r="W152" s="22"/>
      <c r="X152" s="131">
        <v>9E-05</v>
      </c>
      <c r="Y152" s="131">
        <f>$X$152*$K$152</f>
        <v>0.00135</v>
      </c>
      <c r="Z152" s="131">
        <v>0</v>
      </c>
      <c r="AA152" s="132">
        <f>$Z$152*$K$152</f>
        <v>0</v>
      </c>
      <c r="AR152" s="89" t="s">
        <v>207</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207</v>
      </c>
      <c r="BM152" s="89" t="s">
        <v>537</v>
      </c>
    </row>
    <row r="153" spans="2:47" s="6" customFormat="1" ht="16.5" customHeight="1">
      <c r="B153" s="21"/>
      <c r="C153" s="22"/>
      <c r="D153" s="22"/>
      <c r="E153" s="22"/>
      <c r="F153" s="298" t="s">
        <v>536</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39" customHeight="1">
      <c r="B154" s="21"/>
      <c r="C154" s="124" t="s">
        <v>1053</v>
      </c>
      <c r="D154" s="124" t="s">
        <v>784</v>
      </c>
      <c r="E154" s="125" t="s">
        <v>538</v>
      </c>
      <c r="F154" s="158" t="s">
        <v>539</v>
      </c>
      <c r="G154" s="280"/>
      <c r="H154" s="280"/>
      <c r="I154" s="280"/>
      <c r="J154" s="127" t="s">
        <v>787</v>
      </c>
      <c r="K154" s="128">
        <v>15</v>
      </c>
      <c r="L154" s="281"/>
      <c r="M154" s="280"/>
      <c r="N154" s="282">
        <f>ROUND($L$154*$K$154,2)</f>
        <v>0</v>
      </c>
      <c r="O154" s="280"/>
      <c r="P154" s="280"/>
      <c r="Q154" s="280"/>
      <c r="R154" s="126"/>
      <c r="S154" s="41"/>
      <c r="T154" s="129"/>
      <c r="U154" s="130" t="s">
        <v>674</v>
      </c>
      <c r="V154" s="22"/>
      <c r="W154" s="22"/>
      <c r="X154" s="131">
        <v>0</v>
      </c>
      <c r="Y154" s="131">
        <f>$X$154*$K$154</f>
        <v>0</v>
      </c>
      <c r="Z154" s="131">
        <v>0</v>
      </c>
      <c r="AA154" s="132">
        <f>$Z$154*$K$154</f>
        <v>0</v>
      </c>
      <c r="AR154" s="89" t="s">
        <v>654</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654</v>
      </c>
      <c r="BM154" s="89" t="s">
        <v>540</v>
      </c>
    </row>
    <row r="155" spans="2:47" s="6" customFormat="1" ht="16.5" customHeight="1">
      <c r="B155" s="21"/>
      <c r="C155" s="22"/>
      <c r="D155" s="22"/>
      <c r="E155" s="22"/>
      <c r="F155" s="298" t="s">
        <v>539</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47" t="s">
        <v>1059</v>
      </c>
      <c r="D156" s="147" t="s">
        <v>948</v>
      </c>
      <c r="E156" s="148" t="s">
        <v>541</v>
      </c>
      <c r="F156" s="300" t="s">
        <v>542</v>
      </c>
      <c r="G156" s="301"/>
      <c r="H156" s="301"/>
      <c r="I156" s="301"/>
      <c r="J156" s="149" t="s">
        <v>787</v>
      </c>
      <c r="K156" s="150">
        <v>15</v>
      </c>
      <c r="L156" s="302"/>
      <c r="M156" s="301"/>
      <c r="N156" s="303">
        <f>ROUND($L$156*$K$156,2)</f>
        <v>0</v>
      </c>
      <c r="O156" s="280"/>
      <c r="P156" s="280"/>
      <c r="Q156" s="280"/>
      <c r="R156" s="126" t="s">
        <v>788</v>
      </c>
      <c r="S156" s="41"/>
      <c r="T156" s="129"/>
      <c r="U156" s="130" t="s">
        <v>674</v>
      </c>
      <c r="V156" s="22"/>
      <c r="W156" s="22"/>
      <c r="X156" s="131">
        <v>0.00019</v>
      </c>
      <c r="Y156" s="131">
        <f>$X$156*$K$156</f>
        <v>0.00285</v>
      </c>
      <c r="Z156" s="131">
        <v>0</v>
      </c>
      <c r="AA156" s="132">
        <f>$Z$156*$K$156</f>
        <v>0</v>
      </c>
      <c r="AR156" s="89" t="s">
        <v>443</v>
      </c>
      <c r="AT156" s="89" t="s">
        <v>948</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443</v>
      </c>
      <c r="BM156" s="89" t="s">
        <v>543</v>
      </c>
    </row>
    <row r="157" spans="2:47" s="6" customFormat="1" ht="16.5" customHeight="1">
      <c r="B157" s="21"/>
      <c r="C157" s="22"/>
      <c r="D157" s="22"/>
      <c r="E157" s="22"/>
      <c r="F157" s="298" t="s">
        <v>542</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47" s="6" customFormat="1" ht="27" customHeight="1">
      <c r="B158" s="21"/>
      <c r="C158" s="22"/>
      <c r="D158" s="22"/>
      <c r="E158" s="22"/>
      <c r="F158" s="299" t="s">
        <v>544</v>
      </c>
      <c r="G158" s="181"/>
      <c r="H158" s="181"/>
      <c r="I158" s="181"/>
      <c r="J158" s="181"/>
      <c r="K158" s="181"/>
      <c r="L158" s="181"/>
      <c r="M158" s="181"/>
      <c r="N158" s="181"/>
      <c r="O158" s="181"/>
      <c r="P158" s="181"/>
      <c r="Q158" s="181"/>
      <c r="R158" s="181"/>
      <c r="S158" s="41"/>
      <c r="T158" s="50"/>
      <c r="U158" s="22"/>
      <c r="V158" s="22"/>
      <c r="W158" s="22"/>
      <c r="X158" s="22"/>
      <c r="Y158" s="22"/>
      <c r="Z158" s="22"/>
      <c r="AA158" s="51"/>
      <c r="AT158" s="6" t="s">
        <v>1118</v>
      </c>
      <c r="AU158" s="6" t="s">
        <v>713</v>
      </c>
    </row>
    <row r="159" spans="2:65" s="6" customFormat="1" ht="27" customHeight="1">
      <c r="B159" s="21"/>
      <c r="C159" s="124" t="s">
        <v>1064</v>
      </c>
      <c r="D159" s="124" t="s">
        <v>784</v>
      </c>
      <c r="E159" s="125" t="s">
        <v>545</v>
      </c>
      <c r="F159" s="158" t="s">
        <v>546</v>
      </c>
      <c r="G159" s="280"/>
      <c r="H159" s="280"/>
      <c r="I159" s="280"/>
      <c r="J159" s="127" t="s">
        <v>787</v>
      </c>
      <c r="K159" s="128">
        <v>15</v>
      </c>
      <c r="L159" s="281"/>
      <c r="M159" s="280"/>
      <c r="N159" s="282">
        <f>ROUND($L$159*$K$159,2)</f>
        <v>0</v>
      </c>
      <c r="O159" s="280"/>
      <c r="P159" s="280"/>
      <c r="Q159" s="280"/>
      <c r="R159" s="126" t="s">
        <v>788</v>
      </c>
      <c r="S159" s="41"/>
      <c r="T159" s="129"/>
      <c r="U159" s="130" t="s">
        <v>674</v>
      </c>
      <c r="V159" s="22"/>
      <c r="W159" s="22"/>
      <c r="X159" s="131">
        <v>0</v>
      </c>
      <c r="Y159" s="131">
        <f>$X$159*$K$159</f>
        <v>0</v>
      </c>
      <c r="Z159" s="131">
        <v>0</v>
      </c>
      <c r="AA159" s="132">
        <f>$Z$159*$K$159</f>
        <v>0</v>
      </c>
      <c r="AR159" s="89" t="s">
        <v>207</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207</v>
      </c>
      <c r="BM159" s="89" t="s">
        <v>547</v>
      </c>
    </row>
    <row r="160" spans="2:47" s="6" customFormat="1" ht="16.5" customHeight="1">
      <c r="B160" s="21"/>
      <c r="C160" s="22"/>
      <c r="D160" s="22"/>
      <c r="E160" s="22"/>
      <c r="F160" s="298" t="s">
        <v>548</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65" s="6" customFormat="1" ht="15.75" customHeight="1">
      <c r="B161" s="21"/>
      <c r="C161" s="124" t="s">
        <v>1070</v>
      </c>
      <c r="D161" s="124" t="s">
        <v>784</v>
      </c>
      <c r="E161" s="125" t="s">
        <v>549</v>
      </c>
      <c r="F161" s="158" t="s">
        <v>550</v>
      </c>
      <c r="G161" s="280"/>
      <c r="H161" s="280"/>
      <c r="I161" s="280"/>
      <c r="J161" s="127" t="s">
        <v>818</v>
      </c>
      <c r="K161" s="128">
        <v>8</v>
      </c>
      <c r="L161" s="281"/>
      <c r="M161" s="280"/>
      <c r="N161" s="282">
        <f>ROUND($L$161*$K$161,2)</f>
        <v>0</v>
      </c>
      <c r="O161" s="280"/>
      <c r="P161" s="280"/>
      <c r="Q161" s="280"/>
      <c r="R161" s="126" t="s">
        <v>788</v>
      </c>
      <c r="S161" s="41"/>
      <c r="T161" s="129"/>
      <c r="U161" s="130" t="s">
        <v>674</v>
      </c>
      <c r="V161" s="22"/>
      <c r="W161" s="22"/>
      <c r="X161" s="131">
        <v>0</v>
      </c>
      <c r="Y161" s="131">
        <f>$X$161*$K$161</f>
        <v>0</v>
      </c>
      <c r="Z161" s="131">
        <v>0</v>
      </c>
      <c r="AA161" s="132">
        <f>$Z$161*$K$161</f>
        <v>0</v>
      </c>
      <c r="AR161" s="89" t="s">
        <v>207</v>
      </c>
      <c r="AT161" s="89" t="s">
        <v>784</v>
      </c>
      <c r="AU161" s="89" t="s">
        <v>713</v>
      </c>
      <c r="AY161" s="6" t="s">
        <v>783</v>
      </c>
      <c r="BE161" s="133">
        <f>IF($U$161="základní",$N$161,0)</f>
        <v>0</v>
      </c>
      <c r="BF161" s="133">
        <f>IF($U$161="snížená",$N$161,0)</f>
        <v>0</v>
      </c>
      <c r="BG161" s="133">
        <f>IF($U$161="zákl. přenesená",$N$161,0)</f>
        <v>0</v>
      </c>
      <c r="BH161" s="133">
        <f>IF($U$161="sníž. přenesená",$N$161,0)</f>
        <v>0</v>
      </c>
      <c r="BI161" s="133">
        <f>IF($U$161="nulová",$N$161,0)</f>
        <v>0</v>
      </c>
      <c r="BJ161" s="89" t="s">
        <v>654</v>
      </c>
      <c r="BK161" s="133">
        <f>ROUND($L$161*$K$161,2)</f>
        <v>0</v>
      </c>
      <c r="BL161" s="89" t="s">
        <v>207</v>
      </c>
      <c r="BM161" s="89" t="s">
        <v>551</v>
      </c>
    </row>
    <row r="162" spans="2:47" s="6" customFormat="1" ht="16.5" customHeight="1">
      <c r="B162" s="21"/>
      <c r="C162" s="22"/>
      <c r="D162" s="22"/>
      <c r="E162" s="22"/>
      <c r="F162" s="298" t="s">
        <v>550</v>
      </c>
      <c r="G162" s="181"/>
      <c r="H162" s="181"/>
      <c r="I162" s="181"/>
      <c r="J162" s="181"/>
      <c r="K162" s="181"/>
      <c r="L162" s="181"/>
      <c r="M162" s="181"/>
      <c r="N162" s="181"/>
      <c r="O162" s="181"/>
      <c r="P162" s="181"/>
      <c r="Q162" s="181"/>
      <c r="R162" s="181"/>
      <c r="S162" s="41"/>
      <c r="T162" s="50"/>
      <c r="U162" s="22"/>
      <c r="V162" s="22"/>
      <c r="W162" s="22"/>
      <c r="X162" s="22"/>
      <c r="Y162" s="22"/>
      <c r="Z162" s="22"/>
      <c r="AA162" s="51"/>
      <c r="AT162" s="6" t="s">
        <v>884</v>
      </c>
      <c r="AU162" s="6" t="s">
        <v>713</v>
      </c>
    </row>
    <row r="163" spans="2:65" s="6" customFormat="1" ht="27" customHeight="1">
      <c r="B163" s="21"/>
      <c r="C163" s="124" t="s">
        <v>1075</v>
      </c>
      <c r="D163" s="124" t="s">
        <v>784</v>
      </c>
      <c r="E163" s="125" t="s">
        <v>553</v>
      </c>
      <c r="F163" s="158" t="s">
        <v>554</v>
      </c>
      <c r="G163" s="280"/>
      <c r="H163" s="280"/>
      <c r="I163" s="280"/>
      <c r="J163" s="127" t="s">
        <v>818</v>
      </c>
      <c r="K163" s="128">
        <v>8</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207</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207</v>
      </c>
      <c r="BM163" s="89" t="s">
        <v>555</v>
      </c>
    </row>
    <row r="164" spans="2:47" s="6" customFormat="1" ht="16.5" customHeight="1">
      <c r="B164" s="21"/>
      <c r="C164" s="22"/>
      <c r="D164" s="22"/>
      <c r="E164" s="22"/>
      <c r="F164" s="298" t="s">
        <v>554</v>
      </c>
      <c r="G164" s="181"/>
      <c r="H164" s="181"/>
      <c r="I164" s="181"/>
      <c r="J164" s="181"/>
      <c r="K164" s="181"/>
      <c r="L164" s="181"/>
      <c r="M164" s="181"/>
      <c r="N164" s="181"/>
      <c r="O164" s="181"/>
      <c r="P164" s="181"/>
      <c r="Q164" s="181"/>
      <c r="R164" s="181"/>
      <c r="S164" s="41"/>
      <c r="T164" s="155"/>
      <c r="U164" s="135"/>
      <c r="V164" s="135"/>
      <c r="W164" s="135"/>
      <c r="X164" s="135"/>
      <c r="Y164" s="135"/>
      <c r="Z164" s="135"/>
      <c r="AA164" s="156"/>
      <c r="AT164" s="6" t="s">
        <v>884</v>
      </c>
      <c r="AU164" s="6" t="s">
        <v>713</v>
      </c>
    </row>
    <row r="165" spans="2:19" s="6" customFormat="1" ht="7.5" customHeight="1">
      <c r="B165" s="36"/>
      <c r="C165" s="37"/>
      <c r="D165" s="37"/>
      <c r="E165" s="37"/>
      <c r="F165" s="37"/>
      <c r="G165" s="37"/>
      <c r="H165" s="37"/>
      <c r="I165" s="37"/>
      <c r="J165" s="37"/>
      <c r="K165" s="37"/>
      <c r="L165" s="37"/>
      <c r="M165" s="37"/>
      <c r="N165" s="37"/>
      <c r="O165" s="37"/>
      <c r="P165" s="37"/>
      <c r="Q165" s="37"/>
      <c r="R165" s="37"/>
      <c r="S165" s="41"/>
    </row>
  </sheetData>
  <sheetProtection password="CC35" sheet="1" objects="1" scenarios="1" formatColumns="0" formatRows="0" sort="0" autoFilter="0"/>
  <mergeCells count="210">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F79:I79"/>
    <mergeCell ref="L79:M79"/>
    <mergeCell ref="N79:Q79"/>
    <mergeCell ref="N56:Q56"/>
    <mergeCell ref="N57:Q57"/>
    <mergeCell ref="C64:R64"/>
    <mergeCell ref="F66:Q66"/>
    <mergeCell ref="F67:Q67"/>
    <mergeCell ref="F68:Q68"/>
    <mergeCell ref="M70:P70"/>
    <mergeCell ref="M72:Q72"/>
    <mergeCell ref="F75:I75"/>
    <mergeCell ref="L75:M75"/>
    <mergeCell ref="N75:Q75"/>
    <mergeCell ref="F86:I86"/>
    <mergeCell ref="L86:M86"/>
    <mergeCell ref="N86:Q86"/>
    <mergeCell ref="F80:R80"/>
    <mergeCell ref="F81:I81"/>
    <mergeCell ref="L81:M81"/>
    <mergeCell ref="N81:Q81"/>
    <mergeCell ref="F82:R82"/>
    <mergeCell ref="F83:R83"/>
    <mergeCell ref="F84:I84"/>
    <mergeCell ref="L84:M84"/>
    <mergeCell ref="N84:Q84"/>
    <mergeCell ref="F85:R85"/>
    <mergeCell ref="F93:R93"/>
    <mergeCell ref="F94:R94"/>
    <mergeCell ref="F87:R87"/>
    <mergeCell ref="F88:R88"/>
    <mergeCell ref="F89:I89"/>
    <mergeCell ref="L89:M89"/>
    <mergeCell ref="N89:Q89"/>
    <mergeCell ref="F90:R90"/>
    <mergeCell ref="F91:R91"/>
    <mergeCell ref="F92:I92"/>
    <mergeCell ref="L92:M92"/>
    <mergeCell ref="N92:Q92"/>
    <mergeCell ref="F101:R101"/>
    <mergeCell ref="F102:R102"/>
    <mergeCell ref="F95:I95"/>
    <mergeCell ref="L95:M95"/>
    <mergeCell ref="N95:Q95"/>
    <mergeCell ref="F96:R96"/>
    <mergeCell ref="F97:R97"/>
    <mergeCell ref="F98:I98"/>
    <mergeCell ref="L98:M98"/>
    <mergeCell ref="N98:Q98"/>
    <mergeCell ref="F99:R99"/>
    <mergeCell ref="F100:I100"/>
    <mergeCell ref="L100:M100"/>
    <mergeCell ref="N100:Q100"/>
    <mergeCell ref="F109:R109"/>
    <mergeCell ref="F103:I103"/>
    <mergeCell ref="L103:M103"/>
    <mergeCell ref="N103:Q103"/>
    <mergeCell ref="F104:R104"/>
    <mergeCell ref="F105:I105"/>
    <mergeCell ref="L105:M105"/>
    <mergeCell ref="N105:Q105"/>
    <mergeCell ref="F106:R106"/>
    <mergeCell ref="F107:R107"/>
    <mergeCell ref="F108:I108"/>
    <mergeCell ref="L108:M108"/>
    <mergeCell ref="N108:Q108"/>
    <mergeCell ref="F116:R116"/>
    <mergeCell ref="F110:I110"/>
    <mergeCell ref="L110:M110"/>
    <mergeCell ref="N110:Q110"/>
    <mergeCell ref="F111:R111"/>
    <mergeCell ref="F112:I112"/>
    <mergeCell ref="L112:M112"/>
    <mergeCell ref="N112:Q112"/>
    <mergeCell ref="F113:R113"/>
    <mergeCell ref="F114:R114"/>
    <mergeCell ref="F115:I115"/>
    <mergeCell ref="L115:M115"/>
    <mergeCell ref="N115:Q115"/>
    <mergeCell ref="F123:R123"/>
    <mergeCell ref="F117:I117"/>
    <mergeCell ref="L117:M117"/>
    <mergeCell ref="N117:Q117"/>
    <mergeCell ref="F118:R118"/>
    <mergeCell ref="F119:I119"/>
    <mergeCell ref="L119:M119"/>
    <mergeCell ref="N119:Q119"/>
    <mergeCell ref="F120:R120"/>
    <mergeCell ref="F121:R121"/>
    <mergeCell ref="F122:I122"/>
    <mergeCell ref="L122:M122"/>
    <mergeCell ref="N122:Q122"/>
    <mergeCell ref="F126:R126"/>
    <mergeCell ref="F127:I127"/>
    <mergeCell ref="L127:M127"/>
    <mergeCell ref="N127:Q127"/>
    <mergeCell ref="F124:R124"/>
    <mergeCell ref="F125:I125"/>
    <mergeCell ref="L125:M125"/>
    <mergeCell ref="N125:Q125"/>
    <mergeCell ref="F130:R130"/>
    <mergeCell ref="F131:I131"/>
    <mergeCell ref="L131:M131"/>
    <mergeCell ref="N131:Q131"/>
    <mergeCell ref="F128:R128"/>
    <mergeCell ref="F129:I129"/>
    <mergeCell ref="L129:M129"/>
    <mergeCell ref="N129:Q129"/>
    <mergeCell ref="F134:R134"/>
    <mergeCell ref="F135:I135"/>
    <mergeCell ref="L135:M135"/>
    <mergeCell ref="N135:Q135"/>
    <mergeCell ref="F132:R132"/>
    <mergeCell ref="F133:I133"/>
    <mergeCell ref="L133:M133"/>
    <mergeCell ref="N133:Q133"/>
    <mergeCell ref="F144:I144"/>
    <mergeCell ref="L144:M144"/>
    <mergeCell ref="N144:Q144"/>
    <mergeCell ref="F136:R136"/>
    <mergeCell ref="F138:I138"/>
    <mergeCell ref="L138:M138"/>
    <mergeCell ref="N138:Q138"/>
    <mergeCell ref="F139:R139"/>
    <mergeCell ref="F140:R140"/>
    <mergeCell ref="F142:I142"/>
    <mergeCell ref="L142:M142"/>
    <mergeCell ref="N142:Q142"/>
    <mergeCell ref="F143:R143"/>
    <mergeCell ref="F147:R147"/>
    <mergeCell ref="F148:I148"/>
    <mergeCell ref="L148:M148"/>
    <mergeCell ref="N148:Q148"/>
    <mergeCell ref="F145:R145"/>
    <mergeCell ref="F146:I146"/>
    <mergeCell ref="L146:M146"/>
    <mergeCell ref="N146:Q146"/>
    <mergeCell ref="F151:R151"/>
    <mergeCell ref="F152:I152"/>
    <mergeCell ref="L152:M152"/>
    <mergeCell ref="N152:Q152"/>
    <mergeCell ref="F149:R149"/>
    <mergeCell ref="F150:I150"/>
    <mergeCell ref="L150:M150"/>
    <mergeCell ref="N150:Q150"/>
    <mergeCell ref="F160:R160"/>
    <mergeCell ref="F153:R153"/>
    <mergeCell ref="F154:I154"/>
    <mergeCell ref="L154:M154"/>
    <mergeCell ref="N154:Q154"/>
    <mergeCell ref="F155:R155"/>
    <mergeCell ref="F156:I156"/>
    <mergeCell ref="L156:M156"/>
    <mergeCell ref="N156:Q156"/>
    <mergeCell ref="F157:R157"/>
    <mergeCell ref="F158:R158"/>
    <mergeCell ref="F159:I159"/>
    <mergeCell ref="L159:M159"/>
    <mergeCell ref="N159:Q159"/>
    <mergeCell ref="N161:Q161"/>
    <mergeCell ref="F162:R162"/>
    <mergeCell ref="F163:I163"/>
    <mergeCell ref="L163:M163"/>
    <mergeCell ref="N163:Q163"/>
    <mergeCell ref="H1:K1"/>
    <mergeCell ref="S2:AC2"/>
    <mergeCell ref="F164:R164"/>
    <mergeCell ref="N76:Q76"/>
    <mergeCell ref="N77:Q77"/>
    <mergeCell ref="N78:Q78"/>
    <mergeCell ref="N137:Q137"/>
    <mergeCell ref="N141:Q141"/>
    <mergeCell ref="F161:I161"/>
    <mergeCell ref="L161:M161"/>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13712</cp:lastModifiedBy>
  <dcterms:created xsi:type="dcterms:W3CDTF">2015-04-14T10:26:17Z</dcterms:created>
  <dcterms:modified xsi:type="dcterms:W3CDTF">2015-04-14T10:26:17Z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