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7" activeTab="11"/>
  </bookViews>
  <sheets>
    <sheet name="Rekapitulace stavby" sheetId="1" r:id="rId1"/>
    <sheet name="SO 00 - Likvidace starých..." sheetId="2" r:id="rId2"/>
    <sheet name="SO 01 - Přítok do nádrže ..." sheetId="3" r:id="rId3"/>
    <sheet name="SO 02 - Spojení nádrží He..." sheetId="4" r:id="rId4"/>
    <sheet name="SO 03 - Odtok z nádrže Ma..." sheetId="5" r:id="rId5"/>
    <sheet name="SO 04 - Přelivný objekt h..." sheetId="6" r:id="rId6"/>
    <sheet name="SO 05 - Hráz Marcela" sheetId="7" r:id="rId7"/>
    <sheet name="SO 06 - Přelivný objekt h..." sheetId="8" r:id="rId8"/>
    <sheet name="SO 07 - Terénní úpravy po..." sheetId="9" r:id="rId9"/>
    <sheet name="SO 08 - Náhrada ČS Vysoká..." sheetId="10" r:id="rId10"/>
    <sheet name="SO 09 - Náhrada ČS Kundra..." sheetId="11" r:id="rId11"/>
    <sheet name="SO 10.1 - Biologická opat..." sheetId="12" r:id="rId12"/>
    <sheet name="SO 10.2 - Biologická opat..." sheetId="13" r:id="rId13"/>
    <sheet name="SO 10.3 - Biologická opat..." sheetId="14" r:id="rId14"/>
    <sheet name="SO 10.4 - Biologická opat..." sheetId="15" r:id="rId15"/>
    <sheet name="SO 10.5 - Biologická opat..." sheetId="16" r:id="rId16"/>
    <sheet name="SO 10.6 - Biologická opat..." sheetId="17" r:id="rId17"/>
    <sheet name="SO 10.7 - Biologická opat..." sheetId="18" r:id="rId18"/>
    <sheet name="SO 10.8 - Biologická opat..." sheetId="19" r:id="rId19"/>
    <sheet name="SO 10.9 - Biologická opat..." sheetId="20" r:id="rId20"/>
    <sheet name="SO 12 - Požární stanovišt..." sheetId="21" r:id="rId21"/>
    <sheet name="SO 13 - Náklady na ostatn..." sheetId="22" r:id="rId22"/>
    <sheet name="Pokyny pro vyplnění" sheetId="23" r:id="rId23"/>
  </sheets>
  <externalReferences>
    <externalReference r:id="rId26"/>
  </externalReferences>
  <definedNames>
    <definedName name="_xlnm.Print_Titles" localSheetId="0">'Rekapitulace stavby'!$49:$49</definedName>
    <definedName name="_xlnm.Print_Titles" localSheetId="1">'SO 00 - Likvidace starých...'!$79:$79</definedName>
    <definedName name="_xlnm.Print_Titles" localSheetId="2">'SO 01 - Přítok do nádrže ...'!$86:$86</definedName>
    <definedName name="_xlnm.Print_Titles" localSheetId="3">'SO 02 - Spojení nádrží He...'!$87:$87</definedName>
    <definedName name="_xlnm.Print_Titles" localSheetId="4">'SO 03 - Odtok z nádrže Ma...'!$89:$89</definedName>
    <definedName name="_xlnm.Print_Titles" localSheetId="5">'SO 04 - Přelivný objekt h...'!$85:$85</definedName>
    <definedName name="_xlnm.Print_Titles" localSheetId="6">'SO 05 - Hráz Marcela'!$82:$82</definedName>
    <definedName name="_xlnm.Print_Titles" localSheetId="7">'SO 06 - Přelivný objekt h...'!$85:$85</definedName>
    <definedName name="_xlnm.Print_Titles" localSheetId="8">'SO 07 - Terénní úpravy po...'!$80:$80</definedName>
    <definedName name="_xlnm.Print_Titles" localSheetId="9">'SO 08 - Náhrada ČS Vysoká...'!$80:$80</definedName>
    <definedName name="_xlnm.Print_Titles" localSheetId="10">'SO 09 - Náhrada ČS Kundra...'!$87:$87</definedName>
    <definedName name="_xlnm.Print_Titles" localSheetId="11">'SO 10.1 - Biologická opat...'!$81:$81</definedName>
    <definedName name="_xlnm.Print_Titles" localSheetId="12">'SO 10.2 - Biologická opat...'!$80:$80</definedName>
    <definedName name="_xlnm.Print_Titles" localSheetId="13">'SO 10.3 - Biologická opat...'!$79:$79</definedName>
    <definedName name="_xlnm.Print_Titles" localSheetId="14">'SO 10.4 - Biologická opat...'!$79:$79</definedName>
    <definedName name="_xlnm.Print_Titles" localSheetId="15">'SO 10.5 - Biologická opat...'!$79:$79</definedName>
    <definedName name="_xlnm.Print_Titles" localSheetId="16">'SO 10.6 - Biologická opat...'!$79:$79</definedName>
    <definedName name="_xlnm.Print_Titles" localSheetId="17">'SO 10.7 - Biologická opat...'!$79:$79</definedName>
    <definedName name="_xlnm.Print_Titles" localSheetId="18">'SO 10.8 - Biologická opat...'!$78:$78</definedName>
    <definedName name="_xlnm.Print_Titles" localSheetId="19">'SO 10.9 - Biologická opat...'!$78:$78</definedName>
    <definedName name="_xlnm.Print_Titles" localSheetId="20">'SO 12 - Požární stanovišt...'!$82:$82</definedName>
    <definedName name="_xlnm.Print_Titles" localSheetId="21">'SO 13 - Náklady na ostatn...'!$79:$79</definedName>
    <definedName name="_xlnm.Print_Area" localSheetId="2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stavby'!$C$39:$AQ$74</definedName>
    <definedName name="_xlnm.Print_Area" localSheetId="1">'SO 00 - Likvidace starých...'!$C$4:$J$36,'SO 00 - Likvidace starých...'!$C$42:$J$61,'SO 00 - Likvidace starých...'!$C$67:$K$95</definedName>
    <definedName name="_xlnm.Print_Area" localSheetId="2">'SO 01 - Přítok do nádrže ...'!$C$4:$J$36,'SO 01 - Přítok do nádrže ...'!$C$42:$J$68,'SO 01 - Přítok do nádrže ...'!$C$74:$K$214</definedName>
    <definedName name="_xlnm.Print_Area" localSheetId="3">'SO 02 - Spojení nádrží He...'!$C$4:$J$36,'SO 02 - Spojení nádrží He...'!$C$42:$J$69,'SO 02 - Spojení nádrží He...'!$C$75:$K$182</definedName>
    <definedName name="_xlnm.Print_Area" localSheetId="4">'SO 03 - Odtok z nádrže Ma...'!$C$4:$J$36,'SO 03 - Odtok z nádrže Ma...'!$C$42:$J$71,'SO 03 - Odtok z nádrže Ma...'!$C$77:$K$216</definedName>
    <definedName name="_xlnm.Print_Area" localSheetId="5">'SO 04 - Přelivný objekt h...'!$C$4:$J$36,'SO 04 - Přelivný objekt h...'!$C$42:$J$67,'SO 04 - Přelivný objekt h...'!$C$73:$K$145</definedName>
    <definedName name="_xlnm.Print_Area" localSheetId="6">'SO 05 - Hráz Marcela'!$C$4:$J$36,'SO 05 - Hráz Marcela'!$C$42:$J$64,'SO 05 - Hráz Marcela'!$C$70:$K$137</definedName>
    <definedName name="_xlnm.Print_Area" localSheetId="7">'SO 06 - Přelivný objekt h...'!$C$4:$J$36,'SO 06 - Přelivný objekt h...'!$C$42:$J$67,'SO 06 - Přelivný objekt h...'!$C$73:$K$145</definedName>
    <definedName name="_xlnm.Print_Area" localSheetId="8">'SO 07 - Terénní úpravy po...'!$C$4:$J$36,'SO 07 - Terénní úpravy po...'!$C$42:$J$62,'SO 07 - Terénní úpravy po...'!$C$68:$K$124</definedName>
    <definedName name="_xlnm.Print_Area" localSheetId="9">'SO 08 - Náhrada ČS Vysoká...'!$C$4:$J$36,'SO 08 - Náhrada ČS Vysoká...'!$C$42:$J$62,'SO 08 - Náhrada ČS Vysoká...'!$C$68:$K$104</definedName>
    <definedName name="_xlnm.Print_Area" localSheetId="10">'SO 09 - Náhrada ČS Kundra...'!$C$4:$J$36,'SO 09 - Náhrada ČS Kundra...'!$C$42:$J$69,'SO 09 - Náhrada ČS Kundra...'!$C$75:$K$170</definedName>
    <definedName name="_xlnm.Print_Area" localSheetId="11">'SO 10.1 - Biologická opat...'!$C$4:$J$36,'SO 10.1 - Biologická opat...'!$C$42:$J$63,'SO 10.1 - Biologická opat...'!$C$69:$K$179</definedName>
    <definedName name="_xlnm.Print_Area" localSheetId="12">'SO 10.2 - Biologická opat...'!$C$4:$J$36,'SO 10.2 - Biologická opat...'!$C$42:$J$62,'SO 10.2 - Biologická opat...'!$C$68:$K$142</definedName>
    <definedName name="_xlnm.Print_Area" localSheetId="13">'SO 10.3 - Biologická opat...'!$C$4:$J$36,'SO 10.3 - Biologická opat...'!$C$42:$J$61,'SO 10.3 - Biologická opat...'!$C$67:$K$118</definedName>
    <definedName name="_xlnm.Print_Area" localSheetId="14">'SO 10.4 - Biologická opat...'!$C$4:$J$36,'SO 10.4 - Biologická opat...'!$C$42:$J$61,'SO 10.4 - Biologická opat...'!$C$67:$K$107</definedName>
    <definedName name="_xlnm.Print_Area" localSheetId="15">'SO 10.5 - Biologická opat...'!$C$4:$J$36,'SO 10.5 - Biologická opat...'!$C$42:$J$61,'SO 10.5 - Biologická opat...'!$C$67:$K$114</definedName>
    <definedName name="_xlnm.Print_Area" localSheetId="16">'SO 10.6 - Biologická opat...'!$C$4:$J$36,'SO 10.6 - Biologická opat...'!$C$42:$J$61,'SO 10.6 - Biologická opat...'!$C$67:$K$94</definedName>
    <definedName name="_xlnm.Print_Area" localSheetId="17">'SO 10.7 - Biologická opat...'!$C$4:$J$36,'SO 10.7 - Biologická opat...'!$C$42:$J$61,'SO 10.7 - Biologická opat...'!$C$67:$K$98</definedName>
    <definedName name="_xlnm.Print_Area" localSheetId="18">'SO 10.8 - Biologická opat...'!$C$4:$J$36,'SO 10.8 - Biologická opat...'!$C$42:$J$60,'SO 10.8 - Biologická opat...'!$C$66:$K$85</definedName>
    <definedName name="_xlnm.Print_Area" localSheetId="19">'SO 10.9 - Biologická opat...'!$C$4:$J$36,'SO 10.9 - Biologická opat...'!$C$42:$J$60,'SO 10.9 - Biologická opat...'!$C$66:$K$85</definedName>
    <definedName name="_xlnm.Print_Area" localSheetId="20">'SO 12 - Požární stanovišt...'!$C$4:$J$36,'SO 12 - Požární stanovišt...'!$C$42:$J$64,'SO 12 - Požární stanovišt...'!$C$70:$K$123</definedName>
    <definedName name="_xlnm.Print_Area" localSheetId="21">'SO 13 - Náklady na ostatn...'!$C$4:$J$36,'SO 13 - Náklady na ostatn...'!$C$42:$J$61,'SO 13 - Náklady na ostatn...'!$C$67:$K$99</definedName>
  </definedNames>
  <calcPr fullCalcOnLoad="1"/>
</workbook>
</file>

<file path=xl/sharedStrings.xml><?xml version="1.0" encoding="utf-8"?>
<sst xmlns="http://schemas.openxmlformats.org/spreadsheetml/2006/main" count="13383" uniqueCount="1381">
  <si>
    <t>Export VZ</t>
  </si>
  <si>
    <t>List obsahuje:</t>
  </si>
  <si>
    <t>3.0</t>
  </si>
  <si>
    <t>False</t>
  </si>
  <si>
    <t>{2EA42168-6194-4EE3-A03B-94E78419B787}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</si>
  <si>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</si>
  <si>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</si>
  <si>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</si>
  <si>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</si>
  <si>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</si>
  <si>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</si>
  <si>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</si>
  <si>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</si>
  <si>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</si>
  <si>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EK019/2015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</si>
  <si>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</si>
  <si>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</si>
  <si>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Napojení ÚSES Komořansko - gravitační propojení přeložky vesnického potoka s řekou Bílinou</t>
  </si>
  <si>
    <t>0,1</t>
  </si>
  <si>
    <t>KSO:</t>
  </si>
  <si>
    <t>CC-CZ:</t>
  </si>
  <si>
    <t>1</t>
  </si>
  <si>
    <t>Místo:</t>
  </si>
  <si>
    <t xml:space="preserve"> </t>
  </si>
  <si>
    <t>Datum:</t>
  </si>
  <si>
    <t>09.02.2015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</si>
  <si>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</si>
  <si>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</si>
  <si>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</si>
  <si>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</si>
  <si>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</si>
  <si>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</si>
  <si>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</si>
  <si>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</si>
  <si>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</si>
  <si>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</si>
  <si>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</si>
  <si>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</si>
  <si>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</si>
  <si>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</si>
  <si>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</si>
  <si>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</si>
  <si>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</si>
  <si>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</si>
  <si>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</si>
  <si>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</si>
  <si>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</si>
  <si>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</si>
  <si>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</si>
  <si>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</si>
  <si>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</si>
  <si>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</si>
  <si>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</si>
  <si>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</si>
  <si>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</si>
  <si>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</si>
  <si>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</si>
  <si>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</si>
  <si>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</si>
  <si>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</si>
  <si>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</si>
  <si>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</si>
  <si>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</si>
  <si>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</si>
  <si>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</si>
  <si>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</si>
  <si>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</si>
  <si>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</si>
  <si>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</si>
  <si>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</si>
  <si>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</si>
  <si>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</si>
  <si>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</si>
  <si>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</t>
  </si>
  <si>
    <t>Likvidace starých důlních děl</t>
  </si>
  <si>
    <t>STA</t>
  </si>
  <si>
    <t>{36586AAD-1A75-4BAD-AF3C-4DEFC98C060C}</t>
  </si>
  <si>
    <t>2</t>
  </si>
  <si>
    <t>SO 01</t>
  </si>
  <si>
    <t>Přítok do nádrže Hedvika</t>
  </si>
  <si>
    <t>{181AAB0F-A732-4E65-A5AD-223CD56BA604}</t>
  </si>
  <si>
    <t>SO 02</t>
  </si>
  <si>
    <t>Spojení nádrží Hedvika a Marcela</t>
  </si>
  <si>
    <t>{B6B448EA-0EEE-435B-AE40-F4BA6A159B20}</t>
  </si>
  <si>
    <t>SO 03</t>
  </si>
  <si>
    <t>Odtok z nádrže Marcela do řeky Bíliny</t>
  </si>
  <si>
    <t>{4A141A6C-9404-4758-BEED-84EAB55C78E9}</t>
  </si>
  <si>
    <t>SO 04</t>
  </si>
  <si>
    <t>Přelivný objekt hráze Hedvika</t>
  </si>
  <si>
    <t>{11F42D9A-32C1-4CFE-8E82-6C014EDF685A}</t>
  </si>
  <si>
    <t>SO 05</t>
  </si>
  <si>
    <t>Hráz Marcela</t>
  </si>
  <si>
    <t>{B0A02987-9FB0-49DE-A3B8-06A3B00C6F8F}</t>
  </si>
  <si>
    <t>SO 06</t>
  </si>
  <si>
    <t>Přelivný objekt hráze Marcela</t>
  </si>
  <si>
    <t>{2BED807C-660B-4C03-AD94-FB04E54C5B1E}</t>
  </si>
  <si>
    <t>SO 07</t>
  </si>
  <si>
    <t>Terénní úpravy pod hrází Marcela vč.odovodnění</t>
  </si>
  <si>
    <t>{D950CF41-2E1C-4F4C-97DB-4FD85CE31509}</t>
  </si>
  <si>
    <t>SO 08</t>
  </si>
  <si>
    <t>Náhrada ČS Vysoká Pec</t>
  </si>
  <si>
    <t>{F5996078-3CFD-4F10-98BB-F5547EC58D23}</t>
  </si>
  <si>
    <t>SO 09</t>
  </si>
  <si>
    <t>Náhrada ČS Kundratice</t>
  </si>
  <si>
    <t>{9524480B-E5C0-4407-820B-06AA86BB45C7}</t>
  </si>
  <si>
    <t>SO 10.1</t>
  </si>
  <si>
    <t>Biologická opatření - hospodárnice</t>
  </si>
  <si>
    <t>{AF242219-440A-4735-BC1E-D0D9D7848916}</t>
  </si>
  <si>
    <t>SO 10.2</t>
  </si>
  <si>
    <t>Biologická opatření - úpravy porostů a výsadby 0.rok</t>
  </si>
  <si>
    <t>{1466CE36-2D22-4B63-9728-134C1C86AB6C}</t>
  </si>
  <si>
    <t>SO 10.3</t>
  </si>
  <si>
    <t>Biologická opatření - 1.rok / 1.cyklus</t>
  </si>
  <si>
    <t>{1C495060-3F34-4F21-BACB-D96E48F5A665}</t>
  </si>
  <si>
    <t>SO 10.4</t>
  </si>
  <si>
    <t>Biologická opatření - 2.rok / 1.cyklus</t>
  </si>
  <si>
    <t>{05099659-416F-464B-B59E-12FDA9F61101}</t>
  </si>
  <si>
    <t>SO 10.5</t>
  </si>
  <si>
    <t>Biologická opatření - 3.rok / 1.cyklus</t>
  </si>
  <si>
    <t>{A5823015-CFB4-4B60-9100-E97600522060}</t>
  </si>
  <si>
    <t>SO 10.6</t>
  </si>
  <si>
    <t>Biologická opatření - 1.rok / 2.cyklus</t>
  </si>
  <si>
    <t>{ECF90EA0-0CE2-4D53-999F-B9F7AEF57CBE}</t>
  </si>
  <si>
    <t>SO 10.7</t>
  </si>
  <si>
    <t>Biologická opatření - 2.rok / 2.cyklus</t>
  </si>
  <si>
    <t>{EF22852F-2C78-4C2E-9CBE-7893FEB02560}</t>
  </si>
  <si>
    <t>SO 10.8</t>
  </si>
  <si>
    <t>Biologická opatření - 3.rok / 2.cyklus</t>
  </si>
  <si>
    <t>{0430AB4A-0817-4D88-B961-7F7648CEBAD3}</t>
  </si>
  <si>
    <t>SO 10.9</t>
  </si>
  <si>
    <t>Biologická opatření - 1.- 3. rok / 3.cyklus</t>
  </si>
  <si>
    <t>{AFA511C9-5D91-496D-8102-DE2D63BA3A82}</t>
  </si>
  <si>
    <t>SO 11</t>
  </si>
  <si>
    <t>Telemetrie a stavební část</t>
  </si>
  <si>
    <t>{148CE6B5-FF14-47DB-984E-5E4F8F81B7EC}</t>
  </si>
  <si>
    <t>SO 12</t>
  </si>
  <si>
    <t>Požární stanoviště u nádrž Hedvika</t>
  </si>
  <si>
    <t>{526CBCA3-9C51-4D14-9C05-2F9E975DCCB1}</t>
  </si>
  <si>
    <t>SO 13</t>
  </si>
  <si>
    <t>Náklady na ostatní obecná opatření</t>
  </si>
  <si>
    <t>{19E52560-ABAB-4B81-A5B3-9D07EAF749CB}</t>
  </si>
  <si>
    <t>Zpět na list:</t>
  </si>
  <si>
    <t>KRYCÍ LIST SOUPISU</t>
  </si>
  <si>
    <t>Objekt:</t>
  </si>
  <si>
    <t>SO 00 - Likvidace starých důlních děl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</si>
  <si>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</si>
  <si>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</si>
  <si>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</si>
  <si>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</si>
  <si>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</si>
  <si>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</si>
  <si>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001 - Zemní práce</t>
  </si>
  <si>
    <t>VRN - VRN</t>
  </si>
  <si>
    <t xml:space="preserve">    VRN - VRN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</si>
  <si>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</si>
  <si>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</si>
  <si>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</si>
  <si>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</si>
  <si>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</si>
  <si>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</si>
  <si>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</si>
  <si>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</si>
  <si>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</si>
  <si>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</si>
  <si>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</si>
  <si>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</si>
  <si>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</si>
  <si>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</si>
  <si>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</si>
  <si>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</si>
  <si>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</si>
  <si>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001</t>
  </si>
  <si>
    <t>Zemní práce</t>
  </si>
  <si>
    <t>K</t>
  </si>
  <si>
    <t>R 01</t>
  </si>
  <si>
    <t>Měřičské práce včetně dopravních nákladů (měřičská skupina)</t>
  </si>
  <si>
    <t>kpl</t>
  </si>
  <si>
    <t>64</t>
  </si>
  <si>
    <t>R 02</t>
  </si>
  <si>
    <t>Odlesnění a úprava terénu pro techniku</t>
  </si>
  <si>
    <t>m2</t>
  </si>
  <si>
    <t>3</t>
  </si>
  <si>
    <t>R 03</t>
  </si>
  <si>
    <t>Vyhlédání a průzkum Glochovy šachty</t>
  </si>
  <si>
    <t>4</t>
  </si>
  <si>
    <t>R 04</t>
  </si>
  <si>
    <t>Zpracování projektové dokumnatace na zajištění Glochovy šachty - vč.povolení (ohlášení) hornické činnosti</t>
  </si>
  <si>
    <t>5</t>
  </si>
  <si>
    <t>R 05</t>
  </si>
  <si>
    <t>Zajištění Glochovy šachty</t>
  </si>
  <si>
    <t>6</t>
  </si>
  <si>
    <t>R 06</t>
  </si>
  <si>
    <t>Přeprava vrtné a doprovodné techniky na lokalitu a zpět, příprava pracoviště</t>
  </si>
  <si>
    <t>7</t>
  </si>
  <si>
    <t>R 07</t>
  </si>
  <si>
    <t>Odvrtání 18 průzkumných a sanačních vrtů do průměrné hloubky 20m (3600 bm) - vč.provedení výstroje</t>
  </si>
  <si>
    <t>8</t>
  </si>
  <si>
    <t>R 08</t>
  </si>
  <si>
    <t>Sanace chodbic včetně dopravy materiálu a technologické vody (cca 2520 m3)</t>
  </si>
  <si>
    <t>m3</t>
  </si>
  <si>
    <t>9</t>
  </si>
  <si>
    <t>R 09</t>
  </si>
  <si>
    <t>Zahlazení sanačních prací na povrchu a úklid pracoviště</t>
  </si>
  <si>
    <t>R 10</t>
  </si>
  <si>
    <t>Vypracování kompletní dokumentace a závěrečné zprávy o výsledcích a průběhu sanace</t>
  </si>
  <si>
    <t>hod.</t>
  </si>
  <si>
    <t>VRN</t>
  </si>
  <si>
    <t>11</t>
  </si>
  <si>
    <t>01A</t>
  </si>
  <si>
    <t>Sdružená paušální sazba nákladů spojených s umístěním stavby</t>
  </si>
  <si>
    <t>%</t>
  </si>
  <si>
    <t>1024</t>
  </si>
  <si>
    <t>SO 01 - Přítok do nádrže Hedvika</t>
  </si>
  <si>
    <t xml:space="preserve">    002 - Základy</t>
  </si>
  <si>
    <t xml:space="preserve">    003 - Svislé konstrukce</t>
  </si>
  <si>
    <t xml:space="preserve">    004 - Vodorovné konstrukce</t>
  </si>
  <si>
    <t xml:space="preserve">    005 - Komunikace</t>
  </si>
  <si>
    <t xml:space="preserve">    009 - Ostatní konstrukce a práce</t>
  </si>
  <si>
    <t xml:space="preserve">    099 - Přesun hmot HSV</t>
  </si>
  <si>
    <t>PSV - PSV</t>
  </si>
  <si>
    <t xml:space="preserve">    767 - Konstrukce zámečnické</t>
  </si>
  <si>
    <t>121101103</t>
  </si>
  <si>
    <t>Sejmutí ornice s přemístěním na vzdálenost do 250 m</t>
  </si>
  <si>
    <t>VV</t>
  </si>
  <si>
    <t>"sejmutí ornice v trase - dle výkazu kubatur" 2182,2</t>
  </si>
  <si>
    <t>122101404</t>
  </si>
  <si>
    <t>Vykopávky v zemníku na suchu v hornině tř. 1 a 2 objem přes 5000 m3</t>
  </si>
  <si>
    <t>"natežení zeminy pro jílové těsnění" 8736,20</t>
  </si>
  <si>
    <t>123302102</t>
  </si>
  <si>
    <t>Vykopávky zářezů na suchu objemu do 5000 m3 v hornině tř. 4</t>
  </si>
  <si>
    <t>"výkop pro rámový propustek v km 0,09239 - 0,09839;"  165,0</t>
  </si>
  <si>
    <t>"výkop pro rámový propustek v km 0,51521 - 0,55321;"  770,0</t>
  </si>
  <si>
    <t>"výkop pro rámový propustek v km 1,12950 - 1,13550;"  165,0</t>
  </si>
  <si>
    <t>"výkop pro rámový propustek v km 0,16631 - 0,17431;"  215,0</t>
  </si>
  <si>
    <t>123302109</t>
  </si>
  <si>
    <t>Příplatek k vykopávkám zářezů na suchu v hornině tř. 4 za na lepivost</t>
  </si>
  <si>
    <t>"20% objemu výkopku" 1315,0*0,20</t>
  </si>
  <si>
    <t>124303104</t>
  </si>
  <si>
    <t>Vykopávky přes 20000 m3 pro koryta vodotečí v hornině tř. 4</t>
  </si>
  <si>
    <t>"výkop koryta - dle výkazu kubatur" 30408,0</t>
  </si>
  <si>
    <t>124303109</t>
  </si>
  <si>
    <t>Příplatek k vykopávkám pro koryta vodotečí v hornině tř. 4 za lepivost</t>
  </si>
  <si>
    <t>"20% objemu výkopku" 30408,0*0,20</t>
  </si>
  <si>
    <t>132301202</t>
  </si>
  <si>
    <t>Hloubení rýh š do 2000 mm v hornině tř. 4 objemu do 1000 m3</t>
  </si>
  <si>
    <t>"hloubení rýh pro stabilizační prahy" 266,5</t>
  </si>
  <si>
    <t>132301209</t>
  </si>
  <si>
    <t>Příplatek za lepivost k hloubení rýh š do 2000 mm v hornině tř. 4</t>
  </si>
  <si>
    <t>"20% objemu výkopku" 266,5*0,20</t>
  </si>
  <si>
    <t>162301102</t>
  </si>
  <si>
    <t>Vodorovné přemístění do 1000 m výkopku/sypaniny z horniny tř. 1 až 4</t>
  </si>
  <si>
    <t>"přemístění výkopku pro násypy v rámci trasy" 5266,8+903,20</t>
  </si>
  <si>
    <t>162601102</t>
  </si>
  <si>
    <t>Vodorovné přemístění do 5000 m výkopku/sypaniny z horniny tř. 1 až 4</t>
  </si>
  <si>
    <t>"dovoz zeminy pro jílové těsnění"  8736,20</t>
  </si>
  <si>
    <t>"odvoz přebytečného objemu výkopku z koryta"  30408,0-(5266,8+903,2)</t>
  </si>
  <si>
    <t>"odvoz přebytečného objemu výkopku z prahů"  266,5</t>
  </si>
  <si>
    <t>"odvoz přebytečného objemu výkopku z propustků"  1315,0-595,0</t>
  </si>
  <si>
    <t>167101102</t>
  </si>
  <si>
    <t>Nakládání výkopku z hornin tř. 1 až 4 přes 100 m3</t>
  </si>
  <si>
    <t>"nakládání ornice na mezideponii" 2182,2</t>
  </si>
  <si>
    <t>12</t>
  </si>
  <si>
    <t>171101103</t>
  </si>
  <si>
    <t>Uložení sypaniny z hornin soudržných do násypů zhutněných do 100 % PS</t>
  </si>
  <si>
    <t>"doplnění profilu výkopovou zeminou" 903,20</t>
  </si>
  <si>
    <t>13</t>
  </si>
  <si>
    <t>171101105</t>
  </si>
  <si>
    <t>Uložení sypaniny z hornin soudržných do násypů zhutněných do 103 % PS</t>
  </si>
  <si>
    <t>"dle výkazu kubatur" 5266,8</t>
  </si>
  <si>
    <t>14</t>
  </si>
  <si>
    <t>171201201</t>
  </si>
  <si>
    <t>Uložení sypaniny na skládky</t>
  </si>
  <si>
    <t>"uložení přebytečného objemu výkopku" 33960,7</t>
  </si>
  <si>
    <t>172103103</t>
  </si>
  <si>
    <t>Zřízení těsnicího jádra nebo vrstvy přes 3 m z hornin tř. 1 až 4 zhutněných do 100 % PS C š</t>
  </si>
  <si>
    <t>"dle výkazu kubatur" 8736,2</t>
  </si>
  <si>
    <t>16</t>
  </si>
  <si>
    <t>175101201</t>
  </si>
  <si>
    <t>Obsypání objektu nad přilehlým původním terénem sypaninou bez prohození, uloženou do 3 m</t>
  </si>
  <si>
    <t>'obsyp konstrukcí rámových propustků prohozenou zeminou :</t>
  </si>
  <si>
    <t>"rámový propustek v km 0,09239 - 0,09839;"  55,0</t>
  </si>
  <si>
    <t>"rámový propustek v km 0,16631 - 0,17431;"  80,0</t>
  </si>
  <si>
    <t>"rámový propustek v km 0,51521 - 0,55321;"  405,0</t>
  </si>
  <si>
    <t>"rámový propustek v km 1,12950 - 1,13550;"  55,0</t>
  </si>
  <si>
    <t>17</t>
  </si>
  <si>
    <t>175101209</t>
  </si>
  <si>
    <t>Příplatek k obsypání objektu za ruční prohození sypaniny, uložené do 3 m</t>
  </si>
  <si>
    <t>18</t>
  </si>
  <si>
    <t>180401212</t>
  </si>
  <si>
    <t>Založení hřišťového trávníku výsevem na vrstvě ornice</t>
  </si>
  <si>
    <t>PP</t>
  </si>
  <si>
    <t>"dle výkazu kubatur;" 5774,1</t>
  </si>
  <si>
    <t>19</t>
  </si>
  <si>
    <t>182101101</t>
  </si>
  <si>
    <t>Svahování v zářezech v hornině tř. 1 až 4</t>
  </si>
  <si>
    <t>"dle výkazu kubatur - koryto;"  19003,9</t>
  </si>
  <si>
    <t>'dle výkazu kubatur - propustky :</t>
  </si>
  <si>
    <t>"rámový propustek v km 0,09239 - 0,09839;"  70,0</t>
  </si>
  <si>
    <t>"rámový propustek v km 0,16631 - 0,17431;"  95,0</t>
  </si>
  <si>
    <t>"rámový propustek v km 0,51521 - 0,55321;"  300,0</t>
  </si>
  <si>
    <t>"rámový propustek v km 1,12950 - 1,13550;"  70,0</t>
  </si>
  <si>
    <t>20</t>
  </si>
  <si>
    <t>182201101</t>
  </si>
  <si>
    <t>Svahování násypů</t>
  </si>
  <si>
    <t>"dle výkazu kubatur;" 41417,8</t>
  </si>
  <si>
    <t>182301132</t>
  </si>
  <si>
    <t>Rozprostření ornice pl přes 500 m2 ve svahu přes 1:5 tl vrstvy do 150 mm</t>
  </si>
  <si>
    <t>22</t>
  </si>
  <si>
    <t>M</t>
  </si>
  <si>
    <t>MAT 01/001-0</t>
  </si>
  <si>
    <t>Jetelotravní směs luční svahová - dávka 180kg/ha</t>
  </si>
  <si>
    <t>kg</t>
  </si>
  <si>
    <t>5774,1*180,0/10000</t>
  </si>
  <si>
    <t>002</t>
  </si>
  <si>
    <t>Základy</t>
  </si>
  <si>
    <t>23</t>
  </si>
  <si>
    <t>271571111</t>
  </si>
  <si>
    <t>Polštáře zhutněné pod základy ze štěrkopísku tříděného</t>
  </si>
  <si>
    <t>'štěrkopískový polštář pod základové desky rámových propustků :</t>
  </si>
  <si>
    <t>"rámový propustek v km 0,09239 - 0,09839;"  3,2</t>
  </si>
  <si>
    <t>"rámový propustek v km 0,16631 - 0,17431;"  4,7</t>
  </si>
  <si>
    <t>"rámový propustek v km 0,51521 - 0,55321;"  26,2</t>
  </si>
  <si>
    <t>"rámový propustek v km 1,12950 - 1,13550;"  3,2</t>
  </si>
  <si>
    <t>24</t>
  </si>
  <si>
    <t>273326121</t>
  </si>
  <si>
    <t>Základové desky z ŽB vodostavebného V4 tř. B 20</t>
  </si>
  <si>
    <t>'Základové desky rámových propustků tl.250mm :</t>
  </si>
  <si>
    <t>"rámový propustek v km 0,09239 - 0,09839;"  3,8</t>
  </si>
  <si>
    <t>"rámový propustek v km 0,16631 - 0,17431;"  5,5</t>
  </si>
  <si>
    <t>"rámový propustek v km 0,51521 - 0,55321;"  31,0</t>
  </si>
  <si>
    <t>"rámový propustek v km 1,12950 - 1,13550;"  3,8</t>
  </si>
  <si>
    <t>25</t>
  </si>
  <si>
    <t>273351215</t>
  </si>
  <si>
    <t>Zřízení bednění stěn základových desek</t>
  </si>
  <si>
    <t>26</t>
  </si>
  <si>
    <t>273351216</t>
  </si>
  <si>
    <t>Odstranění bednění stěn základových desek</t>
  </si>
  <si>
    <t>27</t>
  </si>
  <si>
    <t>273362021</t>
  </si>
  <si>
    <t>Výztuž základových desek svařovanými sítěmi Kari</t>
  </si>
  <si>
    <t>t</t>
  </si>
  <si>
    <t>'Výztuž základových desek rámových propustků - 1xKARI 8,0x8,0/100x100mm + 15% přesahy a prostřih :</t>
  </si>
  <si>
    <t>"rámový propustek v km 0,09239 - 0,09839;"  15,0*1,15*7,90/1000</t>
  </si>
  <si>
    <t>"rámový propustek v km 0,16631 - 0,17431;"  21,8*1,15*7,90/1000</t>
  </si>
  <si>
    <t>"rámový propustek v km 0,51521 - 0,55321;"  125,0*1,15*7,90/1000</t>
  </si>
  <si>
    <t>"rámový propustek v km 1,12950 - 1,13550;"  15,0*1,15*7,90/1000</t>
  </si>
  <si>
    <t>003</t>
  </si>
  <si>
    <t>Svislé konstrukce</t>
  </si>
  <si>
    <t>28</t>
  </si>
  <si>
    <t>321213345</t>
  </si>
  <si>
    <t>Zdivo nadzákladové z lomového kamene vodních staveb obkladní s vyspárováním</t>
  </si>
  <si>
    <t>'čela rámových propustků :</t>
  </si>
  <si>
    <t>"rámový propustek v km 0,09239 - 0,09839;"  50,0</t>
  </si>
  <si>
    <t>"rámový propustek v km 0,16631 - 0,17431;"  55,0</t>
  </si>
  <si>
    <t>"rámový propustek v km 0,51521 - 0,55321;"  55,0</t>
  </si>
  <si>
    <t>"rámový propustek v km 1,12950 - 1,13550;"  50,0</t>
  </si>
  <si>
    <t>29</t>
  </si>
  <si>
    <t>388129330</t>
  </si>
  <si>
    <t>Montáž ŽB dílců prefabrikovaných kanálů pro IS uzavřeného profilu hmotnosti do 6,5 t</t>
  </si>
  <si>
    <t>kus</t>
  </si>
  <si>
    <t>'osazení ŽB dílců rámových propustků :</t>
  </si>
  <si>
    <t>"rámový propustek v km 0,09239 - 0,09839;"  6</t>
  </si>
  <si>
    <t>"rámový propustek v km 0,16631 - 0,17431;"  8</t>
  </si>
  <si>
    <t>"rámový propustek v km 0,51521 - 0,55321;"  38</t>
  </si>
  <si>
    <t>"rámový propustek v km 1,12950 - 1,13550;"  6</t>
  </si>
  <si>
    <t>30</t>
  </si>
  <si>
    <t>MAT 01/003-0</t>
  </si>
  <si>
    <t>Rámová prefabrikovaná propusť ŽB TZP-Q 3000/2500/990 - světlost 2000/2000mm, tl.stěn 250mm, beton tř.C25/30-XF4,XD3 / vč.pořizovacích nákladů</t>
  </si>
  <si>
    <t>004</t>
  </si>
  <si>
    <t>Vodorovné konstrukce</t>
  </si>
  <si>
    <t>31</t>
  </si>
  <si>
    <t>451571111</t>
  </si>
  <si>
    <t>Lože pod dlažby ze štěrkopísku vrstva tl do 100 mm</t>
  </si>
  <si>
    <t>"dle výkazu kubatur" 1233,8</t>
  </si>
  <si>
    <t>32</t>
  </si>
  <si>
    <t>451971112</t>
  </si>
  <si>
    <t>Položení podkladní vrstvy z geotextilie s uchycením v terénu sponami</t>
  </si>
  <si>
    <t>"dle výkazu kubatur" 14813,3</t>
  </si>
  <si>
    <t>33</t>
  </si>
  <si>
    <t>452218142</t>
  </si>
  <si>
    <t>Zajišťovací práh z upraveného lomového kamene na cementovou maltu</t>
  </si>
  <si>
    <t>"dle výkazu kubatur" 266,5</t>
  </si>
  <si>
    <t>34</t>
  </si>
  <si>
    <t>463211121</t>
  </si>
  <si>
    <t>Rovnanina z lomového kamene s vyplněním spár a dutin těženým kamenivem</t>
  </si>
  <si>
    <t>"dle výkazu kubatur" 4823,9</t>
  </si>
  <si>
    <t>35</t>
  </si>
  <si>
    <t>463212191</t>
  </si>
  <si>
    <t>Příplatek za vypracováni líce rovnaniny</t>
  </si>
  <si>
    <t>"dle výkazu kubatur" 4823,9/0,4</t>
  </si>
  <si>
    <t>36</t>
  </si>
  <si>
    <t>MAT 01/004-0</t>
  </si>
  <si>
    <t>Geotextilie netkaná 100%POP GEOFILTEX 63 - obj.hm.500g/m2</t>
  </si>
  <si>
    <t>14813,3*1,1</t>
  </si>
  <si>
    <t>005</t>
  </si>
  <si>
    <t>Komunikace</t>
  </si>
  <si>
    <t>37</t>
  </si>
  <si>
    <t>Agr.C.02/005</t>
  </si>
  <si>
    <t>Agregovaná cena - opravy obslužné komunikace vč.podkladních vrstev v průběhu realizace stavby</t>
  </si>
  <si>
    <t>"dle výkazu kubatur" 180,0</t>
  </si>
  <si>
    <t>009</t>
  </si>
  <si>
    <t>Ostatní konstrukce a práce</t>
  </si>
  <si>
    <t>38</t>
  </si>
  <si>
    <t>979082315</t>
  </si>
  <si>
    <t>Vodorovná doprava suti a vybouraných hmot po suchu nad 2000 do 3000 m</t>
  </si>
  <si>
    <t>39</t>
  </si>
  <si>
    <t>979096112</t>
  </si>
  <si>
    <t>Drcení stavebního odpadu z demolic ze zdiva z betonu prostého s naložením a oddělením kovu</t>
  </si>
  <si>
    <t>40</t>
  </si>
  <si>
    <t>981513113</t>
  </si>
  <si>
    <t>Demolice konstrukcí objektů z kamenného zdiva těžkou mechanizací</t>
  </si>
  <si>
    <t>"bourání stávajícího trubního propustku" 20,0</t>
  </si>
  <si>
    <t>099</t>
  </si>
  <si>
    <t>Přesun hmot HSV</t>
  </si>
  <si>
    <t>41</t>
  </si>
  <si>
    <t>998332011</t>
  </si>
  <si>
    <t>Přesun hmot pro úpravy vodních toků a kanály</t>
  </si>
  <si>
    <t>PSV</t>
  </si>
  <si>
    <t>767</t>
  </si>
  <si>
    <t>Konstrukce zámečnické</t>
  </si>
  <si>
    <t>42</t>
  </si>
  <si>
    <t>767161110</t>
  </si>
  <si>
    <t>Montáž zábradlí rovného z trubek do zdi hmotnosti do 20 kg</t>
  </si>
  <si>
    <t>m</t>
  </si>
  <si>
    <t>"zábradlí čel rámových propustků" 11,5*2*4</t>
  </si>
  <si>
    <t>43</t>
  </si>
  <si>
    <t>MAT 01/767-0</t>
  </si>
  <si>
    <t>Dodávka ocelového trubkového zábradlí z ocel.trubek D/tl.=60/6,0mm odnímatelné - rozměr 11500/1100mm, vč.kotevních pouzder / vč.povrchové úpravy žárovým zinkováním</t>
  </si>
  <si>
    <t>44</t>
  </si>
  <si>
    <t>998767201</t>
  </si>
  <si>
    <t>Přesun hmot procentní pro zámečnické konstrukce v objektech v do 6 m</t>
  </si>
  <si>
    <t>45</t>
  </si>
  <si>
    <t>01A.1</t>
  </si>
  <si>
    <t>SO 02 - Spojení nádrží Hedvika a Marcela</t>
  </si>
  <si>
    <t>123302101</t>
  </si>
  <si>
    <t>Vykopávky zářezů na suchu objemu do 1000 m3 v hornině tř. 4</t>
  </si>
  <si>
    <t>"výkop pro rámový propustek v km 0,52170 - 0,53470" 260,0</t>
  </si>
  <si>
    <t>"20% objemu výkopku" 260,0*0,20</t>
  </si>
  <si>
    <t>124303103</t>
  </si>
  <si>
    <t>Vykopávky přes 5000 do 20000 m3 pro koryta vodotečí v hornině tř. 4</t>
  </si>
  <si>
    <t>"dle výkazu kubatur" 8342,6</t>
  </si>
  <si>
    <t>"20% objemu výkopku" 8342,6*0,20</t>
  </si>
  <si>
    <t>"výkop stabilizačních prahů" 197,5</t>
  </si>
  <si>
    <t>"20% objemu výkopku" 197,5*0,20</t>
  </si>
  <si>
    <t>"přemístění výkopku pro násypy v rámci trasy" 1436,9+937,1</t>
  </si>
  <si>
    <t>"dovoz ornice pro ohumusování;"  6223,3*0,15</t>
  </si>
  <si>
    <t>"odvoz přebytečného objemu výkopku z prahů;"  197,5</t>
  </si>
  <si>
    <t>"odvoz přebytečného objemu výkopku z propustků;"  110,0</t>
  </si>
  <si>
    <t>"odvoz přebytečného objemu výkopku z koryta;"  8342,6-2374,0</t>
  </si>
  <si>
    <t>"nakládání ornice na deponii" 6223,3*0,15</t>
  </si>
  <si>
    <t>"doplnění profilu výkopovou zeminou" 937,1</t>
  </si>
  <si>
    <t>"dle výkazu kubatur" 1436,9</t>
  </si>
  <si>
    <t>"rámový propustek v km 0,52170 - 0,53470;"  150,0</t>
  </si>
  <si>
    <t>"dle výkazu kubatur" 6223,3</t>
  </si>
  <si>
    <t>"dle výkazu výměr - koryto;"  7807,4</t>
  </si>
  <si>
    <t>"dle výkazu výměr - propustek;"  160,0</t>
  </si>
  <si>
    <t>"dle výkazu výměr - koryto" 7591,5</t>
  </si>
  <si>
    <t>MAT 02/001-0</t>
  </si>
  <si>
    <t>6223,3*180,0/10000</t>
  </si>
  <si>
    <t>"dle výkazu kubatur;"  35,7</t>
  </si>
  <si>
    <t>"štěrkopískový polštář pod základovou desku rámového propustku;"  4,7</t>
  </si>
  <si>
    <t>"dle výkazu kubatur;"  63,4</t>
  </si>
  <si>
    <t>"základová deska rámového propustku tl.250mm;"  11,1</t>
  </si>
  <si>
    <t>11,4*2*0,25</t>
  </si>
  <si>
    <t>"dle výkazu kubatur - KARI 8,0x8,0/150x150mm +15% přesahy a prostřih;"  348,7*1,15*5,4/1000</t>
  </si>
  <si>
    <t>"výztuž základové desky rámového propustku - 1xKARI 8,0x8,0/100x100mm + 15% přesahy a prostřih;"  43,0*1,15*7,90/1000</t>
  </si>
  <si>
    <t>"obkladní zdivo koryta;"  320,1</t>
  </si>
  <si>
    <t>"čela rámového propustku;"  55,0</t>
  </si>
  <si>
    <t>388129330.1</t>
  </si>
  <si>
    <t>"osazení ŽB dílců rámového propustku" 13</t>
  </si>
  <si>
    <t>Agr.C.02/003</t>
  </si>
  <si>
    <t>Likvidace stávající trubní výústi DN400 v hrázi Hedvika</t>
  </si>
  <si>
    <t>"dle výkazu kubatur" 197,5</t>
  </si>
  <si>
    <t>463211100</t>
  </si>
  <si>
    <t>Rovnanina objemu do 3 m3 z lomového kamene tříděného hmotnosti do 80 kg s urovnáním líce</t>
  </si>
  <si>
    <t>"dle výkazu kubatur" 43,7</t>
  </si>
  <si>
    <t>"dle výkazu kubatur" 454,2</t>
  </si>
  <si>
    <t>454,2/0,30</t>
  </si>
  <si>
    <t>465511524</t>
  </si>
  <si>
    <t>Dlažba z lomového kamene do malty s vyplněním spár maltou a vyspárováním plocha nad 20 m2 tl 400 mm</t>
  </si>
  <si>
    <t>"dle výkazu kubatur" 63,4</t>
  </si>
  <si>
    <t>"dle výkazu kubatur" 80,0</t>
  </si>
  <si>
    <t>"bourání stávajícího trubního propustku" 25,0</t>
  </si>
  <si>
    <t>"zábradlí čel rámového propustku" 11,5*2</t>
  </si>
  <si>
    <t>MAT 02/767-0</t>
  </si>
  <si>
    <t>998767201.1</t>
  </si>
  <si>
    <t>01A.2</t>
  </si>
  <si>
    <t>SO 03 - Odtok z nádrže Marcela do řeky Bíliny</t>
  </si>
  <si>
    <t xml:space="preserve">    711 - Izolace proti vodě</t>
  </si>
  <si>
    <t>M - M</t>
  </si>
  <si>
    <t xml:space="preserve">    99M - Ostatní práce ceníku "M</t>
  </si>
  <si>
    <t>121101102</t>
  </si>
  <si>
    <t>Sejmutí ornice s přemístěním na vzdálenost do 100 m</t>
  </si>
  <si>
    <t>"opevnění protilehlého břehu řeky Bíliny v místě vyústění" 100,0*0,25</t>
  </si>
  <si>
    <t>"sejmutí ornice v trase - dle výkazu kubatur" 5586,6</t>
  </si>
  <si>
    <t>"natěžení zeminy pro jílové těsnění" 8666,4</t>
  </si>
  <si>
    <t>"dle výkazu kubatur" 14922,2</t>
  </si>
  <si>
    <t>"20% objemu výkopku" 14922,2*0,20</t>
  </si>
  <si>
    <t>"výkop rýh pro stabilizační prahy" 160,0</t>
  </si>
  <si>
    <t>"20% objemu výkopku" 160,0*0,20</t>
  </si>
  <si>
    <t>"přemístění výkopku pro násypy v rámci trasy;"  7585,2</t>
  </si>
  <si>
    <t>"dovoz ornice z mezideponie;"  299,0+7955,6*0,15</t>
  </si>
  <si>
    <t>"dovoz zeminy pro jílové těsnění;"  8666,4</t>
  </si>
  <si>
    <t>"odvoz přebytečného objemu výkopku - koryto;"  14922,2-7585,2</t>
  </si>
  <si>
    <t>"odvoz přebytečného objemu ornice;"  5586,6-1492,34</t>
  </si>
  <si>
    <t>"odvoz přebytečného objemu zeminy - stabilizační prahy;"  110,5</t>
  </si>
  <si>
    <t>"nakládání ornice na mezideponii" 5586,6</t>
  </si>
  <si>
    <t>"dle výkazu kubatur" 7585,2</t>
  </si>
  <si>
    <t>171201101</t>
  </si>
  <si>
    <t>Uložení sypaniny do násypů nezhutněných</t>
  </si>
  <si>
    <t>"dle výkazu kubatur (doplnění orniční vrstvy)" 299,0</t>
  </si>
  <si>
    <t>"dle výkazu kubatur" 8666,4</t>
  </si>
  <si>
    <t>174101101</t>
  </si>
  <si>
    <t>Zásyp jam, šachet rýh nebo kolem objektů sypaninou se zhutněním</t>
  </si>
  <si>
    <t>"zásyp kolem stabilizačních prahů" 160,0-110,5</t>
  </si>
  <si>
    <t>"dle výkazu kubatur" 7955,6</t>
  </si>
  <si>
    <t>"dle výkazu kubatur;"  12086,7</t>
  </si>
  <si>
    <t>"svahování u stabilizačních prahů;"  110,0</t>
  </si>
  <si>
    <t>"svahování opevnění protilehlého břehu řeky Bíliny v místě vyústění;"  307,0</t>
  </si>
  <si>
    <t>"dle výkazu kubatur;"  26186,6</t>
  </si>
  <si>
    <t>"svahování opevnění protilehlého břehu řeky Bíliny v místě vyústění;"  100,0</t>
  </si>
  <si>
    <t>182301124</t>
  </si>
  <si>
    <t>Rozprostření ornice pl do 500 m2 ve svahu přes 1:5 tl vrstvy do 250 mm</t>
  </si>
  <si>
    <t>"opevnění protilehlého břehu řeky Bíliny v místě vyústění" 100,0</t>
  </si>
  <si>
    <t>"dle výkazu kubatur;"  7955,6</t>
  </si>
  <si>
    <t>"opevnění protilehlého břehu řeky Bíliny v místě vyústění;"  100,0</t>
  </si>
  <si>
    <t>MAT 03/001-0</t>
  </si>
  <si>
    <t>8055,6*180,0/10000</t>
  </si>
  <si>
    <t>212561111</t>
  </si>
  <si>
    <t>Výplň odvodňovacích trativodů kamenivem hrubým drceným frakce 4 až 16 mm</t>
  </si>
  <si>
    <t>"dle výkazu kubatur zakrytého profilu" 24,1</t>
  </si>
  <si>
    <t>212755216</t>
  </si>
  <si>
    <t>Trativody z drenážních trubek plastových flexibilních D 160 mm bez lože</t>
  </si>
  <si>
    <t>"dle výkazu kubatur zakrytého profilu - drenáž" 267,6</t>
  </si>
  <si>
    <t>"dle výkazu kubatur" 10,2</t>
  </si>
  <si>
    <t>"dle výkazu kubatur" 18,1</t>
  </si>
  <si>
    <t>(5,86*2+5,44*2+2,4*8+4,0*4)*0,30</t>
  </si>
  <si>
    <t>"dle výkazu kubatur + 15% prostřih a přesahy" 99,4*1,15*5,40/1000</t>
  </si>
  <si>
    <t>"dle výkazu kubatur" 18,6</t>
  </si>
  <si>
    <t>380311531</t>
  </si>
  <si>
    <t>Kompletní konstrukce ČOV, nádrží, vodojemů nebo kanálů z betonu prostého tř. C 12/15 tl 150 mm</t>
  </si>
  <si>
    <t>"dle výkazu kubatur zakrytého profilu - podkladní beton" 131,45</t>
  </si>
  <si>
    <t>380321443</t>
  </si>
  <si>
    <t>Kompletní konstrukce ČOV, nádrží, vodojemů, žlabů nebo kanálů ze ŽB tř. C 25/30 tl nad 300 mm</t>
  </si>
  <si>
    <t>"dle výkazu kubatur zakrytého profilu - dno a stěny" 374,29+266,44</t>
  </si>
  <si>
    <t>380356231</t>
  </si>
  <si>
    <t>Bednění kompletních konstrukcí ČOV, nádrží nebo vodojemů neomítaných ploch rovinných zřízení</t>
  </si>
  <si>
    <t>380356232</t>
  </si>
  <si>
    <t>Bednění kompletních konstrukcí ČOV, nádrží nebo vodojemů neomítaných ploch rovinných odstranění</t>
  </si>
  <si>
    <t>380361006</t>
  </si>
  <si>
    <t>Výztuž kompletních konstrukcí ČOV, nádrží nebo vodojemů z betonářské oceli 10 505</t>
  </si>
  <si>
    <t>"dle výkazu kubatur zakrytého profilu - vázaná výztuž" 76,9032</t>
  </si>
  <si>
    <t>411122231</t>
  </si>
  <si>
    <t>Montáž stropních panelů dl do 6000 mm hmotnosti do 5,4 t</t>
  </si>
  <si>
    <t>"dle výkazu kubatur zakrytého profilu - zákrytové panely" 125</t>
  </si>
  <si>
    <t>MAT 03/004-0</t>
  </si>
  <si>
    <t>Atypický stropní panel železobetonový tř.C25/30-XF3 - vč.úchytné konstrukce pro montáž / průměrná cena za 1ks</t>
  </si>
  <si>
    <t>"dle výkazu kubatur - stabilizační prahy" 110,5</t>
  </si>
  <si>
    <t>462512270</t>
  </si>
  <si>
    <t>Zához z lomového kamene s proštěrkováním z terénu hmotnost do 200 kg</t>
  </si>
  <si>
    <t>"opevnění protilehlého břehu řeky Bíliny v místě vyústění" 85,0</t>
  </si>
  <si>
    <t>464571124</t>
  </si>
  <si>
    <t>Pohoz z kameniva těženého hrubého zrno 63 až 125 mm z terénu</t>
  </si>
  <si>
    <t>"dle výkazu kubatur (štěrk zaválcovaný)" 2120,2</t>
  </si>
  <si>
    <t>931994105</t>
  </si>
  <si>
    <t>Těsnění pracovní spáry betonové konstrukce vnitřním pásem "waterstop"</t>
  </si>
  <si>
    <t>"dle výkazu kubatur zakrytého profilu" 267,6</t>
  </si>
  <si>
    <t>931994142</t>
  </si>
  <si>
    <t>Těsnění dilatační spáry betonové konstrukce polyuretanovým tmelem do pl 4,0 cm2</t>
  </si>
  <si>
    <t>9,4*10</t>
  </si>
  <si>
    <t>931994171</t>
  </si>
  <si>
    <t>Těsnění pracovní spáry betonové konstrukce asfaltovým izolačním pásem š do 500 mm</t>
  </si>
  <si>
    <t>"dle výkazu kubatur zakrytého profilu" 84,60</t>
  </si>
  <si>
    <t>711</t>
  </si>
  <si>
    <t>Izolace proti vodě</t>
  </si>
  <si>
    <t>711111001</t>
  </si>
  <si>
    <t>Provedení izolace proti zemní vlhkosti vodorovné za studena nátěrem penetračním</t>
  </si>
  <si>
    <t>"konstrukce zakrytého profilu" 596,5</t>
  </si>
  <si>
    <t>711112001</t>
  </si>
  <si>
    <t>Provedení izolace proti zemní vlhkosti svislé za studena nátěrem penetračním</t>
  </si>
  <si>
    <t>"konstrukce zakrytého profilu" 607,98</t>
  </si>
  <si>
    <t>711131101</t>
  </si>
  <si>
    <t>Provedení izolace proti zemní vlhkosti pásy na sucho vodorovné AIP nebo tkaninou</t>
  </si>
  <si>
    <t>"konstrukce zakrytého profilu - plocha uložení stropních panelů" 125,0</t>
  </si>
  <si>
    <t>46</t>
  </si>
  <si>
    <t>711141559</t>
  </si>
  <si>
    <t>Provedení izolace proti zemní vlhkosti pásy přitavením vodorovné NAIP</t>
  </si>
  <si>
    <t>47</t>
  </si>
  <si>
    <t>711142559</t>
  </si>
  <si>
    <t>Provedení izolace proti zemní vlhkosti pásy přitavením svislé NAIP</t>
  </si>
  <si>
    <t>48</t>
  </si>
  <si>
    <t>711491172</t>
  </si>
  <si>
    <t>Provedení izolace proti tlakové vodě vodorovné z textilií vrstva ochranná</t>
  </si>
  <si>
    <t>49</t>
  </si>
  <si>
    <t>711491271</t>
  </si>
  <si>
    <t>Provedení izolace proti tlakové vodě svislé z textilií vrstva podkladní</t>
  </si>
  <si>
    <t>50</t>
  </si>
  <si>
    <t>MAT 03/711-0</t>
  </si>
  <si>
    <t>Asfaltový lak penetrační - PENETRAL ALP</t>
  </si>
  <si>
    <t>51</t>
  </si>
  <si>
    <t>1204,48*0,45</t>
  </si>
  <si>
    <t>MAT 03/711-0.1</t>
  </si>
  <si>
    <t>Asfaltový pás modifikovaný typ "S" - BITAGIT 40 Mineral</t>
  </si>
  <si>
    <t>52</t>
  </si>
  <si>
    <t>596,5*1,1+607,98*1,15+125,0*1,1</t>
  </si>
  <si>
    <t>MAT 03/711-0.2</t>
  </si>
  <si>
    <t>Geotextilie netkaná 100% POP - FILTEK obj.hm.300g/m2</t>
  </si>
  <si>
    <t>53</t>
  </si>
  <si>
    <t>1498,84*1,1</t>
  </si>
  <si>
    <t>998711201</t>
  </si>
  <si>
    <t>Přesun hmot procentní pro izolace proti vodě, vlhkosti a plynům v objektech v do 6 m</t>
  </si>
  <si>
    <t>54</t>
  </si>
  <si>
    <t>Agr.C.03/767</t>
  </si>
  <si>
    <t>Dodávka a montáž ocelové konstrukce česlí - vč.kotevních prvků a povrchové úpravy žárovým zinkováním</t>
  </si>
  <si>
    <t>55</t>
  </si>
  <si>
    <t>Agr.C.03/767.1</t>
  </si>
  <si>
    <t>Dodávka a montáž ocelové obslužné lávky - vč.kotevních prvků a povrchové úpravy žárovým zinkováním</t>
  </si>
  <si>
    <t>56</t>
  </si>
  <si>
    <t>998767201.2</t>
  </si>
  <si>
    <t>99M</t>
  </si>
  <si>
    <t>Ostatní práce ceníku "M</t>
  </si>
  <si>
    <t>57</t>
  </si>
  <si>
    <t>Agr.C.03/099</t>
  </si>
  <si>
    <t>Dodávka a montáž technologické části kontrukce zakrytého profilu - dle samostatné cenové nabídky</t>
  </si>
  <si>
    <t>58</t>
  </si>
  <si>
    <t>01A.3</t>
  </si>
  <si>
    <t>SO 04 - Přelivný objekt hráze Hedvika</t>
  </si>
  <si>
    <t xml:space="preserve">    006 - Úpravy povrchu</t>
  </si>
  <si>
    <t xml:space="preserve">    008 - Trubní vedení</t>
  </si>
  <si>
    <t>275311127</t>
  </si>
  <si>
    <t>Základové patky a bloky z betonu prostého C 25/30</t>
  </si>
  <si>
    <t>"patky pro kotvení sloupků svodidla 400/400/185mm 6ks" 0,40*0,40*0,185*6</t>
  </si>
  <si>
    <t>275352110</t>
  </si>
  <si>
    <t>Bednění základových patek a bloků plochy rovinné</t>
  </si>
  <si>
    <t>"patky pro kotvení sloupků svodidla 400/400/185mm 6ks" 0,40*4*0,185*6</t>
  </si>
  <si>
    <t>275352119</t>
  </si>
  <si>
    <t>Odbednění základových patek a bloků</t>
  </si>
  <si>
    <t>380321663</t>
  </si>
  <si>
    <t>Kompletní konstrukce ČOV, nádrží, vodojemů, žlabů nebo kanálů ze ŽB tř. C 30/37 tl nad 300 mm</t>
  </si>
  <si>
    <t>"Objem desky a stěn;"  25,74+29,52</t>
  </si>
  <si>
    <t>"Objem přemostění;"  10,28</t>
  </si>
  <si>
    <t>380356241</t>
  </si>
  <si>
    <t>Bednění kompletních konstrukcí ČOV, nádrží nebo vodojemů neomítaných ploch zaoblených zřízení</t>
  </si>
  <si>
    <t>"Vnější podélné plochy;"  8,7*4,0*2</t>
  </si>
  <si>
    <t>"Vnitřní podélné plochy;"  8,7*3,464*2</t>
  </si>
  <si>
    <t>"Vnější příčné plochy;"  (5,2*0,536+3,464*(0,6+0,4)/2*2)*2</t>
  </si>
  <si>
    <t>"Přemostění;"  5,9*4,0+4,0*0,43*2</t>
  </si>
  <si>
    <t>380356242</t>
  </si>
  <si>
    <t>Bednění kompletních konstrukcí ČOV, nádrží nebo vodojemů neomítaných ploch zaoblených odstranění</t>
  </si>
  <si>
    <t>"dle výkazu výztuže + 5% prostřih" 6,3229*1,05</t>
  </si>
  <si>
    <t>006</t>
  </si>
  <si>
    <t>Úpravy povrchu</t>
  </si>
  <si>
    <t>631315511</t>
  </si>
  <si>
    <t>Mazanina tl do 240 mm z betonu prostého tř. C 12/15</t>
  </si>
  <si>
    <t>"podkladní beton tl.150mm" 8,70*5,40*0,15</t>
  </si>
  <si>
    <t>008</t>
  </si>
  <si>
    <t>Trubní vedení</t>
  </si>
  <si>
    <t>Agr.C.04/008</t>
  </si>
  <si>
    <t>Montáž stavidlového uzávěru deskového - rozměr 4196/1208mm</t>
  </si>
  <si>
    <t>MAT 04/008-0</t>
  </si>
  <si>
    <t>Stavidlový úzávěr ocelový deskový s manuálním ovládáním - rozměr 4000/1200mm / vč.kotevního a systémového příslušenství</t>
  </si>
  <si>
    <t>911334122</t>
  </si>
  <si>
    <t>Svodidlo ocelové zábradelní zádržnosti H2 typ ZSNH4/H2 kotvené do římsy s výplní ze svislých tyčí</t>
  </si>
  <si>
    <t>4,0*2</t>
  </si>
  <si>
    <t>911334411</t>
  </si>
  <si>
    <t>Ukončení ocelového zábradelního madla</t>
  </si>
  <si>
    <t>919123111</t>
  </si>
  <si>
    <t>Těsnění spár provizorním těsnicím profilem</t>
  </si>
  <si>
    <t>"zaměřeno z PD" 22,8</t>
  </si>
  <si>
    <t>931994141</t>
  </si>
  <si>
    <t>Těsnění pracovní spáry betonové konstrukce polyuretanovým tmelem do pl 1,5 cm2</t>
  </si>
  <si>
    <t>"zaměřeno z PD" 45,60</t>
  </si>
  <si>
    <t>934956222</t>
  </si>
  <si>
    <t>Stavidlové tabule z dubového dřeva tl 100 mm</t>
  </si>
  <si>
    <t>"zaměřeno z PD" 1,25</t>
  </si>
  <si>
    <t>936457111</t>
  </si>
  <si>
    <t>Zálivka kotevních šroubů betonem objemu do 0,01 m3</t>
  </si>
  <si>
    <t>"zálivka technologie stavidla" 0,34+0,53</t>
  </si>
  <si>
    <t>936941112</t>
  </si>
  <si>
    <t>Osazování doplňkových ocelových součástí hmotnosti nad 1 do 10 kg</t>
  </si>
  <si>
    <t>"kotevní plechy stavidla" 6,60*29</t>
  </si>
  <si>
    <t>936941114</t>
  </si>
  <si>
    <t>Osazování doplňkových ocelových součástí hmotnosti nad 50 do 100 kg</t>
  </si>
  <si>
    <t>"Drážky provizorního hrazení;"  64,0*4</t>
  </si>
  <si>
    <t>"Dosedací práh provizorního hrazení;"  76,4*2</t>
  </si>
  <si>
    <t>953961214</t>
  </si>
  <si>
    <t>Kotvy chemickou patronou M 16 hl 125 mm do betonu, ŽB nebo kamene s vyvrtáním otvoru</t>
  </si>
  <si>
    <t>"kotvení svodidlových sloupků 6ks (4ks kotev/kus)" 4*6</t>
  </si>
  <si>
    <t>953965131</t>
  </si>
  <si>
    <t>Kotevní šroub pro chemické kotvy M 16 dl 190 mm</t>
  </si>
  <si>
    <t>MAT 04/009-0</t>
  </si>
  <si>
    <t>Kotevní prvek stavidla z oceli tř.S235 - plech 320/200/12mm s kotevními trny 50/5mm dl.130mm  / povrchová úprava žárové zinkování</t>
  </si>
  <si>
    <t>MAT 04/009-0.1</t>
  </si>
  <si>
    <t>Dosedací práh provizorního hrazení z oceli tř.S235 - profil UPE 200 dl.4152mm s kotevními prvky / povrchová úprava žárové zinkování</t>
  </si>
  <si>
    <t>MAT 04/009-0.2</t>
  </si>
  <si>
    <t>Vodící drážky provizorního hrazení z oceli tř.S235 - profil UPE 200 dl.3400mm s kotevními prvky / povrchová úprava žárové zinkování</t>
  </si>
  <si>
    <t>"celková délka zábradlí" 9,2</t>
  </si>
  <si>
    <t>MAT 04/767-0</t>
  </si>
  <si>
    <t>Dodávka ocelového trubkového zábradlí z ocel.trubek D/tl.=60/6,0mm odnímatelné - rozměr 9200/1100mm, vč.kotevních pouzder / vč.povrchové úpravy žárovým zinkováním</t>
  </si>
  <si>
    <t>998767201.3</t>
  </si>
  <si>
    <t>01A.4</t>
  </si>
  <si>
    <t>SO 05 - Hráz Marcela</t>
  </si>
  <si>
    <t>115101201</t>
  </si>
  <si>
    <t>Čerpání vody na dopravní výšku do 10 m průměrný přítok do 500 l/min</t>
  </si>
  <si>
    <t>hod</t>
  </si>
  <si>
    <t>"předpoklad čerpání 4hod/den/5 měsíců" 4*30*5</t>
  </si>
  <si>
    <t>115101301</t>
  </si>
  <si>
    <t>Pohotovost čerpací soupravy pro dopravní výšku do 10 m přítok do 500 l/min</t>
  </si>
  <si>
    <t>den</t>
  </si>
  <si>
    <t>"předpoklad čerpání 4hod/den/5 měsíců" 30*5</t>
  </si>
  <si>
    <t>"natěžení zeminy pro jílové těsnění" 11711,0</t>
  </si>
  <si>
    <t>122201404</t>
  </si>
  <si>
    <t>Vykopávky v zemníku na suchu v hornině tř. 3 objem přes 5000 m3</t>
  </si>
  <si>
    <t>"natěžení materiálu pro násyp hráze" 49395,0</t>
  </si>
  <si>
    <t>122201409</t>
  </si>
  <si>
    <t>Příplatek za lepivost u vykopávek v zemníku na suchu v hornině tř. 3</t>
  </si>
  <si>
    <t>"50% objemu výkopku" 49395,0*0,50</t>
  </si>
  <si>
    <t>122301104</t>
  </si>
  <si>
    <t>Odkopávky a prokopávky nezapažené v hornině tř. 4 objem do přes 5000 m3</t>
  </si>
  <si>
    <t>"dle výkazu kubatur (sejmutí svrchní humózní vrstvy)" 13050,5</t>
  </si>
  <si>
    <t>122301109</t>
  </si>
  <si>
    <t>Příplatek za lepivost u odkopávek nezapažených v hornině tř. 4</t>
  </si>
  <si>
    <t>"20% objemu výkopku" 13050,5*0,20</t>
  </si>
  <si>
    <t>"dovoz materiálu pro násyp hráze;"  49395,0</t>
  </si>
  <si>
    <t>"odvoz zeminy ze sejmutí svrchní humózní vrstvy;"  13050,5</t>
  </si>
  <si>
    <t>"dle výkazu kubatur" 3280,0</t>
  </si>
  <si>
    <t>171103202</t>
  </si>
  <si>
    <t>Uložení sypanin z horniny tř. 1 až 4 do hrází nádrží se zhutněním 100 % PS C s příměsí jílu do 50 %</t>
  </si>
  <si>
    <t>"dle výkazu kubatur" 49395,0</t>
  </si>
  <si>
    <t>"dosypání paty vzdušního svahu" 122,0</t>
  </si>
  <si>
    <t>172103103.1</t>
  </si>
  <si>
    <t>"dle výkazu kubatur" 11711,0</t>
  </si>
  <si>
    <t>"dle výkazu kubatur" 5726,0</t>
  </si>
  <si>
    <t>"dle výkazu kubatur" 22926,1</t>
  </si>
  <si>
    <t>"dle výkazu kubatur" 55725,1</t>
  </si>
  <si>
    <t>182301133</t>
  </si>
  <si>
    <t>Rozprostření ornice pl přes 500 m2 ve svahu nad 1:5 tl vrstvy do 200 mm</t>
  </si>
  <si>
    <t>MAT 05/001-0</t>
  </si>
  <si>
    <t>5726,0*180,0/10000</t>
  </si>
  <si>
    <t>464531112</t>
  </si>
  <si>
    <t>Pohoz z hrubého drceného kamenivo zrno 63 až 125 mm z terénu</t>
  </si>
  <si>
    <t>"dle výkazu kubatur - OP + ŠZ" 2669,0+1783,0</t>
  </si>
  <si>
    <t>936501111</t>
  </si>
  <si>
    <t>Limnigrafická lať</t>
  </si>
  <si>
    <t>"celkvá délka dle PD" 33,0</t>
  </si>
  <si>
    <t>Agr.C05/009-</t>
  </si>
  <si>
    <t>Zřízení geodetických kontrolních bodů - detaily viz technická zpráva</t>
  </si>
  <si>
    <t>"celkový počet dle PD" 9</t>
  </si>
  <si>
    <t>Agr.C05/009-.1</t>
  </si>
  <si>
    <t>Zřízení vodních značek - detaily viz technická zpráva</t>
  </si>
  <si>
    <t>"celkový počet dle PD" 13</t>
  </si>
  <si>
    <t>998321011</t>
  </si>
  <si>
    <t>Přesun hmot pro hráze přehradní zemní a kamenité</t>
  </si>
  <si>
    <t>01A.5</t>
  </si>
  <si>
    <t>SO 06 - Přelivný objekt hráze Marcela</t>
  </si>
  <si>
    <t>"Objem desky a stěn;"  26,80+29,32</t>
  </si>
  <si>
    <t>Agr.C.06/008</t>
  </si>
  <si>
    <t>"stanoveno z PD" 1</t>
  </si>
  <si>
    <t>MAT 06/008-0</t>
  </si>
  <si>
    <t>"zaměřeno z PD" 45,6</t>
  </si>
  <si>
    <t>MAT 06/009-0</t>
  </si>
  <si>
    <t>MAT 06/009-0.1</t>
  </si>
  <si>
    <t>MAT 06/009-0.2</t>
  </si>
  <si>
    <t>MAT 06/767-0</t>
  </si>
  <si>
    <t>01A.6</t>
  </si>
  <si>
    <t>SO 07 - Terénní úpravy pod hrází Marcela vč.odovodnění</t>
  </si>
  <si>
    <t>124303101</t>
  </si>
  <si>
    <t>Vykopávky do 1000 m3 pro koryta vodotečí v hornině tř. 4</t>
  </si>
  <si>
    <t>"patní příkop A;"  173,0</t>
  </si>
  <si>
    <t>"patní příkop A1;"  28,0</t>
  </si>
  <si>
    <t>"patní příkop B;"  103,0</t>
  </si>
  <si>
    <t>"patní příkop C;"  65,0</t>
  </si>
  <si>
    <t>"patní příkop D;"  113,0</t>
  </si>
  <si>
    <t>"20% objemu výkopu" 482,0*0,20</t>
  </si>
  <si>
    <t>"Odvoz výkopku z příkopů;"  482,0</t>
  </si>
  <si>
    <t>"Dovoz zeminy pro vyrovnání terénních depresí;"  11191,0+3206,0</t>
  </si>
  <si>
    <t>171101103.1</t>
  </si>
  <si>
    <t>"Vyrovnání terénní deprese č.1;"  11191,0</t>
  </si>
  <si>
    <t>"Vyrovnání terénní deprese č.2;"  3206,0</t>
  </si>
  <si>
    <t>"Ohumusování patních příkopů A,A1,B,C,D;"  179,0+20,0+134,0+67,0+150,0</t>
  </si>
  <si>
    <t>"Dtto terénních depresí č.1 a 2;"  8027,0+2289,5</t>
  </si>
  <si>
    <t>"Dtto stávajících svahů nad patními příkopy (ochrana proti zanášení PP);"  7000,0</t>
  </si>
  <si>
    <t>181101102</t>
  </si>
  <si>
    <t>Úprava pláně v zářezech v hornině tř. 1 až 4 se zhutněním</t>
  </si>
  <si>
    <t>"Vyrovnání terénní deprese č.1;"  8027,0</t>
  </si>
  <si>
    <t>"Vyrovnání terénní deprese č.2;"  2289,5</t>
  </si>
  <si>
    <t>"patní příkop A;"  615,0</t>
  </si>
  <si>
    <t>"patní příkop A1;"  112,0</t>
  </si>
  <si>
    <t>"patní příkop B;"  338,0</t>
  </si>
  <si>
    <t>"patní příkop C;"  230,0</t>
  </si>
  <si>
    <t>"patní příkop D;"  372,0</t>
  </si>
  <si>
    <t>"Dtto terénních depresí č.1;"  8027,0</t>
  </si>
  <si>
    <t>17866,5*180,0/10000</t>
  </si>
  <si>
    <t>935111211</t>
  </si>
  <si>
    <t>Osazení příkopového žlabu do štěrkopísku tl 100 mm z betonových tvárnic š 800 mm</t>
  </si>
  <si>
    <t>"žlabovky patních příkopů A,A1,B,C,D" 315,5+65,0+149,0+117,5+163,5</t>
  </si>
  <si>
    <t>MAT 07/009-0</t>
  </si>
  <si>
    <t>Příkopová tvárnice betonová (žlabovka) TBM-Q 200-800 - rozměr 880/500/150mm</t>
  </si>
  <si>
    <t>01A.7</t>
  </si>
  <si>
    <t>SO 08 - Náhrada ČS Vysoká Pec</t>
  </si>
  <si>
    <t>"dle výkazu kubatur" 149,81</t>
  </si>
  <si>
    <t>"20% objemu výkopu" 149,81*0,20</t>
  </si>
  <si>
    <t>"odvoz výkopku z příkopů" 149,81</t>
  </si>
  <si>
    <t>180401213</t>
  </si>
  <si>
    <t>Založení lučního trávníku výsevem ve svahu do 1:1</t>
  </si>
  <si>
    <t>"dle výkazu kubatur" 232,49</t>
  </si>
  <si>
    <t>"dle výkazu kubatur" 141,90</t>
  </si>
  <si>
    <t>141,90*180,0/10000</t>
  </si>
  <si>
    <t>"dle podélného profilu" 63,9</t>
  </si>
  <si>
    <t>MAT 01/009-0</t>
  </si>
  <si>
    <t>01A.8</t>
  </si>
  <si>
    <t>SO 09 - Náhrada ČS Kundratice</t>
  </si>
  <si>
    <t>113107124</t>
  </si>
  <si>
    <t>Odstranění podkladu pl do 50 m2 z kameniva drceného tl 400 mm</t>
  </si>
  <si>
    <t>"odstranění stávající komunikace" 9,0*8,0</t>
  </si>
  <si>
    <t>113107143</t>
  </si>
  <si>
    <t>Odstranění podkladu pl do 50 m2 živičných tl 150 mm</t>
  </si>
  <si>
    <t>"Dle výkazu kubatur;"  503,76</t>
  </si>
  <si>
    <t>"Výkopy pro trubní propustky;"  50,0+50,0+40,0</t>
  </si>
  <si>
    <t>"Výkop pro uklidňovací jímku;"  25,0</t>
  </si>
  <si>
    <t>"20% objemu výkopu" 668,76*0,20</t>
  </si>
  <si>
    <t>"Odvoz přebytečného objemu výkopku;"  668,70-(73,0+15,0)</t>
  </si>
  <si>
    <t>"Dovoz výkopku pro zasypání zbytkového koryta;"  80,0</t>
  </si>
  <si>
    <t>"Dovoz ornice pro okumusování;"  1322,84*0,20</t>
  </si>
  <si>
    <t>171203111</t>
  </si>
  <si>
    <t>Uložení a hrubé rozhrnutí výkopku bez zhutnění v rovině a ve svahu do 1:5</t>
  </si>
  <si>
    <t>"zásyp zbytkového koryta" 80,0</t>
  </si>
  <si>
    <t>175101101</t>
  </si>
  <si>
    <t>Obsypání potrubí bez prohození sypaniny z hornin tř. 1 až 4 uloženým do 3 m od kraje výkopu</t>
  </si>
  <si>
    <t>"obsyp trubních propustků" 26,0+26,0+21,0</t>
  </si>
  <si>
    <t>175101109</t>
  </si>
  <si>
    <t>Příplatek k obsypání potrubí sypaninou uloženou do 3 m od kraje výkopu za prohození sypaniny</t>
  </si>
  <si>
    <t>"obsyp uklidňovací jímky" 15,0</t>
  </si>
  <si>
    <t>"Dle výkazu kubatur;"  1297,84</t>
  </si>
  <si>
    <t>"Uklidňovací jímka;"  25,0</t>
  </si>
  <si>
    <t>"Dle výkazu kubatur;"  1901,60</t>
  </si>
  <si>
    <t>"Trubní propustky;"  45,6+45,6+37,0</t>
  </si>
  <si>
    <t>"Uklidňovací jímka;"  35,0</t>
  </si>
  <si>
    <t>"uklidňovací jímka" 25,0</t>
  </si>
  <si>
    <t>MAT 09/001-0</t>
  </si>
  <si>
    <t>1322,84*180,0/10000</t>
  </si>
  <si>
    <t>"štěrkopískový polštář základové desky pod trubní propustky vč.čel - tl.100mm" 1,90+1,90+1,70</t>
  </si>
  <si>
    <t>"základová deska pod propustky - tl.200mm" (10,0*2+8,0)*1,0*0,20</t>
  </si>
  <si>
    <t>"základová deska pod propustky - 1xKARI 8,0x8,0/100x100mm + 15% prostřih a přesahy" (8,0*2+6,4)*1,15*7,90/1000</t>
  </si>
  <si>
    <t>"konstrukce vtokové jímky" 9,5</t>
  </si>
  <si>
    <t>451573111</t>
  </si>
  <si>
    <t>Lože pod potrubí otevřený výkop ze štěrkopísku</t>
  </si>
  <si>
    <t>"lože pod potrubí PP DN500" 23,06*1,0*0,15</t>
  </si>
  <si>
    <t>566901111</t>
  </si>
  <si>
    <t>Vyspravení podkladu po překopech kamenivem těženým nebo štěrkopískem</t>
  </si>
  <si>
    <t>"obnova stávající komunikace" 9,0*8,0*0,15</t>
  </si>
  <si>
    <t>566903111</t>
  </si>
  <si>
    <t>Vyspravení podkladu po překopech kamenivem hrubým drceným</t>
  </si>
  <si>
    <t>"obnova stávající komunikace" 9,0*8,0*0,30*1,85</t>
  </si>
  <si>
    <t>566904111</t>
  </si>
  <si>
    <t>Vyspravení podkladu po překopech obalovaným kamenivem OK</t>
  </si>
  <si>
    <t>"obnova stávající komunikace" 9,0*8,0*0,15*1,80</t>
  </si>
  <si>
    <t>572952112</t>
  </si>
  <si>
    <t>Vyspravení krytu vozovky po překopech asfaltovým betonem tl 70 mm</t>
  </si>
  <si>
    <t>820441113</t>
  </si>
  <si>
    <t>Přeseknutí železobetonové trouby DN nad 400 do 600 mm</t>
  </si>
  <si>
    <t>822442111</t>
  </si>
  <si>
    <t>Montáž potrubí z trub TZH s integrovaným těsněním otevřený výkop sklon do 20 % DN 600</t>
  </si>
  <si>
    <t>"zaměřeno z PD" 23,06</t>
  </si>
  <si>
    <t>MAT 09/008-0</t>
  </si>
  <si>
    <t>Železobetonová roura hrdlová s integrovaným těsněním TZH-Q 600/2500 INT - DN600</t>
  </si>
  <si>
    <t>919411141</t>
  </si>
  <si>
    <t>Čelo propustku z betonu prostého vodostavebného pro propustek z trub DN 600 až 800</t>
  </si>
  <si>
    <t>919514111</t>
  </si>
  <si>
    <t>Zřízení propustku z trub betonových nebo ŽB DN 600</t>
  </si>
  <si>
    <t>"Dle podélného profilu;"  361,0-23,06</t>
  </si>
  <si>
    <t>"odpočet propustků;"  -(8,8*2+6,8)</t>
  </si>
  <si>
    <t>MAT 09/009-0</t>
  </si>
  <si>
    <t>Železobetonová trouba hrdlová TZP-Q 60/250 INT - rozměr DN/dl.=600/2500mm / s integrovaným těsněním</t>
  </si>
  <si>
    <t>MAT 09/009-0.1</t>
  </si>
  <si>
    <t>"zábradlí čel propustků" 4,6*2*3</t>
  </si>
  <si>
    <t>MAT 09/767-0</t>
  </si>
  <si>
    <t>Dodávka ocelového trubkového zábradlí z ocel.trubek D/tl.=60/6,0mm odnímatelné - rozměr 4600/1100mm, vč.kotevních pouzder / vč.povrchové úpravy žárovým zinkováním</t>
  </si>
  <si>
    <t>998767201.4</t>
  </si>
  <si>
    <t>01A.9</t>
  </si>
  <si>
    <t>SO 10.1 - Biologická opatření - hospodárnice</t>
  </si>
  <si>
    <t>122101403</t>
  </si>
  <si>
    <t>Vykopávky v zemníku na suchu v hornině tř. 1 a 2 objem do 5000 m3</t>
  </si>
  <si>
    <t>"natěžení ornice pro ohumusování" 1282,49</t>
  </si>
  <si>
    <t>122302204</t>
  </si>
  <si>
    <t>Odkopávky a prokopávky nezapažené pro silnice objemu přes 5000 m3 v hornině tř. 4</t>
  </si>
  <si>
    <t>"Větev 1;"  2060,60</t>
  </si>
  <si>
    <t>"Větev 2;"  85,30</t>
  </si>
  <si>
    <t>"Větev 3;"  2586,40</t>
  </si>
  <si>
    <t>"Větev 4;"  435,90</t>
  </si>
  <si>
    <t>"Větev 5;"  56,90</t>
  </si>
  <si>
    <t>122302209</t>
  </si>
  <si>
    <t>Příplatek k odkopávkám a prokopávkám pro silnice v hornině tř. 4 za lepivost</t>
  </si>
  <si>
    <t>"20% objemu výkopku" 5225,10*0,20</t>
  </si>
  <si>
    <t>162301101</t>
  </si>
  <si>
    <t>Vodorovné přemístění do 500 m výkopku/sypaniny z horniny tř. 1 až 4</t>
  </si>
  <si>
    <t>162701105</t>
  </si>
  <si>
    <t>Vodorovné přemístění do 10000 m výkopku/sypaniny z horniny tř. 1 až 4</t>
  </si>
  <si>
    <t>"dovoz ornice pro ohumusování" 1282,49</t>
  </si>
  <si>
    <t>171102103</t>
  </si>
  <si>
    <t>Uložení sypaniny z hornin soudržných do násypů zhutněných do 100 % PS dálnic</t>
  </si>
  <si>
    <t>"Větev 1;"  401,70</t>
  </si>
  <si>
    <t>"Větev 3;"  1351,60</t>
  </si>
  <si>
    <t>"Větev 4;"  0,80</t>
  </si>
  <si>
    <t>"Větev 5;"  725,90</t>
  </si>
  <si>
    <t>"Větev 1;"  2554,60</t>
  </si>
  <si>
    <t>"Větev 2;"  158,80</t>
  </si>
  <si>
    <t>"Větev 3;"  7551,80</t>
  </si>
  <si>
    <t>"Větev 4;"  1211,40</t>
  </si>
  <si>
    <t>"Větev 5;"  1348,30</t>
  </si>
  <si>
    <t>"Větev 1;"  4876,70</t>
  </si>
  <si>
    <t>"Větev 2;"  343,20</t>
  </si>
  <si>
    <t>"Větev 3;"  15119,70</t>
  </si>
  <si>
    <t>"Větev 4;"  2550,0</t>
  </si>
  <si>
    <t>"Větev 5;"  2793,50</t>
  </si>
  <si>
    <t>182301131</t>
  </si>
  <si>
    <t>Rozprostření ornice pl přes 500 m2 ve svahu přes 1:5 tl vrstvy do 100 mm</t>
  </si>
  <si>
    <t>MAT 10/001-0</t>
  </si>
  <si>
    <t>12824,90/10000*160</t>
  </si>
  <si>
    <t>561031131</t>
  </si>
  <si>
    <t>Zřízení podkladu ze zeminy upravené hydraulickými pojivy (Road Mix) tl do 250 mm plochy přes 5000 m2</t>
  </si>
  <si>
    <t>"Větev 4;"  255,0</t>
  </si>
  <si>
    <t>564861111</t>
  </si>
  <si>
    <t>Podklad ze štěrkodrtě ŠD tl 200 mm</t>
  </si>
  <si>
    <t>"Větev 1;"  3607,60</t>
  </si>
  <si>
    <t>"Větev 2;"  253,90</t>
  </si>
  <si>
    <t>"Větev 3;"  11185,0</t>
  </si>
  <si>
    <t>"Větev 4;"  1886,40</t>
  </si>
  <si>
    <t>"Větev 5;"  2066,50</t>
  </si>
  <si>
    <t>564871111</t>
  </si>
  <si>
    <t>Podklad ze štěrkodrtě ŠD tl 250 mm</t>
  </si>
  <si>
    <t>"Větev 1;"  4412,90</t>
  </si>
  <si>
    <t>"Větev 2;"  310,60</t>
  </si>
  <si>
    <t>"Větev 3;"  13681,60</t>
  </si>
  <si>
    <t>"Větev 4;"  2307,50</t>
  </si>
  <si>
    <t>"Větev 5;"  2527,80</t>
  </si>
  <si>
    <t>569231111</t>
  </si>
  <si>
    <t>Zpevnění krajnic štěrkopískem nebo kamenivem těženým tl 100 mm</t>
  </si>
  <si>
    <t>"větev 3"  880,0*2</t>
  </si>
  <si>
    <t>569903311</t>
  </si>
  <si>
    <t>Zřízení zemních krajnic se zhutněním</t>
  </si>
  <si>
    <t>"Větev 1;"  72,0</t>
  </si>
  <si>
    <t>"Větev 3;"  264,0</t>
  </si>
  <si>
    <t>"Větev 4;"  72,0</t>
  </si>
  <si>
    <t>"Větev 5;"  72,0</t>
  </si>
  <si>
    <t>571906211</t>
  </si>
  <si>
    <t>Posyp krytu lomovými výsivkami do 30 kg/m2</t>
  </si>
  <si>
    <t>"Větev 1;"  3221,10</t>
  </si>
  <si>
    <t>"Větev 2;"  226,70</t>
  </si>
  <si>
    <t>"Větev 3;"  9986,60</t>
  </si>
  <si>
    <t>"Větev 4;"  1684,30</t>
  </si>
  <si>
    <t>"Větev 5;"  1845,10</t>
  </si>
  <si>
    <t>911331123</t>
  </si>
  <si>
    <t>Svodidlo ocelové jednostranné zádržnosti N2 typ JSNH4/N2 se zaberaněním sloupků v rozmezí do 4 m</t>
  </si>
  <si>
    <t>"větev 3" 440,0*2</t>
  </si>
  <si>
    <t>911331412</t>
  </si>
  <si>
    <t>Náběh ocelového svodidla jednostranný délky do 12 m se zaberaněním sloupků v rozmezí do 2 m</t>
  </si>
  <si>
    <t>12,0*2*2</t>
  </si>
  <si>
    <t>912291111</t>
  </si>
  <si>
    <t>Osazení směrového kůlu z plastických hmot</t>
  </si>
  <si>
    <t>"Větev 1;"  34</t>
  </si>
  <si>
    <t>"Větev 2;"  4</t>
  </si>
  <si>
    <t>"Větev 3;"  98</t>
  </si>
  <si>
    <t>"Větev 4;"  18</t>
  </si>
  <si>
    <t>"Větev 5;"  20</t>
  </si>
  <si>
    <t>998222011</t>
  </si>
  <si>
    <t>Přesun hmot pro pozemní komunikace s krytem z kameniva</t>
  </si>
  <si>
    <t>01A.10</t>
  </si>
  <si>
    <t>SO 10.2 - Biologická opatření - úpravy porostů a výsadby 0.rok</t>
  </si>
  <si>
    <t xml:space="preserve">    1 - Zemní práce</t>
  </si>
  <si>
    <t>111201101</t>
  </si>
  <si>
    <t>Odstranění křovin a stromů průměru kmene do 100 mm i s kořeny z celkové plochy do 1000 m2</t>
  </si>
  <si>
    <t>"likvidace křídlatky" 200,0</t>
  </si>
  <si>
    <t>111251111</t>
  </si>
  <si>
    <t>Drcení ořezaných větví D do 100 mm s odvozem do 20 km</t>
  </si>
  <si>
    <t>754,0*0,25</t>
  </si>
  <si>
    <t>112101111</t>
  </si>
  <si>
    <t>Kácení stromů listnatých s odstraněním větví a kmene D do 200 mm v rovině nebo ve svahu do 1:5</t>
  </si>
  <si>
    <t>"dle dendrologického průzkumu" 200</t>
  </si>
  <si>
    <t>112101112</t>
  </si>
  <si>
    <t>Kácení stromů listnatých s odstraněním větví a kmene D do 300 mm v rovině nebo ve svahu do 1:5</t>
  </si>
  <si>
    <t>"dle dendrologického průzkumu" 25</t>
  </si>
  <si>
    <t>112201111</t>
  </si>
  <si>
    <t>Odstranění pařezů D do 0,2 m v rovině a svahu 1:5 s odklizením do 20 m a zasypáním jámy</t>
  </si>
  <si>
    <t>-521081701</t>
  </si>
  <si>
    <t>"dle dendrologického průzkumu" 700</t>
  </si>
  <si>
    <t>112201112</t>
  </si>
  <si>
    <t>Odstranění pařezů D do 0,3 m v rovině a svahu 1:5 s odklizením do 20 m a zasypáním jámy</t>
  </si>
  <si>
    <t>1037349538</t>
  </si>
  <si>
    <t>"dle dendrologického průzkumu" 54</t>
  </si>
  <si>
    <t>180451111</t>
  </si>
  <si>
    <t>Setí zemědělských kultur plocha do 5 ha sklon do 5°</t>
  </si>
  <si>
    <t>ha</t>
  </si>
  <si>
    <t>"dle dendrologického průzkumu" 2,0</t>
  </si>
  <si>
    <t>181101143</t>
  </si>
  <si>
    <t>Úprava pozemku s rozpojením, přehrnutím, urovnáním a přehrnutím do 60 m zeminy tř 4</t>
  </si>
  <si>
    <t>"přesun zeminy (výkopy tůní, struh, změna břehů, návoz ostrůvků)" 53000</t>
  </si>
  <si>
    <t>183103221</t>
  </si>
  <si>
    <t>Kopání jamek 0,35x0,35 m pro výsadbu lesních dřevin v zabuřené hornině tř. 1,2 a 3</t>
  </si>
  <si>
    <t>"jamky pro výsadbu poloodrostků" 5540+315</t>
  </si>
  <si>
    <t>183103523</t>
  </si>
  <si>
    <t>Kopání jamek 0,80x0,80 m pro výsadbu lesních dřevin v zabuřené hornině tř. 3</t>
  </si>
  <si>
    <t>"jamky pro výsadbu odrostků a solitérů" 83</t>
  </si>
  <si>
    <t>183403161</t>
  </si>
  <si>
    <t>Obdělání půdy válením v rovině a svahu do 1:5</t>
  </si>
  <si>
    <t>"celková plocha úpravy" 20000,0</t>
  </si>
  <si>
    <t>184202112</t>
  </si>
  <si>
    <t>Ukotvení dřevin kůly D do 0,1 m délka kůlu do 3 m</t>
  </si>
  <si>
    <t>184301211</t>
  </si>
  <si>
    <t>Výsadba sazenic lesních dřevin bez vykopání jamek v sazenic do 0,60 m v zemině 1, 2, a 3</t>
  </si>
  <si>
    <t>184802111</t>
  </si>
  <si>
    <t>Chemické odplevelení před založením kultury nad 20 m2 postřikem na široko v rovině a svahu do 1:5</t>
  </si>
  <si>
    <t>"aplikace herbicidu po likvidaci křídlatky - 2x v letních měsících" 200,0*2</t>
  </si>
  <si>
    <t>184804111</t>
  </si>
  <si>
    <t>Ochrana dřevin před okusem chráničem z rákosu v rovině a svahu do 1:5</t>
  </si>
  <si>
    <t>"celkový počet dle PD" 83</t>
  </si>
  <si>
    <t>184813111</t>
  </si>
  <si>
    <t>Ochrana lesních kultur proti škodám způsobených zvěří nátěrem nebo postřikem</t>
  </si>
  <si>
    <t>"nátěr sazenic" 5855</t>
  </si>
  <si>
    <t>184901112</t>
  </si>
  <si>
    <t>Osazení kůlu k dřevině s uvázáním délky do 3 m</t>
  </si>
  <si>
    <t>"osazení berliček pro dravce" 5</t>
  </si>
  <si>
    <t>184921093</t>
  </si>
  <si>
    <t>Mulčování rostlin tl mulče do 0,1 m v rovině a svahu do 1:5</t>
  </si>
  <si>
    <t>5938*0,75</t>
  </si>
  <si>
    <t>Agr.C.10.2/0</t>
  </si>
  <si>
    <t>Zřízení základů klků z kameniva hrubého drceného frakce 63-125mm - vč.pořízovacích nákladů</t>
  </si>
  <si>
    <t>"celkový objem dle PD" 2000,0</t>
  </si>
  <si>
    <t>Agr.C.10.2/0.1</t>
  </si>
  <si>
    <t>Zřízení plážové plochy z kameniva drceného směsi frakcí dle PD - vč.pořízovacích nákladů</t>
  </si>
  <si>
    <t>"celková plocha dle PD" 3360,0</t>
  </si>
  <si>
    <t>Agr.C.10.2/0.2</t>
  </si>
  <si>
    <t>Zřízení hromad kameniva o jednotl.hmotnosti do 200kg pro bělořity a plazy - vč.pořízovacích nákladů</t>
  </si>
  <si>
    <t>"celkový objem dle PD" 25,0</t>
  </si>
  <si>
    <t>MAT 10.2/001</t>
  </si>
  <si>
    <t>Výsadbový materiál dle specifikace - zapěstované polodrostky prostokořenné (2-4 leté)</t>
  </si>
  <si>
    <t>ks</t>
  </si>
  <si>
    <t>128</t>
  </si>
  <si>
    <t>MAT 10.2/001.1</t>
  </si>
  <si>
    <t>Výsadbový materiál dle specifikace - zapěstované polodrostky obalované/kontejner (2-4 leté)</t>
  </si>
  <si>
    <t>MAT 10.2/001.2</t>
  </si>
  <si>
    <t>Výsadbový materiál dle specifikace - zapěstované odrostky obalované/kontejner</t>
  </si>
  <si>
    <t>MAT 10.2/001.3</t>
  </si>
  <si>
    <t>Zahradnický organominerální substrát AGROBENTOS "C" zrnitosti do 20mm - pro výsadby,přesadby,zakládání záhonů a trávníků v exterieru / vč.pořizovacích nákladů (doprava)</t>
  </si>
  <si>
    <t>"náhrada 50% zeminy při výsadbě odrostků a soliterů" 0,80*0,80*0,80*83*0,50</t>
  </si>
  <si>
    <t>MAT 10.2/001.4</t>
  </si>
  <si>
    <t>Kůrový mulč drcený hrubý frakce &lt;10cm</t>
  </si>
  <si>
    <t>4453,5*0,10</t>
  </si>
  <si>
    <t>MAT 10.2/001.5</t>
  </si>
  <si>
    <t>Sestava 3ks kůlů dl.3000mm frézovaných, špicovaných prům.80mm - vč.kmenových úvazků</t>
  </si>
  <si>
    <t>MAT 10.2/001.6</t>
  </si>
  <si>
    <t>Berlička pro dravce (tvar "T") dl.3000mm frézovaná, špicovaná prům.80mm</t>
  </si>
  <si>
    <t>MAT 10.2/001.7</t>
  </si>
  <si>
    <t>Travní směs jetelotravní (luční) - extenzivní</t>
  </si>
  <si>
    <t>2,0*50</t>
  </si>
  <si>
    <t>MAT 10.2/001.8</t>
  </si>
  <si>
    <t>Repelentní prostředek Nivus</t>
  </si>
  <si>
    <t>"sazenice v dávce 8kg/1000ks" 5855/1000*8</t>
  </si>
  <si>
    <t>MAT 10.2/001.9</t>
  </si>
  <si>
    <t>Herbicidní prostředek Roundup Biaktiv 250ml</t>
  </si>
  <si>
    <t>998231311</t>
  </si>
  <si>
    <t>Přesun hmot pro sadovnické a krajinářské úpravy vodorovně do 5000 m</t>
  </si>
  <si>
    <t>01A.11</t>
  </si>
  <si>
    <t>SO 10.3 - Biologická opatření - 1.rok / 1.cyklus</t>
  </si>
  <si>
    <t>111111111</t>
  </si>
  <si>
    <t>Celoplošné vyžínání buřeně v lesních porostech</t>
  </si>
  <si>
    <t>0,79*2</t>
  </si>
  <si>
    <t>"likvidace křídlatky" 50,0</t>
  </si>
  <si>
    <t>183553811</t>
  </si>
  <si>
    <t>Sečení a rozřezání směsek pro zelené hnojení ploch do 5 ha sklonu do 5°</t>
  </si>
  <si>
    <t>2,0*2</t>
  </si>
  <si>
    <t>"aplikace herbicidu po likvidaci křídlatky - 2x v letních měsících" 50,0*2</t>
  </si>
  <si>
    <t>184803221</t>
  </si>
  <si>
    <t>Vylepšení výsadby sazenice výšky do 0,60 m v nezabuřené zemině tř 1, 2 a 3</t>
  </si>
  <si>
    <t>"celkový předpokládaný počet" 1186</t>
  </si>
  <si>
    <t>184804111.1</t>
  </si>
  <si>
    <t>"celkový předpokládaný počet" 16</t>
  </si>
  <si>
    <t>184807603</t>
  </si>
  <si>
    <t>Ožínání sazenic v kruhu D 1500 mm</t>
  </si>
  <si>
    <t>(855+83)*2</t>
  </si>
  <si>
    <t>184814113</t>
  </si>
  <si>
    <t>Okopání kolem sazenic v ploše 0,5x0,5 m v zemině tř 3</t>
  </si>
  <si>
    <t>"celkový počet" 5938</t>
  </si>
  <si>
    <t>184816111</t>
  </si>
  <si>
    <t>Hnojení sazenic průmyslovými hnojivy do 0,25 kg k jedné sazenici</t>
  </si>
  <si>
    <t>"Přihnojení sazenic podél cest;"  315</t>
  </si>
  <si>
    <t>"Přihnojení odrostků;"  83</t>
  </si>
  <si>
    <t>184911111</t>
  </si>
  <si>
    <t>Znovuuvázání dřeviny ke kůlům</t>
  </si>
  <si>
    <t>"předpokládaný počet" 16</t>
  </si>
  <si>
    <t>MAT 10.3/001</t>
  </si>
  <si>
    <t>MAT 10.3/001.1</t>
  </si>
  <si>
    <t>MAT 10.3/001.2</t>
  </si>
  <si>
    <t>MAT 10.3/001.3</t>
  </si>
  <si>
    <t>Repelentní prostředek Morsuvin</t>
  </si>
  <si>
    <t>"sazenice v dávce 10kg/1000ks" 5855/1000*10</t>
  </si>
  <si>
    <t>MAT 10.3/001.4</t>
  </si>
  <si>
    <t>Granulované minerální hnojivo univerzální NPK - s poměrem živin (dusík - fosfor - draslík): 11 - 7 - 7 / balení 25kg</t>
  </si>
  <si>
    <t>MAT 10.3/001.5</t>
  </si>
  <si>
    <t>MAT 10.3/001.6</t>
  </si>
  <si>
    <t>01A.12</t>
  </si>
  <si>
    <t>SO 10.4 - Biologická opatření - 2.rok / 1.cyklus</t>
  </si>
  <si>
    <t>"předpokládaný počet" 591</t>
  </si>
  <si>
    <t>"předpokládaný počet" 8</t>
  </si>
  <si>
    <t>MAT 10.4/001</t>
  </si>
  <si>
    <t>MAT 10.4/001.1</t>
  </si>
  <si>
    <t>MAT 10.4/001.2</t>
  </si>
  <si>
    <t>MAT 10.4/001.3</t>
  </si>
  <si>
    <t>01A.13</t>
  </si>
  <si>
    <t>SO 10.5 - Biologická opatření - 3.rok / 1.cyklus</t>
  </si>
  <si>
    <t>"obnovení berliček pro dravce" 1</t>
  </si>
  <si>
    <t>MAT 10.5/001</t>
  </si>
  <si>
    <t>MAT 10.5/001.1</t>
  </si>
  <si>
    <t>MAT 10.5/001.2</t>
  </si>
  <si>
    <t>MAT 10.5/001.3</t>
  </si>
  <si>
    <t>MAT 10.5/001.4</t>
  </si>
  <si>
    <t>MAT 10.5/001.5</t>
  </si>
  <si>
    <t>01A.14</t>
  </si>
  <si>
    <t>SO 10.6 - Biologická opatření - 1.rok / 2.cyklus</t>
  </si>
  <si>
    <t>MAT 10.6/001</t>
  </si>
  <si>
    <t>01A.15</t>
  </si>
  <si>
    <t>SO 10.7 - Biologická opatření - 2.rok / 2.cyklus</t>
  </si>
  <si>
    <t>MAT 10.7/001</t>
  </si>
  <si>
    <t>MAT 10.7/001.1</t>
  </si>
  <si>
    <t>01A.16</t>
  </si>
  <si>
    <t>SO 10.8 - Biologická opatření - 3.rok / 2.cyklus</t>
  </si>
  <si>
    <t>01A.17</t>
  </si>
  <si>
    <t>SO 10.9 - Biologická opatření - 1.- 3. rok / 3.cyklus</t>
  </si>
  <si>
    <t>184806111</t>
  </si>
  <si>
    <t>Řez stromů netrnitých průklestem D koruny do 2 m</t>
  </si>
  <si>
    <t>(855+83)*3</t>
  </si>
  <si>
    <t>01A.18</t>
  </si>
  <si>
    <t>SO 12 - Požární stanoviště u nádrž Hedvika</t>
  </si>
  <si>
    <t>122301402</t>
  </si>
  <si>
    <t>Vykopávky v zemníku na suchu v hornině tř. 4 objem do 1000 m3</t>
  </si>
  <si>
    <t>"dle výkazu kubatur" 135,2</t>
  </si>
  <si>
    <t>122301409</t>
  </si>
  <si>
    <t>Příplatek za lepivost u vykopávek v zemníku na suchu v hornině tř. 4</t>
  </si>
  <si>
    <t>"20% objemu výkopku" 135,20*0,20</t>
  </si>
  <si>
    <t>"odvoz svrchní humózní vrstvy" 135,20</t>
  </si>
  <si>
    <t>"dle výkazu kubatur" 42,4</t>
  </si>
  <si>
    <t>"dle výkazu kubatur" 135,20</t>
  </si>
  <si>
    <t>"dle výkazu kubatur" 442,0</t>
  </si>
  <si>
    <t>"dle výkazu kubatur" 804,0</t>
  </si>
  <si>
    <t>215901101</t>
  </si>
  <si>
    <t>Zhutnění podloží z hornin soudržných do 92% PS nebo nesoudržných sypkých I(d) do 0,8</t>
  </si>
  <si>
    <t>271521111</t>
  </si>
  <si>
    <t>Polštáře zhutněné pod základy z kameniva drceného frakce 63 až 125 mm</t>
  </si>
  <si>
    <t>"dle výkazu kubatur" 398,8</t>
  </si>
  <si>
    <t>457971112</t>
  </si>
  <si>
    <t>Zřízení vrstvy z geotextilie o sklonu do 10° š přes 3 do 7,5 m</t>
  </si>
  <si>
    <t>"dle výkazu kubatur" 216,0</t>
  </si>
  <si>
    <t>MAT 06/0045-</t>
  </si>
  <si>
    <t>Geotextilie PE tkana z HD-PET Kortex« GT</t>
  </si>
  <si>
    <t>216*1,15 'Přepočtené koeficientem množství</t>
  </si>
  <si>
    <t>564261111</t>
  </si>
  <si>
    <t>Podklad nebo podsyp ze štěrkopísku ŠP tl 200 mm</t>
  </si>
  <si>
    <t>"dle výkazu kubatur" 96,0</t>
  </si>
  <si>
    <t>"dle výkazu kubatur" 65,5</t>
  </si>
  <si>
    <t>584121111</t>
  </si>
  <si>
    <t>Osazení silničních dílců z ŽB do lože z kameniva těženého tl 40 mm</t>
  </si>
  <si>
    <t>3,0*1,0*32</t>
  </si>
  <si>
    <t>MAT 12/005-0</t>
  </si>
  <si>
    <t>Silniční panel železobetonový IZD 300/100/22 JP 20 tun - rozměr 3000/1000/215mm / bez obratovosti</t>
  </si>
  <si>
    <t>01A.20</t>
  </si>
  <si>
    <t>SO 13 - Náklady na ostatní obecná opatření</t>
  </si>
  <si>
    <t>VRN1 - Průzkumné, geodetické a projektové práce</t>
  </si>
  <si>
    <t xml:space="preserve">    VRN - Vedlejší rozpočtové náklady</t>
  </si>
  <si>
    <t>Agr.C.02/005.1</t>
  </si>
  <si>
    <t>"odhadovaná plocha" 1500,0</t>
  </si>
  <si>
    <t>VRN1</t>
  </si>
  <si>
    <t>Průzkumné, geodetické a projektové práce</t>
  </si>
  <si>
    <t>Agr.cena C.13/ON-01</t>
  </si>
  <si>
    <t>Vypracování provozního a manipulačního řádu vč.schválení dotčenými orgány státní správy</t>
  </si>
  <si>
    <t>-1133026761</t>
  </si>
  <si>
    <t>Agr.cena C.13/ON-02</t>
  </si>
  <si>
    <t>Zajištění dohledu v rámci zkušebního provozu stavby</t>
  </si>
  <si>
    <t>103875547</t>
  </si>
  <si>
    <t>VD technicko-bezpečnostní dohled</t>
  </si>
  <si>
    <t>Agr.cena C.13/ON-03</t>
  </si>
  <si>
    <t>Úhrada škod a poplatků z dočasného a trvalého odnětí části LPF na p.p.č.718/1 a 718/8 v k.ú.Kundratice u Chomutova</t>
  </si>
  <si>
    <t>-542276166</t>
  </si>
  <si>
    <t>Agr.cena C.13/ON-04</t>
  </si>
  <si>
    <t>Odvoz za trvalé odnětí půdy ze ZPF na p.p.č.776/9, 812/13, 1143/1 a 1146/4 v k.ú.Kundratice u Chomutova</t>
  </si>
  <si>
    <t>1721570175</t>
  </si>
  <si>
    <t>Vedlejší rozpočtové náklady</t>
  </si>
  <si>
    <t>043134000</t>
  </si>
  <si>
    <t>Zkoušky zatěžovací - hutnící zkoušky</t>
  </si>
  <si>
    <t>CS ÚRS 2015 01</t>
  </si>
  <si>
    <t>948551134</t>
  </si>
  <si>
    <t>"předpokládaný počet zkoušek" 50</t>
  </si>
  <si>
    <t>043194000</t>
  </si>
  <si>
    <t>Ostatní zkoušky - penetrační zkoušky podloží pro SO03 a SO05</t>
  </si>
  <si>
    <t>742608454</t>
  </si>
  <si>
    <t>Inženýrská činnost zkoušky a ostatní měření zkoušky ostatní zkoušky</t>
  </si>
  <si>
    <t>"předpokládaná délka" 200,0</t>
  </si>
  <si>
    <t>041903000</t>
  </si>
  <si>
    <t>Dozor jiné osoby - trvalý geotechnický dohled na SO03 a SO05</t>
  </si>
  <si>
    <t>1886337797</t>
  </si>
  <si>
    <t>Inženýrská činnost dozory dozor jiné osoby</t>
  </si>
  <si>
    <t>"předppokládaná délka v hod." 960,0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</si>
  <si>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</si>
  <si>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</si>
  <si>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</si>
  <si>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</si>
  <si>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</si>
  <si>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</si>
  <si>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</si>
  <si>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</si>
  <si>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</si>
  <si>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</si>
  <si>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</si>
  <si>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</si>
  <si>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</si>
  <si>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</si>
  <si>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</si>
  <si>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</si>
  <si>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</si>
  <si>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</si>
  <si>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</si>
  <si>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</si>
  <si>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</si>
  <si>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</si>
  <si>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</si>
  <si>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</si>
  <si>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</si>
  <si>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</si>
  <si>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</si>
  <si>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</si>
  <si>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</si>
  <si>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</si>
  <si>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</si>
  <si>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</si>
  <si>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</si>
  <si>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</si>
  <si>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</si>
  <si>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</si>
  <si>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</si>
  <si>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</si>
  <si>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</si>
  <si>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</si>
  <si>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</si>
  <si>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</si>
  <si>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</si>
  <si>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</si>
  <si>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</si>
  <si>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</si>
  <si>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</si>
  <si>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</si>
  <si>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</si>
  <si>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</si>
  <si>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</si>
  <si>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</si>
  <si>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</si>
  <si>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</si>
  <si>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</si>
  <si>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</si>
  <si>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</si>
  <si>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</si>
  <si>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</si>
  <si>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</si>
  <si>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</si>
  <si>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</si>
  <si>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</si>
  <si>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</si>
  <si>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</si>
  <si>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</si>
  <si>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</si>
  <si>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</si>
  <si>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</si>
  <si>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</si>
  <si>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</si>
  <si>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</si>
  <si>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</si>
  <si>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</si>
  <si>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</si>
  <si>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</si>
  <si>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</si>
  <si>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</si>
  <si>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</si>
  <si>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</si>
  <si>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</si>
  <si>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</si>
  <si>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</si>
  <si>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</si>
  <si>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</si>
  <si>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</si>
  <si>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</si>
  <si>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</si>
  <si>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</si>
  <si>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</si>
  <si>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</si>
  <si>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</si>
  <si>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</si>
  <si>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</si>
  <si>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</si>
  <si>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</si>
  <si>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</si>
  <si>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</si>
  <si>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</si>
  <si>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</si>
  <si>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</si>
  <si>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</si>
  <si>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</si>
  <si>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</si>
  <si>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</si>
  <si>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</si>
  <si>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</si>
  <si>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</si>
  <si>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</si>
  <si>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</si>
  <si>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</si>
  <si>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</si>
  <si>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</si>
  <si>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</si>
  <si>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</si>
  <si>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</si>
  <si>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</si>
  <si>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</si>
  <si>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</si>
  <si>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</si>
  <si>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</si>
  <si>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</si>
  <si>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</si>
  <si>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</si>
  <si>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</si>
  <si>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</si>
  <si>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</si>
  <si>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</si>
  <si>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</si>
  <si>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</si>
  <si>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</si>
  <si>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</si>
  <si>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</si>
  <si>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</si>
  <si>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</si>
  <si>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</si>
  <si>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</si>
  <si>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</si>
  <si>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</si>
  <si>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</si>
  <si>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</si>
  <si>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</si>
  <si>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</si>
  <si>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</si>
  <si>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</si>
  <si>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</si>
  <si>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</si>
  <si>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</si>
  <si>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</si>
  <si>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</si>
  <si>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</si>
  <si>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</si>
  <si>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</si>
  <si>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</si>
  <si>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</si>
  <si>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</si>
  <si>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</si>
  <si>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</si>
  <si>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</si>
  <si>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</si>
  <si>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</si>
  <si>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</si>
  <si>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</si>
  <si>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</si>
  <si>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</si>
  <si>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</si>
  <si>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</si>
  <si>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</si>
  <si>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</si>
  <si>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</si>
  <si>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</si>
  <si>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</si>
  <si>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Ministerstvo financí</t>
  </si>
  <si>
    <t xml:space="preserve"> Vodohospodářské projekty Teplice spol. s r.o.</t>
  </si>
  <si>
    <t>CZ62244957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</si>
  <si>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t>
  </si>
  <si>
    <t>Poznámka: cenu SO 11 Telemetrie a stavební část je potřeba manuálně dopsat ze samostatného souboru "Příloha č. 2 - Napojení USES Komoransko - SO 11 - neoceneny soupis praci.xls"</t>
  </si>
  <si>
    <t>"dovoz zeminy pro jílové těsnění;"  11711,0</t>
  </si>
  <si>
    <t>"přemístění výkopku pro násypy" 2480,0</t>
  </si>
  <si>
    <t>"odvoz přebytečného objemu výkopku na skládku" 5225,10-2480,0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</si>
</sst>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20"/>
      <name val="Trebuchet MS"/>
      <family val="2"/>
    </font>
    <font>
      <sz val="7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8"/>
      <color indexed="12"/>
      <name val="Wingdings 2"/>
      <family val="1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164" fontId="0" fillId="0" borderId="18" xfId="0" applyNumberFormat="1" applyFont="1" applyFill="1" applyBorder="1" applyAlignment="1" applyProtection="1">
      <alignment horizontal="right" vertical="center"/>
      <protection/>
    </xf>
    <xf numFmtId="0" fontId="57" fillId="33" borderId="0" xfId="36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left" vertical="center"/>
      <protection/>
    </xf>
    <xf numFmtId="0" fontId="0" fillId="35" borderId="27" xfId="0" applyFill="1" applyBorder="1" applyAlignment="1" applyProtection="1">
      <alignment horizontal="left" vertical="center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164" fontId="9" fillId="35" borderId="27" xfId="0" applyNumberFormat="1" applyFont="1" applyFill="1" applyBorder="1" applyAlignment="1" applyProtection="1">
      <alignment horizontal="right" vertical="center"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7" fillId="35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3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3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74" fillId="0" borderId="0" xfId="36" applyFont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34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40" xfId="0" applyNumberFormat="1" applyFont="1" applyBorder="1" applyAlignment="1" applyProtection="1">
      <alignment horizontal="right" vertical="center"/>
      <protection/>
    </xf>
    <xf numFmtId="164" fontId="20" fillId="0" borderId="41" xfId="0" applyNumberFormat="1" applyFont="1" applyBorder="1" applyAlignment="1" applyProtection="1">
      <alignment horizontal="right" vertical="center"/>
      <protection/>
    </xf>
    <xf numFmtId="167" fontId="20" fillId="0" borderId="41" xfId="0" applyNumberFormat="1" applyFont="1" applyBorder="1" applyAlignment="1" applyProtection="1">
      <alignment horizontal="right" vertical="center"/>
      <protection/>
    </xf>
    <xf numFmtId="164" fontId="20" fillId="0" borderId="42" xfId="0" applyNumberFormat="1" applyFont="1" applyBorder="1" applyAlignment="1" applyProtection="1">
      <alignment horizontal="right" vertical="center"/>
      <protection/>
    </xf>
    <xf numFmtId="49" fontId="7" fillId="34" borderId="0" xfId="0" applyNumberFormat="1" applyFont="1" applyFill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9" fillId="35" borderId="27" xfId="0" applyFont="1" applyFill="1" applyBorder="1" applyAlignment="1" applyProtection="1">
      <alignment horizontal="right" vertical="center"/>
      <protection/>
    </xf>
    <xf numFmtId="0" fontId="0" fillId="35" borderId="44" xfId="0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164" fontId="21" fillId="0" borderId="41" xfId="0" applyNumberFormat="1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 horizontal="left" vertical="center"/>
      <protection/>
    </xf>
    <xf numFmtId="0" fontId="23" fillId="0" borderId="41" xfId="0" applyFont="1" applyBorder="1" applyAlignment="1" applyProtection="1">
      <alignment horizontal="left" vertical="center"/>
      <protection/>
    </xf>
    <xf numFmtId="164" fontId="23" fillId="0" borderId="41" xfId="0" applyNumberFormat="1" applyFont="1" applyBorder="1" applyAlignment="1" applyProtection="1">
      <alignment horizontal="right" vertical="center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vertical="center" wrapText="1"/>
      <protection/>
    </xf>
    <xf numFmtId="0" fontId="7" fillId="35" borderId="37" xfId="0" applyFont="1" applyFill="1" applyBorder="1" applyAlignment="1" applyProtection="1">
      <alignment horizontal="center" vertical="center" wrapText="1"/>
      <protection/>
    </xf>
    <xf numFmtId="0" fontId="7" fillId="35" borderId="38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31" xfId="0" applyNumberFormat="1" applyFont="1" applyBorder="1" applyAlignment="1" applyProtection="1">
      <alignment horizontal="right"/>
      <protection/>
    </xf>
    <xf numFmtId="167" fontId="24" fillId="0" borderId="32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6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33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34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4" fontId="0" fillId="0" borderId="18" xfId="0" applyNumberFormat="1" applyFont="1" applyBorder="1" applyAlignment="1" applyProtection="1">
      <alignment horizontal="right" vertical="center"/>
      <protection/>
    </xf>
    <xf numFmtId="0" fontId="11" fillId="34" borderId="18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3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left" vertical="center"/>
      <protection/>
    </xf>
    <xf numFmtId="167" fontId="11" fillId="0" borderId="41" xfId="0" applyNumberFormat="1" applyFont="1" applyBorder="1" applyAlignment="1" applyProtection="1">
      <alignment horizontal="right" vertical="center"/>
      <protection/>
    </xf>
    <xf numFmtId="167" fontId="11" fillId="0" borderId="42" xfId="0" applyNumberFormat="1" applyFont="1" applyBorder="1" applyAlignment="1" applyProtection="1">
      <alignment horizontal="right" vertical="center"/>
      <protection/>
    </xf>
    <xf numFmtId="164" fontId="0" fillId="34" borderId="18" xfId="0" applyNumberFormat="1" applyFont="1" applyFill="1" applyBorder="1" applyAlignment="1" applyProtection="1">
      <alignment horizontal="right" vertical="center"/>
      <protection locked="0"/>
    </xf>
    <xf numFmtId="168" fontId="0" fillId="34" borderId="18" xfId="0" applyNumberFormat="1" applyFont="1" applyFill="1" applyBorder="1" applyAlignment="1" applyProtection="1">
      <alignment horizontal="right" vertical="center"/>
      <protection locked="0"/>
    </xf>
    <xf numFmtId="0" fontId="27" fillId="0" borderId="22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34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29" fillId="0" borderId="34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horizontal="center" vertical="center"/>
      <protection/>
    </xf>
    <xf numFmtId="49" fontId="31" fillId="0" borderId="18" xfId="0" applyNumberFormat="1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168" fontId="31" fillId="0" borderId="18" xfId="0" applyNumberFormat="1" applyFont="1" applyBorder="1" applyAlignment="1" applyProtection="1">
      <alignment horizontal="right" vertical="center"/>
      <protection/>
    </xf>
    <xf numFmtId="164" fontId="31" fillId="0" borderId="18" xfId="0" applyNumberFormat="1" applyFont="1" applyBorder="1" applyAlignment="1" applyProtection="1">
      <alignment horizontal="righ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34" borderId="18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164" fontId="31" fillId="34" borderId="18" xfId="0" applyNumberFormat="1" applyFont="1" applyFill="1" applyBorder="1" applyAlignment="1" applyProtection="1">
      <alignment horizontal="right" vertical="center"/>
      <protection locked="0"/>
    </xf>
    <xf numFmtId="0" fontId="27" fillId="0" borderId="40" xfId="0" applyFont="1" applyBorder="1" applyAlignment="1" applyProtection="1">
      <alignment horizontal="left" vertical="center"/>
      <protection/>
    </xf>
    <xf numFmtId="0" fontId="27" fillId="0" borderId="41" xfId="0" applyFont="1" applyBorder="1" applyAlignment="1" applyProtection="1">
      <alignment horizontal="left" vertical="center"/>
      <protection/>
    </xf>
    <xf numFmtId="0" fontId="27" fillId="0" borderId="4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25" xfId="0" applyNumberFormat="1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27" xfId="0" applyFont="1" applyFill="1" applyBorder="1" applyAlignment="1" applyProtection="1">
      <alignment horizontal="left" vertical="center"/>
      <protection/>
    </xf>
    <xf numFmtId="0" fontId="0" fillId="35" borderId="27" xfId="0" applyFill="1" applyBorder="1" applyAlignment="1" applyProtection="1">
      <alignment horizontal="left" vertical="center"/>
      <protection/>
    </xf>
    <xf numFmtId="164" fontId="9" fillId="35" borderId="27" xfId="0" applyNumberFormat="1" applyFont="1" applyFill="1" applyBorder="1" applyAlignment="1" applyProtection="1">
      <alignment horizontal="right" vertical="center"/>
      <protection/>
    </xf>
    <xf numFmtId="0" fontId="0" fillId="35" borderId="3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8" fillId="23" borderId="0" xfId="0" applyNumberFormat="1" applyFont="1" applyFill="1" applyAlignment="1" applyProtection="1">
      <alignment horizontal="right" vertical="center"/>
      <protection locked="0"/>
    </xf>
    <xf numFmtId="0" fontId="18" fillId="23" borderId="0" xfId="0" applyFont="1" applyFill="1" applyAlignment="1" applyProtection="1">
      <alignment horizontal="left" vertical="center"/>
      <protection locked="0"/>
    </xf>
    <xf numFmtId="0" fontId="73" fillId="33" borderId="0" xfId="36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03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F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E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EC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EF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6D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BFD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E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239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7EC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3D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B0F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7F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CF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A9F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BA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70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4A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DF5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89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65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A2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603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9F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2E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EC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AEF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F6D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BFD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1E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23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7E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A3D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B0F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7F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CF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A9F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BA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870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4A4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DF5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89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965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A24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ojen&#237;_&#218;SES_Komo&#345;ansko_soupis_prac&#237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0 - Likvidace starých..."/>
      <sheetName val="SO 01 - Přítok do nádrže ..."/>
      <sheetName val="SO 02 - Spojení nádrží He..."/>
      <sheetName val="SO 03 - Odtok z nádrže Ma..."/>
      <sheetName val="SO 04 - Přelivný objekt h..."/>
      <sheetName val="SO 05 - Hráz Marcela"/>
      <sheetName val="SO 06 - Přelivný objekt h..."/>
      <sheetName val="SO 07 - Terénní úpravy po..."/>
      <sheetName val="SO 08 - Náhrada ČS Vysoká..."/>
      <sheetName val="SO 09 - Náhrada ČS Kundra..."/>
      <sheetName val="SO 10.1 - Biologická opat..."/>
      <sheetName val="SO 10.2 - Biologická opat..."/>
      <sheetName val="SO 10.3 - Biologická opat..."/>
      <sheetName val="SO 10.4 - Biologická opat..."/>
      <sheetName val="SO 10.5 - Biologická opat..."/>
      <sheetName val="SO 10.6 - Biologická opat..."/>
      <sheetName val="SO 10.7 - Biologická opat..."/>
      <sheetName val="SO 10.8 - Biologická opat..."/>
      <sheetName val="SO 10.9 - Biologická opat..."/>
      <sheetName val="SO 11 - Telemetrie a stav..."/>
      <sheetName val="SO 12 - Požární stanovišt..."/>
      <sheetName val="SO 13 - Náklady na ostatn..."/>
      <sheetName val="Pokyny pro vyplnění"/>
    </sheetNames>
    <sheetDataSet>
      <sheetData sheetId="0">
        <row r="20">
          <cell r="E20" t="str">
    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33" width="2.66015625" style="87" customWidth="1"/>
    <col min="34" max="34" width="3.33203125" style="87" customWidth="1"/>
    <col min="35" max="35" width="31.66015625" style="87" customWidth="1"/>
    <col min="36" max="37" width="2.5" style="87" customWidth="1"/>
    <col min="38" max="38" width="8.33203125" style="87" customWidth="1"/>
    <col min="39" max="39" width="3.33203125" style="87" customWidth="1"/>
    <col min="40" max="40" width="13.33203125" style="87" customWidth="1"/>
    <col min="41" max="41" width="7.5" style="87" customWidth="1"/>
    <col min="42" max="42" width="4.16015625" style="87" customWidth="1"/>
    <col min="43" max="43" width="15.66015625" style="87" customWidth="1"/>
    <col min="44" max="44" width="13.66015625" style="87" customWidth="1"/>
    <col min="45" max="46" width="25.83203125" style="87" hidden="1" customWidth="1"/>
    <col min="47" max="47" width="25" style="87" hidden="1" customWidth="1"/>
    <col min="48" max="52" width="21.66015625" style="87" hidden="1" customWidth="1"/>
    <col min="53" max="53" width="19.16015625" style="87" hidden="1" customWidth="1"/>
    <col min="54" max="54" width="25" style="87" hidden="1" customWidth="1"/>
    <col min="55" max="56" width="19.16015625" style="87" hidden="1" customWidth="1"/>
    <col min="57" max="57" width="66.5" style="87" customWidth="1"/>
    <col min="58" max="70" width="10.66015625" style="81" customWidth="1"/>
    <col min="71" max="91" width="10.66015625" style="87" hidden="1" customWidth="1"/>
    <col min="92" max="16384" width="10.66015625" style="81" customWidth="1"/>
  </cols>
  <sheetData>
    <row r="1" spans="1:256" s="86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1201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1202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84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1" t="s">
        <v>2</v>
      </c>
      <c r="BB1" s="1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1" t="s">
        <v>3</v>
      </c>
      <c r="BU1" s="1" t="s">
        <v>3</v>
      </c>
      <c r="BV1" s="1" t="s">
        <v>4</v>
      </c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72" s="87" customFormat="1" ht="37.5" customHeight="1">
      <c r="C2" s="87"/>
      <c r="AR2" s="272" t="s">
        <v>5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88" t="s">
        <v>6</v>
      </c>
      <c r="BT2" s="88" t="s">
        <v>7</v>
      </c>
    </row>
    <row r="3" spans="2:72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  <c r="BS3" s="88" t="s">
        <v>6</v>
      </c>
      <c r="BT3" s="88" t="s">
        <v>8</v>
      </c>
    </row>
    <row r="4" spans="2:71" s="87" customFormat="1" ht="37.5" customHeight="1">
      <c r="B4" s="92"/>
      <c r="D4" s="93" t="s">
        <v>9</v>
      </c>
      <c r="AQ4" s="94"/>
      <c r="AS4" s="95" t="s">
        <v>10</v>
      </c>
      <c r="BE4" s="96" t="s">
        <v>11</v>
      </c>
      <c r="BS4" s="88" t="s">
        <v>12</v>
      </c>
    </row>
    <row r="5" spans="2:71" s="87" customFormat="1" ht="15" customHeight="1">
      <c r="B5" s="92"/>
      <c r="D5" s="97" t="s">
        <v>13</v>
      </c>
      <c r="K5" s="246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Q5" s="94"/>
      <c r="BE5" s="242" t="s">
        <v>15</v>
      </c>
      <c r="BS5" s="88" t="s">
        <v>6</v>
      </c>
    </row>
    <row r="6" spans="2:71" s="87" customFormat="1" ht="37.5" customHeight="1">
      <c r="B6" s="92"/>
      <c r="D6" s="98" t="s">
        <v>16</v>
      </c>
      <c r="K6" s="247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Q6" s="94"/>
      <c r="BE6" s="243"/>
      <c r="BS6" s="88" t="s">
        <v>18</v>
      </c>
    </row>
    <row r="7" spans="2:71" s="87" customFormat="1" ht="15" customHeight="1">
      <c r="B7" s="92"/>
      <c r="D7" s="99" t="s">
        <v>19</v>
      </c>
      <c r="K7" s="80"/>
      <c r="AK7" s="99" t="s">
        <v>20</v>
      </c>
      <c r="AN7" s="80"/>
      <c r="AQ7" s="94"/>
      <c r="BE7" s="243"/>
      <c r="BS7" s="88" t="s">
        <v>21</v>
      </c>
    </row>
    <row r="8" spans="2:71" s="87" customFormat="1" ht="15" customHeight="1">
      <c r="B8" s="92"/>
      <c r="D8" s="99" t="s">
        <v>22</v>
      </c>
      <c r="K8" s="80" t="s">
        <v>23</v>
      </c>
      <c r="AK8" s="99" t="s">
        <v>24</v>
      </c>
      <c r="AN8" s="100" t="s">
        <v>25</v>
      </c>
      <c r="AQ8" s="94"/>
      <c r="BE8" s="243"/>
      <c r="BS8" s="88" t="s">
        <v>26</v>
      </c>
    </row>
    <row r="9" spans="2:71" s="87" customFormat="1" ht="15" customHeight="1">
      <c r="B9" s="92"/>
      <c r="AQ9" s="94"/>
      <c r="BE9" s="243"/>
      <c r="BS9" s="88" t="s">
        <v>6</v>
      </c>
    </row>
    <row r="10" spans="2:71" s="87" customFormat="1" ht="15" customHeight="1">
      <c r="B10" s="92"/>
      <c r="D10" s="99" t="s">
        <v>27</v>
      </c>
      <c r="AK10" s="99" t="s">
        <v>28</v>
      </c>
      <c r="AN10" s="80"/>
      <c r="AQ10" s="94"/>
      <c r="BE10" s="243"/>
      <c r="BS10" s="88" t="s">
        <v>18</v>
      </c>
    </row>
    <row r="11" spans="2:71" s="87" customFormat="1" ht="19.5" customHeight="1">
      <c r="B11" s="92"/>
      <c r="E11" s="80" t="s">
        <v>1373</v>
      </c>
      <c r="AK11" s="99" t="s">
        <v>29</v>
      </c>
      <c r="AN11" s="80"/>
      <c r="AQ11" s="94"/>
      <c r="BE11" s="243"/>
      <c r="BS11" s="88" t="s">
        <v>18</v>
      </c>
    </row>
    <row r="12" spans="2:71" s="87" customFormat="1" ht="7.5" customHeight="1">
      <c r="B12" s="92"/>
      <c r="AQ12" s="94"/>
      <c r="BE12" s="243"/>
      <c r="BS12" s="88" t="s">
        <v>18</v>
      </c>
    </row>
    <row r="13" spans="2:71" s="87" customFormat="1" ht="15" customHeight="1">
      <c r="B13" s="92"/>
      <c r="D13" s="99" t="s">
        <v>30</v>
      </c>
      <c r="AK13" s="99" t="s">
        <v>28</v>
      </c>
      <c r="AN13" s="157" t="s">
        <v>31</v>
      </c>
      <c r="AQ13" s="94"/>
      <c r="BE13" s="243"/>
      <c r="BS13" s="88" t="s">
        <v>18</v>
      </c>
    </row>
    <row r="14" spans="2:71" s="87" customFormat="1" ht="15.75" customHeight="1">
      <c r="B14" s="92"/>
      <c r="E14" s="248" t="s">
        <v>31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99" t="s">
        <v>29</v>
      </c>
      <c r="AN14" s="157" t="s">
        <v>31</v>
      </c>
      <c r="AQ14" s="94"/>
      <c r="BE14" s="243"/>
      <c r="BS14" s="88" t="s">
        <v>18</v>
      </c>
    </row>
    <row r="15" spans="2:71" s="87" customFormat="1" ht="7.5" customHeight="1">
      <c r="B15" s="92"/>
      <c r="AQ15" s="94"/>
      <c r="BE15" s="243"/>
      <c r="BS15" s="88" t="s">
        <v>3</v>
      </c>
    </row>
    <row r="16" spans="2:71" s="87" customFormat="1" ht="15" customHeight="1">
      <c r="B16" s="92"/>
      <c r="D16" s="99" t="s">
        <v>32</v>
      </c>
      <c r="AK16" s="99" t="s">
        <v>28</v>
      </c>
      <c r="AN16" s="80">
        <v>62244957</v>
      </c>
      <c r="AQ16" s="94"/>
      <c r="BE16" s="243"/>
      <c r="BS16" s="88" t="s">
        <v>3</v>
      </c>
    </row>
    <row r="17" spans="2:71" s="87" customFormat="1" ht="19.5" customHeight="1">
      <c r="B17" s="92"/>
      <c r="E17" s="80" t="s">
        <v>1374</v>
      </c>
      <c r="AK17" s="99" t="s">
        <v>29</v>
      </c>
      <c r="AN17" s="80" t="s">
        <v>1375</v>
      </c>
      <c r="AQ17" s="94"/>
      <c r="BE17" s="243"/>
      <c r="BS17" s="88" t="s">
        <v>33</v>
      </c>
    </row>
    <row r="18" spans="2:71" s="87" customFormat="1" ht="7.5" customHeight="1">
      <c r="B18" s="92"/>
      <c r="AQ18" s="94"/>
      <c r="BE18" s="243"/>
      <c r="BS18" s="88" t="s">
        <v>6</v>
      </c>
    </row>
    <row r="19" spans="2:71" s="87" customFormat="1" ht="15" customHeight="1">
      <c r="B19" s="92"/>
      <c r="D19" s="99" t="s">
        <v>34</v>
      </c>
      <c r="AQ19" s="94"/>
      <c r="BE19" s="243"/>
      <c r="BS19" s="88" t="s">
        <v>6</v>
      </c>
    </row>
    <row r="20" spans="2:71" s="87" customFormat="1" ht="45" customHeight="1">
      <c r="B20" s="92"/>
      <c r="E20" s="250" t="s">
        <v>1376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Q20" s="94"/>
      <c r="BE20" s="243"/>
      <c r="BS20" s="88" t="s">
        <v>3</v>
      </c>
    </row>
    <row r="21" spans="2:57" s="87" customFormat="1" ht="7.5" customHeight="1">
      <c r="B21" s="92"/>
      <c r="AQ21" s="94"/>
      <c r="BE21" s="243"/>
    </row>
    <row r="22" spans="2:57" s="87" customFormat="1" ht="7.5" customHeight="1">
      <c r="B22" s="92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Q22" s="94"/>
      <c r="BE22" s="243"/>
    </row>
    <row r="23" spans="2:57" s="88" customFormat="1" ht="27" customHeight="1">
      <c r="B23" s="102"/>
      <c r="D23" s="103" t="s">
        <v>35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251">
        <f>ROUND($AG$51,2)</f>
        <v>256184.4</v>
      </c>
      <c r="AL23" s="252"/>
      <c r="AM23" s="252"/>
      <c r="AN23" s="252"/>
      <c r="AO23" s="252"/>
      <c r="AQ23" s="105"/>
      <c r="BE23" s="244"/>
    </row>
    <row r="24" spans="2:57" s="88" customFormat="1" ht="7.5" customHeight="1">
      <c r="B24" s="102"/>
      <c r="AQ24" s="105"/>
      <c r="BE24" s="244"/>
    </row>
    <row r="25" spans="2:57" s="88" customFormat="1" ht="14.25" customHeight="1">
      <c r="B25" s="102"/>
      <c r="L25" s="253" t="s">
        <v>36</v>
      </c>
      <c r="M25" s="244"/>
      <c r="N25" s="244"/>
      <c r="O25" s="244"/>
      <c r="W25" s="253" t="s">
        <v>37</v>
      </c>
      <c r="X25" s="244"/>
      <c r="Y25" s="244"/>
      <c r="Z25" s="244"/>
      <c r="AA25" s="244"/>
      <c r="AB25" s="244"/>
      <c r="AC25" s="244"/>
      <c r="AD25" s="244"/>
      <c r="AE25" s="244"/>
      <c r="AK25" s="253" t="s">
        <v>38</v>
      </c>
      <c r="AL25" s="244"/>
      <c r="AM25" s="244"/>
      <c r="AN25" s="244"/>
      <c r="AO25" s="244"/>
      <c r="AQ25" s="105"/>
      <c r="BE25" s="244"/>
    </row>
    <row r="26" spans="2:57" s="88" customFormat="1" ht="15" customHeight="1">
      <c r="B26" s="107"/>
      <c r="D26" s="108" t="s">
        <v>39</v>
      </c>
      <c r="F26" s="108" t="s">
        <v>40</v>
      </c>
      <c r="L26" s="254">
        <v>0.21</v>
      </c>
      <c r="M26" s="245"/>
      <c r="N26" s="245"/>
      <c r="O26" s="245"/>
      <c r="W26" s="255">
        <f>ROUND($AZ$51,2)</f>
        <v>256184.4</v>
      </c>
      <c r="X26" s="245"/>
      <c r="Y26" s="245"/>
      <c r="Z26" s="245"/>
      <c r="AA26" s="245"/>
      <c r="AB26" s="245"/>
      <c r="AC26" s="245"/>
      <c r="AD26" s="245"/>
      <c r="AE26" s="245"/>
      <c r="AK26" s="255">
        <f>ROUND($AV$51,2)</f>
        <v>53798.72</v>
      </c>
      <c r="AL26" s="245"/>
      <c r="AM26" s="245"/>
      <c r="AN26" s="245"/>
      <c r="AO26" s="245"/>
      <c r="AQ26" s="109"/>
      <c r="BE26" s="245"/>
    </row>
    <row r="27" spans="2:57" s="88" customFormat="1" ht="15" customHeight="1">
      <c r="B27" s="107"/>
      <c r="F27" s="108" t="s">
        <v>41</v>
      </c>
      <c r="L27" s="254">
        <v>0.15</v>
      </c>
      <c r="M27" s="245"/>
      <c r="N27" s="245"/>
      <c r="O27" s="245"/>
      <c r="W27" s="255">
        <f>ROUND($BA$51,2)</f>
        <v>0</v>
      </c>
      <c r="X27" s="245"/>
      <c r="Y27" s="245"/>
      <c r="Z27" s="245"/>
      <c r="AA27" s="245"/>
      <c r="AB27" s="245"/>
      <c r="AC27" s="245"/>
      <c r="AD27" s="245"/>
      <c r="AE27" s="245"/>
      <c r="AK27" s="255">
        <f>ROUND($AW$51,2)</f>
        <v>0</v>
      </c>
      <c r="AL27" s="245"/>
      <c r="AM27" s="245"/>
      <c r="AN27" s="245"/>
      <c r="AO27" s="245"/>
      <c r="AQ27" s="109"/>
      <c r="BE27" s="245"/>
    </row>
    <row r="28" spans="2:57" s="88" customFormat="1" ht="15" customHeight="1" hidden="1">
      <c r="B28" s="107"/>
      <c r="F28" s="108" t="s">
        <v>42</v>
      </c>
      <c r="L28" s="254">
        <v>0.21</v>
      </c>
      <c r="M28" s="245"/>
      <c r="N28" s="245"/>
      <c r="O28" s="245"/>
      <c r="W28" s="255">
        <f>ROUND($BB$51,2)</f>
        <v>0</v>
      </c>
      <c r="X28" s="245"/>
      <c r="Y28" s="245"/>
      <c r="Z28" s="245"/>
      <c r="AA28" s="245"/>
      <c r="AB28" s="245"/>
      <c r="AC28" s="245"/>
      <c r="AD28" s="245"/>
      <c r="AE28" s="245"/>
      <c r="AK28" s="255">
        <v>0</v>
      </c>
      <c r="AL28" s="245"/>
      <c r="AM28" s="245"/>
      <c r="AN28" s="245"/>
      <c r="AO28" s="245"/>
      <c r="AQ28" s="109"/>
      <c r="BE28" s="245"/>
    </row>
    <row r="29" spans="2:57" s="88" customFormat="1" ht="15" customHeight="1" hidden="1">
      <c r="B29" s="107"/>
      <c r="F29" s="108" t="s">
        <v>43</v>
      </c>
      <c r="L29" s="254">
        <v>0.15</v>
      </c>
      <c r="M29" s="245"/>
      <c r="N29" s="245"/>
      <c r="O29" s="245"/>
      <c r="W29" s="255">
        <f>ROUND($BC$51,2)</f>
        <v>0</v>
      </c>
      <c r="X29" s="245"/>
      <c r="Y29" s="245"/>
      <c r="Z29" s="245"/>
      <c r="AA29" s="245"/>
      <c r="AB29" s="245"/>
      <c r="AC29" s="245"/>
      <c r="AD29" s="245"/>
      <c r="AE29" s="245"/>
      <c r="AK29" s="255">
        <v>0</v>
      </c>
      <c r="AL29" s="245"/>
      <c r="AM29" s="245"/>
      <c r="AN29" s="245"/>
      <c r="AO29" s="245"/>
      <c r="AQ29" s="109"/>
      <c r="BE29" s="245"/>
    </row>
    <row r="30" spans="2:57" s="88" customFormat="1" ht="15" customHeight="1" hidden="1">
      <c r="B30" s="107"/>
      <c r="F30" s="108" t="s">
        <v>44</v>
      </c>
      <c r="L30" s="254">
        <v>0</v>
      </c>
      <c r="M30" s="245"/>
      <c r="N30" s="245"/>
      <c r="O30" s="245"/>
      <c r="W30" s="255">
        <f>ROUND($BD$51,2)</f>
        <v>0</v>
      </c>
      <c r="X30" s="245"/>
      <c r="Y30" s="245"/>
      <c r="Z30" s="245"/>
      <c r="AA30" s="245"/>
      <c r="AB30" s="245"/>
      <c r="AC30" s="245"/>
      <c r="AD30" s="245"/>
      <c r="AE30" s="245"/>
      <c r="AK30" s="255">
        <v>0</v>
      </c>
      <c r="AL30" s="245"/>
      <c r="AM30" s="245"/>
      <c r="AN30" s="245"/>
      <c r="AO30" s="245"/>
      <c r="AQ30" s="109"/>
      <c r="BE30" s="245"/>
    </row>
    <row r="31" spans="2:57" s="88" customFormat="1" ht="7.5" customHeight="1">
      <c r="B31" s="102"/>
      <c r="AQ31" s="105"/>
      <c r="BE31" s="244"/>
    </row>
    <row r="32" spans="2:57" s="88" customFormat="1" ht="27" customHeight="1">
      <c r="B32" s="102"/>
      <c r="C32" s="110"/>
      <c r="D32" s="111" t="s">
        <v>45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3" t="s">
        <v>46</v>
      </c>
      <c r="U32" s="112"/>
      <c r="V32" s="112"/>
      <c r="W32" s="112"/>
      <c r="X32" s="256" t="s">
        <v>47</v>
      </c>
      <c r="Y32" s="257"/>
      <c r="Z32" s="257"/>
      <c r="AA32" s="257"/>
      <c r="AB32" s="257"/>
      <c r="AC32" s="112"/>
      <c r="AD32" s="112"/>
      <c r="AE32" s="112"/>
      <c r="AF32" s="112"/>
      <c r="AG32" s="112"/>
      <c r="AH32" s="112"/>
      <c r="AI32" s="112"/>
      <c r="AJ32" s="112"/>
      <c r="AK32" s="258">
        <f>SUM($AK$23:$AK$30)</f>
        <v>309983.12</v>
      </c>
      <c r="AL32" s="257"/>
      <c r="AM32" s="257"/>
      <c r="AN32" s="257"/>
      <c r="AO32" s="259"/>
      <c r="AP32" s="110"/>
      <c r="AQ32" s="115"/>
      <c r="BE32" s="244"/>
    </row>
    <row r="33" spans="2:43" s="88" customFormat="1" ht="7.5" customHeight="1">
      <c r="B33" s="102"/>
      <c r="AQ33" s="105"/>
    </row>
    <row r="34" spans="2:43" s="88" customFormat="1" ht="7.5" customHeight="1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8"/>
    </row>
    <row r="38" spans="2:44" s="88" customFormat="1" ht="7.5" customHeight="1"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02"/>
    </row>
    <row r="39" spans="2:44" s="88" customFormat="1" ht="37.5" customHeight="1">
      <c r="B39" s="102"/>
      <c r="C39" s="93" t="s">
        <v>48</v>
      </c>
      <c r="AR39" s="102"/>
    </row>
    <row r="40" spans="2:44" s="88" customFormat="1" ht="7.5" customHeight="1">
      <c r="B40" s="102"/>
      <c r="AR40" s="102"/>
    </row>
    <row r="41" spans="2:44" s="80" customFormat="1" ht="15" customHeight="1">
      <c r="B41" s="121"/>
      <c r="C41" s="99" t="s">
        <v>13</v>
      </c>
      <c r="L41" s="80" t="str">
        <f>$K$5</f>
        <v>EK019/2015</v>
      </c>
      <c r="AR41" s="121"/>
    </row>
    <row r="42" spans="2:44" s="122" customFormat="1" ht="37.5" customHeight="1">
      <c r="B42" s="123"/>
      <c r="C42" s="122" t="s">
        <v>16</v>
      </c>
      <c r="L42" s="260" t="str">
        <f>$K$6</f>
        <v>Napojení ÚSES Komořansko - gravitační propojení přeložky vesnického potoka s řekou Bílinou</v>
      </c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R42" s="123"/>
    </row>
    <row r="43" spans="2:44" s="88" customFormat="1" ht="7.5" customHeight="1">
      <c r="B43" s="102"/>
      <c r="AR43" s="102"/>
    </row>
    <row r="44" spans="2:44" s="88" customFormat="1" ht="15.75" customHeight="1">
      <c r="B44" s="102"/>
      <c r="C44" s="99" t="s">
        <v>22</v>
      </c>
      <c r="L44" s="124" t="str">
        <f>IF($K$8="","",$K$8)</f>
        <v> </v>
      </c>
      <c r="AI44" s="99" t="s">
        <v>24</v>
      </c>
      <c r="AM44" s="261" t="str">
        <f>IF($AN$8="","",$AN$8)</f>
        <v>09.02.2015</v>
      </c>
      <c r="AN44" s="244"/>
      <c r="AR44" s="102"/>
    </row>
    <row r="45" spans="2:44" s="88" customFormat="1" ht="7.5" customHeight="1">
      <c r="B45" s="102"/>
      <c r="AR45" s="102"/>
    </row>
    <row r="46" spans="2:56" s="88" customFormat="1" ht="18.75" customHeight="1">
      <c r="B46" s="102"/>
      <c r="C46" s="99" t="s">
        <v>27</v>
      </c>
      <c r="L46" s="80" t="str">
        <f>IF($E$11="","",$E$11)</f>
        <v> Ministerstvo financí</v>
      </c>
      <c r="AI46" s="99" t="s">
        <v>32</v>
      </c>
      <c r="AM46" s="246" t="str">
        <f>IF($E$17="","",$E$17)</f>
        <v> Vodohospodářské projekty Teplice spol. s r.o.</v>
      </c>
      <c r="AN46" s="244"/>
      <c r="AO46" s="244"/>
      <c r="AP46" s="244"/>
      <c r="AR46" s="102"/>
      <c r="AS46" s="262" t="s">
        <v>49</v>
      </c>
      <c r="AT46" s="263"/>
      <c r="AU46" s="126"/>
      <c r="AV46" s="126"/>
      <c r="AW46" s="126"/>
      <c r="AX46" s="126"/>
      <c r="AY46" s="126"/>
      <c r="AZ46" s="126"/>
      <c r="BA46" s="126"/>
      <c r="BB46" s="126"/>
      <c r="BC46" s="126"/>
      <c r="BD46" s="127"/>
    </row>
    <row r="47" spans="2:56" s="88" customFormat="1" ht="15.75" customHeight="1">
      <c r="B47" s="102"/>
      <c r="C47" s="99" t="s">
        <v>30</v>
      </c>
      <c r="L47" s="80">
        <f>IF($E$14="Vyplň údaj","",$E$14)</f>
      </c>
      <c r="AR47" s="102"/>
      <c r="AS47" s="264"/>
      <c r="AT47" s="244"/>
      <c r="BD47" s="129"/>
    </row>
    <row r="48" spans="2:56" s="88" customFormat="1" ht="12" customHeight="1">
      <c r="B48" s="102"/>
      <c r="AR48" s="102"/>
      <c r="AS48" s="264"/>
      <c r="AT48" s="244"/>
      <c r="BD48" s="129"/>
    </row>
    <row r="49" spans="2:57" s="88" customFormat="1" ht="30" customHeight="1">
      <c r="B49" s="102"/>
      <c r="C49" s="265" t="s">
        <v>50</v>
      </c>
      <c r="D49" s="257"/>
      <c r="E49" s="257"/>
      <c r="F49" s="257"/>
      <c r="G49" s="257"/>
      <c r="H49" s="112"/>
      <c r="I49" s="266" t="s">
        <v>51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67" t="s">
        <v>52</v>
      </c>
      <c r="AH49" s="257"/>
      <c r="AI49" s="257"/>
      <c r="AJ49" s="257"/>
      <c r="AK49" s="257"/>
      <c r="AL49" s="257"/>
      <c r="AM49" s="257"/>
      <c r="AN49" s="266" t="s">
        <v>53</v>
      </c>
      <c r="AO49" s="257"/>
      <c r="AP49" s="257"/>
      <c r="AQ49" s="130" t="s">
        <v>54</v>
      </c>
      <c r="AR49" s="102"/>
      <c r="AS49" s="131" t="s">
        <v>55</v>
      </c>
      <c r="AT49" s="132" t="s">
        <v>56</v>
      </c>
      <c r="AU49" s="132" t="s">
        <v>57</v>
      </c>
      <c r="AV49" s="132" t="s">
        <v>58</v>
      </c>
      <c r="AW49" s="132" t="s">
        <v>59</v>
      </c>
      <c r="AX49" s="132" t="s">
        <v>60</v>
      </c>
      <c r="AY49" s="132" t="s">
        <v>61</v>
      </c>
      <c r="AZ49" s="132" t="s">
        <v>62</v>
      </c>
      <c r="BA49" s="132" t="s">
        <v>63</v>
      </c>
      <c r="BB49" s="132" t="s">
        <v>64</v>
      </c>
      <c r="BC49" s="132" t="s">
        <v>65</v>
      </c>
      <c r="BD49" s="133" t="s">
        <v>66</v>
      </c>
      <c r="BE49" s="134"/>
    </row>
    <row r="50" spans="2:56" s="88" customFormat="1" ht="12" customHeight="1">
      <c r="B50" s="102"/>
      <c r="AR50" s="102"/>
      <c r="AS50" s="135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7"/>
    </row>
    <row r="51" spans="2:76" s="122" customFormat="1" ht="33" customHeight="1">
      <c r="B51" s="123"/>
      <c r="C51" s="136" t="s">
        <v>67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273">
        <f>ROUND(SUM($AG$52:$AG$73),2)</f>
        <v>256184.4</v>
      </c>
      <c r="AH51" s="274"/>
      <c r="AI51" s="274"/>
      <c r="AJ51" s="274"/>
      <c r="AK51" s="274"/>
      <c r="AL51" s="274"/>
      <c r="AM51" s="274"/>
      <c r="AN51" s="273">
        <f>SUM($AG$51,$AT$51)</f>
        <v>309983.12</v>
      </c>
      <c r="AO51" s="274"/>
      <c r="AP51" s="274"/>
      <c r="AQ51" s="138"/>
      <c r="AR51" s="123"/>
      <c r="AS51" s="139">
        <f>ROUND(SUM($AS$52:$AS$73),2)</f>
        <v>0</v>
      </c>
      <c r="AT51" s="140">
        <f>ROUND(SUM($AV$51:$AW$51),2)</f>
        <v>53798.72</v>
      </c>
      <c r="AU51" s="141">
        <f>ROUND(SUM($AU$52:$AU$73),5)</f>
        <v>0</v>
      </c>
      <c r="AV51" s="140">
        <f>ROUND($AZ$51*$L$26,2)</f>
        <v>53798.72</v>
      </c>
      <c r="AW51" s="140">
        <f>ROUND($BA$51*$L$27,2)</f>
        <v>0</v>
      </c>
      <c r="AX51" s="140">
        <f>ROUND($BB$51*$L$26,2)</f>
        <v>0</v>
      </c>
      <c r="AY51" s="140">
        <f>ROUND($BC$51*$L$27,2)</f>
        <v>0</v>
      </c>
      <c r="AZ51" s="140">
        <f>ROUND(SUM($AZ$52:$AZ$73),2)</f>
        <v>256184.4</v>
      </c>
      <c r="BA51" s="140">
        <f>ROUND(SUM($BA$52:$BA$73),2)</f>
        <v>0</v>
      </c>
      <c r="BB51" s="140">
        <f>ROUND(SUM($BB$52:$BB$73),2)</f>
        <v>0</v>
      </c>
      <c r="BC51" s="140">
        <f>ROUND(SUM($BC$52:$BC$73),2)</f>
        <v>0</v>
      </c>
      <c r="BD51" s="142">
        <f>ROUND(SUM($BD$52:$BD$73),2)</f>
        <v>0</v>
      </c>
      <c r="BS51" s="122" t="s">
        <v>68</v>
      </c>
      <c r="BT51" s="122" t="s">
        <v>69</v>
      </c>
      <c r="BU51" s="143" t="s">
        <v>70</v>
      </c>
      <c r="BV51" s="122" t="s">
        <v>71</v>
      </c>
      <c r="BW51" s="122" t="s">
        <v>4</v>
      </c>
      <c r="BX51" s="122" t="s">
        <v>72</v>
      </c>
    </row>
    <row r="52" spans="1:91" s="152" customFormat="1" ht="28.5" customHeight="1">
      <c r="A52" s="144" t="s">
        <v>1203</v>
      </c>
      <c r="B52" s="145"/>
      <c r="C52" s="146"/>
      <c r="D52" s="270" t="s">
        <v>73</v>
      </c>
      <c r="E52" s="271"/>
      <c r="F52" s="271"/>
      <c r="G52" s="271"/>
      <c r="H52" s="271"/>
      <c r="I52" s="146"/>
      <c r="J52" s="270" t="s">
        <v>74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68">
        <f>'SO 00 - Likvidace starých...'!$J$27</f>
        <v>0</v>
      </c>
      <c r="AH52" s="269"/>
      <c r="AI52" s="269"/>
      <c r="AJ52" s="269"/>
      <c r="AK52" s="269"/>
      <c r="AL52" s="269"/>
      <c r="AM52" s="269"/>
      <c r="AN52" s="268">
        <f>SUM($AG$52,$AT$52)</f>
        <v>0</v>
      </c>
      <c r="AO52" s="269"/>
      <c r="AP52" s="269"/>
      <c r="AQ52" s="147" t="s">
        <v>75</v>
      </c>
      <c r="AR52" s="145"/>
      <c r="AS52" s="148">
        <v>0</v>
      </c>
      <c r="AT52" s="149">
        <f>ROUND(SUM($AV$52:$AW$52),2)</f>
        <v>0</v>
      </c>
      <c r="AU52" s="150">
        <f>'SO 00 - Likvidace starých...'!$P$80</f>
        <v>0</v>
      </c>
      <c r="AV52" s="149">
        <f>'SO 00 - Likvidace starých...'!$J$30</f>
        <v>0</v>
      </c>
      <c r="AW52" s="149">
        <f>'SO 00 - Likvidace starých...'!$J$31</f>
        <v>0</v>
      </c>
      <c r="AX52" s="149">
        <f>'SO 00 - Likvidace starých...'!$J$32</f>
        <v>0</v>
      </c>
      <c r="AY52" s="149">
        <f>'SO 00 - Likvidace starých...'!$J$33</f>
        <v>0</v>
      </c>
      <c r="AZ52" s="149">
        <f>'SO 00 - Likvidace starých...'!$F$30</f>
        <v>0</v>
      </c>
      <c r="BA52" s="149">
        <f>'SO 00 - Likvidace starých...'!$F$31</f>
        <v>0</v>
      </c>
      <c r="BB52" s="149">
        <f>'SO 00 - Likvidace starých...'!$F$32</f>
        <v>0</v>
      </c>
      <c r="BC52" s="149">
        <f>'SO 00 - Likvidace starých...'!$F$33</f>
        <v>0</v>
      </c>
      <c r="BD52" s="151">
        <f>'SO 00 - Likvidace starých...'!$F$34</f>
        <v>0</v>
      </c>
      <c r="BT52" s="152" t="s">
        <v>21</v>
      </c>
      <c r="BV52" s="152" t="s">
        <v>71</v>
      </c>
      <c r="BW52" s="152" t="s">
        <v>76</v>
      </c>
      <c r="BX52" s="152" t="s">
        <v>4</v>
      </c>
      <c r="CM52" s="152" t="s">
        <v>77</v>
      </c>
    </row>
    <row r="53" spans="1:91" s="152" customFormat="1" ht="28.5" customHeight="1">
      <c r="A53" s="144" t="s">
        <v>1203</v>
      </c>
      <c r="B53" s="145"/>
      <c r="C53" s="146"/>
      <c r="D53" s="270" t="s">
        <v>78</v>
      </c>
      <c r="E53" s="271"/>
      <c r="F53" s="271"/>
      <c r="G53" s="271"/>
      <c r="H53" s="271"/>
      <c r="I53" s="146"/>
      <c r="J53" s="270" t="s">
        <v>79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68">
        <f>'SO 01 - Přítok do nádrže ...'!$J$27</f>
        <v>0</v>
      </c>
      <c r="AH53" s="269"/>
      <c r="AI53" s="269"/>
      <c r="AJ53" s="269"/>
      <c r="AK53" s="269"/>
      <c r="AL53" s="269"/>
      <c r="AM53" s="269"/>
      <c r="AN53" s="268">
        <f>SUM($AG$53,$AT$53)</f>
        <v>0</v>
      </c>
      <c r="AO53" s="269"/>
      <c r="AP53" s="269"/>
      <c r="AQ53" s="147" t="s">
        <v>75</v>
      </c>
      <c r="AR53" s="145"/>
      <c r="AS53" s="148">
        <v>0</v>
      </c>
      <c r="AT53" s="149">
        <f>ROUND(SUM($AV$53:$AW$53),2)</f>
        <v>0</v>
      </c>
      <c r="AU53" s="150">
        <f>'SO 01 - Přítok do nádrže ...'!$P$87</f>
        <v>0</v>
      </c>
      <c r="AV53" s="149">
        <f>'SO 01 - Přítok do nádrže ...'!$J$30</f>
        <v>0</v>
      </c>
      <c r="AW53" s="149">
        <f>'SO 01 - Přítok do nádrže ...'!$J$31</f>
        <v>0</v>
      </c>
      <c r="AX53" s="149">
        <f>'SO 01 - Přítok do nádrže ...'!$J$32</f>
        <v>0</v>
      </c>
      <c r="AY53" s="149">
        <f>'SO 01 - Přítok do nádrže ...'!$J$33</f>
        <v>0</v>
      </c>
      <c r="AZ53" s="149">
        <f>'SO 01 - Přítok do nádrže ...'!$F$30</f>
        <v>0</v>
      </c>
      <c r="BA53" s="149">
        <f>'SO 01 - Přítok do nádrže ...'!$F$31</f>
        <v>0</v>
      </c>
      <c r="BB53" s="149">
        <f>'SO 01 - Přítok do nádrže ...'!$F$32</f>
        <v>0</v>
      </c>
      <c r="BC53" s="149">
        <f>'SO 01 - Přítok do nádrže ...'!$F$33</f>
        <v>0</v>
      </c>
      <c r="BD53" s="151">
        <f>'SO 01 - Přítok do nádrže ...'!$F$34</f>
        <v>0</v>
      </c>
      <c r="BT53" s="152" t="s">
        <v>21</v>
      </c>
      <c r="BV53" s="152" t="s">
        <v>71</v>
      </c>
      <c r="BW53" s="152" t="s">
        <v>80</v>
      </c>
      <c r="BX53" s="152" t="s">
        <v>4</v>
      </c>
      <c r="CM53" s="152" t="s">
        <v>77</v>
      </c>
    </row>
    <row r="54" spans="1:91" s="152" customFormat="1" ht="28.5" customHeight="1">
      <c r="A54" s="144" t="s">
        <v>1203</v>
      </c>
      <c r="B54" s="145"/>
      <c r="C54" s="146"/>
      <c r="D54" s="270" t="s">
        <v>81</v>
      </c>
      <c r="E54" s="271"/>
      <c r="F54" s="271"/>
      <c r="G54" s="271"/>
      <c r="H54" s="271"/>
      <c r="I54" s="146"/>
      <c r="J54" s="270" t="s">
        <v>82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68">
        <f>'SO 02 - Spojení nádrží He...'!$J$27</f>
        <v>0</v>
      </c>
      <c r="AH54" s="269"/>
      <c r="AI54" s="269"/>
      <c r="AJ54" s="269"/>
      <c r="AK54" s="269"/>
      <c r="AL54" s="269"/>
      <c r="AM54" s="269"/>
      <c r="AN54" s="268">
        <f>SUM($AG$54,$AT$54)</f>
        <v>0</v>
      </c>
      <c r="AO54" s="269"/>
      <c r="AP54" s="269"/>
      <c r="AQ54" s="147" t="s">
        <v>75</v>
      </c>
      <c r="AR54" s="145"/>
      <c r="AS54" s="148">
        <v>0</v>
      </c>
      <c r="AT54" s="149">
        <f>ROUND(SUM($AV$54:$AW$54),2)</f>
        <v>0</v>
      </c>
      <c r="AU54" s="150">
        <f>'SO 02 - Spojení nádrží He...'!$P$88</f>
        <v>0</v>
      </c>
      <c r="AV54" s="149">
        <f>'SO 02 - Spojení nádrží He...'!$J$30</f>
        <v>0</v>
      </c>
      <c r="AW54" s="149">
        <f>'SO 02 - Spojení nádrží He...'!$J$31</f>
        <v>0</v>
      </c>
      <c r="AX54" s="149">
        <f>'SO 02 - Spojení nádrží He...'!$J$32</f>
        <v>0</v>
      </c>
      <c r="AY54" s="149">
        <f>'SO 02 - Spojení nádrží He...'!$J$33</f>
        <v>0</v>
      </c>
      <c r="AZ54" s="149">
        <f>'SO 02 - Spojení nádrží He...'!$F$30</f>
        <v>0</v>
      </c>
      <c r="BA54" s="149">
        <f>'SO 02 - Spojení nádrží He...'!$F$31</f>
        <v>0</v>
      </c>
      <c r="BB54" s="149">
        <f>'SO 02 - Spojení nádrží He...'!$F$32</f>
        <v>0</v>
      </c>
      <c r="BC54" s="149">
        <f>'SO 02 - Spojení nádrží He...'!$F$33</f>
        <v>0</v>
      </c>
      <c r="BD54" s="151">
        <f>'SO 02 - Spojení nádrží He...'!$F$34</f>
        <v>0</v>
      </c>
      <c r="BT54" s="152" t="s">
        <v>21</v>
      </c>
      <c r="BV54" s="152" t="s">
        <v>71</v>
      </c>
      <c r="BW54" s="152" t="s">
        <v>83</v>
      </c>
      <c r="BX54" s="152" t="s">
        <v>4</v>
      </c>
      <c r="CM54" s="152" t="s">
        <v>77</v>
      </c>
    </row>
    <row r="55" spans="1:91" s="152" customFormat="1" ht="28.5" customHeight="1">
      <c r="A55" s="144" t="s">
        <v>1203</v>
      </c>
      <c r="B55" s="145"/>
      <c r="C55" s="146"/>
      <c r="D55" s="270" t="s">
        <v>84</v>
      </c>
      <c r="E55" s="271"/>
      <c r="F55" s="271"/>
      <c r="G55" s="271"/>
      <c r="H55" s="271"/>
      <c r="I55" s="146"/>
      <c r="J55" s="270" t="s">
        <v>85</v>
      </c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68">
        <f>'SO 03 - Odtok z nádrže Ma...'!$J$27</f>
        <v>0</v>
      </c>
      <c r="AH55" s="269"/>
      <c r="AI55" s="269"/>
      <c r="AJ55" s="269"/>
      <c r="AK55" s="269"/>
      <c r="AL55" s="269"/>
      <c r="AM55" s="269"/>
      <c r="AN55" s="268">
        <f>SUM($AG$55,$AT$55)</f>
        <v>0</v>
      </c>
      <c r="AO55" s="269"/>
      <c r="AP55" s="269"/>
      <c r="AQ55" s="147" t="s">
        <v>75</v>
      </c>
      <c r="AR55" s="145"/>
      <c r="AS55" s="148">
        <v>0</v>
      </c>
      <c r="AT55" s="149">
        <f>ROUND(SUM($AV$55:$AW$55),2)</f>
        <v>0</v>
      </c>
      <c r="AU55" s="150">
        <f>'SO 03 - Odtok z nádrže Ma...'!$P$90</f>
        <v>0</v>
      </c>
      <c r="AV55" s="149">
        <f>'SO 03 - Odtok z nádrže Ma...'!$J$30</f>
        <v>0</v>
      </c>
      <c r="AW55" s="149">
        <f>'SO 03 - Odtok z nádrže Ma...'!$J$31</f>
        <v>0</v>
      </c>
      <c r="AX55" s="149">
        <f>'SO 03 - Odtok z nádrže Ma...'!$J$32</f>
        <v>0</v>
      </c>
      <c r="AY55" s="149">
        <f>'SO 03 - Odtok z nádrže Ma...'!$J$33</f>
        <v>0</v>
      </c>
      <c r="AZ55" s="149">
        <f>'SO 03 - Odtok z nádrže Ma...'!$F$30</f>
        <v>0</v>
      </c>
      <c r="BA55" s="149">
        <f>'SO 03 - Odtok z nádrže Ma...'!$F$31</f>
        <v>0</v>
      </c>
      <c r="BB55" s="149">
        <f>'SO 03 - Odtok z nádrže Ma...'!$F$32</f>
        <v>0</v>
      </c>
      <c r="BC55" s="149">
        <f>'SO 03 - Odtok z nádrže Ma...'!$F$33</f>
        <v>0</v>
      </c>
      <c r="BD55" s="151">
        <f>'SO 03 - Odtok z nádrže Ma...'!$F$34</f>
        <v>0</v>
      </c>
      <c r="BT55" s="152" t="s">
        <v>21</v>
      </c>
      <c r="BV55" s="152" t="s">
        <v>71</v>
      </c>
      <c r="BW55" s="152" t="s">
        <v>86</v>
      </c>
      <c r="BX55" s="152" t="s">
        <v>4</v>
      </c>
      <c r="CM55" s="152" t="s">
        <v>77</v>
      </c>
    </row>
    <row r="56" spans="1:91" s="152" customFormat="1" ht="28.5" customHeight="1">
      <c r="A56" s="144" t="s">
        <v>1203</v>
      </c>
      <c r="B56" s="145"/>
      <c r="C56" s="146"/>
      <c r="D56" s="270" t="s">
        <v>87</v>
      </c>
      <c r="E56" s="271"/>
      <c r="F56" s="271"/>
      <c r="G56" s="271"/>
      <c r="H56" s="271"/>
      <c r="I56" s="146"/>
      <c r="J56" s="270" t="s">
        <v>88</v>
      </c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68">
        <f>'SO 04 - Přelivný objekt h...'!$J$27</f>
        <v>0</v>
      </c>
      <c r="AH56" s="269"/>
      <c r="AI56" s="269"/>
      <c r="AJ56" s="269"/>
      <c r="AK56" s="269"/>
      <c r="AL56" s="269"/>
      <c r="AM56" s="269"/>
      <c r="AN56" s="268">
        <f>SUM($AG$56,$AT$56)</f>
        <v>0</v>
      </c>
      <c r="AO56" s="269"/>
      <c r="AP56" s="269"/>
      <c r="AQ56" s="147" t="s">
        <v>75</v>
      </c>
      <c r="AR56" s="145"/>
      <c r="AS56" s="148">
        <v>0</v>
      </c>
      <c r="AT56" s="149">
        <f>ROUND(SUM($AV$56:$AW$56),2)</f>
        <v>0</v>
      </c>
      <c r="AU56" s="150">
        <f>'SO 04 - Přelivný objekt h...'!$P$86</f>
        <v>0</v>
      </c>
      <c r="AV56" s="149">
        <f>'SO 04 - Přelivný objekt h...'!$J$30</f>
        <v>0</v>
      </c>
      <c r="AW56" s="149">
        <f>'SO 04 - Přelivný objekt h...'!$J$31</f>
        <v>0</v>
      </c>
      <c r="AX56" s="149">
        <f>'SO 04 - Přelivný objekt h...'!$J$32</f>
        <v>0</v>
      </c>
      <c r="AY56" s="149">
        <f>'SO 04 - Přelivný objekt h...'!$J$33</f>
        <v>0</v>
      </c>
      <c r="AZ56" s="149">
        <f>'SO 04 - Přelivný objekt h...'!$F$30</f>
        <v>0</v>
      </c>
      <c r="BA56" s="149">
        <f>'SO 04 - Přelivný objekt h...'!$F$31</f>
        <v>0</v>
      </c>
      <c r="BB56" s="149">
        <f>'SO 04 - Přelivný objekt h...'!$F$32</f>
        <v>0</v>
      </c>
      <c r="BC56" s="149">
        <f>'SO 04 - Přelivný objekt h...'!$F$33</f>
        <v>0</v>
      </c>
      <c r="BD56" s="151">
        <f>'SO 04 - Přelivný objekt h...'!$F$34</f>
        <v>0</v>
      </c>
      <c r="BT56" s="152" t="s">
        <v>21</v>
      </c>
      <c r="BV56" s="152" t="s">
        <v>71</v>
      </c>
      <c r="BW56" s="152" t="s">
        <v>89</v>
      </c>
      <c r="BX56" s="152" t="s">
        <v>4</v>
      </c>
      <c r="CM56" s="152" t="s">
        <v>77</v>
      </c>
    </row>
    <row r="57" spans="1:91" s="152" customFormat="1" ht="28.5" customHeight="1">
      <c r="A57" s="144" t="s">
        <v>1203</v>
      </c>
      <c r="B57" s="145"/>
      <c r="C57" s="146"/>
      <c r="D57" s="270" t="s">
        <v>90</v>
      </c>
      <c r="E57" s="271"/>
      <c r="F57" s="271"/>
      <c r="G57" s="271"/>
      <c r="H57" s="271"/>
      <c r="I57" s="146"/>
      <c r="J57" s="270" t="s">
        <v>91</v>
      </c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68">
        <f>'SO 05 - Hráz Marcela'!$J$27</f>
        <v>0</v>
      </c>
      <c r="AH57" s="269"/>
      <c r="AI57" s="269"/>
      <c r="AJ57" s="269"/>
      <c r="AK57" s="269"/>
      <c r="AL57" s="269"/>
      <c r="AM57" s="269"/>
      <c r="AN57" s="268">
        <f>SUM($AG$57,$AT$57)</f>
        <v>0</v>
      </c>
      <c r="AO57" s="269"/>
      <c r="AP57" s="269"/>
      <c r="AQ57" s="147" t="s">
        <v>75</v>
      </c>
      <c r="AR57" s="145"/>
      <c r="AS57" s="148">
        <v>0</v>
      </c>
      <c r="AT57" s="149">
        <f>ROUND(SUM($AV$57:$AW$57),2)</f>
        <v>0</v>
      </c>
      <c r="AU57" s="150">
        <f>'SO 05 - Hráz Marcela'!$P$83</f>
        <v>0</v>
      </c>
      <c r="AV57" s="149">
        <f>'SO 05 - Hráz Marcela'!$J$30</f>
        <v>0</v>
      </c>
      <c r="AW57" s="149">
        <f>'SO 05 - Hráz Marcela'!$J$31</f>
        <v>0</v>
      </c>
      <c r="AX57" s="149">
        <f>'SO 05 - Hráz Marcela'!$J$32</f>
        <v>0</v>
      </c>
      <c r="AY57" s="149">
        <f>'SO 05 - Hráz Marcela'!$J$33</f>
        <v>0</v>
      </c>
      <c r="AZ57" s="149">
        <f>'SO 05 - Hráz Marcela'!$F$30</f>
        <v>0</v>
      </c>
      <c r="BA57" s="149">
        <f>'SO 05 - Hráz Marcela'!$F$31</f>
        <v>0</v>
      </c>
      <c r="BB57" s="149">
        <f>'SO 05 - Hráz Marcela'!$F$32</f>
        <v>0</v>
      </c>
      <c r="BC57" s="149">
        <f>'SO 05 - Hráz Marcela'!$F$33</f>
        <v>0</v>
      </c>
      <c r="BD57" s="151">
        <f>'SO 05 - Hráz Marcela'!$F$34</f>
        <v>0</v>
      </c>
      <c r="BT57" s="152" t="s">
        <v>21</v>
      </c>
      <c r="BV57" s="152" t="s">
        <v>71</v>
      </c>
      <c r="BW57" s="152" t="s">
        <v>92</v>
      </c>
      <c r="BX57" s="152" t="s">
        <v>4</v>
      </c>
      <c r="CM57" s="152" t="s">
        <v>77</v>
      </c>
    </row>
    <row r="58" spans="1:91" s="152" customFormat="1" ht="28.5" customHeight="1">
      <c r="A58" s="144" t="s">
        <v>1203</v>
      </c>
      <c r="B58" s="145"/>
      <c r="C58" s="146"/>
      <c r="D58" s="270" t="s">
        <v>93</v>
      </c>
      <c r="E58" s="271"/>
      <c r="F58" s="271"/>
      <c r="G58" s="271"/>
      <c r="H58" s="271"/>
      <c r="I58" s="146"/>
      <c r="J58" s="270" t="s">
        <v>94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68">
        <f>'SO 06 - Přelivný objekt h...'!$J$27</f>
        <v>0</v>
      </c>
      <c r="AH58" s="269"/>
      <c r="AI58" s="269"/>
      <c r="AJ58" s="269"/>
      <c r="AK58" s="269"/>
      <c r="AL58" s="269"/>
      <c r="AM58" s="269"/>
      <c r="AN58" s="268">
        <f>SUM($AG$58,$AT$58)</f>
        <v>0</v>
      </c>
      <c r="AO58" s="269"/>
      <c r="AP58" s="269"/>
      <c r="AQ58" s="147" t="s">
        <v>75</v>
      </c>
      <c r="AR58" s="145"/>
      <c r="AS58" s="148">
        <v>0</v>
      </c>
      <c r="AT58" s="149">
        <f>ROUND(SUM($AV$58:$AW$58),2)</f>
        <v>0</v>
      </c>
      <c r="AU58" s="150">
        <f>'SO 06 - Přelivný objekt h...'!$P$86</f>
        <v>0</v>
      </c>
      <c r="AV58" s="149">
        <f>'SO 06 - Přelivný objekt h...'!$J$30</f>
        <v>0</v>
      </c>
      <c r="AW58" s="149">
        <f>'SO 06 - Přelivný objekt h...'!$J$31</f>
        <v>0</v>
      </c>
      <c r="AX58" s="149">
        <f>'SO 06 - Přelivný objekt h...'!$J$32</f>
        <v>0</v>
      </c>
      <c r="AY58" s="149">
        <f>'SO 06 - Přelivný objekt h...'!$J$33</f>
        <v>0</v>
      </c>
      <c r="AZ58" s="149">
        <f>'SO 06 - Přelivný objekt h...'!$F$30</f>
        <v>0</v>
      </c>
      <c r="BA58" s="149">
        <f>'SO 06 - Přelivný objekt h...'!$F$31</f>
        <v>0</v>
      </c>
      <c r="BB58" s="149">
        <f>'SO 06 - Přelivný objekt h...'!$F$32</f>
        <v>0</v>
      </c>
      <c r="BC58" s="149">
        <f>'SO 06 - Přelivný objekt h...'!$F$33</f>
        <v>0</v>
      </c>
      <c r="BD58" s="151">
        <f>'SO 06 - Přelivný objekt h...'!$F$34</f>
        <v>0</v>
      </c>
      <c r="BT58" s="152" t="s">
        <v>21</v>
      </c>
      <c r="BV58" s="152" t="s">
        <v>71</v>
      </c>
      <c r="BW58" s="152" t="s">
        <v>95</v>
      </c>
      <c r="BX58" s="152" t="s">
        <v>4</v>
      </c>
      <c r="CM58" s="152" t="s">
        <v>77</v>
      </c>
    </row>
    <row r="59" spans="1:91" s="152" customFormat="1" ht="28.5" customHeight="1">
      <c r="A59" s="144" t="s">
        <v>1203</v>
      </c>
      <c r="B59" s="145"/>
      <c r="C59" s="146"/>
      <c r="D59" s="270" t="s">
        <v>96</v>
      </c>
      <c r="E59" s="271"/>
      <c r="F59" s="271"/>
      <c r="G59" s="271"/>
      <c r="H59" s="271"/>
      <c r="I59" s="146"/>
      <c r="J59" s="270" t="s">
        <v>97</v>
      </c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68">
        <f>'SO 07 - Terénní úpravy po...'!$J$27</f>
        <v>0</v>
      </c>
      <c r="AH59" s="269"/>
      <c r="AI59" s="269"/>
      <c r="AJ59" s="269"/>
      <c r="AK59" s="269"/>
      <c r="AL59" s="269"/>
      <c r="AM59" s="269"/>
      <c r="AN59" s="268">
        <f>SUM($AG$59,$AT$59)</f>
        <v>0</v>
      </c>
      <c r="AO59" s="269"/>
      <c r="AP59" s="269"/>
      <c r="AQ59" s="147" t="s">
        <v>75</v>
      </c>
      <c r="AR59" s="145"/>
      <c r="AS59" s="148">
        <v>0</v>
      </c>
      <c r="AT59" s="149">
        <f>ROUND(SUM($AV$59:$AW$59),2)</f>
        <v>0</v>
      </c>
      <c r="AU59" s="150">
        <f>'SO 07 - Terénní úpravy po...'!$P$81</f>
        <v>0</v>
      </c>
      <c r="AV59" s="149">
        <f>'SO 07 - Terénní úpravy po...'!$J$30</f>
        <v>0</v>
      </c>
      <c r="AW59" s="149">
        <f>'SO 07 - Terénní úpravy po...'!$J$31</f>
        <v>0</v>
      </c>
      <c r="AX59" s="149">
        <f>'SO 07 - Terénní úpravy po...'!$J$32</f>
        <v>0</v>
      </c>
      <c r="AY59" s="149">
        <f>'SO 07 - Terénní úpravy po...'!$J$33</f>
        <v>0</v>
      </c>
      <c r="AZ59" s="149">
        <f>'SO 07 - Terénní úpravy po...'!$F$30</f>
        <v>0</v>
      </c>
      <c r="BA59" s="149">
        <f>'SO 07 - Terénní úpravy po...'!$F$31</f>
        <v>0</v>
      </c>
      <c r="BB59" s="149">
        <f>'SO 07 - Terénní úpravy po...'!$F$32</f>
        <v>0</v>
      </c>
      <c r="BC59" s="149">
        <f>'SO 07 - Terénní úpravy po...'!$F$33</f>
        <v>0</v>
      </c>
      <c r="BD59" s="151">
        <f>'SO 07 - Terénní úpravy po...'!$F$34</f>
        <v>0</v>
      </c>
      <c r="BT59" s="152" t="s">
        <v>21</v>
      </c>
      <c r="BV59" s="152" t="s">
        <v>71</v>
      </c>
      <c r="BW59" s="152" t="s">
        <v>98</v>
      </c>
      <c r="BX59" s="152" t="s">
        <v>4</v>
      </c>
      <c r="CM59" s="152" t="s">
        <v>77</v>
      </c>
    </row>
    <row r="60" spans="1:91" s="152" customFormat="1" ht="28.5" customHeight="1">
      <c r="A60" s="144" t="s">
        <v>1203</v>
      </c>
      <c r="B60" s="145"/>
      <c r="C60" s="146"/>
      <c r="D60" s="270" t="s">
        <v>99</v>
      </c>
      <c r="E60" s="271"/>
      <c r="F60" s="271"/>
      <c r="G60" s="271"/>
      <c r="H60" s="271"/>
      <c r="I60" s="146"/>
      <c r="J60" s="270" t="s">
        <v>100</v>
      </c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68">
        <f>'SO 08 - Náhrada ČS Vysoká...'!$J$27</f>
        <v>0</v>
      </c>
      <c r="AH60" s="269"/>
      <c r="AI60" s="269"/>
      <c r="AJ60" s="269"/>
      <c r="AK60" s="269"/>
      <c r="AL60" s="269"/>
      <c r="AM60" s="269"/>
      <c r="AN60" s="268">
        <f>SUM($AG$60,$AT$60)</f>
        <v>0</v>
      </c>
      <c r="AO60" s="269"/>
      <c r="AP60" s="269"/>
      <c r="AQ60" s="147" t="s">
        <v>75</v>
      </c>
      <c r="AR60" s="145"/>
      <c r="AS60" s="148">
        <v>0</v>
      </c>
      <c r="AT60" s="149">
        <f>ROUND(SUM($AV$60:$AW$60),2)</f>
        <v>0</v>
      </c>
      <c r="AU60" s="150">
        <f>'SO 08 - Náhrada ČS Vysoká...'!$P$81</f>
        <v>0</v>
      </c>
      <c r="AV60" s="149">
        <f>'SO 08 - Náhrada ČS Vysoká...'!$J$30</f>
        <v>0</v>
      </c>
      <c r="AW60" s="149">
        <f>'SO 08 - Náhrada ČS Vysoká...'!$J$31</f>
        <v>0</v>
      </c>
      <c r="AX60" s="149">
        <f>'SO 08 - Náhrada ČS Vysoká...'!$J$32</f>
        <v>0</v>
      </c>
      <c r="AY60" s="149">
        <f>'SO 08 - Náhrada ČS Vysoká...'!$J$33</f>
        <v>0</v>
      </c>
      <c r="AZ60" s="149">
        <f>'SO 08 - Náhrada ČS Vysoká...'!$F$30</f>
        <v>0</v>
      </c>
      <c r="BA60" s="149">
        <f>'SO 08 - Náhrada ČS Vysoká...'!$F$31</f>
        <v>0</v>
      </c>
      <c r="BB60" s="149">
        <f>'SO 08 - Náhrada ČS Vysoká...'!$F$32</f>
        <v>0</v>
      </c>
      <c r="BC60" s="149">
        <f>'SO 08 - Náhrada ČS Vysoká...'!$F$33</f>
        <v>0</v>
      </c>
      <c r="BD60" s="151">
        <f>'SO 08 - Náhrada ČS Vysoká...'!$F$34</f>
        <v>0</v>
      </c>
      <c r="BT60" s="152" t="s">
        <v>21</v>
      </c>
      <c r="BV60" s="152" t="s">
        <v>71</v>
      </c>
      <c r="BW60" s="152" t="s">
        <v>101</v>
      </c>
      <c r="BX60" s="152" t="s">
        <v>4</v>
      </c>
      <c r="CM60" s="152" t="s">
        <v>77</v>
      </c>
    </row>
    <row r="61" spans="1:91" s="152" customFormat="1" ht="28.5" customHeight="1">
      <c r="A61" s="144" t="s">
        <v>1203</v>
      </c>
      <c r="B61" s="145"/>
      <c r="C61" s="146"/>
      <c r="D61" s="270" t="s">
        <v>102</v>
      </c>
      <c r="E61" s="271"/>
      <c r="F61" s="271"/>
      <c r="G61" s="271"/>
      <c r="H61" s="271"/>
      <c r="I61" s="146"/>
      <c r="J61" s="270" t="s">
        <v>103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68">
        <f>'SO 09 - Náhrada ČS Kundra...'!$J$27</f>
        <v>0</v>
      </c>
      <c r="AH61" s="269"/>
      <c r="AI61" s="269"/>
      <c r="AJ61" s="269"/>
      <c r="AK61" s="269"/>
      <c r="AL61" s="269"/>
      <c r="AM61" s="269"/>
      <c r="AN61" s="268">
        <f>SUM($AG$61,$AT$61)</f>
        <v>0</v>
      </c>
      <c r="AO61" s="269"/>
      <c r="AP61" s="269"/>
      <c r="AQ61" s="147" t="s">
        <v>75</v>
      </c>
      <c r="AR61" s="145"/>
      <c r="AS61" s="148">
        <v>0</v>
      </c>
      <c r="AT61" s="149">
        <f>ROUND(SUM($AV$61:$AW$61),2)</f>
        <v>0</v>
      </c>
      <c r="AU61" s="150">
        <f>'SO 09 - Náhrada ČS Kundra...'!$P$88</f>
        <v>0</v>
      </c>
      <c r="AV61" s="149">
        <f>'SO 09 - Náhrada ČS Kundra...'!$J$30</f>
        <v>0</v>
      </c>
      <c r="AW61" s="149">
        <f>'SO 09 - Náhrada ČS Kundra...'!$J$31</f>
        <v>0</v>
      </c>
      <c r="AX61" s="149">
        <f>'SO 09 - Náhrada ČS Kundra...'!$J$32</f>
        <v>0</v>
      </c>
      <c r="AY61" s="149">
        <f>'SO 09 - Náhrada ČS Kundra...'!$J$33</f>
        <v>0</v>
      </c>
      <c r="AZ61" s="149">
        <f>'SO 09 - Náhrada ČS Kundra...'!$F$30</f>
        <v>0</v>
      </c>
      <c r="BA61" s="149">
        <f>'SO 09 - Náhrada ČS Kundra...'!$F$31</f>
        <v>0</v>
      </c>
      <c r="BB61" s="149">
        <f>'SO 09 - Náhrada ČS Kundra...'!$F$32</f>
        <v>0</v>
      </c>
      <c r="BC61" s="149">
        <f>'SO 09 - Náhrada ČS Kundra...'!$F$33</f>
        <v>0</v>
      </c>
      <c r="BD61" s="151">
        <f>'SO 09 - Náhrada ČS Kundra...'!$F$34</f>
        <v>0</v>
      </c>
      <c r="BT61" s="152" t="s">
        <v>21</v>
      </c>
      <c r="BV61" s="152" t="s">
        <v>71</v>
      </c>
      <c r="BW61" s="152" t="s">
        <v>104</v>
      </c>
      <c r="BX61" s="152" t="s">
        <v>4</v>
      </c>
      <c r="CM61" s="152" t="s">
        <v>77</v>
      </c>
    </row>
    <row r="62" spans="1:91" s="152" customFormat="1" ht="28.5" customHeight="1">
      <c r="A62" s="144" t="s">
        <v>1203</v>
      </c>
      <c r="B62" s="145"/>
      <c r="C62" s="146"/>
      <c r="D62" s="270" t="s">
        <v>105</v>
      </c>
      <c r="E62" s="271"/>
      <c r="F62" s="271"/>
      <c r="G62" s="271"/>
      <c r="H62" s="271"/>
      <c r="I62" s="146"/>
      <c r="J62" s="270" t="s">
        <v>106</v>
      </c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68">
        <f>'SO 10.1 - Biologická opat...'!$J$27</f>
        <v>0</v>
      </c>
      <c r="AH62" s="269"/>
      <c r="AI62" s="269"/>
      <c r="AJ62" s="269"/>
      <c r="AK62" s="269"/>
      <c r="AL62" s="269"/>
      <c r="AM62" s="269"/>
      <c r="AN62" s="268">
        <f>SUM($AG$62,$AT$62)</f>
        <v>0</v>
      </c>
      <c r="AO62" s="269"/>
      <c r="AP62" s="269"/>
      <c r="AQ62" s="147" t="s">
        <v>75</v>
      </c>
      <c r="AR62" s="145"/>
      <c r="AS62" s="148">
        <v>0</v>
      </c>
      <c r="AT62" s="149">
        <f>ROUND(SUM($AV$62:$AW$62),2)</f>
        <v>0</v>
      </c>
      <c r="AU62" s="150">
        <f>'SO 10.1 - Biologická opat...'!$P$82</f>
        <v>0</v>
      </c>
      <c r="AV62" s="149">
        <f>'SO 10.1 - Biologická opat...'!$J$30</f>
        <v>0</v>
      </c>
      <c r="AW62" s="149">
        <f>'SO 10.1 - Biologická opat...'!$J$31</f>
        <v>0</v>
      </c>
      <c r="AX62" s="149">
        <f>'SO 10.1 - Biologická opat...'!$J$32</f>
        <v>0</v>
      </c>
      <c r="AY62" s="149">
        <f>'SO 10.1 - Biologická opat...'!$J$33</f>
        <v>0</v>
      </c>
      <c r="AZ62" s="149">
        <f>'SO 10.1 - Biologická opat...'!$F$30</f>
        <v>0</v>
      </c>
      <c r="BA62" s="149">
        <f>'SO 10.1 - Biologická opat...'!$F$31</f>
        <v>0</v>
      </c>
      <c r="BB62" s="149">
        <f>'SO 10.1 - Biologická opat...'!$F$32</f>
        <v>0</v>
      </c>
      <c r="BC62" s="149">
        <f>'SO 10.1 - Biologická opat...'!$F$33</f>
        <v>0</v>
      </c>
      <c r="BD62" s="151">
        <f>'SO 10.1 - Biologická opat...'!$F$34</f>
        <v>0</v>
      </c>
      <c r="BT62" s="152" t="s">
        <v>21</v>
      </c>
      <c r="BV62" s="152" t="s">
        <v>71</v>
      </c>
      <c r="BW62" s="152" t="s">
        <v>107</v>
      </c>
      <c r="BX62" s="152" t="s">
        <v>4</v>
      </c>
      <c r="CM62" s="152" t="s">
        <v>77</v>
      </c>
    </row>
    <row r="63" spans="1:91" s="152" customFormat="1" ht="28.5" customHeight="1">
      <c r="A63" s="144" t="s">
        <v>1203</v>
      </c>
      <c r="B63" s="145"/>
      <c r="C63" s="146"/>
      <c r="D63" s="270" t="s">
        <v>108</v>
      </c>
      <c r="E63" s="271"/>
      <c r="F63" s="271"/>
      <c r="G63" s="271"/>
      <c r="H63" s="271"/>
      <c r="I63" s="146"/>
      <c r="J63" s="270" t="s">
        <v>109</v>
      </c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68">
        <f>'SO 10.2 - Biologická opat...'!$J$27</f>
        <v>0</v>
      </c>
      <c r="AH63" s="269"/>
      <c r="AI63" s="269"/>
      <c r="AJ63" s="269"/>
      <c r="AK63" s="269"/>
      <c r="AL63" s="269"/>
      <c r="AM63" s="269"/>
      <c r="AN63" s="268">
        <f>SUM($AG$63,$AT$63)</f>
        <v>0</v>
      </c>
      <c r="AO63" s="269"/>
      <c r="AP63" s="269"/>
      <c r="AQ63" s="147" t="s">
        <v>75</v>
      </c>
      <c r="AR63" s="145"/>
      <c r="AS63" s="148">
        <v>0</v>
      </c>
      <c r="AT63" s="149">
        <f>ROUND(SUM($AV$63:$AW$63),2)</f>
        <v>0</v>
      </c>
      <c r="AU63" s="150">
        <f>'SO 10.2 - Biologická opat...'!$P$81</f>
        <v>0</v>
      </c>
      <c r="AV63" s="149">
        <f>'SO 10.2 - Biologická opat...'!$J$30</f>
        <v>0</v>
      </c>
      <c r="AW63" s="149">
        <f>'SO 10.2 - Biologická opat...'!$J$31</f>
        <v>0</v>
      </c>
      <c r="AX63" s="149">
        <f>'SO 10.2 - Biologická opat...'!$J$32</f>
        <v>0</v>
      </c>
      <c r="AY63" s="149">
        <f>'SO 10.2 - Biologická opat...'!$J$33</f>
        <v>0</v>
      </c>
      <c r="AZ63" s="149">
        <f>'SO 10.2 - Biologická opat...'!$F$30</f>
        <v>0</v>
      </c>
      <c r="BA63" s="149">
        <f>'SO 10.2 - Biologická opat...'!$F$31</f>
        <v>0</v>
      </c>
      <c r="BB63" s="149">
        <f>'SO 10.2 - Biologická opat...'!$F$32</f>
        <v>0</v>
      </c>
      <c r="BC63" s="149">
        <f>'SO 10.2 - Biologická opat...'!$F$33</f>
        <v>0</v>
      </c>
      <c r="BD63" s="151">
        <f>'SO 10.2 - Biologická opat...'!$F$34</f>
        <v>0</v>
      </c>
      <c r="BT63" s="152" t="s">
        <v>21</v>
      </c>
      <c r="BV63" s="152" t="s">
        <v>71</v>
      </c>
      <c r="BW63" s="152" t="s">
        <v>110</v>
      </c>
      <c r="BX63" s="152" t="s">
        <v>4</v>
      </c>
      <c r="CM63" s="152" t="s">
        <v>77</v>
      </c>
    </row>
    <row r="64" spans="1:91" s="152" customFormat="1" ht="28.5" customHeight="1">
      <c r="A64" s="144" t="s">
        <v>1203</v>
      </c>
      <c r="B64" s="145"/>
      <c r="C64" s="146"/>
      <c r="D64" s="270" t="s">
        <v>111</v>
      </c>
      <c r="E64" s="271"/>
      <c r="F64" s="271"/>
      <c r="G64" s="271"/>
      <c r="H64" s="271"/>
      <c r="I64" s="146"/>
      <c r="J64" s="270" t="s">
        <v>112</v>
      </c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68">
        <f>'SO 10.3 - Biologická opat...'!$J$27</f>
        <v>0</v>
      </c>
      <c r="AH64" s="269"/>
      <c r="AI64" s="269"/>
      <c r="AJ64" s="269"/>
      <c r="AK64" s="269"/>
      <c r="AL64" s="269"/>
      <c r="AM64" s="269"/>
      <c r="AN64" s="268">
        <f>SUM($AG$64,$AT$64)</f>
        <v>0</v>
      </c>
      <c r="AO64" s="269"/>
      <c r="AP64" s="269"/>
      <c r="AQ64" s="147" t="s">
        <v>75</v>
      </c>
      <c r="AR64" s="145"/>
      <c r="AS64" s="148">
        <v>0</v>
      </c>
      <c r="AT64" s="149">
        <f>ROUND(SUM($AV$64:$AW$64),2)</f>
        <v>0</v>
      </c>
      <c r="AU64" s="150">
        <f>'SO 10.3 - Biologická opat...'!$P$80</f>
        <v>0</v>
      </c>
      <c r="AV64" s="149">
        <f>'SO 10.3 - Biologická opat...'!$J$30</f>
        <v>0</v>
      </c>
      <c r="AW64" s="149">
        <f>'SO 10.3 - Biologická opat...'!$J$31</f>
        <v>0</v>
      </c>
      <c r="AX64" s="149">
        <f>'SO 10.3 - Biologická opat...'!$J$32</f>
        <v>0</v>
      </c>
      <c r="AY64" s="149">
        <f>'SO 10.3 - Biologická opat...'!$J$33</f>
        <v>0</v>
      </c>
      <c r="AZ64" s="149">
        <f>'SO 10.3 - Biologická opat...'!$F$30</f>
        <v>0</v>
      </c>
      <c r="BA64" s="149">
        <f>'SO 10.3 - Biologická opat...'!$F$31</f>
        <v>0</v>
      </c>
      <c r="BB64" s="149">
        <f>'SO 10.3 - Biologická opat...'!$F$32</f>
        <v>0</v>
      </c>
      <c r="BC64" s="149">
        <f>'SO 10.3 - Biologická opat...'!$F$33</f>
        <v>0</v>
      </c>
      <c r="BD64" s="151">
        <f>'SO 10.3 - Biologická opat...'!$F$34</f>
        <v>0</v>
      </c>
      <c r="BT64" s="152" t="s">
        <v>21</v>
      </c>
      <c r="BV64" s="152" t="s">
        <v>71</v>
      </c>
      <c r="BW64" s="152" t="s">
        <v>113</v>
      </c>
      <c r="BX64" s="152" t="s">
        <v>4</v>
      </c>
      <c r="CM64" s="152" t="s">
        <v>77</v>
      </c>
    </row>
    <row r="65" spans="1:91" s="152" customFormat="1" ht="28.5" customHeight="1">
      <c r="A65" s="144" t="s">
        <v>1203</v>
      </c>
      <c r="B65" s="145"/>
      <c r="C65" s="146"/>
      <c r="D65" s="270" t="s">
        <v>114</v>
      </c>
      <c r="E65" s="271"/>
      <c r="F65" s="271"/>
      <c r="G65" s="271"/>
      <c r="H65" s="271"/>
      <c r="I65" s="146"/>
      <c r="J65" s="270" t="s">
        <v>115</v>
      </c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68">
        <f>'SO 10.4 - Biologická opat...'!$J$27</f>
        <v>0</v>
      </c>
      <c r="AH65" s="269"/>
      <c r="AI65" s="269"/>
      <c r="AJ65" s="269"/>
      <c r="AK65" s="269"/>
      <c r="AL65" s="269"/>
      <c r="AM65" s="269"/>
      <c r="AN65" s="268">
        <f>SUM($AG$65,$AT$65)</f>
        <v>0</v>
      </c>
      <c r="AO65" s="269"/>
      <c r="AP65" s="269"/>
      <c r="AQ65" s="147" t="s">
        <v>75</v>
      </c>
      <c r="AR65" s="145"/>
      <c r="AS65" s="148">
        <v>0</v>
      </c>
      <c r="AT65" s="149">
        <f>ROUND(SUM($AV$65:$AW$65),2)</f>
        <v>0</v>
      </c>
      <c r="AU65" s="150">
        <f>'SO 10.4 - Biologická opat...'!$P$80</f>
        <v>0</v>
      </c>
      <c r="AV65" s="149">
        <f>'SO 10.4 - Biologická opat...'!$J$30</f>
        <v>0</v>
      </c>
      <c r="AW65" s="149">
        <f>'SO 10.4 - Biologická opat...'!$J$31</f>
        <v>0</v>
      </c>
      <c r="AX65" s="149">
        <f>'SO 10.4 - Biologická opat...'!$J$32</f>
        <v>0</v>
      </c>
      <c r="AY65" s="149">
        <f>'SO 10.4 - Biologická opat...'!$J$33</f>
        <v>0</v>
      </c>
      <c r="AZ65" s="149">
        <f>'SO 10.4 - Biologická opat...'!$F$30</f>
        <v>0</v>
      </c>
      <c r="BA65" s="149">
        <f>'SO 10.4 - Biologická opat...'!$F$31</f>
        <v>0</v>
      </c>
      <c r="BB65" s="149">
        <f>'SO 10.4 - Biologická opat...'!$F$32</f>
        <v>0</v>
      </c>
      <c r="BC65" s="149">
        <f>'SO 10.4 - Biologická opat...'!$F$33</f>
        <v>0</v>
      </c>
      <c r="BD65" s="151">
        <f>'SO 10.4 - Biologická opat...'!$F$34</f>
        <v>0</v>
      </c>
      <c r="BT65" s="152" t="s">
        <v>21</v>
      </c>
      <c r="BV65" s="152" t="s">
        <v>71</v>
      </c>
      <c r="BW65" s="152" t="s">
        <v>116</v>
      </c>
      <c r="BX65" s="152" t="s">
        <v>4</v>
      </c>
      <c r="CM65" s="152" t="s">
        <v>77</v>
      </c>
    </row>
    <row r="66" spans="1:91" s="152" customFormat="1" ht="28.5" customHeight="1">
      <c r="A66" s="144" t="s">
        <v>1203</v>
      </c>
      <c r="B66" s="145"/>
      <c r="C66" s="146"/>
      <c r="D66" s="270" t="s">
        <v>117</v>
      </c>
      <c r="E66" s="271"/>
      <c r="F66" s="271"/>
      <c r="G66" s="271"/>
      <c r="H66" s="271"/>
      <c r="I66" s="146"/>
      <c r="J66" s="270" t="s">
        <v>118</v>
      </c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68">
        <f>'SO 10.5 - Biologická opat...'!$J$27</f>
        <v>0</v>
      </c>
      <c r="AH66" s="269"/>
      <c r="AI66" s="269"/>
      <c r="AJ66" s="269"/>
      <c r="AK66" s="269"/>
      <c r="AL66" s="269"/>
      <c r="AM66" s="269"/>
      <c r="AN66" s="268">
        <f>SUM($AG$66,$AT$66)</f>
        <v>0</v>
      </c>
      <c r="AO66" s="269"/>
      <c r="AP66" s="269"/>
      <c r="AQ66" s="147" t="s">
        <v>75</v>
      </c>
      <c r="AR66" s="145"/>
      <c r="AS66" s="148">
        <v>0</v>
      </c>
      <c r="AT66" s="149">
        <f>ROUND(SUM($AV$66:$AW$66),2)</f>
        <v>0</v>
      </c>
      <c r="AU66" s="150">
        <f>'SO 10.5 - Biologická opat...'!$P$80</f>
        <v>0</v>
      </c>
      <c r="AV66" s="149">
        <f>'SO 10.5 - Biologická opat...'!$J$30</f>
        <v>0</v>
      </c>
      <c r="AW66" s="149">
        <f>'SO 10.5 - Biologická opat...'!$J$31</f>
        <v>0</v>
      </c>
      <c r="AX66" s="149">
        <f>'SO 10.5 - Biologická opat...'!$J$32</f>
        <v>0</v>
      </c>
      <c r="AY66" s="149">
        <f>'SO 10.5 - Biologická opat...'!$J$33</f>
        <v>0</v>
      </c>
      <c r="AZ66" s="149">
        <f>'SO 10.5 - Biologická opat...'!$F$30</f>
        <v>0</v>
      </c>
      <c r="BA66" s="149">
        <f>'SO 10.5 - Biologická opat...'!$F$31</f>
        <v>0</v>
      </c>
      <c r="BB66" s="149">
        <f>'SO 10.5 - Biologická opat...'!$F$32</f>
        <v>0</v>
      </c>
      <c r="BC66" s="149">
        <f>'SO 10.5 - Biologická opat...'!$F$33</f>
        <v>0</v>
      </c>
      <c r="BD66" s="151">
        <f>'SO 10.5 - Biologická opat...'!$F$34</f>
        <v>0</v>
      </c>
      <c r="BT66" s="152" t="s">
        <v>21</v>
      </c>
      <c r="BV66" s="152" t="s">
        <v>71</v>
      </c>
      <c r="BW66" s="152" t="s">
        <v>119</v>
      </c>
      <c r="BX66" s="152" t="s">
        <v>4</v>
      </c>
      <c r="CM66" s="152" t="s">
        <v>77</v>
      </c>
    </row>
    <row r="67" spans="1:91" s="152" customFormat="1" ht="28.5" customHeight="1">
      <c r="A67" s="144" t="s">
        <v>1203</v>
      </c>
      <c r="B67" s="145"/>
      <c r="C67" s="146"/>
      <c r="D67" s="270" t="s">
        <v>120</v>
      </c>
      <c r="E67" s="271"/>
      <c r="F67" s="271"/>
      <c r="G67" s="271"/>
      <c r="H67" s="271"/>
      <c r="I67" s="146"/>
      <c r="J67" s="270" t="s">
        <v>121</v>
      </c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68">
        <f>'SO 10.6 - Biologická opat...'!$J$27</f>
        <v>0</v>
      </c>
      <c r="AH67" s="269"/>
      <c r="AI67" s="269"/>
      <c r="AJ67" s="269"/>
      <c r="AK67" s="269"/>
      <c r="AL67" s="269"/>
      <c r="AM67" s="269"/>
      <c r="AN67" s="268">
        <f>SUM($AG$67,$AT$67)</f>
        <v>0</v>
      </c>
      <c r="AO67" s="269"/>
      <c r="AP67" s="269"/>
      <c r="AQ67" s="147" t="s">
        <v>75</v>
      </c>
      <c r="AR67" s="145"/>
      <c r="AS67" s="148">
        <v>0</v>
      </c>
      <c r="AT67" s="149">
        <f>ROUND(SUM($AV$67:$AW$67),2)</f>
        <v>0</v>
      </c>
      <c r="AU67" s="150">
        <f>'SO 10.6 - Biologická opat...'!$P$80</f>
        <v>0</v>
      </c>
      <c r="AV67" s="149">
        <f>'SO 10.6 - Biologická opat...'!$J$30</f>
        <v>0</v>
      </c>
      <c r="AW67" s="149">
        <f>'SO 10.6 - Biologická opat...'!$J$31</f>
        <v>0</v>
      </c>
      <c r="AX67" s="149">
        <f>'SO 10.6 - Biologická opat...'!$J$32</f>
        <v>0</v>
      </c>
      <c r="AY67" s="149">
        <f>'SO 10.6 - Biologická opat...'!$J$33</f>
        <v>0</v>
      </c>
      <c r="AZ67" s="149">
        <f>'SO 10.6 - Biologická opat...'!$F$30</f>
        <v>0</v>
      </c>
      <c r="BA67" s="149">
        <f>'SO 10.6 - Biologická opat...'!$F$31</f>
        <v>0</v>
      </c>
      <c r="BB67" s="149">
        <f>'SO 10.6 - Biologická opat...'!$F$32</f>
        <v>0</v>
      </c>
      <c r="BC67" s="149">
        <f>'SO 10.6 - Biologická opat...'!$F$33</f>
        <v>0</v>
      </c>
      <c r="BD67" s="151">
        <f>'SO 10.6 - Biologická opat...'!$F$34</f>
        <v>0</v>
      </c>
      <c r="BT67" s="152" t="s">
        <v>21</v>
      </c>
      <c r="BV67" s="152" t="s">
        <v>71</v>
      </c>
      <c r="BW67" s="152" t="s">
        <v>122</v>
      </c>
      <c r="BX67" s="152" t="s">
        <v>4</v>
      </c>
      <c r="CM67" s="152" t="s">
        <v>77</v>
      </c>
    </row>
    <row r="68" spans="1:91" s="152" customFormat="1" ht="28.5" customHeight="1">
      <c r="A68" s="144" t="s">
        <v>1203</v>
      </c>
      <c r="B68" s="145"/>
      <c r="C68" s="146"/>
      <c r="D68" s="270" t="s">
        <v>123</v>
      </c>
      <c r="E68" s="271"/>
      <c r="F68" s="271"/>
      <c r="G68" s="271"/>
      <c r="H68" s="271"/>
      <c r="I68" s="146"/>
      <c r="J68" s="270" t="s">
        <v>124</v>
      </c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68">
        <f>'SO 10.7 - Biologická opat...'!$J$27</f>
        <v>0</v>
      </c>
      <c r="AH68" s="269"/>
      <c r="AI68" s="269"/>
      <c r="AJ68" s="269"/>
      <c r="AK68" s="269"/>
      <c r="AL68" s="269"/>
      <c r="AM68" s="269"/>
      <c r="AN68" s="268">
        <f>SUM($AG$68,$AT$68)</f>
        <v>0</v>
      </c>
      <c r="AO68" s="269"/>
      <c r="AP68" s="269"/>
      <c r="AQ68" s="147" t="s">
        <v>75</v>
      </c>
      <c r="AR68" s="145"/>
      <c r="AS68" s="148">
        <v>0</v>
      </c>
      <c r="AT68" s="149">
        <f>ROUND(SUM($AV$68:$AW$68),2)</f>
        <v>0</v>
      </c>
      <c r="AU68" s="150">
        <f>'SO 10.7 - Biologická opat...'!$P$80</f>
        <v>0</v>
      </c>
      <c r="AV68" s="149">
        <f>'SO 10.7 - Biologická opat...'!$J$30</f>
        <v>0</v>
      </c>
      <c r="AW68" s="149">
        <f>'SO 10.7 - Biologická opat...'!$J$31</f>
        <v>0</v>
      </c>
      <c r="AX68" s="149">
        <f>'SO 10.7 - Biologická opat...'!$J$32</f>
        <v>0</v>
      </c>
      <c r="AY68" s="149">
        <f>'SO 10.7 - Biologická opat...'!$J$33</f>
        <v>0</v>
      </c>
      <c r="AZ68" s="149">
        <f>'SO 10.7 - Biologická opat...'!$F$30</f>
        <v>0</v>
      </c>
      <c r="BA68" s="149">
        <f>'SO 10.7 - Biologická opat...'!$F$31</f>
        <v>0</v>
      </c>
      <c r="BB68" s="149">
        <f>'SO 10.7 - Biologická opat...'!$F$32</f>
        <v>0</v>
      </c>
      <c r="BC68" s="149">
        <f>'SO 10.7 - Biologická opat...'!$F$33</f>
        <v>0</v>
      </c>
      <c r="BD68" s="151">
        <f>'SO 10.7 - Biologická opat...'!$F$34</f>
        <v>0</v>
      </c>
      <c r="BT68" s="152" t="s">
        <v>21</v>
      </c>
      <c r="BV68" s="152" t="s">
        <v>71</v>
      </c>
      <c r="BW68" s="152" t="s">
        <v>125</v>
      </c>
      <c r="BX68" s="152" t="s">
        <v>4</v>
      </c>
      <c r="CM68" s="152" t="s">
        <v>77</v>
      </c>
    </row>
    <row r="69" spans="1:91" s="152" customFormat="1" ht="28.5" customHeight="1">
      <c r="A69" s="144" t="s">
        <v>1203</v>
      </c>
      <c r="B69" s="145"/>
      <c r="C69" s="146"/>
      <c r="D69" s="270" t="s">
        <v>126</v>
      </c>
      <c r="E69" s="271"/>
      <c r="F69" s="271"/>
      <c r="G69" s="271"/>
      <c r="H69" s="271"/>
      <c r="I69" s="146"/>
      <c r="J69" s="270" t="s">
        <v>127</v>
      </c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68">
        <f>'SO 10.8 - Biologická opat...'!$J$27</f>
        <v>0</v>
      </c>
      <c r="AH69" s="269"/>
      <c r="AI69" s="269"/>
      <c r="AJ69" s="269"/>
      <c r="AK69" s="269"/>
      <c r="AL69" s="269"/>
      <c r="AM69" s="269"/>
      <c r="AN69" s="268">
        <f>SUM($AG$69,$AT$69)</f>
        <v>0</v>
      </c>
      <c r="AO69" s="269"/>
      <c r="AP69" s="269"/>
      <c r="AQ69" s="147" t="s">
        <v>75</v>
      </c>
      <c r="AR69" s="145"/>
      <c r="AS69" s="148">
        <v>0</v>
      </c>
      <c r="AT69" s="149">
        <f>ROUND(SUM($AV$69:$AW$69),2)</f>
        <v>0</v>
      </c>
      <c r="AU69" s="150">
        <f>'SO 10.8 - Biologická opat...'!$P$79</f>
        <v>0</v>
      </c>
      <c r="AV69" s="149">
        <f>'SO 10.8 - Biologická opat...'!$J$30</f>
        <v>0</v>
      </c>
      <c r="AW69" s="149">
        <f>'SO 10.8 - Biologická opat...'!$J$31</f>
        <v>0</v>
      </c>
      <c r="AX69" s="149">
        <f>'SO 10.8 - Biologická opat...'!$J$32</f>
        <v>0</v>
      </c>
      <c r="AY69" s="149">
        <f>'SO 10.8 - Biologická opat...'!$J$33</f>
        <v>0</v>
      </c>
      <c r="AZ69" s="149">
        <f>'SO 10.8 - Biologická opat...'!$F$30</f>
        <v>0</v>
      </c>
      <c r="BA69" s="149">
        <f>'SO 10.8 - Biologická opat...'!$F$31</f>
        <v>0</v>
      </c>
      <c r="BB69" s="149">
        <f>'SO 10.8 - Biologická opat...'!$F$32</f>
        <v>0</v>
      </c>
      <c r="BC69" s="149">
        <f>'SO 10.8 - Biologická opat...'!$F$33</f>
        <v>0</v>
      </c>
      <c r="BD69" s="151">
        <f>'SO 10.8 - Biologická opat...'!$F$34</f>
        <v>0</v>
      </c>
      <c r="BT69" s="152" t="s">
        <v>21</v>
      </c>
      <c r="BV69" s="152" t="s">
        <v>71</v>
      </c>
      <c r="BW69" s="152" t="s">
        <v>128</v>
      </c>
      <c r="BX69" s="152" t="s">
        <v>4</v>
      </c>
      <c r="CM69" s="152" t="s">
        <v>77</v>
      </c>
    </row>
    <row r="70" spans="1:91" s="152" customFormat="1" ht="28.5" customHeight="1">
      <c r="A70" s="144" t="s">
        <v>1203</v>
      </c>
      <c r="B70" s="145"/>
      <c r="C70" s="146"/>
      <c r="D70" s="270" t="s">
        <v>129</v>
      </c>
      <c r="E70" s="271"/>
      <c r="F70" s="271"/>
      <c r="G70" s="271"/>
      <c r="H70" s="271"/>
      <c r="I70" s="146"/>
      <c r="J70" s="270" t="s">
        <v>130</v>
      </c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68">
        <f>'SO 10.9 - Biologická opat...'!$J$27</f>
        <v>0</v>
      </c>
      <c r="AH70" s="269"/>
      <c r="AI70" s="269"/>
      <c r="AJ70" s="269"/>
      <c r="AK70" s="269"/>
      <c r="AL70" s="269"/>
      <c r="AM70" s="269"/>
      <c r="AN70" s="268">
        <f>SUM($AG$70,$AT$70)</f>
        <v>0</v>
      </c>
      <c r="AO70" s="269"/>
      <c r="AP70" s="269"/>
      <c r="AQ70" s="147" t="s">
        <v>75</v>
      </c>
      <c r="AR70" s="145"/>
      <c r="AS70" s="148">
        <v>0</v>
      </c>
      <c r="AT70" s="149">
        <f>ROUND(SUM($AV$70:$AW$70),2)</f>
        <v>0</v>
      </c>
      <c r="AU70" s="150">
        <f>'SO 10.9 - Biologická opat...'!$P$79</f>
        <v>0</v>
      </c>
      <c r="AV70" s="149">
        <f>'SO 10.9 - Biologická opat...'!$J$30</f>
        <v>0</v>
      </c>
      <c r="AW70" s="149">
        <f>'SO 10.9 - Biologická opat...'!$J$31</f>
        <v>0</v>
      </c>
      <c r="AX70" s="149">
        <f>'SO 10.9 - Biologická opat...'!$J$32</f>
        <v>0</v>
      </c>
      <c r="AY70" s="149">
        <f>'SO 10.9 - Biologická opat...'!$J$33</f>
        <v>0</v>
      </c>
      <c r="AZ70" s="149">
        <f>'SO 10.9 - Biologická opat...'!$F$30</f>
        <v>0</v>
      </c>
      <c r="BA70" s="149">
        <f>'SO 10.9 - Biologická opat...'!$F$31</f>
        <v>0</v>
      </c>
      <c r="BB70" s="149">
        <f>'SO 10.9 - Biologická opat...'!$F$32</f>
        <v>0</v>
      </c>
      <c r="BC70" s="149">
        <f>'SO 10.9 - Biologická opat...'!$F$33</f>
        <v>0</v>
      </c>
      <c r="BD70" s="151">
        <f>'SO 10.9 - Biologická opat...'!$F$34</f>
        <v>0</v>
      </c>
      <c r="BT70" s="152" t="s">
        <v>21</v>
      </c>
      <c r="BV70" s="152" t="s">
        <v>71</v>
      </c>
      <c r="BW70" s="152" t="s">
        <v>131</v>
      </c>
      <c r="BX70" s="152" t="s">
        <v>4</v>
      </c>
      <c r="CM70" s="152" t="s">
        <v>77</v>
      </c>
    </row>
    <row r="71" spans="1:91" s="152" customFormat="1" ht="28.5" customHeight="1">
      <c r="A71" s="144" t="s">
        <v>1203</v>
      </c>
      <c r="B71" s="145"/>
      <c r="C71" s="146"/>
      <c r="D71" s="270" t="s">
        <v>132</v>
      </c>
      <c r="E71" s="271"/>
      <c r="F71" s="271"/>
      <c r="G71" s="271"/>
      <c r="H71" s="271"/>
      <c r="I71" s="146"/>
      <c r="J71" s="270" t="s">
        <v>133</v>
      </c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5" t="s">
        <v>31</v>
      </c>
      <c r="AH71" s="276"/>
      <c r="AI71" s="276"/>
      <c r="AJ71" s="276"/>
      <c r="AK71" s="276"/>
      <c r="AL71" s="276"/>
      <c r="AM71" s="276"/>
      <c r="AN71" s="275" t="s">
        <v>31</v>
      </c>
      <c r="AO71" s="276"/>
      <c r="AP71" s="276"/>
      <c r="AQ71" s="147" t="s">
        <v>75</v>
      </c>
      <c r="AR71" s="145"/>
      <c r="AS71" s="148"/>
      <c r="AT71" s="149"/>
      <c r="AU71" s="150"/>
      <c r="AV71" s="149"/>
      <c r="AW71" s="149"/>
      <c r="AX71" s="149"/>
      <c r="AY71" s="149"/>
      <c r="AZ71" s="149"/>
      <c r="BA71" s="149"/>
      <c r="BB71" s="149"/>
      <c r="BC71" s="149"/>
      <c r="BD71" s="151"/>
      <c r="BT71" s="152" t="s">
        <v>21</v>
      </c>
      <c r="BV71" s="152" t="s">
        <v>71</v>
      </c>
      <c r="BW71" s="152" t="s">
        <v>134</v>
      </c>
      <c r="BX71" s="152" t="s">
        <v>4</v>
      </c>
      <c r="CM71" s="152" t="s">
        <v>77</v>
      </c>
    </row>
    <row r="72" spans="1:91" s="152" customFormat="1" ht="28.5" customHeight="1">
      <c r="A72" s="144" t="s">
        <v>1203</v>
      </c>
      <c r="B72" s="145"/>
      <c r="C72" s="146"/>
      <c r="D72" s="270" t="s">
        <v>135</v>
      </c>
      <c r="E72" s="271"/>
      <c r="F72" s="271"/>
      <c r="G72" s="271"/>
      <c r="H72" s="271"/>
      <c r="I72" s="146"/>
      <c r="J72" s="270" t="s">
        <v>136</v>
      </c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68">
        <f>'SO 12 - Požární stanovišt...'!$J$27</f>
        <v>0</v>
      </c>
      <c r="AH72" s="269"/>
      <c r="AI72" s="269"/>
      <c r="AJ72" s="269"/>
      <c r="AK72" s="269"/>
      <c r="AL72" s="269"/>
      <c r="AM72" s="269"/>
      <c r="AN72" s="268">
        <f>SUM($AG$72,$AT$72)</f>
        <v>0</v>
      </c>
      <c r="AO72" s="269"/>
      <c r="AP72" s="269"/>
      <c r="AQ72" s="147" t="s">
        <v>75</v>
      </c>
      <c r="AR72" s="145"/>
      <c r="AS72" s="148">
        <v>0</v>
      </c>
      <c r="AT72" s="149">
        <f>ROUND(SUM($AV$72:$AW$72),2)</f>
        <v>0</v>
      </c>
      <c r="AU72" s="150">
        <f>'SO 12 - Požární stanovišt...'!$P$83</f>
        <v>0</v>
      </c>
      <c r="AV72" s="149">
        <f>'SO 12 - Požární stanovišt...'!$J$30</f>
        <v>0</v>
      </c>
      <c r="AW72" s="149">
        <f>'SO 12 - Požární stanovišt...'!$J$31</f>
        <v>0</v>
      </c>
      <c r="AX72" s="149">
        <f>'SO 12 - Požární stanovišt...'!$J$32</f>
        <v>0</v>
      </c>
      <c r="AY72" s="149">
        <f>'SO 12 - Požární stanovišt...'!$J$33</f>
        <v>0</v>
      </c>
      <c r="AZ72" s="149">
        <f>'SO 12 - Požární stanovišt...'!$F$30</f>
        <v>0</v>
      </c>
      <c r="BA72" s="149">
        <f>'SO 12 - Požární stanovišt...'!$F$31</f>
        <v>0</v>
      </c>
      <c r="BB72" s="149">
        <f>'SO 12 - Požární stanovišt...'!$F$32</f>
        <v>0</v>
      </c>
      <c r="BC72" s="149">
        <f>'SO 12 - Požární stanovišt...'!$F$33</f>
        <v>0</v>
      </c>
      <c r="BD72" s="151">
        <f>'SO 12 - Požární stanovišt...'!$F$34</f>
        <v>0</v>
      </c>
      <c r="BT72" s="152" t="s">
        <v>21</v>
      </c>
      <c r="BV72" s="152" t="s">
        <v>71</v>
      </c>
      <c r="BW72" s="152" t="s">
        <v>137</v>
      </c>
      <c r="BX72" s="152" t="s">
        <v>4</v>
      </c>
      <c r="CM72" s="152" t="s">
        <v>77</v>
      </c>
    </row>
    <row r="73" spans="1:91" s="152" customFormat="1" ht="28.5" customHeight="1">
      <c r="A73" s="144" t="s">
        <v>1203</v>
      </c>
      <c r="B73" s="145"/>
      <c r="C73" s="146"/>
      <c r="D73" s="270" t="s">
        <v>138</v>
      </c>
      <c r="E73" s="271"/>
      <c r="F73" s="271"/>
      <c r="G73" s="271"/>
      <c r="H73" s="271"/>
      <c r="I73" s="146"/>
      <c r="J73" s="270" t="s">
        <v>139</v>
      </c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68">
        <f>'SO 13 - Náklady na ostatn...'!$J$27</f>
        <v>256184.4</v>
      </c>
      <c r="AH73" s="269"/>
      <c r="AI73" s="269"/>
      <c r="AJ73" s="269"/>
      <c r="AK73" s="269"/>
      <c r="AL73" s="269"/>
      <c r="AM73" s="269"/>
      <c r="AN73" s="268">
        <f>SUM($AG$73,$AT$73)</f>
        <v>309983.12</v>
      </c>
      <c r="AO73" s="269"/>
      <c r="AP73" s="269"/>
      <c r="AQ73" s="147" t="s">
        <v>75</v>
      </c>
      <c r="AR73" s="145"/>
      <c r="AS73" s="153">
        <v>0</v>
      </c>
      <c r="AT73" s="154">
        <f>ROUND(SUM($AV$73:$AW$73),2)</f>
        <v>53798.72</v>
      </c>
      <c r="AU73" s="155">
        <f>'SO 13 - Náklady na ostatn...'!$P$80</f>
        <v>0</v>
      </c>
      <c r="AV73" s="154">
        <f>'SO 13 - Náklady na ostatn...'!$J$30</f>
        <v>53798.72</v>
      </c>
      <c r="AW73" s="154">
        <f>'SO 13 - Náklady na ostatn...'!$J$31</f>
        <v>0</v>
      </c>
      <c r="AX73" s="154">
        <f>'SO 13 - Náklady na ostatn...'!$J$32</f>
        <v>0</v>
      </c>
      <c r="AY73" s="154">
        <f>'SO 13 - Náklady na ostatn...'!$J$33</f>
        <v>0</v>
      </c>
      <c r="AZ73" s="154">
        <f>'SO 13 - Náklady na ostatn...'!$F$30</f>
        <v>256184.4</v>
      </c>
      <c r="BA73" s="154">
        <f>'SO 13 - Náklady na ostatn...'!$F$31</f>
        <v>0</v>
      </c>
      <c r="BB73" s="154">
        <f>'SO 13 - Náklady na ostatn...'!$F$32</f>
        <v>0</v>
      </c>
      <c r="BC73" s="154">
        <f>'SO 13 - Náklady na ostatn...'!$F$33</f>
        <v>0</v>
      </c>
      <c r="BD73" s="156">
        <f>'SO 13 - Náklady na ostatn...'!$F$34</f>
        <v>0</v>
      </c>
      <c r="BT73" s="152" t="s">
        <v>21</v>
      </c>
      <c r="BV73" s="152" t="s">
        <v>71</v>
      </c>
      <c r="BW73" s="152" t="s">
        <v>140</v>
      </c>
      <c r="BX73" s="152" t="s">
        <v>4</v>
      </c>
      <c r="CM73" s="152" t="s">
        <v>77</v>
      </c>
    </row>
    <row r="74" spans="2:44" s="88" customFormat="1" ht="30.75" customHeight="1">
      <c r="B74" s="102"/>
      <c r="D74" s="99" t="s">
        <v>1377</v>
      </c>
      <c r="AR74" s="102"/>
    </row>
    <row r="75" spans="2:44" s="88" customFormat="1" ht="7.5" customHeight="1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02"/>
    </row>
  </sheetData>
  <sheetProtection password="CB71" sheet="1"/>
  <mergeCells count="125">
    <mergeCell ref="AR2:BE2"/>
    <mergeCell ref="AN73:AP73"/>
    <mergeCell ref="AG73:AM73"/>
    <mergeCell ref="D73:H73"/>
    <mergeCell ref="J73:AF73"/>
    <mergeCell ref="AG51:AM51"/>
    <mergeCell ref="AN51:AP51"/>
    <mergeCell ref="AN71:AP71"/>
    <mergeCell ref="AG71:AM71"/>
    <mergeCell ref="D71:H71"/>
    <mergeCell ref="J71:AF71"/>
    <mergeCell ref="AN72:AP72"/>
    <mergeCell ref="AG72:AM72"/>
    <mergeCell ref="D72:H72"/>
    <mergeCell ref="J72:AF72"/>
    <mergeCell ref="AN69:AP69"/>
    <mergeCell ref="AG69:AM69"/>
    <mergeCell ref="D69:H69"/>
    <mergeCell ref="J69:AF69"/>
    <mergeCell ref="AN70:AP70"/>
    <mergeCell ref="AG70:AM70"/>
    <mergeCell ref="D70:H70"/>
    <mergeCell ref="J70:AF70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 - Likvidace starých...'!C2" tooltip="SO 00 - Likvidace starých..." display="/"/>
    <hyperlink ref="A53" location="'SO 01 - Přítok do nádrže ...'!C2" tooltip="SO 01 - Přítok do nádrže ..." display="/"/>
    <hyperlink ref="A54" location="'SO 02 - Spojení nádrží He...'!C2" tooltip="SO 02 - Spojení nádrží He..." display="/"/>
    <hyperlink ref="A55" location="'SO 03 - Odtok z nádrže Ma...'!C2" tooltip="SO 03 - Odtok z nádrže Ma..." display="/"/>
    <hyperlink ref="A56" location="'SO 04 - Přelivný objekt h...'!C2" tooltip="SO 04 - Přelivný objekt h..." display="/"/>
    <hyperlink ref="A57" location="'SO 05 - Hráz Marcela'!C2" tooltip="SO 05 - Hráz Marcela" display="/"/>
    <hyperlink ref="A58" location="'SO 06 - Přelivný objekt h...'!C2" tooltip="SO 06 - Přelivný objekt h..." display="/"/>
    <hyperlink ref="A59" location="'SO 07 - Terénní úpravy po...'!C2" tooltip="SO 07 - Terénní úpravy po..." display="/"/>
    <hyperlink ref="A60" location="'SO 08 - Náhrada ČS Vysoká...'!C2" tooltip="SO 08 - Náhrada ČS Vysoká..." display="/"/>
    <hyperlink ref="A61" location="'SO 09 - Náhrada ČS Kundra...'!C2" tooltip="SO 09 - Náhrada ČS Kundra..." display="/"/>
    <hyperlink ref="A62" location="'SO 10.1 - Biologická opat...'!C2" tooltip="SO 10.1 - Biologická opat..." display="/"/>
    <hyperlink ref="A63" location="'SO 10.2 - Biologická opat...'!C2" tooltip="SO 10.2 - Biologická opat..." display="/"/>
    <hyperlink ref="A64" location="'SO 10.3 - Biologická opat...'!C2" tooltip="SO 10.3 - Biologická opat..." display="/"/>
    <hyperlink ref="A65" location="'SO 10.4 - Biologická opat...'!C2" tooltip="SO 10.4 - Biologická opat..." display="/"/>
    <hyperlink ref="A66" location="'SO 10.5 - Biologická opat...'!C2" tooltip="SO 10.5 - Biologická opat..." display="/"/>
    <hyperlink ref="A67" location="'SO 10.6 - Biologická opat...'!C2" tooltip="SO 10.6 - Biologická opat..." display="/"/>
    <hyperlink ref="A68" location="'SO 10.7 - Biologická opat...'!C2" tooltip="SO 10.7 - Biologická opat..." display="/"/>
    <hyperlink ref="A69" location="'SO 10.8 - Biologická opat...'!C2" tooltip="SO 10.8 - Biologická opat..." display="/"/>
    <hyperlink ref="A70" location="'SO 10.9 - Biologická opat...'!C2" tooltip="SO 10.9 - Biologická opat..." display="/"/>
    <hyperlink ref="A71" location="'SO 11 - Telemetrie a stav...'!C2" tooltip="SO 11 - Telemetrie a stav..." display="/"/>
    <hyperlink ref="A72" location="'SO 12 - Požární stanovišt...'!C2" tooltip="SO 12 - Požární stanovišt..." display="/"/>
    <hyperlink ref="A73" location="'SO 13 - Náklady na ostatn...'!C2" tooltip="SO 13 - Náklady na ostat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101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799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ROUND($J$81,2)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ROUND(SUM($BE$81:$BE$104),2)</f>
        <v>0</v>
      </c>
      <c r="I30" s="163">
        <v>0.21</v>
      </c>
      <c r="J30" s="162">
        <f>ROUND(ROUND((SUM($BE$81:$BE$104)),2)*$I$30,2)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ROUND(SUM($BF$81:$BF$104),2)</f>
        <v>0</v>
      </c>
      <c r="I31" s="163">
        <v>0.15</v>
      </c>
      <c r="J31" s="162">
        <f>ROUND(ROUND((SUM($BF$81:$BF$104)),2)*$I$31,2)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ROUND(SUM($BG$81:$BG$104),2)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ROUND(SUM($BH$81:$BH$104),2)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ROUND(SUM($BI$81:$BI$104),2)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08 - Náhrada ČS Vysoká Pec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$J$81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$J$82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$J$83</f>
        <v>0</v>
      </c>
      <c r="K58" s="177"/>
    </row>
    <row r="59" spans="2:11" s="173" customFormat="1" ht="21" customHeight="1">
      <c r="B59" s="174"/>
      <c r="D59" s="175" t="s">
        <v>217</v>
      </c>
      <c r="E59" s="175"/>
      <c r="F59" s="175"/>
      <c r="G59" s="175"/>
      <c r="H59" s="175"/>
      <c r="I59" s="175"/>
      <c r="J59" s="176">
        <f>$J$97</f>
        <v>0</v>
      </c>
      <c r="K59" s="177"/>
    </row>
    <row r="60" spans="2:11" s="173" customFormat="1" ht="21" customHeight="1">
      <c r="B60" s="174"/>
      <c r="D60" s="175" t="s">
        <v>218</v>
      </c>
      <c r="E60" s="175"/>
      <c r="F60" s="175"/>
      <c r="G60" s="175"/>
      <c r="H60" s="175"/>
      <c r="I60" s="175"/>
      <c r="J60" s="176">
        <f>$J$101</f>
        <v>0</v>
      </c>
      <c r="K60" s="177"/>
    </row>
    <row r="61" spans="2:11" s="143" customFormat="1" ht="25.5" customHeight="1">
      <c r="B61" s="169"/>
      <c r="D61" s="170" t="s">
        <v>152</v>
      </c>
      <c r="E61" s="170"/>
      <c r="F61" s="170"/>
      <c r="G61" s="170"/>
      <c r="H61" s="170"/>
      <c r="I61" s="170"/>
      <c r="J61" s="171">
        <f>$J$103</f>
        <v>0</v>
      </c>
      <c r="K61" s="172"/>
    </row>
    <row r="62" spans="2:11" s="88" customFormat="1" ht="22.5" customHeight="1">
      <c r="B62" s="102"/>
      <c r="K62" s="105"/>
    </row>
    <row r="63" spans="2:11" s="88" customFormat="1" ht="7.5" customHeight="1">
      <c r="B63" s="116"/>
      <c r="C63" s="117"/>
      <c r="D63" s="117"/>
      <c r="E63" s="117"/>
      <c r="F63" s="117"/>
      <c r="G63" s="117"/>
      <c r="H63" s="117"/>
      <c r="I63" s="117"/>
      <c r="J63" s="117"/>
      <c r="K63" s="118"/>
    </row>
    <row r="67" spans="2:12" s="88" customFormat="1" ht="7.5" customHeight="1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02"/>
    </row>
    <row r="68" spans="2:12" s="88" customFormat="1" ht="37.5" customHeight="1">
      <c r="B68" s="102"/>
      <c r="C68" s="93" t="s">
        <v>154</v>
      </c>
      <c r="L68" s="102"/>
    </row>
    <row r="69" spans="2:12" s="88" customFormat="1" ht="7.5" customHeight="1">
      <c r="B69" s="102"/>
      <c r="L69" s="102"/>
    </row>
    <row r="70" spans="2:12" s="88" customFormat="1" ht="15" customHeight="1">
      <c r="B70" s="102"/>
      <c r="C70" s="99" t="s">
        <v>16</v>
      </c>
      <c r="L70" s="102"/>
    </row>
    <row r="71" spans="2:12" s="88" customFormat="1" ht="16.5" customHeight="1">
      <c r="B71" s="102"/>
      <c r="E71" s="278" t="str">
        <f>$E$7</f>
        <v>Napojení ÚSES Komořansko - gravitační propojení přeložky vesnického potoka s řekou Bílinou</v>
      </c>
      <c r="F71" s="244"/>
      <c r="G71" s="244"/>
      <c r="H71" s="244"/>
      <c r="L71" s="102"/>
    </row>
    <row r="72" spans="2:12" s="88" customFormat="1" ht="15" customHeight="1">
      <c r="B72" s="102"/>
      <c r="C72" s="99" t="s">
        <v>143</v>
      </c>
      <c r="L72" s="102"/>
    </row>
    <row r="73" spans="2:12" s="88" customFormat="1" ht="19.5" customHeight="1">
      <c r="B73" s="102"/>
      <c r="E73" s="260" t="str">
        <f>$E$9</f>
        <v>SO 08 - Náhrada ČS Vysoká Pec</v>
      </c>
      <c r="F73" s="244"/>
      <c r="G73" s="244"/>
      <c r="H73" s="244"/>
      <c r="L73" s="102"/>
    </row>
    <row r="74" spans="2:12" s="88" customFormat="1" ht="7.5" customHeight="1">
      <c r="B74" s="102"/>
      <c r="L74" s="102"/>
    </row>
    <row r="75" spans="2:12" s="88" customFormat="1" ht="18.75" customHeight="1">
      <c r="B75" s="102"/>
      <c r="C75" s="99" t="s">
        <v>22</v>
      </c>
      <c r="F75" s="80" t="str">
        <f>$F$12</f>
        <v> </v>
      </c>
      <c r="I75" s="99" t="s">
        <v>24</v>
      </c>
      <c r="J75" s="125" t="str">
        <f>IF($J$12="","",$J$12)</f>
        <v>09.02.2015</v>
      </c>
      <c r="L75" s="102"/>
    </row>
    <row r="76" spans="2:12" s="88" customFormat="1" ht="7.5" customHeight="1">
      <c r="B76" s="102"/>
      <c r="L76" s="102"/>
    </row>
    <row r="77" spans="2:12" s="88" customFormat="1" ht="15.75" customHeight="1">
      <c r="B77" s="102"/>
      <c r="C77" s="99" t="s">
        <v>27</v>
      </c>
      <c r="F77" s="80" t="str">
        <f>$E$15</f>
        <v> Ministerstvo financí</v>
      </c>
      <c r="I77" s="99" t="s">
        <v>32</v>
      </c>
      <c r="J77" s="80" t="str">
        <f>$E$21</f>
        <v> Vodohospodářské projekty Teplice spol. s r.o.</v>
      </c>
      <c r="L77" s="102"/>
    </row>
    <row r="78" spans="2:12" s="88" customFormat="1" ht="15" customHeight="1">
      <c r="B78" s="102"/>
      <c r="C78" s="99" t="s">
        <v>30</v>
      </c>
      <c r="F78" s="80">
        <f>IF($E$18="","",$E$18)</f>
      </c>
      <c r="L78" s="102"/>
    </row>
    <row r="79" spans="2:12" s="88" customFormat="1" ht="11.25" customHeight="1">
      <c r="B79" s="102"/>
      <c r="L79" s="102"/>
    </row>
    <row r="80" spans="2:20" s="178" customFormat="1" ht="30" customHeight="1">
      <c r="B80" s="179"/>
      <c r="C80" s="180" t="s">
        <v>155</v>
      </c>
      <c r="D80" s="181" t="s">
        <v>54</v>
      </c>
      <c r="E80" s="181" t="s">
        <v>50</v>
      </c>
      <c r="F80" s="181" t="s">
        <v>156</v>
      </c>
      <c r="G80" s="181" t="s">
        <v>157</v>
      </c>
      <c r="H80" s="181" t="s">
        <v>158</v>
      </c>
      <c r="I80" s="181" t="s">
        <v>159</v>
      </c>
      <c r="J80" s="181" t="s">
        <v>160</v>
      </c>
      <c r="K80" s="182" t="s">
        <v>161</v>
      </c>
      <c r="L80" s="179"/>
      <c r="M80" s="131" t="s">
        <v>162</v>
      </c>
      <c r="N80" s="132" t="s">
        <v>39</v>
      </c>
      <c r="O80" s="132" t="s">
        <v>163</v>
      </c>
      <c r="P80" s="132" t="s">
        <v>164</v>
      </c>
      <c r="Q80" s="132" t="s">
        <v>165</v>
      </c>
      <c r="R80" s="132" t="s">
        <v>166</v>
      </c>
      <c r="S80" s="132" t="s">
        <v>167</v>
      </c>
      <c r="T80" s="133" t="s">
        <v>168</v>
      </c>
    </row>
    <row r="81" spans="2:63" s="88" customFormat="1" ht="30" customHeight="1">
      <c r="B81" s="102"/>
      <c r="C81" s="136" t="s">
        <v>148</v>
      </c>
      <c r="J81" s="183">
        <f>$BK$81</f>
        <v>0</v>
      </c>
      <c r="L81" s="102"/>
      <c r="M81" s="135"/>
      <c r="N81" s="126"/>
      <c r="O81" s="126"/>
      <c r="P81" s="184">
        <f>$P$82+$P$103</f>
        <v>0</v>
      </c>
      <c r="Q81" s="126"/>
      <c r="R81" s="184">
        <f>$R$82+$R$103</f>
        <v>19.034833</v>
      </c>
      <c r="S81" s="126"/>
      <c r="T81" s="185">
        <f>$T$82+$T$103</f>
        <v>0</v>
      </c>
      <c r="AT81" s="88" t="s">
        <v>68</v>
      </c>
      <c r="AU81" s="88" t="s">
        <v>149</v>
      </c>
      <c r="BK81" s="186">
        <f>$BK$82+$BK$103</f>
        <v>0</v>
      </c>
    </row>
    <row r="82" spans="2:63" s="188" customFormat="1" ht="37.5" customHeight="1">
      <c r="B82" s="187"/>
      <c r="D82" s="189" t="s">
        <v>68</v>
      </c>
      <c r="E82" s="190" t="s">
        <v>169</v>
      </c>
      <c r="F82" s="190" t="s">
        <v>169</v>
      </c>
      <c r="J82" s="191">
        <f>$BK$82</f>
        <v>0</v>
      </c>
      <c r="L82" s="187"/>
      <c r="M82" s="192"/>
      <c r="P82" s="193">
        <f>$P$83+$P$97+$P$101</f>
        <v>0</v>
      </c>
      <c r="R82" s="193">
        <f>$R$83+$R$97+$R$101</f>
        <v>19.034833</v>
      </c>
      <c r="T82" s="194">
        <f>$T$83+$T$97+$T$101</f>
        <v>0</v>
      </c>
      <c r="AR82" s="189" t="s">
        <v>21</v>
      </c>
      <c r="AT82" s="189" t="s">
        <v>68</v>
      </c>
      <c r="AU82" s="189" t="s">
        <v>69</v>
      </c>
      <c r="AY82" s="189" t="s">
        <v>170</v>
      </c>
      <c r="BK82" s="195">
        <f>$BK$83+$BK$97+$BK$101</f>
        <v>0</v>
      </c>
    </row>
    <row r="83" spans="2:63" s="188" customFormat="1" ht="21" customHeight="1">
      <c r="B83" s="187"/>
      <c r="D83" s="189" t="s">
        <v>68</v>
      </c>
      <c r="E83" s="196" t="s">
        <v>171</v>
      </c>
      <c r="F83" s="196" t="s">
        <v>172</v>
      </c>
      <c r="J83" s="197">
        <f>$BK$83</f>
        <v>0</v>
      </c>
      <c r="L83" s="187"/>
      <c r="M83" s="192"/>
      <c r="P83" s="193">
        <f>SUM($P$84:$P$96)</f>
        <v>0</v>
      </c>
      <c r="R83" s="193">
        <f>SUM($R$84:$R$96)</f>
        <v>0.002554</v>
      </c>
      <c r="T83" s="194">
        <f>SUM($T$84:$T$96)</f>
        <v>0</v>
      </c>
      <c r="AR83" s="189" t="s">
        <v>21</v>
      </c>
      <c r="AT83" s="189" t="s">
        <v>68</v>
      </c>
      <c r="AU83" s="189" t="s">
        <v>21</v>
      </c>
      <c r="AY83" s="189" t="s">
        <v>170</v>
      </c>
      <c r="BK83" s="195">
        <f>SUM($BK$84:$BK$96)</f>
        <v>0</v>
      </c>
    </row>
    <row r="84" spans="2:65" s="88" customFormat="1" ht="15.75" customHeight="1">
      <c r="B84" s="102"/>
      <c r="C84" s="198" t="s">
        <v>21</v>
      </c>
      <c r="D84" s="198" t="s">
        <v>173</v>
      </c>
      <c r="E84" s="199" t="s">
        <v>766</v>
      </c>
      <c r="F84" s="200" t="s">
        <v>767</v>
      </c>
      <c r="G84" s="201" t="s">
        <v>199</v>
      </c>
      <c r="H84" s="202">
        <v>149.81</v>
      </c>
      <c r="I84" s="213"/>
      <c r="J84" s="203">
        <f>ROUND($I$84*$H$84,2)</f>
        <v>0</v>
      </c>
      <c r="K84" s="200" t="s">
        <v>1188</v>
      </c>
      <c r="L84" s="102"/>
      <c r="M84" s="204"/>
      <c r="N84" s="205" t="s">
        <v>40</v>
      </c>
      <c r="P84" s="206">
        <f>$O$84*$H$84</f>
        <v>0</v>
      </c>
      <c r="Q84" s="206">
        <v>0</v>
      </c>
      <c r="R84" s="206">
        <f>$Q$84*$H$84</f>
        <v>0</v>
      </c>
      <c r="S84" s="206">
        <v>0</v>
      </c>
      <c r="T84" s="207">
        <f>$S$84*$H$84</f>
        <v>0</v>
      </c>
      <c r="AR84" s="82" t="s">
        <v>184</v>
      </c>
      <c r="AT84" s="82" t="s">
        <v>173</v>
      </c>
      <c r="AU84" s="82" t="s">
        <v>77</v>
      </c>
      <c r="AY84" s="88" t="s">
        <v>170</v>
      </c>
      <c r="BE84" s="208">
        <f>IF($N$84="základní",$J$84,0)</f>
        <v>0</v>
      </c>
      <c r="BF84" s="208">
        <f>IF($N$84="snížená",$J$84,0)</f>
        <v>0</v>
      </c>
      <c r="BG84" s="208">
        <f>IF($N$84="zákl. přenesená",$J$84,0)</f>
        <v>0</v>
      </c>
      <c r="BH84" s="208">
        <f>IF($N$84="sníž. přenesená",$J$84,0)</f>
        <v>0</v>
      </c>
      <c r="BI84" s="208">
        <f>IF($N$84="nulová",$J$84,0)</f>
        <v>0</v>
      </c>
      <c r="BJ84" s="82" t="s">
        <v>21</v>
      </c>
      <c r="BK84" s="208">
        <f>ROUND($I$84*$H$84,2)</f>
        <v>0</v>
      </c>
      <c r="BL84" s="82" t="s">
        <v>184</v>
      </c>
      <c r="BM84" s="82" t="s">
        <v>21</v>
      </c>
    </row>
    <row r="85" spans="2:51" s="88" customFormat="1" ht="15.75" customHeight="1">
      <c r="B85" s="215"/>
      <c r="D85" s="216" t="s">
        <v>223</v>
      </c>
      <c r="E85" s="217"/>
      <c r="F85" s="217" t="s">
        <v>800</v>
      </c>
      <c r="H85" s="218">
        <v>149.81</v>
      </c>
      <c r="L85" s="215"/>
      <c r="M85" s="219"/>
      <c r="T85" s="220"/>
      <c r="AT85" s="221" t="s">
        <v>223</v>
      </c>
      <c r="AU85" s="221" t="s">
        <v>77</v>
      </c>
      <c r="AV85" s="221" t="s">
        <v>77</v>
      </c>
      <c r="AW85" s="221" t="s">
        <v>149</v>
      </c>
      <c r="AX85" s="221" t="s">
        <v>69</v>
      </c>
      <c r="AY85" s="221" t="s">
        <v>170</v>
      </c>
    </row>
    <row r="86" spans="2:65" s="88" customFormat="1" ht="15.75" customHeight="1">
      <c r="B86" s="102"/>
      <c r="C86" s="198" t="s">
        <v>77</v>
      </c>
      <c r="D86" s="198" t="s">
        <v>173</v>
      </c>
      <c r="E86" s="199" t="s">
        <v>240</v>
      </c>
      <c r="F86" s="200" t="s">
        <v>241</v>
      </c>
      <c r="G86" s="201" t="s">
        <v>199</v>
      </c>
      <c r="H86" s="202">
        <v>29.962</v>
      </c>
      <c r="I86" s="213"/>
      <c r="J86" s="203">
        <f>ROUND($I$86*$H$86,2)</f>
        <v>0</v>
      </c>
      <c r="K86" s="200" t="s">
        <v>1188</v>
      </c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184</v>
      </c>
      <c r="AT86" s="82" t="s">
        <v>173</v>
      </c>
      <c r="AU86" s="82" t="s">
        <v>77</v>
      </c>
      <c r="AY86" s="88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184</v>
      </c>
      <c r="BM86" s="82" t="s">
        <v>77</v>
      </c>
    </row>
    <row r="87" spans="2:51" s="88" customFormat="1" ht="15.75" customHeight="1">
      <c r="B87" s="215"/>
      <c r="D87" s="216" t="s">
        <v>223</v>
      </c>
      <c r="E87" s="217"/>
      <c r="F87" s="217" t="s">
        <v>801</v>
      </c>
      <c r="H87" s="218">
        <v>29.962</v>
      </c>
      <c r="L87" s="215"/>
      <c r="M87" s="219"/>
      <c r="T87" s="220"/>
      <c r="AT87" s="221" t="s">
        <v>223</v>
      </c>
      <c r="AU87" s="221" t="s">
        <v>77</v>
      </c>
      <c r="AV87" s="221" t="s">
        <v>77</v>
      </c>
      <c r="AW87" s="221" t="s">
        <v>149</v>
      </c>
      <c r="AX87" s="221" t="s">
        <v>69</v>
      </c>
      <c r="AY87" s="221" t="s">
        <v>170</v>
      </c>
    </row>
    <row r="88" spans="2:65" s="88" customFormat="1" ht="15.75" customHeight="1">
      <c r="B88" s="102"/>
      <c r="C88" s="198" t="s">
        <v>181</v>
      </c>
      <c r="D88" s="198" t="s">
        <v>173</v>
      </c>
      <c r="E88" s="199" t="s">
        <v>252</v>
      </c>
      <c r="F88" s="200" t="s">
        <v>253</v>
      </c>
      <c r="G88" s="201" t="s">
        <v>199</v>
      </c>
      <c r="H88" s="202">
        <v>149.81</v>
      </c>
      <c r="I88" s="213"/>
      <c r="J88" s="203">
        <f>ROUND($I$88*$H$88,2)</f>
        <v>0</v>
      </c>
      <c r="K88" s="200" t="s">
        <v>1188</v>
      </c>
      <c r="L88" s="102"/>
      <c r="M88" s="204"/>
      <c r="N88" s="205" t="s">
        <v>40</v>
      </c>
      <c r="P88" s="206">
        <f>$O$88*$H$88</f>
        <v>0</v>
      </c>
      <c r="Q88" s="206">
        <v>0</v>
      </c>
      <c r="R88" s="206">
        <f>$Q$88*$H$88</f>
        <v>0</v>
      </c>
      <c r="S88" s="206">
        <v>0</v>
      </c>
      <c r="T88" s="207">
        <f>$S$88*$H$88</f>
        <v>0</v>
      </c>
      <c r="AR88" s="82" t="s">
        <v>184</v>
      </c>
      <c r="AT88" s="82" t="s">
        <v>173</v>
      </c>
      <c r="AU88" s="82" t="s">
        <v>77</v>
      </c>
      <c r="AY88" s="88" t="s">
        <v>170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82" t="s">
        <v>21</v>
      </c>
      <c r="BK88" s="208">
        <f>ROUND($I$88*$H$88,2)</f>
        <v>0</v>
      </c>
      <c r="BL88" s="82" t="s">
        <v>184</v>
      </c>
      <c r="BM88" s="82" t="s">
        <v>181</v>
      </c>
    </row>
    <row r="89" spans="2:51" s="88" customFormat="1" ht="15.75" customHeight="1">
      <c r="B89" s="215"/>
      <c r="D89" s="216" t="s">
        <v>223</v>
      </c>
      <c r="E89" s="217"/>
      <c r="F89" s="217" t="s">
        <v>802</v>
      </c>
      <c r="H89" s="218">
        <v>149.81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65" s="88" customFormat="1" ht="15.75" customHeight="1">
      <c r="B90" s="102"/>
      <c r="C90" s="198" t="s">
        <v>184</v>
      </c>
      <c r="D90" s="198" t="s">
        <v>173</v>
      </c>
      <c r="E90" s="199" t="s">
        <v>803</v>
      </c>
      <c r="F90" s="200" t="s">
        <v>804</v>
      </c>
      <c r="G90" s="201" t="s">
        <v>180</v>
      </c>
      <c r="H90" s="202">
        <v>141.9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184</v>
      </c>
    </row>
    <row r="91" spans="2:65" s="88" customFormat="1" ht="15.75" customHeight="1">
      <c r="B91" s="102"/>
      <c r="C91" s="201" t="s">
        <v>187</v>
      </c>
      <c r="D91" s="201" t="s">
        <v>173</v>
      </c>
      <c r="E91" s="199" t="s">
        <v>293</v>
      </c>
      <c r="F91" s="200" t="s">
        <v>294</v>
      </c>
      <c r="G91" s="201" t="s">
        <v>180</v>
      </c>
      <c r="H91" s="202">
        <v>232.49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2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187</v>
      </c>
    </row>
    <row r="92" spans="2:51" s="88" customFormat="1" ht="15.75" customHeight="1">
      <c r="B92" s="215"/>
      <c r="D92" s="216" t="s">
        <v>223</v>
      </c>
      <c r="E92" s="217"/>
      <c r="F92" s="217" t="s">
        <v>805</v>
      </c>
      <c r="H92" s="218">
        <v>232.49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190</v>
      </c>
      <c r="D93" s="198" t="s">
        <v>173</v>
      </c>
      <c r="E93" s="199" t="s">
        <v>735</v>
      </c>
      <c r="F93" s="200" t="s">
        <v>736</v>
      </c>
      <c r="G93" s="201" t="s">
        <v>180</v>
      </c>
      <c r="H93" s="202">
        <v>141.9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190</v>
      </c>
    </row>
    <row r="94" spans="2:51" s="88" customFormat="1" ht="15.75" customHeight="1">
      <c r="B94" s="215"/>
      <c r="D94" s="216" t="s">
        <v>223</v>
      </c>
      <c r="E94" s="217"/>
      <c r="F94" s="217" t="s">
        <v>806</v>
      </c>
      <c r="H94" s="218">
        <v>141.9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229" t="s">
        <v>193</v>
      </c>
      <c r="D95" s="229" t="s">
        <v>308</v>
      </c>
      <c r="E95" s="230" t="s">
        <v>309</v>
      </c>
      <c r="F95" s="231" t="s">
        <v>310</v>
      </c>
      <c r="G95" s="232" t="s">
        <v>311</v>
      </c>
      <c r="H95" s="233">
        <v>2.554</v>
      </c>
      <c r="I95" s="238"/>
      <c r="J95" s="234">
        <f>ROUND($I$95*$H$95,2)</f>
        <v>0</v>
      </c>
      <c r="K95" s="231"/>
      <c r="L95" s="235"/>
      <c r="M95" s="236"/>
      <c r="N95" s="237" t="s">
        <v>40</v>
      </c>
      <c r="P95" s="206">
        <f>$O$95*$H$95</f>
        <v>0</v>
      </c>
      <c r="Q95" s="206">
        <v>0.001</v>
      </c>
      <c r="R95" s="206">
        <f>$Q$95*$H$95</f>
        <v>0.002554</v>
      </c>
      <c r="S95" s="206">
        <v>0</v>
      </c>
      <c r="T95" s="207">
        <f>$S$95*$H$95</f>
        <v>0</v>
      </c>
      <c r="AR95" s="82" t="s">
        <v>196</v>
      </c>
      <c r="AT95" s="82" t="s">
        <v>308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193</v>
      </c>
    </row>
    <row r="96" spans="2:51" s="88" customFormat="1" ht="15.75" customHeight="1">
      <c r="B96" s="215"/>
      <c r="D96" s="216" t="s">
        <v>223</v>
      </c>
      <c r="E96" s="217"/>
      <c r="F96" s="217" t="s">
        <v>807</v>
      </c>
      <c r="H96" s="218">
        <v>2.554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3" s="188" customFormat="1" ht="30.75" customHeight="1">
      <c r="B97" s="187"/>
      <c r="D97" s="189" t="s">
        <v>68</v>
      </c>
      <c r="E97" s="196" t="s">
        <v>400</v>
      </c>
      <c r="F97" s="196" t="s">
        <v>401</v>
      </c>
      <c r="J97" s="197">
        <f>$BK$97</f>
        <v>0</v>
      </c>
      <c r="L97" s="187"/>
      <c r="M97" s="192"/>
      <c r="P97" s="193">
        <f>SUM($P$98:$P$100)</f>
        <v>0</v>
      </c>
      <c r="R97" s="193">
        <f>SUM($R$98:$R$100)</f>
        <v>19.032279</v>
      </c>
      <c r="T97" s="194">
        <f>SUM($T$98:$T$100)</f>
        <v>0</v>
      </c>
      <c r="AR97" s="189" t="s">
        <v>21</v>
      </c>
      <c r="AT97" s="189" t="s">
        <v>68</v>
      </c>
      <c r="AU97" s="189" t="s">
        <v>21</v>
      </c>
      <c r="AY97" s="189" t="s">
        <v>170</v>
      </c>
      <c r="BK97" s="195">
        <f>SUM($BK$98:$BK$100)</f>
        <v>0</v>
      </c>
    </row>
    <row r="98" spans="2:65" s="88" customFormat="1" ht="15.75" customHeight="1">
      <c r="B98" s="102"/>
      <c r="C98" s="198" t="s">
        <v>196</v>
      </c>
      <c r="D98" s="198" t="s">
        <v>173</v>
      </c>
      <c r="E98" s="199" t="s">
        <v>793</v>
      </c>
      <c r="F98" s="200" t="s">
        <v>794</v>
      </c>
      <c r="G98" s="201" t="s">
        <v>423</v>
      </c>
      <c r="H98" s="202">
        <v>63.9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0.14761</v>
      </c>
      <c r="R98" s="206">
        <f>$Q$98*$H$98</f>
        <v>9.432279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196</v>
      </c>
    </row>
    <row r="99" spans="2:51" s="88" customFormat="1" ht="15.75" customHeight="1">
      <c r="B99" s="215"/>
      <c r="D99" s="216" t="s">
        <v>223</v>
      </c>
      <c r="E99" s="217"/>
      <c r="F99" s="217" t="s">
        <v>808</v>
      </c>
      <c r="H99" s="218">
        <v>63.9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65" s="88" customFormat="1" ht="15.75" customHeight="1">
      <c r="B100" s="102"/>
      <c r="C100" s="229" t="s">
        <v>200</v>
      </c>
      <c r="D100" s="229" t="s">
        <v>308</v>
      </c>
      <c r="E100" s="230" t="s">
        <v>809</v>
      </c>
      <c r="F100" s="231" t="s">
        <v>797</v>
      </c>
      <c r="G100" s="232" t="s">
        <v>359</v>
      </c>
      <c r="H100" s="233">
        <v>128</v>
      </c>
      <c r="I100" s="238"/>
      <c r="J100" s="234">
        <f>ROUND($I$100*$H$100,2)</f>
        <v>0</v>
      </c>
      <c r="K100" s="231"/>
      <c r="L100" s="235"/>
      <c r="M100" s="236"/>
      <c r="N100" s="237" t="s">
        <v>40</v>
      </c>
      <c r="P100" s="206">
        <f>$O$100*$H$100</f>
        <v>0</v>
      </c>
      <c r="Q100" s="206">
        <v>0.075</v>
      </c>
      <c r="R100" s="206">
        <f>$Q$100*$H$100</f>
        <v>9.6</v>
      </c>
      <c r="S100" s="206">
        <v>0</v>
      </c>
      <c r="T100" s="207">
        <f>$S$100*$H$100</f>
        <v>0</v>
      </c>
      <c r="AR100" s="82" t="s">
        <v>196</v>
      </c>
      <c r="AT100" s="82" t="s">
        <v>308</v>
      </c>
      <c r="AU100" s="82" t="s">
        <v>77</v>
      </c>
      <c r="AY100" s="88" t="s">
        <v>170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82" t="s">
        <v>21</v>
      </c>
      <c r="BK100" s="208">
        <f>ROUND($I$100*$H$100,2)</f>
        <v>0</v>
      </c>
      <c r="BL100" s="82" t="s">
        <v>184</v>
      </c>
      <c r="BM100" s="82" t="s">
        <v>200</v>
      </c>
    </row>
    <row r="101" spans="2:63" s="188" customFormat="1" ht="30.75" customHeight="1">
      <c r="B101" s="187"/>
      <c r="D101" s="189" t="s">
        <v>68</v>
      </c>
      <c r="E101" s="196" t="s">
        <v>412</v>
      </c>
      <c r="F101" s="196" t="s">
        <v>413</v>
      </c>
      <c r="J101" s="197">
        <f>$BK$101</f>
        <v>0</v>
      </c>
      <c r="L101" s="187"/>
      <c r="M101" s="192"/>
      <c r="P101" s="193">
        <f>$P$102</f>
        <v>0</v>
      </c>
      <c r="R101" s="193">
        <f>$R$102</f>
        <v>0</v>
      </c>
      <c r="T101" s="194">
        <f>$T$102</f>
        <v>0</v>
      </c>
      <c r="AR101" s="189" t="s">
        <v>21</v>
      </c>
      <c r="AT101" s="189" t="s">
        <v>68</v>
      </c>
      <c r="AU101" s="189" t="s">
        <v>21</v>
      </c>
      <c r="AY101" s="189" t="s">
        <v>170</v>
      </c>
      <c r="BK101" s="195">
        <f>$BK$102</f>
        <v>0</v>
      </c>
    </row>
    <row r="102" spans="2:65" s="88" customFormat="1" ht="15.75" customHeight="1">
      <c r="B102" s="102"/>
      <c r="C102" s="201" t="s">
        <v>26</v>
      </c>
      <c r="D102" s="201" t="s">
        <v>173</v>
      </c>
      <c r="E102" s="199" t="s">
        <v>415</v>
      </c>
      <c r="F102" s="200" t="s">
        <v>416</v>
      </c>
      <c r="G102" s="201" t="s">
        <v>340</v>
      </c>
      <c r="H102" s="202">
        <v>19.035</v>
      </c>
      <c r="I102" s="213"/>
      <c r="J102" s="203">
        <f>ROUND($I$102*$H$102,2)</f>
        <v>0</v>
      </c>
      <c r="K102" s="200" t="s">
        <v>1188</v>
      </c>
      <c r="L102" s="102"/>
      <c r="M102" s="204"/>
      <c r="N102" s="205" t="s">
        <v>40</v>
      </c>
      <c r="P102" s="206">
        <f>$O$102*$H$102</f>
        <v>0</v>
      </c>
      <c r="Q102" s="206">
        <v>0</v>
      </c>
      <c r="R102" s="206">
        <f>$Q$102*$H$102</f>
        <v>0</v>
      </c>
      <c r="S102" s="206">
        <v>0</v>
      </c>
      <c r="T102" s="207">
        <f>$S$102*$H$102</f>
        <v>0</v>
      </c>
      <c r="AR102" s="82" t="s">
        <v>184</v>
      </c>
      <c r="AT102" s="82" t="s">
        <v>173</v>
      </c>
      <c r="AU102" s="82" t="s">
        <v>77</v>
      </c>
      <c r="AY102" s="82" t="s">
        <v>170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82" t="s">
        <v>21</v>
      </c>
      <c r="BK102" s="208">
        <f>ROUND($I$102*$H$102,2)</f>
        <v>0</v>
      </c>
      <c r="BL102" s="82" t="s">
        <v>184</v>
      </c>
      <c r="BM102" s="82" t="s">
        <v>26</v>
      </c>
    </row>
    <row r="103" spans="2:63" s="188" customFormat="1" ht="37.5" customHeight="1">
      <c r="B103" s="187"/>
      <c r="D103" s="189" t="s">
        <v>68</v>
      </c>
      <c r="E103" s="190" t="s">
        <v>206</v>
      </c>
      <c r="F103" s="190" t="s">
        <v>206</v>
      </c>
      <c r="J103" s="191">
        <f>$BK$103</f>
        <v>0</v>
      </c>
      <c r="L103" s="187"/>
      <c r="M103" s="192"/>
      <c r="P103" s="193">
        <f>$P$104</f>
        <v>0</v>
      </c>
      <c r="R103" s="193">
        <f>$R$104</f>
        <v>0</v>
      </c>
      <c r="T103" s="194">
        <f>$T$104</f>
        <v>0</v>
      </c>
      <c r="AR103" s="189" t="s">
        <v>187</v>
      </c>
      <c r="AT103" s="189" t="s">
        <v>68</v>
      </c>
      <c r="AU103" s="189" t="s">
        <v>69</v>
      </c>
      <c r="AY103" s="189" t="s">
        <v>170</v>
      </c>
      <c r="BK103" s="195">
        <f>$BK$104</f>
        <v>0</v>
      </c>
    </row>
    <row r="104" spans="2:65" s="88" customFormat="1" ht="15.75" customHeight="1">
      <c r="B104" s="102"/>
      <c r="C104" s="201" t="s">
        <v>207</v>
      </c>
      <c r="D104" s="201" t="s">
        <v>173</v>
      </c>
      <c r="E104" s="199" t="s">
        <v>810</v>
      </c>
      <c r="F104" s="200" t="s">
        <v>209</v>
      </c>
      <c r="G104" s="201" t="s">
        <v>210</v>
      </c>
      <c r="H104" s="214"/>
      <c r="I104" s="213"/>
      <c r="J104" s="203">
        <f>ROUND($I$104*$H$104,2)</f>
        <v>0</v>
      </c>
      <c r="K104" s="200"/>
      <c r="L104" s="102"/>
      <c r="M104" s="204"/>
      <c r="N104" s="209" t="s">
        <v>40</v>
      </c>
      <c r="O104" s="210"/>
      <c r="P104" s="211">
        <f>$O$104*$H$104</f>
        <v>0</v>
      </c>
      <c r="Q104" s="211">
        <v>0</v>
      </c>
      <c r="R104" s="211">
        <f>$Q$104*$H$104</f>
        <v>0</v>
      </c>
      <c r="S104" s="211">
        <v>0</v>
      </c>
      <c r="T104" s="212">
        <f>$S$104*$H$104</f>
        <v>0</v>
      </c>
      <c r="AR104" s="82" t="s">
        <v>211</v>
      </c>
      <c r="AT104" s="82" t="s">
        <v>173</v>
      </c>
      <c r="AU104" s="82" t="s">
        <v>21</v>
      </c>
      <c r="AY104" s="82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211</v>
      </c>
      <c r="BM104" s="82" t="s">
        <v>207</v>
      </c>
    </row>
    <row r="105" spans="2:12" s="88" customFormat="1" ht="7.5" customHeight="1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02"/>
    </row>
    <row r="218" s="87" customFormat="1" ht="14.25" customHeight="1"/>
  </sheetData>
  <sheetProtection password="CB71" sheet="1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1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104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811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ROUND($J$88,2)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ROUND(SUM($BE$88:$BE$170),2)</f>
        <v>0</v>
      </c>
      <c r="I30" s="163">
        <v>0.21</v>
      </c>
      <c r="J30" s="162">
        <f>ROUND(ROUND((SUM($BE$88:$BE$170)),2)*$I$30,2)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ROUND(SUM($BF$88:$BF$170),2)</f>
        <v>0</v>
      </c>
      <c r="I31" s="163">
        <v>0.15</v>
      </c>
      <c r="J31" s="162">
        <f>ROUND(ROUND((SUM($BF$88:$BF$170)),2)*$I$31,2)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ROUND(SUM($BG$88:$BG$170),2)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ROUND(SUM($BH$88:$BH$170),2)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ROUND(SUM($BI$88:$BI$170),2)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09 - Náhrada ČS Kundratice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$J$88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$J$89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$J$90</f>
        <v>0</v>
      </c>
      <c r="K58" s="177"/>
    </row>
    <row r="59" spans="2:11" s="173" customFormat="1" ht="21" customHeight="1">
      <c r="B59" s="174"/>
      <c r="D59" s="175" t="s">
        <v>213</v>
      </c>
      <c r="E59" s="175"/>
      <c r="F59" s="175"/>
      <c r="G59" s="175"/>
      <c r="H59" s="175"/>
      <c r="I59" s="175"/>
      <c r="J59" s="176">
        <f>$J$127</f>
        <v>0</v>
      </c>
      <c r="K59" s="177"/>
    </row>
    <row r="60" spans="2:11" s="173" customFormat="1" ht="21" customHeight="1">
      <c r="B60" s="174"/>
      <c r="D60" s="175" t="s">
        <v>214</v>
      </c>
      <c r="E60" s="175"/>
      <c r="F60" s="175"/>
      <c r="G60" s="175"/>
      <c r="H60" s="175"/>
      <c r="I60" s="175"/>
      <c r="J60" s="176">
        <f>$J$134</f>
        <v>0</v>
      </c>
      <c r="K60" s="177"/>
    </row>
    <row r="61" spans="2:11" s="173" customFormat="1" ht="21" customHeight="1">
      <c r="B61" s="174"/>
      <c r="D61" s="175" t="s">
        <v>215</v>
      </c>
      <c r="E61" s="175"/>
      <c r="F61" s="175"/>
      <c r="G61" s="175"/>
      <c r="H61" s="175"/>
      <c r="I61" s="175"/>
      <c r="J61" s="176">
        <f>$J$137</f>
        <v>0</v>
      </c>
      <c r="K61" s="177"/>
    </row>
    <row r="62" spans="2:11" s="173" customFormat="1" ht="21" customHeight="1">
      <c r="B62" s="174"/>
      <c r="D62" s="175" t="s">
        <v>216</v>
      </c>
      <c r="E62" s="175"/>
      <c r="F62" s="175"/>
      <c r="G62" s="175"/>
      <c r="H62" s="175"/>
      <c r="I62" s="175"/>
      <c r="J62" s="176">
        <f>$J$140</f>
        <v>0</v>
      </c>
      <c r="K62" s="177"/>
    </row>
    <row r="63" spans="2:11" s="173" customFormat="1" ht="21" customHeight="1">
      <c r="B63" s="174"/>
      <c r="D63" s="175" t="s">
        <v>628</v>
      </c>
      <c r="E63" s="175"/>
      <c r="F63" s="175"/>
      <c r="G63" s="175"/>
      <c r="H63" s="175"/>
      <c r="I63" s="175"/>
      <c r="J63" s="176">
        <f>$J$148</f>
        <v>0</v>
      </c>
      <c r="K63" s="177"/>
    </row>
    <row r="64" spans="2:11" s="173" customFormat="1" ht="21" customHeight="1">
      <c r="B64" s="174"/>
      <c r="D64" s="175" t="s">
        <v>217</v>
      </c>
      <c r="E64" s="175"/>
      <c r="F64" s="175"/>
      <c r="G64" s="175"/>
      <c r="H64" s="175"/>
      <c r="I64" s="175"/>
      <c r="J64" s="176">
        <f>$J$153</f>
        <v>0</v>
      </c>
      <c r="K64" s="177"/>
    </row>
    <row r="65" spans="2:11" s="173" customFormat="1" ht="21" customHeight="1">
      <c r="B65" s="174"/>
      <c r="D65" s="175" t="s">
        <v>218</v>
      </c>
      <c r="E65" s="175"/>
      <c r="F65" s="175"/>
      <c r="G65" s="175"/>
      <c r="H65" s="175"/>
      <c r="I65" s="175"/>
      <c r="J65" s="176">
        <f>$J$161</f>
        <v>0</v>
      </c>
      <c r="K65" s="177"/>
    </row>
    <row r="66" spans="2:11" s="143" customFormat="1" ht="25.5" customHeight="1">
      <c r="B66" s="169"/>
      <c r="D66" s="170" t="s">
        <v>219</v>
      </c>
      <c r="E66" s="170"/>
      <c r="F66" s="170"/>
      <c r="G66" s="170"/>
      <c r="H66" s="170"/>
      <c r="I66" s="170"/>
      <c r="J66" s="171">
        <f>$J$163</f>
        <v>0</v>
      </c>
      <c r="K66" s="172"/>
    </row>
    <row r="67" spans="2:11" s="173" customFormat="1" ht="21" customHeight="1">
      <c r="B67" s="174"/>
      <c r="D67" s="175" t="s">
        <v>220</v>
      </c>
      <c r="E67" s="175"/>
      <c r="F67" s="175"/>
      <c r="G67" s="175"/>
      <c r="H67" s="175"/>
      <c r="I67" s="175"/>
      <c r="J67" s="176">
        <f>$J$164</f>
        <v>0</v>
      </c>
      <c r="K67" s="177"/>
    </row>
    <row r="68" spans="2:11" s="143" customFormat="1" ht="25.5" customHeight="1">
      <c r="B68" s="169"/>
      <c r="D68" s="170" t="s">
        <v>152</v>
      </c>
      <c r="E68" s="170"/>
      <c r="F68" s="170"/>
      <c r="G68" s="170"/>
      <c r="H68" s="170"/>
      <c r="I68" s="170"/>
      <c r="J68" s="171">
        <f>$J$169</f>
        <v>0</v>
      </c>
      <c r="K68" s="172"/>
    </row>
    <row r="69" spans="2:11" s="88" customFormat="1" ht="22.5" customHeight="1">
      <c r="B69" s="102"/>
      <c r="K69" s="105"/>
    </row>
    <row r="70" spans="2:11" s="88" customFormat="1" ht="7.5" customHeight="1">
      <c r="B70" s="116"/>
      <c r="C70" s="117"/>
      <c r="D70" s="117"/>
      <c r="E70" s="117"/>
      <c r="F70" s="117"/>
      <c r="G70" s="117"/>
      <c r="H70" s="117"/>
      <c r="I70" s="117"/>
      <c r="J70" s="117"/>
      <c r="K70" s="118"/>
    </row>
    <row r="74" spans="2:12" s="88" customFormat="1" ht="7.5" customHeight="1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02"/>
    </row>
    <row r="75" spans="2:12" s="88" customFormat="1" ht="37.5" customHeight="1">
      <c r="B75" s="102"/>
      <c r="C75" s="93" t="s">
        <v>154</v>
      </c>
      <c r="L75" s="102"/>
    </row>
    <row r="76" spans="2:12" s="88" customFormat="1" ht="7.5" customHeight="1">
      <c r="B76" s="102"/>
      <c r="L76" s="102"/>
    </row>
    <row r="77" spans="2:12" s="88" customFormat="1" ht="15" customHeight="1">
      <c r="B77" s="102"/>
      <c r="C77" s="99" t="s">
        <v>16</v>
      </c>
      <c r="L77" s="102"/>
    </row>
    <row r="78" spans="2:12" s="88" customFormat="1" ht="16.5" customHeight="1">
      <c r="B78" s="102"/>
      <c r="E78" s="278" t="str">
        <f>$E$7</f>
        <v>Napojení ÚSES Komořansko - gravitační propojení přeložky vesnického potoka s řekou Bílinou</v>
      </c>
      <c r="F78" s="244"/>
      <c r="G78" s="244"/>
      <c r="H78" s="244"/>
      <c r="L78" s="102"/>
    </row>
    <row r="79" spans="2:12" s="88" customFormat="1" ht="15" customHeight="1">
      <c r="B79" s="102"/>
      <c r="C79" s="99" t="s">
        <v>143</v>
      </c>
      <c r="L79" s="102"/>
    </row>
    <row r="80" spans="2:12" s="88" customFormat="1" ht="19.5" customHeight="1">
      <c r="B80" s="102"/>
      <c r="E80" s="260" t="str">
        <f>$E$9</f>
        <v>SO 09 - Náhrada ČS Kundratice</v>
      </c>
      <c r="F80" s="244"/>
      <c r="G80" s="244"/>
      <c r="H80" s="244"/>
      <c r="L80" s="102"/>
    </row>
    <row r="81" spans="2:12" s="88" customFormat="1" ht="7.5" customHeight="1">
      <c r="B81" s="102"/>
      <c r="L81" s="102"/>
    </row>
    <row r="82" spans="2:12" s="88" customFormat="1" ht="18.75" customHeight="1">
      <c r="B82" s="102"/>
      <c r="C82" s="99" t="s">
        <v>22</v>
      </c>
      <c r="F82" s="80" t="str">
        <f>$F$12</f>
        <v> </v>
      </c>
      <c r="I82" s="99" t="s">
        <v>24</v>
      </c>
      <c r="J82" s="125" t="str">
        <f>IF($J$12="","",$J$12)</f>
        <v>09.02.2015</v>
      </c>
      <c r="L82" s="102"/>
    </row>
    <row r="83" spans="2:12" s="88" customFormat="1" ht="7.5" customHeight="1">
      <c r="B83" s="102"/>
      <c r="L83" s="102"/>
    </row>
    <row r="84" spans="2:12" s="88" customFormat="1" ht="15.75" customHeight="1">
      <c r="B84" s="102"/>
      <c r="C84" s="99" t="s">
        <v>27</v>
      </c>
      <c r="F84" s="80" t="str">
        <f>$E$15</f>
        <v> Ministerstvo financí</v>
      </c>
      <c r="I84" s="99" t="s">
        <v>32</v>
      </c>
      <c r="J84" s="80" t="str">
        <f>$E$21</f>
        <v> Vodohospodářské projekty Teplice spol. s r.o.</v>
      </c>
      <c r="L84" s="102"/>
    </row>
    <row r="85" spans="2:12" s="88" customFormat="1" ht="15" customHeight="1">
      <c r="B85" s="102"/>
      <c r="C85" s="99" t="s">
        <v>30</v>
      </c>
      <c r="F85" s="80">
        <f>IF($E$18="","",$E$18)</f>
      </c>
      <c r="L85" s="102"/>
    </row>
    <row r="86" spans="2:12" s="88" customFormat="1" ht="11.25" customHeight="1">
      <c r="B86" s="102"/>
      <c r="L86" s="102"/>
    </row>
    <row r="87" spans="2:20" s="178" customFormat="1" ht="30" customHeight="1">
      <c r="B87" s="179"/>
      <c r="C87" s="180" t="s">
        <v>155</v>
      </c>
      <c r="D87" s="181" t="s">
        <v>54</v>
      </c>
      <c r="E87" s="181" t="s">
        <v>50</v>
      </c>
      <c r="F87" s="181" t="s">
        <v>156</v>
      </c>
      <c r="G87" s="181" t="s">
        <v>157</v>
      </c>
      <c r="H87" s="181" t="s">
        <v>158</v>
      </c>
      <c r="I87" s="181" t="s">
        <v>159</v>
      </c>
      <c r="J87" s="181" t="s">
        <v>160</v>
      </c>
      <c r="K87" s="182" t="s">
        <v>161</v>
      </c>
      <c r="L87" s="179"/>
      <c r="M87" s="131" t="s">
        <v>162</v>
      </c>
      <c r="N87" s="132" t="s">
        <v>39</v>
      </c>
      <c r="O87" s="132" t="s">
        <v>163</v>
      </c>
      <c r="P87" s="132" t="s">
        <v>164</v>
      </c>
      <c r="Q87" s="132" t="s">
        <v>165</v>
      </c>
      <c r="R87" s="132" t="s">
        <v>166</v>
      </c>
      <c r="S87" s="132" t="s">
        <v>167</v>
      </c>
      <c r="T87" s="133" t="s">
        <v>168</v>
      </c>
    </row>
    <row r="88" spans="2:63" s="88" customFormat="1" ht="30" customHeight="1">
      <c r="B88" s="102"/>
      <c r="C88" s="136" t="s">
        <v>148</v>
      </c>
      <c r="J88" s="183">
        <f>$BK$88</f>
        <v>0</v>
      </c>
      <c r="L88" s="102"/>
      <c r="M88" s="135"/>
      <c r="N88" s="126"/>
      <c r="O88" s="126"/>
      <c r="P88" s="184">
        <f>$P$89+$P$163+$P$169</f>
        <v>0</v>
      </c>
      <c r="Q88" s="126"/>
      <c r="R88" s="184">
        <f>$R$89+$R$163+$R$169</f>
        <v>398.07723867</v>
      </c>
      <c r="S88" s="126"/>
      <c r="T88" s="185">
        <f>$T$89+$T$163+$T$169</f>
        <v>63.072</v>
      </c>
      <c r="AT88" s="88" t="s">
        <v>68</v>
      </c>
      <c r="AU88" s="88" t="s">
        <v>149</v>
      </c>
      <c r="BK88" s="186">
        <f>$BK$89+$BK$163+$BK$169</f>
        <v>0</v>
      </c>
    </row>
    <row r="89" spans="2:63" s="188" customFormat="1" ht="37.5" customHeight="1">
      <c r="B89" s="187"/>
      <c r="D89" s="189" t="s">
        <v>68</v>
      </c>
      <c r="E89" s="190" t="s">
        <v>169</v>
      </c>
      <c r="F89" s="190" t="s">
        <v>169</v>
      </c>
      <c r="J89" s="191">
        <f>$BK$89</f>
        <v>0</v>
      </c>
      <c r="L89" s="187"/>
      <c r="M89" s="192"/>
      <c r="P89" s="193">
        <f>$P$90+$P$127+$P$134+$P$137+$P$140+$P$148+$P$153+$P$161</f>
        <v>0</v>
      </c>
      <c r="R89" s="193">
        <f>$R$90+$R$127+$R$134+$R$137+$R$140+$R$148+$R$153+$R$161</f>
        <v>398.07585867</v>
      </c>
      <c r="T89" s="194">
        <f>$T$90+$T$127+$T$134+$T$137+$T$140+$T$148+$T$153+$T$161</f>
        <v>63.072</v>
      </c>
      <c r="AR89" s="189" t="s">
        <v>21</v>
      </c>
      <c r="AT89" s="189" t="s">
        <v>68</v>
      </c>
      <c r="AU89" s="189" t="s">
        <v>69</v>
      </c>
      <c r="AY89" s="189" t="s">
        <v>170</v>
      </c>
      <c r="BK89" s="195">
        <f>$BK$90+$BK$127+$BK$134+$BK$137+$BK$140+$BK$148+$BK$153+$BK$161</f>
        <v>0</v>
      </c>
    </row>
    <row r="90" spans="2:63" s="188" customFormat="1" ht="21" customHeight="1">
      <c r="B90" s="187"/>
      <c r="D90" s="189" t="s">
        <v>68</v>
      </c>
      <c r="E90" s="196" t="s">
        <v>171</v>
      </c>
      <c r="F90" s="196" t="s">
        <v>172</v>
      </c>
      <c r="J90" s="197">
        <f>$BK$90</f>
        <v>0</v>
      </c>
      <c r="L90" s="187"/>
      <c r="M90" s="192"/>
      <c r="P90" s="193">
        <f>SUM($P$91:$P$126)</f>
        <v>0</v>
      </c>
      <c r="R90" s="193">
        <f>SUM($R$91:$R$126)</f>
        <v>0.023811</v>
      </c>
      <c r="T90" s="194">
        <f>SUM($T$91:$T$126)</f>
        <v>63.072</v>
      </c>
      <c r="AR90" s="189" t="s">
        <v>21</v>
      </c>
      <c r="AT90" s="189" t="s">
        <v>68</v>
      </c>
      <c r="AU90" s="189" t="s">
        <v>21</v>
      </c>
      <c r="AY90" s="189" t="s">
        <v>170</v>
      </c>
      <c r="BK90" s="195">
        <f>SUM($BK$91:$BK$126)</f>
        <v>0</v>
      </c>
    </row>
    <row r="91" spans="2:65" s="88" customFormat="1" ht="15.75" customHeight="1">
      <c r="B91" s="102"/>
      <c r="C91" s="198" t="s">
        <v>21</v>
      </c>
      <c r="D91" s="198" t="s">
        <v>173</v>
      </c>
      <c r="E91" s="199" t="s">
        <v>812</v>
      </c>
      <c r="F91" s="200" t="s">
        <v>813</v>
      </c>
      <c r="G91" s="201" t="s">
        <v>180</v>
      </c>
      <c r="H91" s="202">
        <v>72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0.56</v>
      </c>
      <c r="T91" s="207">
        <f>$S$91*$H$91</f>
        <v>40.32000000000001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21</v>
      </c>
    </row>
    <row r="92" spans="2:51" s="88" customFormat="1" ht="15.75" customHeight="1">
      <c r="B92" s="215"/>
      <c r="D92" s="216" t="s">
        <v>223</v>
      </c>
      <c r="E92" s="217"/>
      <c r="F92" s="217" t="s">
        <v>814</v>
      </c>
      <c r="H92" s="218">
        <v>72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77</v>
      </c>
      <c r="D93" s="198" t="s">
        <v>173</v>
      </c>
      <c r="E93" s="199" t="s">
        <v>815</v>
      </c>
      <c r="F93" s="200" t="s">
        <v>816</v>
      </c>
      <c r="G93" s="201" t="s">
        <v>180</v>
      </c>
      <c r="H93" s="202">
        <v>72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0.316</v>
      </c>
      <c r="T93" s="207">
        <f>$S$93*$H$93</f>
        <v>22.752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77</v>
      </c>
    </row>
    <row r="94" spans="2:51" s="88" customFormat="1" ht="15.75" customHeight="1">
      <c r="B94" s="215"/>
      <c r="D94" s="216" t="s">
        <v>223</v>
      </c>
      <c r="E94" s="217"/>
      <c r="F94" s="217" t="s">
        <v>814</v>
      </c>
      <c r="H94" s="218">
        <v>72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181</v>
      </c>
      <c r="D95" s="198" t="s">
        <v>173</v>
      </c>
      <c r="E95" s="199" t="s">
        <v>766</v>
      </c>
      <c r="F95" s="200" t="s">
        <v>767</v>
      </c>
      <c r="G95" s="201" t="s">
        <v>199</v>
      </c>
      <c r="H95" s="202">
        <v>668.76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181</v>
      </c>
    </row>
    <row r="96" spans="2:51" s="88" customFormat="1" ht="15.75" customHeight="1">
      <c r="B96" s="215"/>
      <c r="D96" s="216" t="s">
        <v>223</v>
      </c>
      <c r="E96" s="217"/>
      <c r="F96" s="217" t="s">
        <v>817</v>
      </c>
      <c r="H96" s="218">
        <v>503.76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51" s="88" customFormat="1" ht="15.75" customHeight="1">
      <c r="B97" s="215"/>
      <c r="D97" s="222" t="s">
        <v>223</v>
      </c>
      <c r="E97" s="221"/>
      <c r="F97" s="217" t="s">
        <v>818</v>
      </c>
      <c r="H97" s="218">
        <v>140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51" s="88" customFormat="1" ht="15.75" customHeight="1">
      <c r="B98" s="215"/>
      <c r="D98" s="222" t="s">
        <v>223</v>
      </c>
      <c r="E98" s="221"/>
      <c r="F98" s="217" t="s">
        <v>819</v>
      </c>
      <c r="H98" s="218">
        <v>25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184</v>
      </c>
      <c r="D99" s="198" t="s">
        <v>173</v>
      </c>
      <c r="E99" s="199" t="s">
        <v>240</v>
      </c>
      <c r="F99" s="200" t="s">
        <v>241</v>
      </c>
      <c r="G99" s="201" t="s">
        <v>199</v>
      </c>
      <c r="H99" s="202">
        <v>133.752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184</v>
      </c>
    </row>
    <row r="100" spans="2:51" s="88" customFormat="1" ht="15.75" customHeight="1">
      <c r="B100" s="215"/>
      <c r="D100" s="216" t="s">
        <v>223</v>
      </c>
      <c r="E100" s="217"/>
      <c r="F100" s="217" t="s">
        <v>820</v>
      </c>
      <c r="H100" s="218">
        <v>133.752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187</v>
      </c>
      <c r="D101" s="198" t="s">
        <v>173</v>
      </c>
      <c r="E101" s="199" t="s">
        <v>252</v>
      </c>
      <c r="F101" s="200" t="s">
        <v>253</v>
      </c>
      <c r="G101" s="201" t="s">
        <v>199</v>
      </c>
      <c r="H101" s="202">
        <v>925.268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187</v>
      </c>
    </row>
    <row r="102" spans="2:51" s="88" customFormat="1" ht="15.75" customHeight="1">
      <c r="B102" s="215"/>
      <c r="D102" s="216" t="s">
        <v>223</v>
      </c>
      <c r="E102" s="217"/>
      <c r="F102" s="217" t="s">
        <v>821</v>
      </c>
      <c r="H102" s="218">
        <v>580.7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51" s="88" customFormat="1" ht="15.75" customHeight="1">
      <c r="B103" s="215"/>
      <c r="D103" s="222" t="s">
        <v>223</v>
      </c>
      <c r="E103" s="221"/>
      <c r="F103" s="217" t="s">
        <v>822</v>
      </c>
      <c r="H103" s="218">
        <v>80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51" s="88" customFormat="1" ht="15.75" customHeight="1">
      <c r="B104" s="215"/>
      <c r="D104" s="222" t="s">
        <v>223</v>
      </c>
      <c r="E104" s="221"/>
      <c r="F104" s="217" t="s">
        <v>823</v>
      </c>
      <c r="H104" s="218">
        <v>264.568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65" s="88" customFormat="1" ht="15.75" customHeight="1">
      <c r="B105" s="102"/>
      <c r="C105" s="198" t="s">
        <v>190</v>
      </c>
      <c r="D105" s="198" t="s">
        <v>173</v>
      </c>
      <c r="E105" s="199" t="s">
        <v>824</v>
      </c>
      <c r="F105" s="200" t="s">
        <v>825</v>
      </c>
      <c r="G105" s="201" t="s">
        <v>199</v>
      </c>
      <c r="H105" s="202">
        <v>80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0</v>
      </c>
      <c r="R105" s="206">
        <f>$Q$105*$H$105</f>
        <v>0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8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190</v>
      </c>
    </row>
    <row r="106" spans="2:51" s="88" customFormat="1" ht="15.75" customHeight="1">
      <c r="B106" s="215"/>
      <c r="D106" s="216" t="s">
        <v>223</v>
      </c>
      <c r="E106" s="217"/>
      <c r="F106" s="217" t="s">
        <v>826</v>
      </c>
      <c r="H106" s="218">
        <v>80</v>
      </c>
      <c r="L106" s="215"/>
      <c r="M106" s="219"/>
      <c r="T106" s="220"/>
      <c r="AT106" s="221" t="s">
        <v>223</v>
      </c>
      <c r="AU106" s="221" t="s">
        <v>77</v>
      </c>
      <c r="AV106" s="221" t="s">
        <v>77</v>
      </c>
      <c r="AW106" s="221" t="s">
        <v>149</v>
      </c>
      <c r="AX106" s="221" t="s">
        <v>69</v>
      </c>
      <c r="AY106" s="221" t="s">
        <v>170</v>
      </c>
    </row>
    <row r="107" spans="2:65" s="88" customFormat="1" ht="15.75" customHeight="1">
      <c r="B107" s="102"/>
      <c r="C107" s="198" t="s">
        <v>193</v>
      </c>
      <c r="D107" s="198" t="s">
        <v>173</v>
      </c>
      <c r="E107" s="199" t="s">
        <v>827</v>
      </c>
      <c r="F107" s="200" t="s">
        <v>828</v>
      </c>
      <c r="G107" s="201" t="s">
        <v>199</v>
      </c>
      <c r="H107" s="202">
        <v>73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0</v>
      </c>
      <c r="R107" s="206">
        <f>$Q$107*$H$107</f>
        <v>0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193</v>
      </c>
    </row>
    <row r="108" spans="2:51" s="88" customFormat="1" ht="15.75" customHeight="1">
      <c r="B108" s="215"/>
      <c r="D108" s="216" t="s">
        <v>223</v>
      </c>
      <c r="E108" s="217"/>
      <c r="F108" s="217" t="s">
        <v>829</v>
      </c>
      <c r="H108" s="218">
        <v>73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65" s="88" customFormat="1" ht="15.75" customHeight="1">
      <c r="B109" s="102"/>
      <c r="C109" s="198" t="s">
        <v>196</v>
      </c>
      <c r="D109" s="198" t="s">
        <v>173</v>
      </c>
      <c r="E109" s="199" t="s">
        <v>830</v>
      </c>
      <c r="F109" s="200" t="s">
        <v>831</v>
      </c>
      <c r="G109" s="201" t="s">
        <v>199</v>
      </c>
      <c r="H109" s="202">
        <v>73</v>
      </c>
      <c r="I109" s="213"/>
      <c r="J109" s="203">
        <f>ROUND($I$109*$H$109,2)</f>
        <v>0</v>
      </c>
      <c r="K109" s="200" t="s">
        <v>1188</v>
      </c>
      <c r="L109" s="102"/>
      <c r="M109" s="204"/>
      <c r="N109" s="205" t="s">
        <v>40</v>
      </c>
      <c r="P109" s="206">
        <f>$O$109*$H$109</f>
        <v>0</v>
      </c>
      <c r="Q109" s="206">
        <v>0</v>
      </c>
      <c r="R109" s="206">
        <f>$Q$109*$H$109</f>
        <v>0</v>
      </c>
      <c r="S109" s="206">
        <v>0</v>
      </c>
      <c r="T109" s="207">
        <f>$S$109*$H$109</f>
        <v>0</v>
      </c>
      <c r="AR109" s="82" t="s">
        <v>184</v>
      </c>
      <c r="AT109" s="82" t="s">
        <v>173</v>
      </c>
      <c r="AU109" s="82" t="s">
        <v>77</v>
      </c>
      <c r="AY109" s="88" t="s">
        <v>170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82" t="s">
        <v>21</v>
      </c>
      <c r="BK109" s="208">
        <f>ROUND($I$109*$H$109,2)</f>
        <v>0</v>
      </c>
      <c r="BL109" s="82" t="s">
        <v>184</v>
      </c>
      <c r="BM109" s="82" t="s">
        <v>196</v>
      </c>
    </row>
    <row r="110" spans="2:65" s="88" customFormat="1" ht="15.75" customHeight="1">
      <c r="B110" s="102"/>
      <c r="C110" s="201" t="s">
        <v>200</v>
      </c>
      <c r="D110" s="201" t="s">
        <v>173</v>
      </c>
      <c r="E110" s="199" t="s">
        <v>277</v>
      </c>
      <c r="F110" s="200" t="s">
        <v>278</v>
      </c>
      <c r="G110" s="201" t="s">
        <v>199</v>
      </c>
      <c r="H110" s="202">
        <v>15</v>
      </c>
      <c r="I110" s="213"/>
      <c r="J110" s="203">
        <f>ROUND($I$110*$H$110,2)</f>
        <v>0</v>
      </c>
      <c r="K110" s="200" t="s">
        <v>1188</v>
      </c>
      <c r="L110" s="102"/>
      <c r="M110" s="204"/>
      <c r="N110" s="205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184</v>
      </c>
      <c r="AT110" s="82" t="s">
        <v>173</v>
      </c>
      <c r="AU110" s="82" t="s">
        <v>77</v>
      </c>
      <c r="AY110" s="82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200</v>
      </c>
    </row>
    <row r="111" spans="2:51" s="88" customFormat="1" ht="15.75" customHeight="1">
      <c r="B111" s="215"/>
      <c r="D111" s="216" t="s">
        <v>223</v>
      </c>
      <c r="E111" s="217"/>
      <c r="F111" s="217" t="s">
        <v>832</v>
      </c>
      <c r="H111" s="218">
        <v>15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15.75" customHeight="1">
      <c r="B112" s="102"/>
      <c r="C112" s="198" t="s">
        <v>26</v>
      </c>
      <c r="D112" s="198" t="s">
        <v>173</v>
      </c>
      <c r="E112" s="199" t="s">
        <v>285</v>
      </c>
      <c r="F112" s="200" t="s">
        <v>286</v>
      </c>
      <c r="G112" s="201" t="s">
        <v>199</v>
      </c>
      <c r="H112" s="202">
        <v>15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26</v>
      </c>
    </row>
    <row r="113" spans="2:65" s="88" customFormat="1" ht="15.75" customHeight="1">
      <c r="B113" s="102"/>
      <c r="C113" s="201" t="s">
        <v>207</v>
      </c>
      <c r="D113" s="201" t="s">
        <v>173</v>
      </c>
      <c r="E113" s="199" t="s">
        <v>803</v>
      </c>
      <c r="F113" s="200" t="s">
        <v>804</v>
      </c>
      <c r="G113" s="201" t="s">
        <v>180</v>
      </c>
      <c r="H113" s="202">
        <v>1322.84</v>
      </c>
      <c r="I113" s="213"/>
      <c r="J113" s="203">
        <f>ROUND($I$113*$H$113,2)</f>
        <v>0</v>
      </c>
      <c r="K113" s="200" t="s">
        <v>1188</v>
      </c>
      <c r="L113" s="102"/>
      <c r="M113" s="204"/>
      <c r="N113" s="205" t="s">
        <v>40</v>
      </c>
      <c r="P113" s="206">
        <f>$O$113*$H$113</f>
        <v>0</v>
      </c>
      <c r="Q113" s="206">
        <v>0</v>
      </c>
      <c r="R113" s="206">
        <f>$Q$113*$H$113</f>
        <v>0</v>
      </c>
      <c r="S113" s="206">
        <v>0</v>
      </c>
      <c r="T113" s="207">
        <f>$S$113*$H$113</f>
        <v>0</v>
      </c>
      <c r="AR113" s="82" t="s">
        <v>184</v>
      </c>
      <c r="AT113" s="82" t="s">
        <v>173</v>
      </c>
      <c r="AU113" s="82" t="s">
        <v>77</v>
      </c>
      <c r="AY113" s="82" t="s">
        <v>170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82" t="s">
        <v>21</v>
      </c>
      <c r="BK113" s="208">
        <f>ROUND($I$113*$H$113,2)</f>
        <v>0</v>
      </c>
      <c r="BL113" s="82" t="s">
        <v>184</v>
      </c>
      <c r="BM113" s="82" t="s">
        <v>207</v>
      </c>
    </row>
    <row r="114" spans="2:51" s="88" customFormat="1" ht="15.75" customHeight="1">
      <c r="B114" s="215"/>
      <c r="D114" s="216" t="s">
        <v>223</v>
      </c>
      <c r="E114" s="217"/>
      <c r="F114" s="217" t="s">
        <v>833</v>
      </c>
      <c r="H114" s="218">
        <v>1297.84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51" s="88" customFormat="1" ht="15.75" customHeight="1">
      <c r="B115" s="215"/>
      <c r="D115" s="222" t="s">
        <v>223</v>
      </c>
      <c r="E115" s="221"/>
      <c r="F115" s="217" t="s">
        <v>834</v>
      </c>
      <c r="H115" s="218">
        <v>25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65" s="88" customFormat="1" ht="15.75" customHeight="1">
      <c r="B116" s="102"/>
      <c r="C116" s="198" t="s">
        <v>261</v>
      </c>
      <c r="D116" s="198" t="s">
        <v>173</v>
      </c>
      <c r="E116" s="199" t="s">
        <v>293</v>
      </c>
      <c r="F116" s="200" t="s">
        <v>294</v>
      </c>
      <c r="G116" s="201" t="s">
        <v>180</v>
      </c>
      <c r="H116" s="202">
        <v>2064.8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</v>
      </c>
      <c r="R116" s="206">
        <f>$Q$116*$H$116</f>
        <v>0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8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261</v>
      </c>
    </row>
    <row r="117" spans="2:51" s="88" customFormat="1" ht="15.75" customHeight="1">
      <c r="B117" s="215"/>
      <c r="D117" s="216" t="s">
        <v>223</v>
      </c>
      <c r="E117" s="217"/>
      <c r="F117" s="217" t="s">
        <v>835</v>
      </c>
      <c r="H117" s="218">
        <v>1901.6</v>
      </c>
      <c r="L117" s="215"/>
      <c r="M117" s="219"/>
      <c r="T117" s="220"/>
      <c r="AT117" s="221" t="s">
        <v>223</v>
      </c>
      <c r="AU117" s="221" t="s">
        <v>77</v>
      </c>
      <c r="AV117" s="221" t="s">
        <v>77</v>
      </c>
      <c r="AW117" s="221" t="s">
        <v>149</v>
      </c>
      <c r="AX117" s="221" t="s">
        <v>69</v>
      </c>
      <c r="AY117" s="221" t="s">
        <v>170</v>
      </c>
    </row>
    <row r="118" spans="2:51" s="88" customFormat="1" ht="15.75" customHeight="1">
      <c r="B118" s="215"/>
      <c r="D118" s="222" t="s">
        <v>223</v>
      </c>
      <c r="E118" s="221"/>
      <c r="F118" s="217" t="s">
        <v>836</v>
      </c>
      <c r="H118" s="218">
        <v>128.2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51" s="88" customFormat="1" ht="15.75" customHeight="1">
      <c r="B119" s="215"/>
      <c r="D119" s="222" t="s">
        <v>223</v>
      </c>
      <c r="E119" s="221"/>
      <c r="F119" s="217" t="s">
        <v>837</v>
      </c>
      <c r="H119" s="218">
        <v>35</v>
      </c>
      <c r="L119" s="215"/>
      <c r="M119" s="219"/>
      <c r="T119" s="220"/>
      <c r="AT119" s="221" t="s">
        <v>223</v>
      </c>
      <c r="AU119" s="221" t="s">
        <v>77</v>
      </c>
      <c r="AV119" s="221" t="s">
        <v>77</v>
      </c>
      <c r="AW119" s="221" t="s">
        <v>149</v>
      </c>
      <c r="AX119" s="221" t="s">
        <v>69</v>
      </c>
      <c r="AY119" s="221" t="s">
        <v>170</v>
      </c>
    </row>
    <row r="120" spans="2:65" s="88" customFormat="1" ht="15.75" customHeight="1">
      <c r="B120" s="102"/>
      <c r="C120" s="198" t="s">
        <v>265</v>
      </c>
      <c r="D120" s="198" t="s">
        <v>173</v>
      </c>
      <c r="E120" s="199" t="s">
        <v>302</v>
      </c>
      <c r="F120" s="200" t="s">
        <v>303</v>
      </c>
      <c r="G120" s="201" t="s">
        <v>180</v>
      </c>
      <c r="H120" s="202">
        <v>25</v>
      </c>
      <c r="I120" s="213"/>
      <c r="J120" s="203">
        <f>ROUND($I$120*$H$120,2)</f>
        <v>0</v>
      </c>
      <c r="K120" s="200" t="s">
        <v>1188</v>
      </c>
      <c r="L120" s="102"/>
      <c r="M120" s="204"/>
      <c r="N120" s="205" t="s">
        <v>40</v>
      </c>
      <c r="P120" s="206">
        <f>$O$120*$H$120</f>
        <v>0</v>
      </c>
      <c r="Q120" s="206">
        <v>0</v>
      </c>
      <c r="R120" s="206">
        <f>$Q$120*$H$120</f>
        <v>0</v>
      </c>
      <c r="S120" s="206">
        <v>0</v>
      </c>
      <c r="T120" s="207">
        <f>$S$120*$H$120</f>
        <v>0</v>
      </c>
      <c r="AR120" s="82" t="s">
        <v>184</v>
      </c>
      <c r="AT120" s="82" t="s">
        <v>173</v>
      </c>
      <c r="AU120" s="82" t="s">
        <v>77</v>
      </c>
      <c r="AY120" s="88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184</v>
      </c>
      <c r="BM120" s="82" t="s">
        <v>265</v>
      </c>
    </row>
    <row r="121" spans="2:51" s="88" customFormat="1" ht="15.75" customHeight="1">
      <c r="B121" s="215"/>
      <c r="D121" s="216" t="s">
        <v>223</v>
      </c>
      <c r="E121" s="217"/>
      <c r="F121" s="217" t="s">
        <v>838</v>
      </c>
      <c r="H121" s="218">
        <v>25</v>
      </c>
      <c r="L121" s="215"/>
      <c r="M121" s="219"/>
      <c r="T121" s="220"/>
      <c r="AT121" s="221" t="s">
        <v>223</v>
      </c>
      <c r="AU121" s="221" t="s">
        <v>77</v>
      </c>
      <c r="AV121" s="221" t="s">
        <v>77</v>
      </c>
      <c r="AW121" s="221" t="s">
        <v>149</v>
      </c>
      <c r="AX121" s="221" t="s">
        <v>69</v>
      </c>
      <c r="AY121" s="221" t="s">
        <v>170</v>
      </c>
    </row>
    <row r="122" spans="2:65" s="88" customFormat="1" ht="15.75" customHeight="1">
      <c r="B122" s="102"/>
      <c r="C122" s="198" t="s">
        <v>269</v>
      </c>
      <c r="D122" s="198" t="s">
        <v>173</v>
      </c>
      <c r="E122" s="199" t="s">
        <v>735</v>
      </c>
      <c r="F122" s="200" t="s">
        <v>736</v>
      </c>
      <c r="G122" s="201" t="s">
        <v>180</v>
      </c>
      <c r="H122" s="202">
        <v>1322.84</v>
      </c>
      <c r="I122" s="213"/>
      <c r="J122" s="203">
        <f>ROUND($I$122*$H$122,2)</f>
        <v>0</v>
      </c>
      <c r="K122" s="200" t="s">
        <v>1188</v>
      </c>
      <c r="L122" s="102"/>
      <c r="M122" s="204"/>
      <c r="N122" s="205" t="s">
        <v>40</v>
      </c>
      <c r="P122" s="206">
        <f>$O$122*$H$122</f>
        <v>0</v>
      </c>
      <c r="Q122" s="206">
        <v>0</v>
      </c>
      <c r="R122" s="206">
        <f>$Q$122*$H$122</f>
        <v>0</v>
      </c>
      <c r="S122" s="206">
        <v>0</v>
      </c>
      <c r="T122" s="207">
        <f>$S$122*$H$122</f>
        <v>0</v>
      </c>
      <c r="AR122" s="82" t="s">
        <v>184</v>
      </c>
      <c r="AT122" s="82" t="s">
        <v>173</v>
      </c>
      <c r="AU122" s="82" t="s">
        <v>77</v>
      </c>
      <c r="AY122" s="88" t="s">
        <v>170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82" t="s">
        <v>21</v>
      </c>
      <c r="BK122" s="208">
        <f>ROUND($I$122*$H$122,2)</f>
        <v>0</v>
      </c>
      <c r="BL122" s="82" t="s">
        <v>184</v>
      </c>
      <c r="BM122" s="82" t="s">
        <v>269</v>
      </c>
    </row>
    <row r="123" spans="2:51" s="88" customFormat="1" ht="15.75" customHeight="1">
      <c r="B123" s="215"/>
      <c r="D123" s="216" t="s">
        <v>223</v>
      </c>
      <c r="E123" s="217"/>
      <c r="F123" s="217" t="s">
        <v>833</v>
      </c>
      <c r="H123" s="218">
        <v>1297.84</v>
      </c>
      <c r="L123" s="215"/>
      <c r="M123" s="219"/>
      <c r="T123" s="220"/>
      <c r="AT123" s="221" t="s">
        <v>223</v>
      </c>
      <c r="AU123" s="221" t="s">
        <v>77</v>
      </c>
      <c r="AV123" s="221" t="s">
        <v>77</v>
      </c>
      <c r="AW123" s="221" t="s">
        <v>149</v>
      </c>
      <c r="AX123" s="221" t="s">
        <v>69</v>
      </c>
      <c r="AY123" s="221" t="s">
        <v>170</v>
      </c>
    </row>
    <row r="124" spans="2:51" s="88" customFormat="1" ht="15.75" customHeight="1">
      <c r="B124" s="215"/>
      <c r="D124" s="222" t="s">
        <v>223</v>
      </c>
      <c r="E124" s="221"/>
      <c r="F124" s="217" t="s">
        <v>834</v>
      </c>
      <c r="H124" s="218">
        <v>25</v>
      </c>
      <c r="L124" s="215"/>
      <c r="M124" s="219"/>
      <c r="T124" s="220"/>
      <c r="AT124" s="221" t="s">
        <v>223</v>
      </c>
      <c r="AU124" s="221" t="s">
        <v>77</v>
      </c>
      <c r="AV124" s="221" t="s">
        <v>77</v>
      </c>
      <c r="AW124" s="221" t="s">
        <v>149</v>
      </c>
      <c r="AX124" s="221" t="s">
        <v>69</v>
      </c>
      <c r="AY124" s="221" t="s">
        <v>170</v>
      </c>
    </row>
    <row r="125" spans="2:65" s="88" customFormat="1" ht="15.75" customHeight="1">
      <c r="B125" s="102"/>
      <c r="C125" s="229" t="s">
        <v>8</v>
      </c>
      <c r="D125" s="229" t="s">
        <v>308</v>
      </c>
      <c r="E125" s="230" t="s">
        <v>839</v>
      </c>
      <c r="F125" s="231" t="s">
        <v>310</v>
      </c>
      <c r="G125" s="232" t="s">
        <v>311</v>
      </c>
      <c r="H125" s="233">
        <v>23.811</v>
      </c>
      <c r="I125" s="238"/>
      <c r="J125" s="234">
        <f>ROUND($I$125*$H$125,2)</f>
        <v>0</v>
      </c>
      <c r="K125" s="231"/>
      <c r="L125" s="235"/>
      <c r="M125" s="236"/>
      <c r="N125" s="237" t="s">
        <v>40</v>
      </c>
      <c r="P125" s="206">
        <f>$O$125*$H$125</f>
        <v>0</v>
      </c>
      <c r="Q125" s="206">
        <v>0.001</v>
      </c>
      <c r="R125" s="206">
        <f>$Q$125*$H$125</f>
        <v>0.023811</v>
      </c>
      <c r="S125" s="206">
        <v>0</v>
      </c>
      <c r="T125" s="207">
        <f>$S$125*$H$125</f>
        <v>0</v>
      </c>
      <c r="AR125" s="82" t="s">
        <v>196</v>
      </c>
      <c r="AT125" s="82" t="s">
        <v>308</v>
      </c>
      <c r="AU125" s="82" t="s">
        <v>77</v>
      </c>
      <c r="AY125" s="88" t="s">
        <v>170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82" t="s">
        <v>21</v>
      </c>
      <c r="BK125" s="208">
        <f>ROUND($I$125*$H$125,2)</f>
        <v>0</v>
      </c>
      <c r="BL125" s="82" t="s">
        <v>184</v>
      </c>
      <c r="BM125" s="82" t="s">
        <v>8</v>
      </c>
    </row>
    <row r="126" spans="2:51" s="88" customFormat="1" ht="15.75" customHeight="1">
      <c r="B126" s="215"/>
      <c r="D126" s="216" t="s">
        <v>223</v>
      </c>
      <c r="E126" s="217"/>
      <c r="F126" s="217" t="s">
        <v>840</v>
      </c>
      <c r="H126" s="218">
        <v>23.811</v>
      </c>
      <c r="L126" s="215"/>
      <c r="M126" s="219"/>
      <c r="T126" s="220"/>
      <c r="AT126" s="221" t="s">
        <v>223</v>
      </c>
      <c r="AU126" s="221" t="s">
        <v>77</v>
      </c>
      <c r="AV126" s="221" t="s">
        <v>77</v>
      </c>
      <c r="AW126" s="221" t="s">
        <v>149</v>
      </c>
      <c r="AX126" s="221" t="s">
        <v>69</v>
      </c>
      <c r="AY126" s="221" t="s">
        <v>170</v>
      </c>
    </row>
    <row r="127" spans="2:63" s="188" customFormat="1" ht="30.75" customHeight="1">
      <c r="B127" s="187"/>
      <c r="D127" s="189" t="s">
        <v>68</v>
      </c>
      <c r="E127" s="196" t="s">
        <v>313</v>
      </c>
      <c r="F127" s="196" t="s">
        <v>314</v>
      </c>
      <c r="J127" s="197">
        <f>$BK$127</f>
        <v>0</v>
      </c>
      <c r="L127" s="187"/>
      <c r="M127" s="192"/>
      <c r="P127" s="193">
        <f>SUM($P$128:$P$133)</f>
        <v>0</v>
      </c>
      <c r="R127" s="193">
        <f>SUM($R$128:$R$133)</f>
        <v>25.238864239999998</v>
      </c>
      <c r="T127" s="194">
        <f>SUM($T$128:$T$133)</f>
        <v>0</v>
      </c>
      <c r="AR127" s="189" t="s">
        <v>21</v>
      </c>
      <c r="AT127" s="189" t="s">
        <v>68</v>
      </c>
      <c r="AU127" s="189" t="s">
        <v>21</v>
      </c>
      <c r="AY127" s="189" t="s">
        <v>170</v>
      </c>
      <c r="BK127" s="195">
        <f>SUM($BK$128:$BK$133)</f>
        <v>0</v>
      </c>
    </row>
    <row r="128" spans="2:65" s="88" customFormat="1" ht="15.75" customHeight="1">
      <c r="B128" s="102"/>
      <c r="C128" s="198" t="s">
        <v>276</v>
      </c>
      <c r="D128" s="198" t="s">
        <v>173</v>
      </c>
      <c r="E128" s="199" t="s">
        <v>316</v>
      </c>
      <c r="F128" s="200" t="s">
        <v>317</v>
      </c>
      <c r="G128" s="201" t="s">
        <v>199</v>
      </c>
      <c r="H128" s="202">
        <v>5.5</v>
      </c>
      <c r="I128" s="213"/>
      <c r="J128" s="203">
        <f>ROUND($I$128*$H$128,2)</f>
        <v>0</v>
      </c>
      <c r="K128" s="200" t="s">
        <v>1188</v>
      </c>
      <c r="L128" s="102"/>
      <c r="M128" s="204"/>
      <c r="N128" s="205" t="s">
        <v>40</v>
      </c>
      <c r="P128" s="206">
        <f>$O$128*$H$128</f>
        <v>0</v>
      </c>
      <c r="Q128" s="206">
        <v>2.16</v>
      </c>
      <c r="R128" s="206">
        <f>$Q$128*$H$128</f>
        <v>11.88</v>
      </c>
      <c r="S128" s="206">
        <v>0</v>
      </c>
      <c r="T128" s="207">
        <f>$S$128*$H$128</f>
        <v>0</v>
      </c>
      <c r="AR128" s="82" t="s">
        <v>184</v>
      </c>
      <c r="AT128" s="82" t="s">
        <v>173</v>
      </c>
      <c r="AU128" s="82" t="s">
        <v>77</v>
      </c>
      <c r="AY128" s="88" t="s">
        <v>170</v>
      </c>
      <c r="BE128" s="208">
        <f>IF($N$128="základní",$J$128,0)</f>
        <v>0</v>
      </c>
      <c r="BF128" s="208">
        <f>IF($N$128="snížená",$J$128,0)</f>
        <v>0</v>
      </c>
      <c r="BG128" s="208">
        <f>IF($N$128="zákl. přenesená",$J$128,0)</f>
        <v>0</v>
      </c>
      <c r="BH128" s="208">
        <f>IF($N$128="sníž. přenesená",$J$128,0)</f>
        <v>0</v>
      </c>
      <c r="BI128" s="208">
        <f>IF($N$128="nulová",$J$128,0)</f>
        <v>0</v>
      </c>
      <c r="BJ128" s="82" t="s">
        <v>21</v>
      </c>
      <c r="BK128" s="208">
        <f>ROUND($I$128*$H$128,2)</f>
        <v>0</v>
      </c>
      <c r="BL128" s="82" t="s">
        <v>184</v>
      </c>
      <c r="BM128" s="82" t="s">
        <v>276</v>
      </c>
    </row>
    <row r="129" spans="2:51" s="88" customFormat="1" ht="15.75" customHeight="1">
      <c r="B129" s="215"/>
      <c r="D129" s="216" t="s">
        <v>223</v>
      </c>
      <c r="E129" s="217"/>
      <c r="F129" s="217" t="s">
        <v>841</v>
      </c>
      <c r="H129" s="218">
        <v>5.5</v>
      </c>
      <c r="L129" s="215"/>
      <c r="M129" s="219"/>
      <c r="T129" s="220"/>
      <c r="AT129" s="221" t="s">
        <v>223</v>
      </c>
      <c r="AU129" s="221" t="s">
        <v>77</v>
      </c>
      <c r="AV129" s="221" t="s">
        <v>77</v>
      </c>
      <c r="AW129" s="221" t="s">
        <v>149</v>
      </c>
      <c r="AX129" s="221" t="s">
        <v>69</v>
      </c>
      <c r="AY129" s="221" t="s">
        <v>170</v>
      </c>
    </row>
    <row r="130" spans="2:65" s="88" customFormat="1" ht="15.75" customHeight="1">
      <c r="B130" s="102"/>
      <c r="C130" s="198" t="s">
        <v>284</v>
      </c>
      <c r="D130" s="198" t="s">
        <v>173</v>
      </c>
      <c r="E130" s="199" t="s">
        <v>324</v>
      </c>
      <c r="F130" s="200" t="s">
        <v>325</v>
      </c>
      <c r="G130" s="201" t="s">
        <v>199</v>
      </c>
      <c r="H130" s="202">
        <v>5.6</v>
      </c>
      <c r="I130" s="213"/>
      <c r="J130" s="203">
        <f>ROUND($I$130*$H$130,2)</f>
        <v>0</v>
      </c>
      <c r="K130" s="200" t="s">
        <v>1188</v>
      </c>
      <c r="L130" s="102"/>
      <c r="M130" s="204"/>
      <c r="N130" s="205" t="s">
        <v>40</v>
      </c>
      <c r="P130" s="206">
        <f>$O$130*$H$130</f>
        <v>0</v>
      </c>
      <c r="Q130" s="206">
        <v>2.34715</v>
      </c>
      <c r="R130" s="206">
        <f>$Q$130*$H$130</f>
        <v>13.14404</v>
      </c>
      <c r="S130" s="206">
        <v>0</v>
      </c>
      <c r="T130" s="207">
        <f>$S$130*$H$130</f>
        <v>0</v>
      </c>
      <c r="AR130" s="82" t="s">
        <v>184</v>
      </c>
      <c r="AT130" s="82" t="s">
        <v>173</v>
      </c>
      <c r="AU130" s="82" t="s">
        <v>77</v>
      </c>
      <c r="AY130" s="88" t="s">
        <v>170</v>
      </c>
      <c r="BE130" s="208">
        <f>IF($N$130="základní",$J$130,0)</f>
        <v>0</v>
      </c>
      <c r="BF130" s="208">
        <f>IF($N$130="snížená",$J$130,0)</f>
        <v>0</v>
      </c>
      <c r="BG130" s="208">
        <f>IF($N$130="zákl. přenesená",$J$130,0)</f>
        <v>0</v>
      </c>
      <c r="BH130" s="208">
        <f>IF($N$130="sníž. přenesená",$J$130,0)</f>
        <v>0</v>
      </c>
      <c r="BI130" s="208">
        <f>IF($N$130="nulová",$J$130,0)</f>
        <v>0</v>
      </c>
      <c r="BJ130" s="82" t="s">
        <v>21</v>
      </c>
      <c r="BK130" s="208">
        <f>ROUND($I$130*$H$130,2)</f>
        <v>0</v>
      </c>
      <c r="BL130" s="82" t="s">
        <v>184</v>
      </c>
      <c r="BM130" s="82" t="s">
        <v>284</v>
      </c>
    </row>
    <row r="131" spans="2:51" s="88" customFormat="1" ht="15.75" customHeight="1">
      <c r="B131" s="215"/>
      <c r="D131" s="216" t="s">
        <v>223</v>
      </c>
      <c r="E131" s="217"/>
      <c r="F131" s="217" t="s">
        <v>842</v>
      </c>
      <c r="H131" s="218">
        <v>5.6</v>
      </c>
      <c r="L131" s="215"/>
      <c r="M131" s="219"/>
      <c r="T131" s="220"/>
      <c r="AT131" s="221" t="s">
        <v>223</v>
      </c>
      <c r="AU131" s="221" t="s">
        <v>77</v>
      </c>
      <c r="AV131" s="221" t="s">
        <v>77</v>
      </c>
      <c r="AW131" s="221" t="s">
        <v>149</v>
      </c>
      <c r="AX131" s="221" t="s">
        <v>69</v>
      </c>
      <c r="AY131" s="221" t="s">
        <v>170</v>
      </c>
    </row>
    <row r="132" spans="2:65" s="88" customFormat="1" ht="15.75" customHeight="1">
      <c r="B132" s="102"/>
      <c r="C132" s="198" t="s">
        <v>287</v>
      </c>
      <c r="D132" s="198" t="s">
        <v>173</v>
      </c>
      <c r="E132" s="199" t="s">
        <v>338</v>
      </c>
      <c r="F132" s="200" t="s">
        <v>339</v>
      </c>
      <c r="G132" s="201" t="s">
        <v>340</v>
      </c>
      <c r="H132" s="202">
        <v>0.204</v>
      </c>
      <c r="I132" s="213"/>
      <c r="J132" s="203">
        <f>ROUND($I$132*$H$132,2)</f>
        <v>0</v>
      </c>
      <c r="K132" s="200" t="s">
        <v>1188</v>
      </c>
      <c r="L132" s="102"/>
      <c r="M132" s="204"/>
      <c r="N132" s="205" t="s">
        <v>40</v>
      </c>
      <c r="P132" s="206">
        <f>$O$132*$H$132</f>
        <v>0</v>
      </c>
      <c r="Q132" s="206">
        <v>1.05306</v>
      </c>
      <c r="R132" s="206">
        <f>$Q$132*$H$132</f>
        <v>0.21482424</v>
      </c>
      <c r="S132" s="206">
        <v>0</v>
      </c>
      <c r="T132" s="207">
        <f>$S$132*$H$132</f>
        <v>0</v>
      </c>
      <c r="AR132" s="82" t="s">
        <v>184</v>
      </c>
      <c r="AT132" s="82" t="s">
        <v>173</v>
      </c>
      <c r="AU132" s="82" t="s">
        <v>77</v>
      </c>
      <c r="AY132" s="88" t="s">
        <v>170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82" t="s">
        <v>21</v>
      </c>
      <c r="BK132" s="208">
        <f>ROUND($I$132*$H$132,2)</f>
        <v>0</v>
      </c>
      <c r="BL132" s="82" t="s">
        <v>184</v>
      </c>
      <c r="BM132" s="82" t="s">
        <v>287</v>
      </c>
    </row>
    <row r="133" spans="2:51" s="88" customFormat="1" ht="27" customHeight="1">
      <c r="B133" s="215"/>
      <c r="D133" s="216" t="s">
        <v>223</v>
      </c>
      <c r="E133" s="217"/>
      <c r="F133" s="217" t="s">
        <v>843</v>
      </c>
      <c r="H133" s="218">
        <v>0.204</v>
      </c>
      <c r="L133" s="215"/>
      <c r="M133" s="219"/>
      <c r="T133" s="220"/>
      <c r="AT133" s="221" t="s">
        <v>223</v>
      </c>
      <c r="AU133" s="221" t="s">
        <v>77</v>
      </c>
      <c r="AV133" s="221" t="s">
        <v>77</v>
      </c>
      <c r="AW133" s="221" t="s">
        <v>149</v>
      </c>
      <c r="AX133" s="221" t="s">
        <v>69</v>
      </c>
      <c r="AY133" s="221" t="s">
        <v>170</v>
      </c>
    </row>
    <row r="134" spans="2:63" s="188" customFormat="1" ht="30.75" customHeight="1">
      <c r="B134" s="187"/>
      <c r="D134" s="189" t="s">
        <v>68</v>
      </c>
      <c r="E134" s="196" t="s">
        <v>346</v>
      </c>
      <c r="F134" s="196" t="s">
        <v>347</v>
      </c>
      <c r="J134" s="197">
        <f>$BK$134</f>
        <v>0</v>
      </c>
      <c r="L134" s="187"/>
      <c r="M134" s="192"/>
      <c r="P134" s="193">
        <f>SUM($P$135:$P$136)</f>
        <v>0</v>
      </c>
      <c r="R134" s="193">
        <f>SUM($R$135:$R$136)</f>
        <v>29.58186</v>
      </c>
      <c r="T134" s="194">
        <f>SUM($T$135:$T$136)</f>
        <v>0</v>
      </c>
      <c r="AR134" s="189" t="s">
        <v>21</v>
      </c>
      <c r="AT134" s="189" t="s">
        <v>68</v>
      </c>
      <c r="AU134" s="189" t="s">
        <v>21</v>
      </c>
      <c r="AY134" s="189" t="s">
        <v>170</v>
      </c>
      <c r="BK134" s="195">
        <f>SUM($BK$135:$BK$136)</f>
        <v>0</v>
      </c>
    </row>
    <row r="135" spans="2:65" s="88" customFormat="1" ht="15.75" customHeight="1">
      <c r="B135" s="102"/>
      <c r="C135" s="198" t="s">
        <v>292</v>
      </c>
      <c r="D135" s="198" t="s">
        <v>173</v>
      </c>
      <c r="E135" s="199" t="s">
        <v>349</v>
      </c>
      <c r="F135" s="200" t="s">
        <v>350</v>
      </c>
      <c r="G135" s="201" t="s">
        <v>199</v>
      </c>
      <c r="H135" s="202">
        <v>9.5</v>
      </c>
      <c r="I135" s="213"/>
      <c r="J135" s="203">
        <f>ROUND($I$135*$H$135,2)</f>
        <v>0</v>
      </c>
      <c r="K135" s="200" t="s">
        <v>1188</v>
      </c>
      <c r="L135" s="102"/>
      <c r="M135" s="204"/>
      <c r="N135" s="205" t="s">
        <v>40</v>
      </c>
      <c r="P135" s="206">
        <f>$O$135*$H$135</f>
        <v>0</v>
      </c>
      <c r="Q135" s="206">
        <v>3.11388</v>
      </c>
      <c r="R135" s="206">
        <f>$Q$135*$H$135</f>
        <v>29.58186</v>
      </c>
      <c r="S135" s="206">
        <v>0</v>
      </c>
      <c r="T135" s="207">
        <f>$S$135*$H$135</f>
        <v>0</v>
      </c>
      <c r="AR135" s="82" t="s">
        <v>184</v>
      </c>
      <c r="AT135" s="82" t="s">
        <v>173</v>
      </c>
      <c r="AU135" s="82" t="s">
        <v>77</v>
      </c>
      <c r="AY135" s="88" t="s">
        <v>170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82" t="s">
        <v>21</v>
      </c>
      <c r="BK135" s="208">
        <f>ROUND($I$135*$H$135,2)</f>
        <v>0</v>
      </c>
      <c r="BL135" s="82" t="s">
        <v>184</v>
      </c>
      <c r="BM135" s="82" t="s">
        <v>292</v>
      </c>
    </row>
    <row r="136" spans="2:51" s="88" customFormat="1" ht="15.75" customHeight="1">
      <c r="B136" s="215"/>
      <c r="D136" s="216" t="s">
        <v>223</v>
      </c>
      <c r="E136" s="217"/>
      <c r="F136" s="217" t="s">
        <v>844</v>
      </c>
      <c r="H136" s="218">
        <v>9.5</v>
      </c>
      <c r="L136" s="215"/>
      <c r="M136" s="219"/>
      <c r="T136" s="220"/>
      <c r="AT136" s="221" t="s">
        <v>223</v>
      </c>
      <c r="AU136" s="221" t="s">
        <v>77</v>
      </c>
      <c r="AV136" s="221" t="s">
        <v>77</v>
      </c>
      <c r="AW136" s="221" t="s">
        <v>149</v>
      </c>
      <c r="AX136" s="221" t="s">
        <v>69</v>
      </c>
      <c r="AY136" s="221" t="s">
        <v>170</v>
      </c>
    </row>
    <row r="137" spans="2:63" s="188" customFormat="1" ht="30.75" customHeight="1">
      <c r="B137" s="187"/>
      <c r="D137" s="189" t="s">
        <v>68</v>
      </c>
      <c r="E137" s="196" t="s">
        <v>368</v>
      </c>
      <c r="F137" s="196" t="s">
        <v>369</v>
      </c>
      <c r="J137" s="197">
        <f>$BK$137</f>
        <v>0</v>
      </c>
      <c r="L137" s="187"/>
      <c r="M137" s="192"/>
      <c r="P137" s="193">
        <f>SUM($P$138:$P$139)</f>
        <v>0</v>
      </c>
      <c r="R137" s="193">
        <f>SUM($R$138:$R$139)</f>
        <v>6.54017343</v>
      </c>
      <c r="T137" s="194">
        <f>SUM($T$138:$T$139)</f>
        <v>0</v>
      </c>
      <c r="AR137" s="189" t="s">
        <v>21</v>
      </c>
      <c r="AT137" s="189" t="s">
        <v>68</v>
      </c>
      <c r="AU137" s="189" t="s">
        <v>21</v>
      </c>
      <c r="AY137" s="189" t="s">
        <v>170</v>
      </c>
      <c r="BK137" s="195">
        <f>SUM($BK$138:$BK$139)</f>
        <v>0</v>
      </c>
    </row>
    <row r="138" spans="2:65" s="88" customFormat="1" ht="15.75" customHeight="1">
      <c r="B138" s="102"/>
      <c r="C138" s="198" t="s">
        <v>301</v>
      </c>
      <c r="D138" s="198" t="s">
        <v>173</v>
      </c>
      <c r="E138" s="199" t="s">
        <v>845</v>
      </c>
      <c r="F138" s="200" t="s">
        <v>846</v>
      </c>
      <c r="G138" s="201" t="s">
        <v>199</v>
      </c>
      <c r="H138" s="202">
        <v>3.459</v>
      </c>
      <c r="I138" s="213"/>
      <c r="J138" s="203">
        <f>ROUND($I$138*$H$138,2)</f>
        <v>0</v>
      </c>
      <c r="K138" s="200" t="s">
        <v>1188</v>
      </c>
      <c r="L138" s="102"/>
      <c r="M138" s="204"/>
      <c r="N138" s="205" t="s">
        <v>40</v>
      </c>
      <c r="P138" s="206">
        <f>$O$138*$H$138</f>
        <v>0</v>
      </c>
      <c r="Q138" s="206">
        <v>1.89077</v>
      </c>
      <c r="R138" s="206">
        <f>$Q$138*$H$138</f>
        <v>6.54017343</v>
      </c>
      <c r="S138" s="206">
        <v>0</v>
      </c>
      <c r="T138" s="207">
        <f>$S$138*$H$138</f>
        <v>0</v>
      </c>
      <c r="AR138" s="82" t="s">
        <v>184</v>
      </c>
      <c r="AT138" s="82" t="s">
        <v>173</v>
      </c>
      <c r="AU138" s="82" t="s">
        <v>77</v>
      </c>
      <c r="AY138" s="88" t="s">
        <v>170</v>
      </c>
      <c r="BE138" s="208">
        <f>IF($N$138="základní",$J$138,0)</f>
        <v>0</v>
      </c>
      <c r="BF138" s="208">
        <f>IF($N$138="snížená",$J$138,0)</f>
        <v>0</v>
      </c>
      <c r="BG138" s="208">
        <f>IF($N$138="zákl. přenesená",$J$138,0)</f>
        <v>0</v>
      </c>
      <c r="BH138" s="208">
        <f>IF($N$138="sníž. přenesená",$J$138,0)</f>
        <v>0</v>
      </c>
      <c r="BI138" s="208">
        <f>IF($N$138="nulová",$J$138,0)</f>
        <v>0</v>
      </c>
      <c r="BJ138" s="82" t="s">
        <v>21</v>
      </c>
      <c r="BK138" s="208">
        <f>ROUND($I$138*$H$138,2)</f>
        <v>0</v>
      </c>
      <c r="BL138" s="82" t="s">
        <v>184</v>
      </c>
      <c r="BM138" s="82" t="s">
        <v>301</v>
      </c>
    </row>
    <row r="139" spans="2:51" s="88" customFormat="1" ht="15.75" customHeight="1">
      <c r="B139" s="215"/>
      <c r="D139" s="216" t="s">
        <v>223</v>
      </c>
      <c r="E139" s="217"/>
      <c r="F139" s="217" t="s">
        <v>847</v>
      </c>
      <c r="H139" s="218">
        <v>3.459</v>
      </c>
      <c r="L139" s="215"/>
      <c r="M139" s="219"/>
      <c r="T139" s="220"/>
      <c r="AT139" s="221" t="s">
        <v>223</v>
      </c>
      <c r="AU139" s="221" t="s">
        <v>77</v>
      </c>
      <c r="AV139" s="221" t="s">
        <v>77</v>
      </c>
      <c r="AW139" s="221" t="s">
        <v>149</v>
      </c>
      <c r="AX139" s="221" t="s">
        <v>69</v>
      </c>
      <c r="AY139" s="221" t="s">
        <v>170</v>
      </c>
    </row>
    <row r="140" spans="2:63" s="188" customFormat="1" ht="30.75" customHeight="1">
      <c r="B140" s="187"/>
      <c r="D140" s="189" t="s">
        <v>68</v>
      </c>
      <c r="E140" s="196" t="s">
        <v>394</v>
      </c>
      <c r="F140" s="196" t="s">
        <v>395</v>
      </c>
      <c r="J140" s="197">
        <f>$BK$140</f>
        <v>0</v>
      </c>
      <c r="L140" s="187"/>
      <c r="M140" s="192"/>
      <c r="P140" s="193">
        <f>SUM($P$141:$P$147)</f>
        <v>0</v>
      </c>
      <c r="R140" s="193">
        <f>SUM($R$141:$R$147)</f>
        <v>100.16604000000001</v>
      </c>
      <c r="T140" s="194">
        <f>SUM($T$141:$T$147)</f>
        <v>0</v>
      </c>
      <c r="AR140" s="189" t="s">
        <v>21</v>
      </c>
      <c r="AT140" s="189" t="s">
        <v>68</v>
      </c>
      <c r="AU140" s="189" t="s">
        <v>21</v>
      </c>
      <c r="AY140" s="189" t="s">
        <v>170</v>
      </c>
      <c r="BK140" s="195">
        <f>SUM($BK$141:$BK$147)</f>
        <v>0</v>
      </c>
    </row>
    <row r="141" spans="2:65" s="88" customFormat="1" ht="15.75" customHeight="1">
      <c r="B141" s="102"/>
      <c r="C141" s="198" t="s">
        <v>7</v>
      </c>
      <c r="D141" s="198" t="s">
        <v>173</v>
      </c>
      <c r="E141" s="199" t="s">
        <v>848</v>
      </c>
      <c r="F141" s="200" t="s">
        <v>849</v>
      </c>
      <c r="G141" s="201" t="s">
        <v>199</v>
      </c>
      <c r="H141" s="202">
        <v>10.8</v>
      </c>
      <c r="I141" s="213"/>
      <c r="J141" s="203">
        <f>ROUND($I$141*$H$141,2)</f>
        <v>0</v>
      </c>
      <c r="K141" s="200" t="s">
        <v>1188</v>
      </c>
      <c r="L141" s="102"/>
      <c r="M141" s="204"/>
      <c r="N141" s="205" t="s">
        <v>40</v>
      </c>
      <c r="P141" s="206">
        <f>$O$141*$H$141</f>
        <v>0</v>
      </c>
      <c r="Q141" s="206">
        <v>1.6867</v>
      </c>
      <c r="R141" s="206">
        <f>$Q$141*$H$141</f>
        <v>18.21636</v>
      </c>
      <c r="S141" s="206">
        <v>0</v>
      </c>
      <c r="T141" s="207">
        <f>$S$141*$H$141</f>
        <v>0</v>
      </c>
      <c r="AR141" s="82" t="s">
        <v>184</v>
      </c>
      <c r="AT141" s="82" t="s">
        <v>173</v>
      </c>
      <c r="AU141" s="82" t="s">
        <v>77</v>
      </c>
      <c r="AY141" s="88" t="s">
        <v>170</v>
      </c>
      <c r="BE141" s="208">
        <f>IF($N$141="základní",$J$141,0)</f>
        <v>0</v>
      </c>
      <c r="BF141" s="208">
        <f>IF($N$141="snížená",$J$141,0)</f>
        <v>0</v>
      </c>
      <c r="BG141" s="208">
        <f>IF($N$141="zákl. přenesená",$J$141,0)</f>
        <v>0</v>
      </c>
      <c r="BH141" s="208">
        <f>IF($N$141="sníž. přenesená",$J$141,0)</f>
        <v>0</v>
      </c>
      <c r="BI141" s="208">
        <f>IF($N$141="nulová",$J$141,0)</f>
        <v>0</v>
      </c>
      <c r="BJ141" s="82" t="s">
        <v>21</v>
      </c>
      <c r="BK141" s="208">
        <f>ROUND($I$141*$H$141,2)</f>
        <v>0</v>
      </c>
      <c r="BL141" s="82" t="s">
        <v>184</v>
      </c>
      <c r="BM141" s="82" t="s">
        <v>7</v>
      </c>
    </row>
    <row r="142" spans="2:51" s="88" customFormat="1" ht="15.75" customHeight="1">
      <c r="B142" s="215"/>
      <c r="D142" s="216" t="s">
        <v>223</v>
      </c>
      <c r="E142" s="217"/>
      <c r="F142" s="217" t="s">
        <v>850</v>
      </c>
      <c r="H142" s="218">
        <v>10.8</v>
      </c>
      <c r="L142" s="215"/>
      <c r="M142" s="219"/>
      <c r="T142" s="220"/>
      <c r="AT142" s="221" t="s">
        <v>223</v>
      </c>
      <c r="AU142" s="221" t="s">
        <v>77</v>
      </c>
      <c r="AV142" s="221" t="s">
        <v>77</v>
      </c>
      <c r="AW142" s="221" t="s">
        <v>149</v>
      </c>
      <c r="AX142" s="221" t="s">
        <v>69</v>
      </c>
      <c r="AY142" s="221" t="s">
        <v>170</v>
      </c>
    </row>
    <row r="143" spans="2:65" s="88" customFormat="1" ht="15.75" customHeight="1">
      <c r="B143" s="102"/>
      <c r="C143" s="198" t="s">
        <v>307</v>
      </c>
      <c r="D143" s="198" t="s">
        <v>173</v>
      </c>
      <c r="E143" s="199" t="s">
        <v>851</v>
      </c>
      <c r="F143" s="200" t="s">
        <v>852</v>
      </c>
      <c r="G143" s="201" t="s">
        <v>340</v>
      </c>
      <c r="H143" s="202">
        <v>39.96</v>
      </c>
      <c r="I143" s="213"/>
      <c r="J143" s="203">
        <f>ROUND($I$143*$H$143,2)</f>
        <v>0</v>
      </c>
      <c r="K143" s="200" t="s">
        <v>1188</v>
      </c>
      <c r="L143" s="102"/>
      <c r="M143" s="204"/>
      <c r="N143" s="205" t="s">
        <v>40</v>
      </c>
      <c r="P143" s="206">
        <f>$O$143*$H$143</f>
        <v>0</v>
      </c>
      <c r="Q143" s="206">
        <v>1.01</v>
      </c>
      <c r="R143" s="206">
        <f>$Q$143*$H$143</f>
        <v>40.3596</v>
      </c>
      <c r="S143" s="206">
        <v>0</v>
      </c>
      <c r="T143" s="207">
        <f>$S$143*$H$143</f>
        <v>0</v>
      </c>
      <c r="AR143" s="82" t="s">
        <v>184</v>
      </c>
      <c r="AT143" s="82" t="s">
        <v>173</v>
      </c>
      <c r="AU143" s="82" t="s">
        <v>77</v>
      </c>
      <c r="AY143" s="88" t="s">
        <v>170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82" t="s">
        <v>21</v>
      </c>
      <c r="BK143" s="208">
        <f>ROUND($I$143*$H$143,2)</f>
        <v>0</v>
      </c>
      <c r="BL143" s="82" t="s">
        <v>184</v>
      </c>
      <c r="BM143" s="82" t="s">
        <v>307</v>
      </c>
    </row>
    <row r="144" spans="2:51" s="88" customFormat="1" ht="15.75" customHeight="1">
      <c r="B144" s="215"/>
      <c r="D144" s="216" t="s">
        <v>223</v>
      </c>
      <c r="E144" s="217"/>
      <c r="F144" s="217" t="s">
        <v>853</v>
      </c>
      <c r="H144" s="218">
        <v>39.96</v>
      </c>
      <c r="L144" s="215"/>
      <c r="M144" s="219"/>
      <c r="T144" s="220"/>
      <c r="AT144" s="221" t="s">
        <v>223</v>
      </c>
      <c r="AU144" s="221" t="s">
        <v>77</v>
      </c>
      <c r="AV144" s="221" t="s">
        <v>77</v>
      </c>
      <c r="AW144" s="221" t="s">
        <v>149</v>
      </c>
      <c r="AX144" s="221" t="s">
        <v>69</v>
      </c>
      <c r="AY144" s="221" t="s">
        <v>170</v>
      </c>
    </row>
    <row r="145" spans="2:65" s="88" customFormat="1" ht="15.75" customHeight="1">
      <c r="B145" s="102"/>
      <c r="C145" s="198" t="s">
        <v>315</v>
      </c>
      <c r="D145" s="198" t="s">
        <v>173</v>
      </c>
      <c r="E145" s="199" t="s">
        <v>854</v>
      </c>
      <c r="F145" s="200" t="s">
        <v>855</v>
      </c>
      <c r="G145" s="201" t="s">
        <v>340</v>
      </c>
      <c r="H145" s="202">
        <v>19.44</v>
      </c>
      <c r="I145" s="213"/>
      <c r="J145" s="203">
        <f>ROUND($I$145*$H$145,2)</f>
        <v>0</v>
      </c>
      <c r="K145" s="200" t="s">
        <v>1188</v>
      </c>
      <c r="L145" s="102"/>
      <c r="M145" s="204"/>
      <c r="N145" s="205" t="s">
        <v>40</v>
      </c>
      <c r="P145" s="206">
        <f>$O$145*$H$145</f>
        <v>0</v>
      </c>
      <c r="Q145" s="206">
        <v>1</v>
      </c>
      <c r="R145" s="206">
        <f>$Q$145*$H$145</f>
        <v>19.44</v>
      </c>
      <c r="S145" s="206">
        <v>0</v>
      </c>
      <c r="T145" s="207">
        <f>$S$145*$H$145</f>
        <v>0</v>
      </c>
      <c r="AR145" s="82" t="s">
        <v>184</v>
      </c>
      <c r="AT145" s="82" t="s">
        <v>173</v>
      </c>
      <c r="AU145" s="82" t="s">
        <v>77</v>
      </c>
      <c r="AY145" s="88" t="s">
        <v>170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82" t="s">
        <v>21</v>
      </c>
      <c r="BK145" s="208">
        <f>ROUND($I$145*$H$145,2)</f>
        <v>0</v>
      </c>
      <c r="BL145" s="82" t="s">
        <v>184</v>
      </c>
      <c r="BM145" s="82" t="s">
        <v>315</v>
      </c>
    </row>
    <row r="146" spans="2:51" s="88" customFormat="1" ht="15.75" customHeight="1">
      <c r="B146" s="215"/>
      <c r="D146" s="216" t="s">
        <v>223</v>
      </c>
      <c r="E146" s="217"/>
      <c r="F146" s="217" t="s">
        <v>856</v>
      </c>
      <c r="H146" s="218">
        <v>19.44</v>
      </c>
      <c r="L146" s="215"/>
      <c r="M146" s="219"/>
      <c r="T146" s="220"/>
      <c r="AT146" s="221" t="s">
        <v>223</v>
      </c>
      <c r="AU146" s="221" t="s">
        <v>77</v>
      </c>
      <c r="AV146" s="221" t="s">
        <v>77</v>
      </c>
      <c r="AW146" s="221" t="s">
        <v>149</v>
      </c>
      <c r="AX146" s="221" t="s">
        <v>69</v>
      </c>
      <c r="AY146" s="221" t="s">
        <v>170</v>
      </c>
    </row>
    <row r="147" spans="2:65" s="88" customFormat="1" ht="15.75" customHeight="1">
      <c r="B147" s="102"/>
      <c r="C147" s="198" t="s">
        <v>323</v>
      </c>
      <c r="D147" s="198" t="s">
        <v>173</v>
      </c>
      <c r="E147" s="199" t="s">
        <v>857</v>
      </c>
      <c r="F147" s="200" t="s">
        <v>858</v>
      </c>
      <c r="G147" s="201" t="s">
        <v>180</v>
      </c>
      <c r="H147" s="202">
        <v>144</v>
      </c>
      <c r="I147" s="213"/>
      <c r="J147" s="203">
        <f>ROUND($I$147*$H$147,2)</f>
        <v>0</v>
      </c>
      <c r="K147" s="200" t="s">
        <v>1188</v>
      </c>
      <c r="L147" s="102"/>
      <c r="M147" s="204"/>
      <c r="N147" s="205" t="s">
        <v>40</v>
      </c>
      <c r="P147" s="206">
        <f>$O$147*$H$147</f>
        <v>0</v>
      </c>
      <c r="Q147" s="206">
        <v>0.15382</v>
      </c>
      <c r="R147" s="206">
        <f>$Q$147*$H$147</f>
        <v>22.150080000000003</v>
      </c>
      <c r="S147" s="206">
        <v>0</v>
      </c>
      <c r="T147" s="207">
        <f>$S$147*$H$147</f>
        <v>0</v>
      </c>
      <c r="AR147" s="82" t="s">
        <v>184</v>
      </c>
      <c r="AT147" s="82" t="s">
        <v>173</v>
      </c>
      <c r="AU147" s="82" t="s">
        <v>77</v>
      </c>
      <c r="AY147" s="88" t="s">
        <v>170</v>
      </c>
      <c r="BE147" s="208">
        <f>IF($N$147="základní",$J$147,0)</f>
        <v>0</v>
      </c>
      <c r="BF147" s="208">
        <f>IF($N$147="snížená",$J$147,0)</f>
        <v>0</v>
      </c>
      <c r="BG147" s="208">
        <f>IF($N$147="zákl. přenesená",$J$147,0)</f>
        <v>0</v>
      </c>
      <c r="BH147" s="208">
        <f>IF($N$147="sníž. přenesená",$J$147,0)</f>
        <v>0</v>
      </c>
      <c r="BI147" s="208">
        <f>IF($N$147="nulová",$J$147,0)</f>
        <v>0</v>
      </c>
      <c r="BJ147" s="82" t="s">
        <v>21</v>
      </c>
      <c r="BK147" s="208">
        <f>ROUND($I$147*$H$147,2)</f>
        <v>0</v>
      </c>
      <c r="BL147" s="82" t="s">
        <v>184</v>
      </c>
      <c r="BM147" s="82" t="s">
        <v>323</v>
      </c>
    </row>
    <row r="148" spans="2:63" s="188" customFormat="1" ht="30.75" customHeight="1">
      <c r="B148" s="187"/>
      <c r="D148" s="189" t="s">
        <v>68</v>
      </c>
      <c r="E148" s="196" t="s">
        <v>655</v>
      </c>
      <c r="F148" s="196" t="s">
        <v>656</v>
      </c>
      <c r="J148" s="197">
        <f>$BK$148</f>
        <v>0</v>
      </c>
      <c r="L148" s="187"/>
      <c r="M148" s="192"/>
      <c r="P148" s="193">
        <f>SUM($P$149:$P$152)</f>
        <v>0</v>
      </c>
      <c r="R148" s="193">
        <f>SUM($R$149:$R$152)</f>
        <v>14.450230600000001</v>
      </c>
      <c r="T148" s="194">
        <f>SUM($T$149:$T$152)</f>
        <v>0</v>
      </c>
      <c r="AR148" s="189" t="s">
        <v>21</v>
      </c>
      <c r="AT148" s="189" t="s">
        <v>68</v>
      </c>
      <c r="AU148" s="189" t="s">
        <v>21</v>
      </c>
      <c r="AY148" s="189" t="s">
        <v>170</v>
      </c>
      <c r="BK148" s="195">
        <f>SUM($BK$149:$BK$152)</f>
        <v>0</v>
      </c>
    </row>
    <row r="149" spans="2:65" s="88" customFormat="1" ht="15.75" customHeight="1">
      <c r="B149" s="102"/>
      <c r="C149" s="201" t="s">
        <v>331</v>
      </c>
      <c r="D149" s="201" t="s">
        <v>173</v>
      </c>
      <c r="E149" s="199" t="s">
        <v>859</v>
      </c>
      <c r="F149" s="200" t="s">
        <v>860</v>
      </c>
      <c r="G149" s="201" t="s">
        <v>359</v>
      </c>
      <c r="H149" s="202">
        <v>1</v>
      </c>
      <c r="I149" s="213"/>
      <c r="J149" s="203">
        <f>ROUND($I$149*$H$149,2)</f>
        <v>0</v>
      </c>
      <c r="K149" s="200" t="s">
        <v>1188</v>
      </c>
      <c r="L149" s="102"/>
      <c r="M149" s="204"/>
      <c r="N149" s="205" t="s">
        <v>40</v>
      </c>
      <c r="P149" s="206">
        <f>$O$149*$H$149</f>
        <v>0</v>
      </c>
      <c r="Q149" s="206">
        <v>0</v>
      </c>
      <c r="R149" s="206">
        <f>$Q$149*$H$149</f>
        <v>0</v>
      </c>
      <c r="S149" s="206">
        <v>0</v>
      </c>
      <c r="T149" s="207">
        <f>$S$149*$H$149</f>
        <v>0</v>
      </c>
      <c r="AR149" s="82" t="s">
        <v>184</v>
      </c>
      <c r="AT149" s="82" t="s">
        <v>173</v>
      </c>
      <c r="AU149" s="82" t="s">
        <v>77</v>
      </c>
      <c r="AY149" s="82" t="s">
        <v>170</v>
      </c>
      <c r="BE149" s="208">
        <f>IF($N$149="základní",$J$149,0)</f>
        <v>0</v>
      </c>
      <c r="BF149" s="208">
        <f>IF($N$149="snížená",$J$149,0)</f>
        <v>0</v>
      </c>
      <c r="BG149" s="208">
        <f>IF($N$149="zákl. přenesená",$J$149,0)</f>
        <v>0</v>
      </c>
      <c r="BH149" s="208">
        <f>IF($N$149="sníž. přenesená",$J$149,0)</f>
        <v>0</v>
      </c>
      <c r="BI149" s="208">
        <f>IF($N$149="nulová",$J$149,0)</f>
        <v>0</v>
      </c>
      <c r="BJ149" s="82" t="s">
        <v>21</v>
      </c>
      <c r="BK149" s="208">
        <f>ROUND($I$149*$H$149,2)</f>
        <v>0</v>
      </c>
      <c r="BL149" s="82" t="s">
        <v>184</v>
      </c>
      <c r="BM149" s="82" t="s">
        <v>331</v>
      </c>
    </row>
    <row r="150" spans="2:65" s="88" customFormat="1" ht="15.75" customHeight="1">
      <c r="B150" s="102"/>
      <c r="C150" s="201" t="s">
        <v>334</v>
      </c>
      <c r="D150" s="201" t="s">
        <v>173</v>
      </c>
      <c r="E150" s="199" t="s">
        <v>861</v>
      </c>
      <c r="F150" s="200" t="s">
        <v>862</v>
      </c>
      <c r="G150" s="201" t="s">
        <v>423</v>
      </c>
      <c r="H150" s="202">
        <v>23.06</v>
      </c>
      <c r="I150" s="213"/>
      <c r="J150" s="203">
        <f>ROUND($I$150*$H$150,2)</f>
        <v>0</v>
      </c>
      <c r="K150" s="200" t="s">
        <v>1188</v>
      </c>
      <c r="L150" s="102"/>
      <c r="M150" s="204"/>
      <c r="N150" s="205" t="s">
        <v>40</v>
      </c>
      <c r="P150" s="206">
        <f>$O$150*$H$150</f>
        <v>0</v>
      </c>
      <c r="Q150" s="206">
        <v>1E-05</v>
      </c>
      <c r="R150" s="206">
        <f>$Q$150*$H$150</f>
        <v>0.0002306</v>
      </c>
      <c r="S150" s="206">
        <v>0</v>
      </c>
      <c r="T150" s="207">
        <f>$S$150*$H$150</f>
        <v>0</v>
      </c>
      <c r="AR150" s="82" t="s">
        <v>184</v>
      </c>
      <c r="AT150" s="82" t="s">
        <v>173</v>
      </c>
      <c r="AU150" s="82" t="s">
        <v>77</v>
      </c>
      <c r="AY150" s="82" t="s">
        <v>170</v>
      </c>
      <c r="BE150" s="208">
        <f>IF($N$150="základní",$J$150,0)</f>
        <v>0</v>
      </c>
      <c r="BF150" s="208">
        <f>IF($N$150="snížená",$J$150,0)</f>
        <v>0</v>
      </c>
      <c r="BG150" s="208">
        <f>IF($N$150="zákl. přenesená",$J$150,0)</f>
        <v>0</v>
      </c>
      <c r="BH150" s="208">
        <f>IF($N$150="sníž. přenesená",$J$150,0)</f>
        <v>0</v>
      </c>
      <c r="BI150" s="208">
        <f>IF($N$150="nulová",$J$150,0)</f>
        <v>0</v>
      </c>
      <c r="BJ150" s="82" t="s">
        <v>21</v>
      </c>
      <c r="BK150" s="208">
        <f>ROUND($I$150*$H$150,2)</f>
        <v>0</v>
      </c>
      <c r="BL150" s="82" t="s">
        <v>184</v>
      </c>
      <c r="BM150" s="82" t="s">
        <v>334</v>
      </c>
    </row>
    <row r="151" spans="2:51" s="88" customFormat="1" ht="15.75" customHeight="1">
      <c r="B151" s="215"/>
      <c r="D151" s="216" t="s">
        <v>223</v>
      </c>
      <c r="E151" s="217"/>
      <c r="F151" s="217" t="s">
        <v>863</v>
      </c>
      <c r="H151" s="218">
        <v>23.06</v>
      </c>
      <c r="L151" s="215"/>
      <c r="M151" s="219"/>
      <c r="T151" s="220"/>
      <c r="AT151" s="221" t="s">
        <v>223</v>
      </c>
      <c r="AU151" s="221" t="s">
        <v>77</v>
      </c>
      <c r="AV151" s="221" t="s">
        <v>77</v>
      </c>
      <c r="AW151" s="221" t="s">
        <v>149</v>
      </c>
      <c r="AX151" s="221" t="s">
        <v>69</v>
      </c>
      <c r="AY151" s="221" t="s">
        <v>170</v>
      </c>
    </row>
    <row r="152" spans="2:65" s="88" customFormat="1" ht="15.75" customHeight="1">
      <c r="B152" s="102"/>
      <c r="C152" s="198" t="s">
        <v>337</v>
      </c>
      <c r="D152" s="198" t="s">
        <v>173</v>
      </c>
      <c r="E152" s="199" t="s">
        <v>864</v>
      </c>
      <c r="F152" s="200" t="s">
        <v>865</v>
      </c>
      <c r="G152" s="201" t="s">
        <v>359</v>
      </c>
      <c r="H152" s="202">
        <v>10</v>
      </c>
      <c r="I152" s="213"/>
      <c r="J152" s="203">
        <f>ROUND($I$152*$H$152,2)</f>
        <v>0</v>
      </c>
      <c r="K152" s="200"/>
      <c r="L152" s="102"/>
      <c r="M152" s="204"/>
      <c r="N152" s="205" t="s">
        <v>40</v>
      </c>
      <c r="P152" s="206">
        <f>$O$152*$H$152</f>
        <v>0</v>
      </c>
      <c r="Q152" s="206">
        <v>1.445</v>
      </c>
      <c r="R152" s="206">
        <f>$Q$152*$H$152</f>
        <v>14.450000000000001</v>
      </c>
      <c r="S152" s="206">
        <v>0</v>
      </c>
      <c r="T152" s="207">
        <f>$S$152*$H$152</f>
        <v>0</v>
      </c>
      <c r="AR152" s="82" t="s">
        <v>184</v>
      </c>
      <c r="AT152" s="82" t="s">
        <v>173</v>
      </c>
      <c r="AU152" s="82" t="s">
        <v>77</v>
      </c>
      <c r="AY152" s="88" t="s">
        <v>170</v>
      </c>
      <c r="BE152" s="208">
        <f>IF($N$152="základní",$J$152,0)</f>
        <v>0</v>
      </c>
      <c r="BF152" s="208">
        <f>IF($N$152="snížená",$J$152,0)</f>
        <v>0</v>
      </c>
      <c r="BG152" s="208">
        <f>IF($N$152="zákl. přenesená",$J$152,0)</f>
        <v>0</v>
      </c>
      <c r="BH152" s="208">
        <f>IF($N$152="sníž. přenesená",$J$152,0)</f>
        <v>0</v>
      </c>
      <c r="BI152" s="208">
        <f>IF($N$152="nulová",$J$152,0)</f>
        <v>0</v>
      </c>
      <c r="BJ152" s="82" t="s">
        <v>21</v>
      </c>
      <c r="BK152" s="208">
        <f>ROUND($I$152*$H$152,2)</f>
        <v>0</v>
      </c>
      <c r="BL152" s="82" t="s">
        <v>184</v>
      </c>
      <c r="BM152" s="82" t="s">
        <v>337</v>
      </c>
    </row>
    <row r="153" spans="2:63" s="188" customFormat="1" ht="30.75" customHeight="1">
      <c r="B153" s="187"/>
      <c r="D153" s="189" t="s">
        <v>68</v>
      </c>
      <c r="E153" s="196" t="s">
        <v>400</v>
      </c>
      <c r="F153" s="196" t="s">
        <v>401</v>
      </c>
      <c r="J153" s="197">
        <f>$BK$153</f>
        <v>0</v>
      </c>
      <c r="L153" s="187"/>
      <c r="M153" s="192"/>
      <c r="P153" s="193">
        <f>SUM($P$154:$P$160)</f>
        <v>0</v>
      </c>
      <c r="R153" s="193">
        <f>SUM($R$154:$R$160)</f>
        <v>222.0748794</v>
      </c>
      <c r="T153" s="194">
        <f>SUM($T$154:$T$160)</f>
        <v>0</v>
      </c>
      <c r="AR153" s="189" t="s">
        <v>21</v>
      </c>
      <c r="AT153" s="189" t="s">
        <v>68</v>
      </c>
      <c r="AU153" s="189" t="s">
        <v>21</v>
      </c>
      <c r="AY153" s="189" t="s">
        <v>170</v>
      </c>
      <c r="BK153" s="195">
        <f>SUM($BK$154:$BK$160)</f>
        <v>0</v>
      </c>
    </row>
    <row r="154" spans="2:65" s="88" customFormat="1" ht="15.75" customHeight="1">
      <c r="B154" s="102"/>
      <c r="C154" s="201" t="s">
        <v>348</v>
      </c>
      <c r="D154" s="201" t="s">
        <v>173</v>
      </c>
      <c r="E154" s="199" t="s">
        <v>866</v>
      </c>
      <c r="F154" s="200" t="s">
        <v>867</v>
      </c>
      <c r="G154" s="201" t="s">
        <v>359</v>
      </c>
      <c r="H154" s="202">
        <v>6</v>
      </c>
      <c r="I154" s="213"/>
      <c r="J154" s="203">
        <f>ROUND($I$154*$H$154,2)</f>
        <v>0</v>
      </c>
      <c r="K154" s="200" t="s">
        <v>1188</v>
      </c>
      <c r="L154" s="102"/>
      <c r="M154" s="204"/>
      <c r="N154" s="205" t="s">
        <v>40</v>
      </c>
      <c r="P154" s="206">
        <f>$O$154*$H$154</f>
        <v>0</v>
      </c>
      <c r="Q154" s="206">
        <v>14.14974</v>
      </c>
      <c r="R154" s="206">
        <f>$Q$154*$H$154</f>
        <v>84.89844</v>
      </c>
      <c r="S154" s="206">
        <v>0</v>
      </c>
      <c r="T154" s="207">
        <f>$S$154*$H$154</f>
        <v>0</v>
      </c>
      <c r="AR154" s="82" t="s">
        <v>184</v>
      </c>
      <c r="AT154" s="82" t="s">
        <v>173</v>
      </c>
      <c r="AU154" s="82" t="s">
        <v>77</v>
      </c>
      <c r="AY154" s="82" t="s">
        <v>170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82" t="s">
        <v>21</v>
      </c>
      <c r="BK154" s="208">
        <f>ROUND($I$154*$H$154,2)</f>
        <v>0</v>
      </c>
      <c r="BL154" s="82" t="s">
        <v>184</v>
      </c>
      <c r="BM154" s="82" t="s">
        <v>348</v>
      </c>
    </row>
    <row r="155" spans="2:65" s="88" customFormat="1" ht="15.75" customHeight="1">
      <c r="B155" s="102"/>
      <c r="C155" s="201" t="s">
        <v>356</v>
      </c>
      <c r="D155" s="201" t="s">
        <v>173</v>
      </c>
      <c r="E155" s="199" t="s">
        <v>868</v>
      </c>
      <c r="F155" s="200" t="s">
        <v>869</v>
      </c>
      <c r="G155" s="201" t="s">
        <v>423</v>
      </c>
      <c r="H155" s="202">
        <v>28</v>
      </c>
      <c r="I155" s="213"/>
      <c r="J155" s="203">
        <f>ROUND($I$155*$H$155,2)</f>
        <v>0</v>
      </c>
      <c r="K155" s="200" t="s">
        <v>1188</v>
      </c>
      <c r="L155" s="102"/>
      <c r="M155" s="204"/>
      <c r="N155" s="205" t="s">
        <v>40</v>
      </c>
      <c r="P155" s="206">
        <f>$O$155*$H$155</f>
        <v>0</v>
      </c>
      <c r="Q155" s="206">
        <v>0.88535</v>
      </c>
      <c r="R155" s="206">
        <f>$Q$155*$H$155</f>
        <v>24.7898</v>
      </c>
      <c r="S155" s="206">
        <v>0</v>
      </c>
      <c r="T155" s="207">
        <f>$S$155*$H$155</f>
        <v>0</v>
      </c>
      <c r="AR155" s="82" t="s">
        <v>184</v>
      </c>
      <c r="AT155" s="82" t="s">
        <v>173</v>
      </c>
      <c r="AU155" s="82" t="s">
        <v>77</v>
      </c>
      <c r="AY155" s="82" t="s">
        <v>170</v>
      </c>
      <c r="BE155" s="208">
        <f>IF($N$155="základní",$J$155,0)</f>
        <v>0</v>
      </c>
      <c r="BF155" s="208">
        <f>IF($N$155="snížená",$J$155,0)</f>
        <v>0</v>
      </c>
      <c r="BG155" s="208">
        <f>IF($N$155="zákl. přenesená",$J$155,0)</f>
        <v>0</v>
      </c>
      <c r="BH155" s="208">
        <f>IF($N$155="sníž. přenesená",$J$155,0)</f>
        <v>0</v>
      </c>
      <c r="BI155" s="208">
        <f>IF($N$155="nulová",$J$155,0)</f>
        <v>0</v>
      </c>
      <c r="BJ155" s="82" t="s">
        <v>21</v>
      </c>
      <c r="BK155" s="208">
        <f>ROUND($I$155*$H$155,2)</f>
        <v>0</v>
      </c>
      <c r="BL155" s="82" t="s">
        <v>184</v>
      </c>
      <c r="BM155" s="82" t="s">
        <v>356</v>
      </c>
    </row>
    <row r="156" spans="2:65" s="88" customFormat="1" ht="15.75" customHeight="1">
      <c r="B156" s="102"/>
      <c r="C156" s="201" t="s">
        <v>365</v>
      </c>
      <c r="D156" s="201" t="s">
        <v>173</v>
      </c>
      <c r="E156" s="199" t="s">
        <v>793</v>
      </c>
      <c r="F156" s="200" t="s">
        <v>794</v>
      </c>
      <c r="G156" s="201" t="s">
        <v>423</v>
      </c>
      <c r="H156" s="202">
        <v>313.54</v>
      </c>
      <c r="I156" s="213"/>
      <c r="J156" s="203">
        <f>ROUND($I$156*$H$156,2)</f>
        <v>0</v>
      </c>
      <c r="K156" s="200" t="s">
        <v>1188</v>
      </c>
      <c r="L156" s="102"/>
      <c r="M156" s="204"/>
      <c r="N156" s="205" t="s">
        <v>40</v>
      </c>
      <c r="P156" s="206">
        <f>$O$156*$H$156</f>
        <v>0</v>
      </c>
      <c r="Q156" s="206">
        <v>0.14761</v>
      </c>
      <c r="R156" s="206">
        <f>$Q$156*$H$156</f>
        <v>46.2816394</v>
      </c>
      <c r="S156" s="206">
        <v>0</v>
      </c>
      <c r="T156" s="207">
        <f>$S$156*$H$156</f>
        <v>0</v>
      </c>
      <c r="AR156" s="82" t="s">
        <v>184</v>
      </c>
      <c r="AT156" s="82" t="s">
        <v>173</v>
      </c>
      <c r="AU156" s="82" t="s">
        <v>77</v>
      </c>
      <c r="AY156" s="82" t="s">
        <v>170</v>
      </c>
      <c r="BE156" s="208">
        <f>IF($N$156="základní",$J$156,0)</f>
        <v>0</v>
      </c>
      <c r="BF156" s="208">
        <f>IF($N$156="snížená",$J$156,0)</f>
        <v>0</v>
      </c>
      <c r="BG156" s="208">
        <f>IF($N$156="zákl. přenesená",$J$156,0)</f>
        <v>0</v>
      </c>
      <c r="BH156" s="208">
        <f>IF($N$156="sníž. přenesená",$J$156,0)</f>
        <v>0</v>
      </c>
      <c r="BI156" s="208">
        <f>IF($N$156="nulová",$J$156,0)</f>
        <v>0</v>
      </c>
      <c r="BJ156" s="82" t="s">
        <v>21</v>
      </c>
      <c r="BK156" s="208">
        <f>ROUND($I$156*$H$156,2)</f>
        <v>0</v>
      </c>
      <c r="BL156" s="82" t="s">
        <v>184</v>
      </c>
      <c r="BM156" s="82" t="s">
        <v>365</v>
      </c>
    </row>
    <row r="157" spans="2:51" s="88" customFormat="1" ht="15.75" customHeight="1">
      <c r="B157" s="215"/>
      <c r="D157" s="216" t="s">
        <v>223</v>
      </c>
      <c r="E157" s="217"/>
      <c r="F157" s="217" t="s">
        <v>870</v>
      </c>
      <c r="H157" s="218">
        <v>337.94</v>
      </c>
      <c r="L157" s="215"/>
      <c r="M157" s="219"/>
      <c r="T157" s="220"/>
      <c r="AT157" s="221" t="s">
        <v>223</v>
      </c>
      <c r="AU157" s="221" t="s">
        <v>77</v>
      </c>
      <c r="AV157" s="221" t="s">
        <v>77</v>
      </c>
      <c r="AW157" s="221" t="s">
        <v>149</v>
      </c>
      <c r="AX157" s="221" t="s">
        <v>69</v>
      </c>
      <c r="AY157" s="221" t="s">
        <v>170</v>
      </c>
    </row>
    <row r="158" spans="2:51" s="88" customFormat="1" ht="15.75" customHeight="1">
      <c r="B158" s="215"/>
      <c r="D158" s="222" t="s">
        <v>223</v>
      </c>
      <c r="E158" s="221"/>
      <c r="F158" s="217" t="s">
        <v>871</v>
      </c>
      <c r="H158" s="218">
        <v>-24.4</v>
      </c>
      <c r="L158" s="215"/>
      <c r="M158" s="219"/>
      <c r="T158" s="220"/>
      <c r="AT158" s="221" t="s">
        <v>223</v>
      </c>
      <c r="AU158" s="221" t="s">
        <v>77</v>
      </c>
      <c r="AV158" s="221" t="s">
        <v>77</v>
      </c>
      <c r="AW158" s="221" t="s">
        <v>149</v>
      </c>
      <c r="AX158" s="221" t="s">
        <v>69</v>
      </c>
      <c r="AY158" s="221" t="s">
        <v>170</v>
      </c>
    </row>
    <row r="159" spans="2:65" s="88" customFormat="1" ht="27" customHeight="1">
      <c r="B159" s="102"/>
      <c r="C159" s="229" t="s">
        <v>370</v>
      </c>
      <c r="D159" s="229" t="s">
        <v>308</v>
      </c>
      <c r="E159" s="230" t="s">
        <v>872</v>
      </c>
      <c r="F159" s="231" t="s">
        <v>873</v>
      </c>
      <c r="G159" s="232" t="s">
        <v>359</v>
      </c>
      <c r="H159" s="233">
        <v>11</v>
      </c>
      <c r="I159" s="238"/>
      <c r="J159" s="234">
        <f>ROUND($I$159*$H$159,2)</f>
        <v>0</v>
      </c>
      <c r="K159" s="231"/>
      <c r="L159" s="235"/>
      <c r="M159" s="236"/>
      <c r="N159" s="237" t="s">
        <v>40</v>
      </c>
      <c r="P159" s="206">
        <f>$O$159*$H$159</f>
        <v>0</v>
      </c>
      <c r="Q159" s="206">
        <v>1.68</v>
      </c>
      <c r="R159" s="206">
        <f>$Q$159*$H$159</f>
        <v>18.48</v>
      </c>
      <c r="S159" s="206">
        <v>0</v>
      </c>
      <c r="T159" s="207">
        <f>$S$159*$H$159</f>
        <v>0</v>
      </c>
      <c r="AR159" s="82" t="s">
        <v>196</v>
      </c>
      <c r="AT159" s="82" t="s">
        <v>308</v>
      </c>
      <c r="AU159" s="82" t="s">
        <v>77</v>
      </c>
      <c r="AY159" s="88" t="s">
        <v>170</v>
      </c>
      <c r="BE159" s="208">
        <f>IF($N$159="základní",$J$159,0)</f>
        <v>0</v>
      </c>
      <c r="BF159" s="208">
        <f>IF($N$159="snížená",$J$159,0)</f>
        <v>0</v>
      </c>
      <c r="BG159" s="208">
        <f>IF($N$159="zákl. přenesená",$J$159,0)</f>
        <v>0</v>
      </c>
      <c r="BH159" s="208">
        <f>IF($N$159="sníž. přenesená",$J$159,0)</f>
        <v>0</v>
      </c>
      <c r="BI159" s="208">
        <f>IF($N$159="nulová",$J$159,0)</f>
        <v>0</v>
      </c>
      <c r="BJ159" s="82" t="s">
        <v>21</v>
      </c>
      <c r="BK159" s="208">
        <f>ROUND($I$159*$H$159,2)</f>
        <v>0</v>
      </c>
      <c r="BL159" s="82" t="s">
        <v>184</v>
      </c>
      <c r="BM159" s="82" t="s">
        <v>370</v>
      </c>
    </row>
    <row r="160" spans="2:65" s="88" customFormat="1" ht="15.75" customHeight="1">
      <c r="B160" s="102"/>
      <c r="C160" s="232" t="s">
        <v>374</v>
      </c>
      <c r="D160" s="232" t="s">
        <v>308</v>
      </c>
      <c r="E160" s="230" t="s">
        <v>874</v>
      </c>
      <c r="F160" s="231" t="s">
        <v>797</v>
      </c>
      <c r="G160" s="232" t="s">
        <v>359</v>
      </c>
      <c r="H160" s="233">
        <v>635</v>
      </c>
      <c r="I160" s="238"/>
      <c r="J160" s="234">
        <f>ROUND($I$160*$H$160,2)</f>
        <v>0</v>
      </c>
      <c r="K160" s="231"/>
      <c r="L160" s="235"/>
      <c r="M160" s="236"/>
      <c r="N160" s="237" t="s">
        <v>40</v>
      </c>
      <c r="P160" s="206">
        <f>$O$160*$H$160</f>
        <v>0</v>
      </c>
      <c r="Q160" s="206">
        <v>0.075</v>
      </c>
      <c r="R160" s="206">
        <f>$Q$160*$H$160</f>
        <v>47.625</v>
      </c>
      <c r="S160" s="206">
        <v>0</v>
      </c>
      <c r="T160" s="207">
        <f>$S$160*$H$160</f>
        <v>0</v>
      </c>
      <c r="AR160" s="82" t="s">
        <v>196</v>
      </c>
      <c r="AT160" s="82" t="s">
        <v>308</v>
      </c>
      <c r="AU160" s="82" t="s">
        <v>77</v>
      </c>
      <c r="AY160" s="82" t="s">
        <v>170</v>
      </c>
      <c r="BE160" s="208">
        <f>IF($N$160="základní",$J$160,0)</f>
        <v>0</v>
      </c>
      <c r="BF160" s="208">
        <f>IF($N$160="snížená",$J$160,0)</f>
        <v>0</v>
      </c>
      <c r="BG160" s="208">
        <f>IF($N$160="zákl. přenesená",$J$160,0)</f>
        <v>0</v>
      </c>
      <c r="BH160" s="208">
        <f>IF($N$160="sníž. přenesená",$J$160,0)</f>
        <v>0</v>
      </c>
      <c r="BI160" s="208">
        <f>IF($N$160="nulová",$J$160,0)</f>
        <v>0</v>
      </c>
      <c r="BJ160" s="82" t="s">
        <v>21</v>
      </c>
      <c r="BK160" s="208">
        <f>ROUND($I$160*$H$160,2)</f>
        <v>0</v>
      </c>
      <c r="BL160" s="82" t="s">
        <v>184</v>
      </c>
      <c r="BM160" s="82" t="s">
        <v>374</v>
      </c>
    </row>
    <row r="161" spans="2:63" s="188" customFormat="1" ht="30.75" customHeight="1">
      <c r="B161" s="187"/>
      <c r="D161" s="189" t="s">
        <v>68</v>
      </c>
      <c r="E161" s="196" t="s">
        <v>412</v>
      </c>
      <c r="F161" s="196" t="s">
        <v>413</v>
      </c>
      <c r="J161" s="197">
        <f>$BK$161</f>
        <v>0</v>
      </c>
      <c r="L161" s="187"/>
      <c r="M161" s="192"/>
      <c r="P161" s="193">
        <f>$P$162</f>
        <v>0</v>
      </c>
      <c r="R161" s="193">
        <f>$R$162</f>
        <v>0</v>
      </c>
      <c r="T161" s="194">
        <f>$T$162</f>
        <v>0</v>
      </c>
      <c r="AR161" s="189" t="s">
        <v>21</v>
      </c>
      <c r="AT161" s="189" t="s">
        <v>68</v>
      </c>
      <c r="AU161" s="189" t="s">
        <v>21</v>
      </c>
      <c r="AY161" s="189" t="s">
        <v>170</v>
      </c>
      <c r="BK161" s="195">
        <f>$BK$162</f>
        <v>0</v>
      </c>
    </row>
    <row r="162" spans="2:65" s="88" customFormat="1" ht="15.75" customHeight="1">
      <c r="B162" s="102"/>
      <c r="C162" s="201" t="s">
        <v>378</v>
      </c>
      <c r="D162" s="201" t="s">
        <v>173</v>
      </c>
      <c r="E162" s="199" t="s">
        <v>415</v>
      </c>
      <c r="F162" s="200" t="s">
        <v>416</v>
      </c>
      <c r="G162" s="201" t="s">
        <v>340</v>
      </c>
      <c r="H162" s="202">
        <v>375.927</v>
      </c>
      <c r="I162" s="213"/>
      <c r="J162" s="203">
        <f>ROUND($I$162*$H$162,2)</f>
        <v>0</v>
      </c>
      <c r="K162" s="200" t="s">
        <v>1188</v>
      </c>
      <c r="L162" s="102"/>
      <c r="M162" s="204"/>
      <c r="N162" s="205" t="s">
        <v>40</v>
      </c>
      <c r="P162" s="206">
        <f>$O$162*$H$162</f>
        <v>0</v>
      </c>
      <c r="Q162" s="206">
        <v>0</v>
      </c>
      <c r="R162" s="206">
        <f>$Q$162*$H$162</f>
        <v>0</v>
      </c>
      <c r="S162" s="206">
        <v>0</v>
      </c>
      <c r="T162" s="207">
        <f>$S$162*$H$162</f>
        <v>0</v>
      </c>
      <c r="AR162" s="82" t="s">
        <v>184</v>
      </c>
      <c r="AT162" s="82" t="s">
        <v>173</v>
      </c>
      <c r="AU162" s="82" t="s">
        <v>77</v>
      </c>
      <c r="AY162" s="82" t="s">
        <v>170</v>
      </c>
      <c r="BE162" s="208">
        <f>IF($N$162="základní",$J$162,0)</f>
        <v>0</v>
      </c>
      <c r="BF162" s="208">
        <f>IF($N$162="snížená",$J$162,0)</f>
        <v>0</v>
      </c>
      <c r="BG162" s="208">
        <f>IF($N$162="zákl. přenesená",$J$162,0)</f>
        <v>0</v>
      </c>
      <c r="BH162" s="208">
        <f>IF($N$162="sníž. přenesená",$J$162,0)</f>
        <v>0</v>
      </c>
      <c r="BI162" s="208">
        <f>IF($N$162="nulová",$J$162,0)</f>
        <v>0</v>
      </c>
      <c r="BJ162" s="82" t="s">
        <v>21</v>
      </c>
      <c r="BK162" s="208">
        <f>ROUND($I$162*$H$162,2)</f>
        <v>0</v>
      </c>
      <c r="BL162" s="82" t="s">
        <v>184</v>
      </c>
      <c r="BM162" s="82" t="s">
        <v>378</v>
      </c>
    </row>
    <row r="163" spans="2:63" s="188" customFormat="1" ht="37.5" customHeight="1">
      <c r="B163" s="187"/>
      <c r="D163" s="189" t="s">
        <v>68</v>
      </c>
      <c r="E163" s="190" t="s">
        <v>417</v>
      </c>
      <c r="F163" s="190" t="s">
        <v>417</v>
      </c>
      <c r="J163" s="191">
        <f>$BK$163</f>
        <v>0</v>
      </c>
      <c r="L163" s="187"/>
      <c r="M163" s="192"/>
      <c r="P163" s="193">
        <f>$P$164</f>
        <v>0</v>
      </c>
      <c r="R163" s="193">
        <f>$R$164</f>
        <v>0.0013800000000000002</v>
      </c>
      <c r="T163" s="194">
        <f>$T$164</f>
        <v>0</v>
      </c>
      <c r="AR163" s="189" t="s">
        <v>77</v>
      </c>
      <c r="AT163" s="189" t="s">
        <v>68</v>
      </c>
      <c r="AU163" s="189" t="s">
        <v>69</v>
      </c>
      <c r="AY163" s="189" t="s">
        <v>170</v>
      </c>
      <c r="BK163" s="195">
        <f>$BK$164</f>
        <v>0</v>
      </c>
    </row>
    <row r="164" spans="2:63" s="188" customFormat="1" ht="21" customHeight="1">
      <c r="B164" s="187"/>
      <c r="D164" s="189" t="s">
        <v>68</v>
      </c>
      <c r="E164" s="196" t="s">
        <v>418</v>
      </c>
      <c r="F164" s="196" t="s">
        <v>419</v>
      </c>
      <c r="J164" s="197">
        <f>$BK$164</f>
        <v>0</v>
      </c>
      <c r="L164" s="187"/>
      <c r="M164" s="192"/>
      <c r="P164" s="193">
        <f>SUM($P$165:$P$168)</f>
        <v>0</v>
      </c>
      <c r="R164" s="193">
        <f>SUM($R$165:$R$168)</f>
        <v>0.0013800000000000002</v>
      </c>
      <c r="T164" s="194">
        <f>SUM($T$165:$T$168)</f>
        <v>0</v>
      </c>
      <c r="AR164" s="189" t="s">
        <v>77</v>
      </c>
      <c r="AT164" s="189" t="s">
        <v>68</v>
      </c>
      <c r="AU164" s="189" t="s">
        <v>21</v>
      </c>
      <c r="AY164" s="189" t="s">
        <v>170</v>
      </c>
      <c r="BK164" s="195">
        <f>SUM($BK$165:$BK$168)</f>
        <v>0</v>
      </c>
    </row>
    <row r="165" spans="2:65" s="88" customFormat="1" ht="15.75" customHeight="1">
      <c r="B165" s="102"/>
      <c r="C165" s="201" t="s">
        <v>382</v>
      </c>
      <c r="D165" s="201" t="s">
        <v>173</v>
      </c>
      <c r="E165" s="199" t="s">
        <v>421</v>
      </c>
      <c r="F165" s="200" t="s">
        <v>422</v>
      </c>
      <c r="G165" s="201" t="s">
        <v>423</v>
      </c>
      <c r="H165" s="202">
        <v>27.6</v>
      </c>
      <c r="I165" s="213"/>
      <c r="J165" s="203">
        <f>ROUND($I$165*$H$165,2)</f>
        <v>0</v>
      </c>
      <c r="K165" s="200" t="s">
        <v>1188</v>
      </c>
      <c r="L165" s="102"/>
      <c r="M165" s="204"/>
      <c r="N165" s="205" t="s">
        <v>40</v>
      </c>
      <c r="P165" s="206">
        <f>$O$165*$H$165</f>
        <v>0</v>
      </c>
      <c r="Q165" s="206">
        <v>5E-05</v>
      </c>
      <c r="R165" s="206">
        <f>$Q$165*$H$165</f>
        <v>0.0013800000000000002</v>
      </c>
      <c r="S165" s="206">
        <v>0</v>
      </c>
      <c r="T165" s="207">
        <f>$S$165*$H$165</f>
        <v>0</v>
      </c>
      <c r="AR165" s="82" t="s">
        <v>276</v>
      </c>
      <c r="AT165" s="82" t="s">
        <v>173</v>
      </c>
      <c r="AU165" s="82" t="s">
        <v>77</v>
      </c>
      <c r="AY165" s="82" t="s">
        <v>170</v>
      </c>
      <c r="BE165" s="208">
        <f>IF($N$165="základní",$J$165,0)</f>
        <v>0</v>
      </c>
      <c r="BF165" s="208">
        <f>IF($N$165="snížená",$J$165,0)</f>
        <v>0</v>
      </c>
      <c r="BG165" s="208">
        <f>IF($N$165="zákl. přenesená",$J$165,0)</f>
        <v>0</v>
      </c>
      <c r="BH165" s="208">
        <f>IF($N$165="sníž. přenesená",$J$165,0)</f>
        <v>0</v>
      </c>
      <c r="BI165" s="208">
        <f>IF($N$165="nulová",$J$165,0)</f>
        <v>0</v>
      </c>
      <c r="BJ165" s="82" t="s">
        <v>21</v>
      </c>
      <c r="BK165" s="208">
        <f>ROUND($I$165*$H$165,2)</f>
        <v>0</v>
      </c>
      <c r="BL165" s="82" t="s">
        <v>276</v>
      </c>
      <c r="BM165" s="82" t="s">
        <v>382</v>
      </c>
    </row>
    <row r="166" spans="2:51" s="88" customFormat="1" ht="15.75" customHeight="1">
      <c r="B166" s="215"/>
      <c r="D166" s="216" t="s">
        <v>223</v>
      </c>
      <c r="E166" s="217"/>
      <c r="F166" s="217" t="s">
        <v>875</v>
      </c>
      <c r="H166" s="218">
        <v>27.6</v>
      </c>
      <c r="L166" s="215"/>
      <c r="M166" s="219"/>
      <c r="T166" s="220"/>
      <c r="AT166" s="221" t="s">
        <v>223</v>
      </c>
      <c r="AU166" s="221" t="s">
        <v>77</v>
      </c>
      <c r="AV166" s="221" t="s">
        <v>77</v>
      </c>
      <c r="AW166" s="221" t="s">
        <v>149</v>
      </c>
      <c r="AX166" s="221" t="s">
        <v>69</v>
      </c>
      <c r="AY166" s="221" t="s">
        <v>170</v>
      </c>
    </row>
    <row r="167" spans="2:65" s="88" customFormat="1" ht="27" customHeight="1">
      <c r="B167" s="102"/>
      <c r="C167" s="229" t="s">
        <v>386</v>
      </c>
      <c r="D167" s="229" t="s">
        <v>308</v>
      </c>
      <c r="E167" s="230" t="s">
        <v>876</v>
      </c>
      <c r="F167" s="231" t="s">
        <v>877</v>
      </c>
      <c r="G167" s="232" t="s">
        <v>176</v>
      </c>
      <c r="H167" s="233">
        <v>6</v>
      </c>
      <c r="I167" s="238"/>
      <c r="J167" s="234">
        <f>ROUND($I$167*$H$167,2)</f>
        <v>0</v>
      </c>
      <c r="K167" s="231"/>
      <c r="L167" s="235"/>
      <c r="M167" s="236"/>
      <c r="N167" s="237" t="s">
        <v>40</v>
      </c>
      <c r="P167" s="206">
        <f>$O$167*$H$167</f>
        <v>0</v>
      </c>
      <c r="Q167" s="206">
        <v>0</v>
      </c>
      <c r="R167" s="206">
        <f>$Q$167*$H$167</f>
        <v>0</v>
      </c>
      <c r="S167" s="206">
        <v>0</v>
      </c>
      <c r="T167" s="207">
        <f>$S$167*$H$167</f>
        <v>0</v>
      </c>
      <c r="AR167" s="82" t="s">
        <v>374</v>
      </c>
      <c r="AT167" s="82" t="s">
        <v>308</v>
      </c>
      <c r="AU167" s="82" t="s">
        <v>77</v>
      </c>
      <c r="AY167" s="88" t="s">
        <v>170</v>
      </c>
      <c r="BE167" s="208">
        <f>IF($N$167="základní",$J$167,0)</f>
        <v>0</v>
      </c>
      <c r="BF167" s="208">
        <f>IF($N$167="snížená",$J$167,0)</f>
        <v>0</v>
      </c>
      <c r="BG167" s="208">
        <f>IF($N$167="zákl. přenesená",$J$167,0)</f>
        <v>0</v>
      </c>
      <c r="BH167" s="208">
        <f>IF($N$167="sníž. přenesená",$J$167,0)</f>
        <v>0</v>
      </c>
      <c r="BI167" s="208">
        <f>IF($N$167="nulová",$J$167,0)</f>
        <v>0</v>
      </c>
      <c r="BJ167" s="82" t="s">
        <v>21</v>
      </c>
      <c r="BK167" s="208">
        <f>ROUND($I$167*$H$167,2)</f>
        <v>0</v>
      </c>
      <c r="BL167" s="82" t="s">
        <v>276</v>
      </c>
      <c r="BM167" s="82" t="s">
        <v>390</v>
      </c>
    </row>
    <row r="168" spans="2:65" s="88" customFormat="1" ht="15.75" customHeight="1">
      <c r="B168" s="102"/>
      <c r="C168" s="201" t="s">
        <v>390</v>
      </c>
      <c r="D168" s="201" t="s">
        <v>173</v>
      </c>
      <c r="E168" s="199" t="s">
        <v>878</v>
      </c>
      <c r="F168" s="200" t="s">
        <v>430</v>
      </c>
      <c r="G168" s="201" t="s">
        <v>210</v>
      </c>
      <c r="H168" s="214"/>
      <c r="I168" s="213"/>
      <c r="J168" s="203">
        <f>ROUND($I$168*$H$168,2)</f>
        <v>0</v>
      </c>
      <c r="K168" s="200" t="s">
        <v>1188</v>
      </c>
      <c r="L168" s="102"/>
      <c r="M168" s="204"/>
      <c r="N168" s="205" t="s">
        <v>40</v>
      </c>
      <c r="P168" s="206">
        <f>$O$168*$H$168</f>
        <v>0</v>
      </c>
      <c r="Q168" s="206">
        <v>0</v>
      </c>
      <c r="R168" s="206">
        <f>$Q$168*$H$168</f>
        <v>0</v>
      </c>
      <c r="S168" s="206">
        <v>0</v>
      </c>
      <c r="T168" s="207">
        <f>$S$168*$H$168</f>
        <v>0</v>
      </c>
      <c r="AR168" s="82" t="s">
        <v>276</v>
      </c>
      <c r="AT168" s="82" t="s">
        <v>173</v>
      </c>
      <c r="AU168" s="82" t="s">
        <v>77</v>
      </c>
      <c r="AY168" s="82" t="s">
        <v>170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82" t="s">
        <v>21</v>
      </c>
      <c r="BK168" s="208">
        <f>ROUND($I$168*$H$168,2)</f>
        <v>0</v>
      </c>
      <c r="BL168" s="82" t="s">
        <v>276</v>
      </c>
      <c r="BM168" s="82" t="s">
        <v>386</v>
      </c>
    </row>
    <row r="169" spans="2:63" s="188" customFormat="1" ht="37.5" customHeight="1">
      <c r="B169" s="187"/>
      <c r="D169" s="189" t="s">
        <v>68</v>
      </c>
      <c r="E169" s="190" t="s">
        <v>206</v>
      </c>
      <c r="F169" s="190" t="s">
        <v>206</v>
      </c>
      <c r="J169" s="191">
        <f>$BK$169</f>
        <v>0</v>
      </c>
      <c r="L169" s="187"/>
      <c r="M169" s="192"/>
      <c r="P169" s="193">
        <f>$P$170</f>
        <v>0</v>
      </c>
      <c r="R169" s="193">
        <f>$R$170</f>
        <v>0</v>
      </c>
      <c r="T169" s="194">
        <f>$T$170</f>
        <v>0</v>
      </c>
      <c r="AR169" s="189" t="s">
        <v>187</v>
      </c>
      <c r="AT169" s="189" t="s">
        <v>68</v>
      </c>
      <c r="AU169" s="189" t="s">
        <v>69</v>
      </c>
      <c r="AY169" s="189" t="s">
        <v>170</v>
      </c>
      <c r="BK169" s="195">
        <f>$BK$170</f>
        <v>0</v>
      </c>
    </row>
    <row r="170" spans="2:65" s="88" customFormat="1" ht="15.75" customHeight="1">
      <c r="B170" s="102"/>
      <c r="C170" s="201" t="s">
        <v>396</v>
      </c>
      <c r="D170" s="201" t="s">
        <v>173</v>
      </c>
      <c r="E170" s="199" t="s">
        <v>879</v>
      </c>
      <c r="F170" s="200" t="s">
        <v>209</v>
      </c>
      <c r="G170" s="201" t="s">
        <v>210</v>
      </c>
      <c r="H170" s="214"/>
      <c r="I170" s="213"/>
      <c r="J170" s="203">
        <f>ROUND($I$170*$H$170,2)</f>
        <v>0</v>
      </c>
      <c r="K170" s="200"/>
      <c r="L170" s="102"/>
      <c r="M170" s="204"/>
      <c r="N170" s="209" t="s">
        <v>40</v>
      </c>
      <c r="O170" s="210"/>
      <c r="P170" s="211">
        <f>$O$170*$H$170</f>
        <v>0</v>
      </c>
      <c r="Q170" s="211">
        <v>0</v>
      </c>
      <c r="R170" s="211">
        <f>$Q$170*$H$170</f>
        <v>0</v>
      </c>
      <c r="S170" s="211">
        <v>0</v>
      </c>
      <c r="T170" s="212">
        <f>$S$170*$H$170</f>
        <v>0</v>
      </c>
      <c r="AR170" s="82" t="s">
        <v>211</v>
      </c>
      <c r="AT170" s="82" t="s">
        <v>173</v>
      </c>
      <c r="AU170" s="82" t="s">
        <v>21</v>
      </c>
      <c r="AY170" s="82" t="s">
        <v>170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82" t="s">
        <v>21</v>
      </c>
      <c r="BK170" s="208">
        <f>ROUND($I$170*$H$170,2)</f>
        <v>0</v>
      </c>
      <c r="BL170" s="82" t="s">
        <v>211</v>
      </c>
      <c r="BM170" s="82" t="s">
        <v>396</v>
      </c>
    </row>
    <row r="171" spans="2:12" s="88" customFormat="1" ht="7.5" customHeight="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02"/>
    </row>
    <row r="218" s="87" customFormat="1" ht="14.25" customHeight="1"/>
  </sheetData>
  <sheetProtection password="CB71" sheet="1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0"/>
  <sheetViews>
    <sheetView showGridLines="0" tabSelected="1" zoomScalePageLayoutView="0" workbookViewId="0" topLeftCell="A1">
      <pane ySplit="1" topLeftCell="A83" activePane="bottomLeft" state="frozen"/>
      <selection pane="topLeft" activeCell="AI10" sqref="AI10"/>
      <selection pane="bottomLeft" activeCell="H98" sqref="H98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107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880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ROUND($J$82,2)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ROUND(SUM($BE$82:$BE$179),2)</f>
        <v>0</v>
      </c>
      <c r="I30" s="163">
        <v>0.21</v>
      </c>
      <c r="J30" s="162">
        <f>ROUND(ROUND((SUM($BE$82:$BE$179)),2)*$I$30,2)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ROUND(SUM($BF$82:$BF$179),2)</f>
        <v>0</v>
      </c>
      <c r="I31" s="163">
        <v>0.15</v>
      </c>
      <c r="J31" s="162">
        <f>ROUND(ROUND((SUM($BF$82:$BF$179)),2)*$I$31,2)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ROUND(SUM($BG$82:$BG$179),2)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ROUND(SUM($BH$82:$BH$179),2)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ROUND(SUM($BI$82:$BI$179),2)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10.1 - Biologická opatření - hospodárnice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$J$82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$J$83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$J$84</f>
        <v>0</v>
      </c>
      <c r="K58" s="177"/>
    </row>
    <row r="59" spans="2:11" s="173" customFormat="1" ht="21" customHeight="1">
      <c r="B59" s="174"/>
      <c r="D59" s="175" t="s">
        <v>216</v>
      </c>
      <c r="E59" s="175"/>
      <c r="F59" s="175"/>
      <c r="G59" s="175"/>
      <c r="H59" s="175"/>
      <c r="I59" s="175"/>
      <c r="J59" s="176">
        <f>$J$133</f>
        <v>0</v>
      </c>
      <c r="K59" s="177"/>
    </row>
    <row r="60" spans="2:11" s="173" customFormat="1" ht="21" customHeight="1">
      <c r="B60" s="174"/>
      <c r="D60" s="175" t="s">
        <v>217</v>
      </c>
      <c r="E60" s="175"/>
      <c r="F60" s="175"/>
      <c r="G60" s="175"/>
      <c r="H60" s="175"/>
      <c r="I60" s="175"/>
      <c r="J60" s="176">
        <f>$J$165</f>
        <v>0</v>
      </c>
      <c r="K60" s="177"/>
    </row>
    <row r="61" spans="2:11" s="173" customFormat="1" ht="21" customHeight="1">
      <c r="B61" s="174"/>
      <c r="D61" s="175" t="s">
        <v>218</v>
      </c>
      <c r="E61" s="175"/>
      <c r="F61" s="175"/>
      <c r="G61" s="175"/>
      <c r="H61" s="175"/>
      <c r="I61" s="175"/>
      <c r="J61" s="176">
        <f>$J$176</f>
        <v>0</v>
      </c>
      <c r="K61" s="177"/>
    </row>
    <row r="62" spans="2:11" s="143" customFormat="1" ht="25.5" customHeight="1">
      <c r="B62" s="169"/>
      <c r="D62" s="170" t="s">
        <v>152</v>
      </c>
      <c r="E62" s="170"/>
      <c r="F62" s="170"/>
      <c r="G62" s="170"/>
      <c r="H62" s="170"/>
      <c r="I62" s="170"/>
      <c r="J62" s="171">
        <f>$J$178</f>
        <v>0</v>
      </c>
      <c r="K62" s="172"/>
    </row>
    <row r="63" spans="2:11" s="88" customFormat="1" ht="22.5" customHeight="1">
      <c r="B63" s="102"/>
      <c r="K63" s="105"/>
    </row>
    <row r="64" spans="2:11" s="88" customFormat="1" ht="7.5" customHeight="1">
      <c r="B64" s="116"/>
      <c r="C64" s="117"/>
      <c r="D64" s="117"/>
      <c r="E64" s="117"/>
      <c r="F64" s="117"/>
      <c r="G64" s="117"/>
      <c r="H64" s="117"/>
      <c r="I64" s="117"/>
      <c r="J64" s="117"/>
      <c r="K64" s="118"/>
    </row>
    <row r="68" spans="2:12" s="88" customFormat="1" ht="7.5" customHeight="1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02"/>
    </row>
    <row r="69" spans="2:12" s="88" customFormat="1" ht="37.5" customHeight="1">
      <c r="B69" s="102"/>
      <c r="C69" s="93" t="s">
        <v>154</v>
      </c>
      <c r="L69" s="102"/>
    </row>
    <row r="70" spans="2:12" s="88" customFormat="1" ht="7.5" customHeight="1">
      <c r="B70" s="102"/>
      <c r="L70" s="102"/>
    </row>
    <row r="71" spans="2:12" s="88" customFormat="1" ht="15" customHeight="1">
      <c r="B71" s="102"/>
      <c r="C71" s="99" t="s">
        <v>16</v>
      </c>
      <c r="L71" s="102"/>
    </row>
    <row r="72" spans="2:12" s="88" customFormat="1" ht="16.5" customHeight="1">
      <c r="B72" s="102"/>
      <c r="E72" s="278" t="str">
        <f>$E$7</f>
        <v>Napojení ÚSES Komořansko - gravitační propojení přeložky vesnického potoka s řekou Bílinou</v>
      </c>
      <c r="F72" s="244"/>
      <c r="G72" s="244"/>
      <c r="H72" s="244"/>
      <c r="L72" s="102"/>
    </row>
    <row r="73" spans="2:12" s="88" customFormat="1" ht="15" customHeight="1">
      <c r="B73" s="102"/>
      <c r="C73" s="99" t="s">
        <v>143</v>
      </c>
      <c r="L73" s="102"/>
    </row>
    <row r="74" spans="2:12" s="88" customFormat="1" ht="19.5" customHeight="1">
      <c r="B74" s="102"/>
      <c r="E74" s="260" t="str">
        <f>$E$9</f>
        <v>SO 10.1 - Biologická opatření - hospodárnice</v>
      </c>
      <c r="F74" s="244"/>
      <c r="G74" s="244"/>
      <c r="H74" s="244"/>
      <c r="L74" s="102"/>
    </row>
    <row r="75" spans="2:12" s="88" customFormat="1" ht="7.5" customHeight="1">
      <c r="B75" s="102"/>
      <c r="L75" s="102"/>
    </row>
    <row r="76" spans="2:12" s="88" customFormat="1" ht="18.75" customHeight="1">
      <c r="B76" s="102"/>
      <c r="C76" s="99" t="s">
        <v>22</v>
      </c>
      <c r="F76" s="80" t="str">
        <f>$F$12</f>
        <v> </v>
      </c>
      <c r="I76" s="99" t="s">
        <v>24</v>
      </c>
      <c r="J76" s="125" t="str">
        <f>IF($J$12="","",$J$12)</f>
        <v>09.02.2015</v>
      </c>
      <c r="L76" s="102"/>
    </row>
    <row r="77" spans="2:12" s="88" customFormat="1" ht="7.5" customHeight="1">
      <c r="B77" s="102"/>
      <c r="L77" s="102"/>
    </row>
    <row r="78" spans="2:12" s="88" customFormat="1" ht="15.75" customHeight="1">
      <c r="B78" s="102"/>
      <c r="C78" s="99" t="s">
        <v>27</v>
      </c>
      <c r="F78" s="80" t="str">
        <f>$E$15</f>
        <v> Ministerstvo financí</v>
      </c>
      <c r="I78" s="99" t="s">
        <v>32</v>
      </c>
      <c r="J78" s="80" t="str">
        <f>$E$21</f>
        <v> Vodohospodářské projekty Teplice spol. s r.o.</v>
      </c>
      <c r="L78" s="102"/>
    </row>
    <row r="79" spans="2:12" s="88" customFormat="1" ht="15" customHeight="1">
      <c r="B79" s="102"/>
      <c r="C79" s="99" t="s">
        <v>30</v>
      </c>
      <c r="F79" s="80">
        <f>IF($E$18="","",$E$18)</f>
      </c>
      <c r="L79" s="102"/>
    </row>
    <row r="80" spans="2:12" s="88" customFormat="1" ht="11.25" customHeight="1">
      <c r="B80" s="102"/>
      <c r="L80" s="102"/>
    </row>
    <row r="81" spans="2:20" s="178" customFormat="1" ht="30" customHeight="1">
      <c r="B81" s="179"/>
      <c r="C81" s="180" t="s">
        <v>155</v>
      </c>
      <c r="D81" s="181" t="s">
        <v>54</v>
      </c>
      <c r="E81" s="181" t="s">
        <v>50</v>
      </c>
      <c r="F81" s="181" t="s">
        <v>156</v>
      </c>
      <c r="G81" s="181" t="s">
        <v>157</v>
      </c>
      <c r="H81" s="181" t="s">
        <v>158</v>
      </c>
      <c r="I81" s="181" t="s">
        <v>159</v>
      </c>
      <c r="J81" s="181" t="s">
        <v>160</v>
      </c>
      <c r="K81" s="182" t="s">
        <v>161</v>
      </c>
      <c r="L81" s="179"/>
      <c r="M81" s="131" t="s">
        <v>162</v>
      </c>
      <c r="N81" s="132" t="s">
        <v>39</v>
      </c>
      <c r="O81" s="132" t="s">
        <v>163</v>
      </c>
      <c r="P81" s="132" t="s">
        <v>164</v>
      </c>
      <c r="Q81" s="132" t="s">
        <v>165</v>
      </c>
      <c r="R81" s="132" t="s">
        <v>166</v>
      </c>
      <c r="S81" s="132" t="s">
        <v>167</v>
      </c>
      <c r="T81" s="133" t="s">
        <v>168</v>
      </c>
    </row>
    <row r="82" spans="2:63" s="88" customFormat="1" ht="30" customHeight="1">
      <c r="B82" s="102"/>
      <c r="C82" s="136" t="s">
        <v>148</v>
      </c>
      <c r="J82" s="183">
        <f>$BK$82</f>
        <v>0</v>
      </c>
      <c r="L82" s="102"/>
      <c r="M82" s="135"/>
      <c r="N82" s="126"/>
      <c r="O82" s="126"/>
      <c r="P82" s="184">
        <f>$P$83+$P$178</f>
        <v>0</v>
      </c>
      <c r="Q82" s="126"/>
      <c r="R82" s="184">
        <f>$R$83+$R$178</f>
        <v>19108.03522</v>
      </c>
      <c r="S82" s="126"/>
      <c r="T82" s="185">
        <f>$T$83+$T$178</f>
        <v>0</v>
      </c>
      <c r="AT82" s="88" t="s">
        <v>68</v>
      </c>
      <c r="AU82" s="88" t="s">
        <v>149</v>
      </c>
      <c r="BK82" s="186">
        <f>$BK$83+$BK$178</f>
        <v>0</v>
      </c>
    </row>
    <row r="83" spans="2:63" s="188" customFormat="1" ht="37.5" customHeight="1">
      <c r="B83" s="187"/>
      <c r="D83" s="189" t="s">
        <v>68</v>
      </c>
      <c r="E83" s="190" t="s">
        <v>169</v>
      </c>
      <c r="F83" s="190" t="s">
        <v>169</v>
      </c>
      <c r="J83" s="191">
        <f>$BK$83</f>
        <v>0</v>
      </c>
      <c r="L83" s="187"/>
      <c r="M83" s="192"/>
      <c r="P83" s="193">
        <f>$P$84+$P$133+$P$165+$P$176</f>
        <v>0</v>
      </c>
      <c r="R83" s="193">
        <f>$R$84+$R$133+$R$165+$R$176</f>
        <v>19108.03522</v>
      </c>
      <c r="T83" s="194">
        <f>$T$84+$T$133+$T$165+$T$176</f>
        <v>0</v>
      </c>
      <c r="AR83" s="189" t="s">
        <v>21</v>
      </c>
      <c r="AT83" s="189" t="s">
        <v>68</v>
      </c>
      <c r="AU83" s="189" t="s">
        <v>69</v>
      </c>
      <c r="AY83" s="189" t="s">
        <v>170</v>
      </c>
      <c r="BK83" s="195">
        <f>$BK$84+$BK$133+$BK$165+$BK$176</f>
        <v>0</v>
      </c>
    </row>
    <row r="84" spans="2:63" s="188" customFormat="1" ht="21" customHeight="1">
      <c r="B84" s="187"/>
      <c r="D84" s="189" t="s">
        <v>68</v>
      </c>
      <c r="E84" s="196" t="s">
        <v>171</v>
      </c>
      <c r="F84" s="196" t="s">
        <v>172</v>
      </c>
      <c r="J84" s="197">
        <f>$BK$84</f>
        <v>0</v>
      </c>
      <c r="L84" s="187"/>
      <c r="M84" s="192"/>
      <c r="P84" s="193">
        <f>SUM($P$85:$P$132)</f>
        <v>0</v>
      </c>
      <c r="R84" s="193">
        <f>SUM($R$85:$R$132)</f>
        <v>0</v>
      </c>
      <c r="T84" s="194">
        <f>SUM($T$85:$T$132)</f>
        <v>0</v>
      </c>
      <c r="AR84" s="189" t="s">
        <v>21</v>
      </c>
      <c r="AT84" s="189" t="s">
        <v>68</v>
      </c>
      <c r="AU84" s="189" t="s">
        <v>21</v>
      </c>
      <c r="AY84" s="189" t="s">
        <v>170</v>
      </c>
      <c r="BK84" s="195">
        <f>SUM($BK$85:$BK$132)</f>
        <v>0</v>
      </c>
    </row>
    <row r="85" spans="2:65" s="88" customFormat="1" ht="15.75" customHeight="1">
      <c r="B85" s="102"/>
      <c r="C85" s="198" t="s">
        <v>21</v>
      </c>
      <c r="D85" s="198" t="s">
        <v>173</v>
      </c>
      <c r="E85" s="199" t="s">
        <v>881</v>
      </c>
      <c r="F85" s="200" t="s">
        <v>882</v>
      </c>
      <c r="G85" s="201" t="s">
        <v>199</v>
      </c>
      <c r="H85" s="202">
        <v>1282.49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21</v>
      </c>
    </row>
    <row r="86" spans="2:51" s="88" customFormat="1" ht="15.75" customHeight="1">
      <c r="B86" s="215"/>
      <c r="D86" s="216" t="s">
        <v>223</v>
      </c>
      <c r="E86" s="217"/>
      <c r="F86" s="217" t="s">
        <v>883</v>
      </c>
      <c r="H86" s="218">
        <v>1282.49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77</v>
      </c>
      <c r="D87" s="198" t="s">
        <v>173</v>
      </c>
      <c r="E87" s="199" t="s">
        <v>884</v>
      </c>
      <c r="F87" s="200" t="s">
        <v>885</v>
      </c>
      <c r="G87" s="201" t="s">
        <v>199</v>
      </c>
      <c r="H87" s="202">
        <v>5225.1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77</v>
      </c>
    </row>
    <row r="88" spans="2:51" s="88" customFormat="1" ht="15.75" customHeight="1">
      <c r="B88" s="215"/>
      <c r="D88" s="216" t="s">
        <v>223</v>
      </c>
      <c r="E88" s="217"/>
      <c r="F88" s="217" t="s">
        <v>886</v>
      </c>
      <c r="H88" s="218">
        <v>2060.6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51" s="88" customFormat="1" ht="15.75" customHeight="1">
      <c r="B89" s="215"/>
      <c r="D89" s="222" t="s">
        <v>223</v>
      </c>
      <c r="E89" s="221"/>
      <c r="F89" s="217" t="s">
        <v>887</v>
      </c>
      <c r="H89" s="218">
        <v>85.3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51" s="88" customFormat="1" ht="15.75" customHeight="1">
      <c r="B90" s="215"/>
      <c r="D90" s="222" t="s">
        <v>223</v>
      </c>
      <c r="E90" s="221"/>
      <c r="F90" s="217" t="s">
        <v>888</v>
      </c>
      <c r="H90" s="218">
        <v>2586.4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51" s="88" customFormat="1" ht="15.75" customHeight="1">
      <c r="B91" s="215"/>
      <c r="D91" s="222" t="s">
        <v>223</v>
      </c>
      <c r="E91" s="221"/>
      <c r="F91" s="217" t="s">
        <v>889</v>
      </c>
      <c r="H91" s="218">
        <v>435.9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51" s="88" customFormat="1" ht="15.75" customHeight="1">
      <c r="B92" s="215"/>
      <c r="D92" s="222" t="s">
        <v>223</v>
      </c>
      <c r="E92" s="221"/>
      <c r="F92" s="217" t="s">
        <v>890</v>
      </c>
      <c r="H92" s="218">
        <v>56.9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181</v>
      </c>
      <c r="D93" s="198" t="s">
        <v>173</v>
      </c>
      <c r="E93" s="199" t="s">
        <v>891</v>
      </c>
      <c r="F93" s="200" t="s">
        <v>892</v>
      </c>
      <c r="G93" s="201" t="s">
        <v>199</v>
      </c>
      <c r="H93" s="202">
        <v>1045.02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181</v>
      </c>
    </row>
    <row r="94" spans="2:51" s="88" customFormat="1" ht="15.75" customHeight="1">
      <c r="B94" s="215"/>
      <c r="D94" s="216" t="s">
        <v>223</v>
      </c>
      <c r="E94" s="217"/>
      <c r="F94" s="217" t="s">
        <v>893</v>
      </c>
      <c r="H94" s="218">
        <v>1045.02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184</v>
      </c>
      <c r="D95" s="198" t="s">
        <v>173</v>
      </c>
      <c r="E95" s="199" t="s">
        <v>894</v>
      </c>
      <c r="F95" s="200" t="s">
        <v>895</v>
      </c>
      <c r="G95" s="201" t="s">
        <v>199</v>
      </c>
      <c r="H95" s="202">
        <v>2480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184</v>
      </c>
    </row>
    <row r="96" spans="2:51" s="88" customFormat="1" ht="15.75" customHeight="1">
      <c r="B96" s="215"/>
      <c r="D96" s="216" t="s">
        <v>223</v>
      </c>
      <c r="E96" s="217"/>
      <c r="F96" s="217" t="s">
        <v>1379</v>
      </c>
      <c r="H96" s="218">
        <v>2480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187</v>
      </c>
      <c r="D97" s="198" t="s">
        <v>173</v>
      </c>
      <c r="E97" s="199" t="s">
        <v>252</v>
      </c>
      <c r="F97" s="200" t="s">
        <v>253</v>
      </c>
      <c r="G97" s="201" t="s">
        <v>199</v>
      </c>
      <c r="H97" s="202">
        <v>2745.1000000000004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187</v>
      </c>
    </row>
    <row r="98" spans="2:51" s="88" customFormat="1" ht="15.75" customHeight="1">
      <c r="B98" s="215"/>
      <c r="D98" s="216" t="s">
        <v>223</v>
      </c>
      <c r="E98" s="217"/>
      <c r="F98" s="217" t="s">
        <v>1380</v>
      </c>
      <c r="H98" s="218">
        <v>2745.1000000000004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190</v>
      </c>
      <c r="D99" s="198" t="s">
        <v>173</v>
      </c>
      <c r="E99" s="199" t="s">
        <v>896</v>
      </c>
      <c r="F99" s="200" t="s">
        <v>897</v>
      </c>
      <c r="G99" s="201" t="s">
        <v>199</v>
      </c>
      <c r="H99" s="202">
        <v>1282.49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190</v>
      </c>
    </row>
    <row r="100" spans="2:51" s="88" customFormat="1" ht="15.75" customHeight="1">
      <c r="B100" s="215"/>
      <c r="D100" s="216" t="s">
        <v>223</v>
      </c>
      <c r="E100" s="217"/>
      <c r="F100" s="217" t="s">
        <v>898</v>
      </c>
      <c r="H100" s="218">
        <v>1282.49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193</v>
      </c>
      <c r="D101" s="198" t="s">
        <v>173</v>
      </c>
      <c r="E101" s="199" t="s">
        <v>899</v>
      </c>
      <c r="F101" s="200" t="s">
        <v>900</v>
      </c>
      <c r="G101" s="201" t="s">
        <v>199</v>
      </c>
      <c r="H101" s="202">
        <v>2480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193</v>
      </c>
    </row>
    <row r="102" spans="2:51" s="88" customFormat="1" ht="15.75" customHeight="1">
      <c r="B102" s="215"/>
      <c r="D102" s="216" t="s">
        <v>223</v>
      </c>
      <c r="E102" s="217"/>
      <c r="F102" s="217" t="s">
        <v>901</v>
      </c>
      <c r="H102" s="218">
        <v>401.7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51" s="88" customFormat="1" ht="15.75" customHeight="1">
      <c r="B103" s="215"/>
      <c r="D103" s="222" t="s">
        <v>223</v>
      </c>
      <c r="E103" s="221"/>
      <c r="F103" s="217" t="s">
        <v>902</v>
      </c>
      <c r="H103" s="218">
        <v>1351.6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51" s="88" customFormat="1" ht="15.75" customHeight="1">
      <c r="B104" s="215"/>
      <c r="D104" s="222" t="s">
        <v>223</v>
      </c>
      <c r="E104" s="221"/>
      <c r="F104" s="217" t="s">
        <v>903</v>
      </c>
      <c r="H104" s="218">
        <v>0.8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51" s="88" customFormat="1" ht="15.75" customHeight="1">
      <c r="B105" s="215"/>
      <c r="D105" s="222" t="s">
        <v>223</v>
      </c>
      <c r="E105" s="221"/>
      <c r="F105" s="217" t="s">
        <v>904</v>
      </c>
      <c r="H105" s="218">
        <v>725.9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5" s="88" customFormat="1" ht="15.75" customHeight="1">
      <c r="B106" s="102"/>
      <c r="C106" s="198" t="s">
        <v>196</v>
      </c>
      <c r="D106" s="198" t="s">
        <v>173</v>
      </c>
      <c r="E106" s="199" t="s">
        <v>288</v>
      </c>
      <c r="F106" s="200" t="s">
        <v>289</v>
      </c>
      <c r="G106" s="201" t="s">
        <v>180</v>
      </c>
      <c r="H106" s="202">
        <v>12824.9</v>
      </c>
      <c r="I106" s="213"/>
      <c r="J106" s="203">
        <f>ROUND($I$106*$H$106,2)</f>
        <v>0</v>
      </c>
      <c r="K106" s="200" t="s">
        <v>1188</v>
      </c>
      <c r="L106" s="102"/>
      <c r="M106" s="204"/>
      <c r="N106" s="205" t="s">
        <v>40</v>
      </c>
      <c r="P106" s="206">
        <f>$O$106*$H$106</f>
        <v>0</v>
      </c>
      <c r="Q106" s="206">
        <v>0</v>
      </c>
      <c r="R106" s="206">
        <f>$Q$106*$H$106</f>
        <v>0</v>
      </c>
      <c r="S106" s="206">
        <v>0</v>
      </c>
      <c r="T106" s="207">
        <f>$S$106*$H$106</f>
        <v>0</v>
      </c>
      <c r="AR106" s="82" t="s">
        <v>184</v>
      </c>
      <c r="AT106" s="82" t="s">
        <v>173</v>
      </c>
      <c r="AU106" s="82" t="s">
        <v>77</v>
      </c>
      <c r="AY106" s="88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196</v>
      </c>
    </row>
    <row r="107" spans="2:47" s="88" customFormat="1" ht="16.5" customHeight="1">
      <c r="B107" s="102"/>
      <c r="D107" s="216" t="s">
        <v>290</v>
      </c>
      <c r="F107" s="228" t="s">
        <v>289</v>
      </c>
      <c r="L107" s="102"/>
      <c r="M107" s="128"/>
      <c r="T107" s="129"/>
      <c r="AT107" s="88" t="s">
        <v>290</v>
      </c>
      <c r="AU107" s="88" t="s">
        <v>77</v>
      </c>
    </row>
    <row r="108" spans="2:51" s="88" customFormat="1" ht="15.75" customHeight="1">
      <c r="B108" s="215"/>
      <c r="D108" s="222" t="s">
        <v>223</v>
      </c>
      <c r="E108" s="221"/>
      <c r="F108" s="217" t="s">
        <v>905</v>
      </c>
      <c r="H108" s="218">
        <v>2554.6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51" s="88" customFormat="1" ht="15.75" customHeight="1">
      <c r="B109" s="215"/>
      <c r="D109" s="222" t="s">
        <v>223</v>
      </c>
      <c r="E109" s="221"/>
      <c r="F109" s="217" t="s">
        <v>906</v>
      </c>
      <c r="H109" s="218">
        <v>158.8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51" s="88" customFormat="1" ht="15.75" customHeight="1">
      <c r="B110" s="215"/>
      <c r="D110" s="222" t="s">
        <v>223</v>
      </c>
      <c r="E110" s="221"/>
      <c r="F110" s="217" t="s">
        <v>907</v>
      </c>
      <c r="H110" s="218">
        <v>7551.8</v>
      </c>
      <c r="L110" s="215"/>
      <c r="M110" s="219"/>
      <c r="T110" s="220"/>
      <c r="AT110" s="221" t="s">
        <v>223</v>
      </c>
      <c r="AU110" s="221" t="s">
        <v>77</v>
      </c>
      <c r="AV110" s="221" t="s">
        <v>77</v>
      </c>
      <c r="AW110" s="221" t="s">
        <v>149</v>
      </c>
      <c r="AX110" s="221" t="s">
        <v>69</v>
      </c>
      <c r="AY110" s="221" t="s">
        <v>170</v>
      </c>
    </row>
    <row r="111" spans="2:51" s="88" customFormat="1" ht="15.75" customHeight="1">
      <c r="B111" s="215"/>
      <c r="D111" s="222" t="s">
        <v>223</v>
      </c>
      <c r="E111" s="221"/>
      <c r="F111" s="217" t="s">
        <v>908</v>
      </c>
      <c r="H111" s="218">
        <v>1211.4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51" s="88" customFormat="1" ht="15.75" customHeight="1">
      <c r="B112" s="215"/>
      <c r="D112" s="222" t="s">
        <v>223</v>
      </c>
      <c r="E112" s="221"/>
      <c r="F112" s="217" t="s">
        <v>909</v>
      </c>
      <c r="H112" s="218">
        <v>1348.3</v>
      </c>
      <c r="L112" s="215"/>
      <c r="M112" s="219"/>
      <c r="T112" s="220"/>
      <c r="AT112" s="221" t="s">
        <v>223</v>
      </c>
      <c r="AU112" s="221" t="s">
        <v>77</v>
      </c>
      <c r="AV112" s="221" t="s">
        <v>77</v>
      </c>
      <c r="AW112" s="221" t="s">
        <v>149</v>
      </c>
      <c r="AX112" s="221" t="s">
        <v>69</v>
      </c>
      <c r="AY112" s="221" t="s">
        <v>170</v>
      </c>
    </row>
    <row r="113" spans="2:65" s="88" customFormat="1" ht="15.75" customHeight="1">
      <c r="B113" s="102"/>
      <c r="C113" s="198" t="s">
        <v>200</v>
      </c>
      <c r="D113" s="198" t="s">
        <v>173</v>
      </c>
      <c r="E113" s="199" t="s">
        <v>782</v>
      </c>
      <c r="F113" s="200" t="s">
        <v>783</v>
      </c>
      <c r="G113" s="201" t="s">
        <v>180</v>
      </c>
      <c r="H113" s="202">
        <v>25683.1</v>
      </c>
      <c r="I113" s="213"/>
      <c r="J113" s="203">
        <f>ROUND($I$113*$H$113,2)</f>
        <v>0</v>
      </c>
      <c r="K113" s="200" t="s">
        <v>1188</v>
      </c>
      <c r="L113" s="102"/>
      <c r="M113" s="204"/>
      <c r="N113" s="205" t="s">
        <v>40</v>
      </c>
      <c r="P113" s="206">
        <f>$O$113*$H$113</f>
        <v>0</v>
      </c>
      <c r="Q113" s="206">
        <v>0</v>
      </c>
      <c r="R113" s="206">
        <f>$Q$113*$H$113</f>
        <v>0</v>
      </c>
      <c r="S113" s="206">
        <v>0</v>
      </c>
      <c r="T113" s="207">
        <f>$S$113*$H$113</f>
        <v>0</v>
      </c>
      <c r="AR113" s="82" t="s">
        <v>184</v>
      </c>
      <c r="AT113" s="82" t="s">
        <v>173</v>
      </c>
      <c r="AU113" s="82" t="s">
        <v>77</v>
      </c>
      <c r="AY113" s="88" t="s">
        <v>170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82" t="s">
        <v>21</v>
      </c>
      <c r="BK113" s="208">
        <f>ROUND($I$113*$H$113,2)</f>
        <v>0</v>
      </c>
      <c r="BL113" s="82" t="s">
        <v>184</v>
      </c>
      <c r="BM113" s="82" t="s">
        <v>200</v>
      </c>
    </row>
    <row r="114" spans="2:51" s="88" customFormat="1" ht="15.75" customHeight="1">
      <c r="B114" s="215"/>
      <c r="D114" s="216" t="s">
        <v>223</v>
      </c>
      <c r="E114" s="217"/>
      <c r="F114" s="217" t="s">
        <v>910</v>
      </c>
      <c r="H114" s="218">
        <v>4876.7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51" s="88" customFormat="1" ht="15.75" customHeight="1">
      <c r="B115" s="215"/>
      <c r="D115" s="222" t="s">
        <v>223</v>
      </c>
      <c r="E115" s="221"/>
      <c r="F115" s="217" t="s">
        <v>911</v>
      </c>
      <c r="H115" s="218">
        <v>343.2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51" s="88" customFormat="1" ht="15.75" customHeight="1">
      <c r="B116" s="215"/>
      <c r="D116" s="222" t="s">
        <v>223</v>
      </c>
      <c r="E116" s="221"/>
      <c r="F116" s="217" t="s">
        <v>912</v>
      </c>
      <c r="H116" s="218">
        <v>15119.7</v>
      </c>
      <c r="L116" s="215"/>
      <c r="M116" s="219"/>
      <c r="T116" s="220"/>
      <c r="AT116" s="221" t="s">
        <v>223</v>
      </c>
      <c r="AU116" s="221" t="s">
        <v>77</v>
      </c>
      <c r="AV116" s="221" t="s">
        <v>77</v>
      </c>
      <c r="AW116" s="221" t="s">
        <v>149</v>
      </c>
      <c r="AX116" s="221" t="s">
        <v>69</v>
      </c>
      <c r="AY116" s="221" t="s">
        <v>170</v>
      </c>
    </row>
    <row r="117" spans="2:51" s="88" customFormat="1" ht="15.75" customHeight="1">
      <c r="B117" s="215"/>
      <c r="D117" s="222" t="s">
        <v>223</v>
      </c>
      <c r="E117" s="221"/>
      <c r="F117" s="217" t="s">
        <v>913</v>
      </c>
      <c r="H117" s="218">
        <v>2550</v>
      </c>
      <c r="L117" s="215"/>
      <c r="M117" s="219"/>
      <c r="T117" s="220"/>
      <c r="AT117" s="221" t="s">
        <v>223</v>
      </c>
      <c r="AU117" s="221" t="s">
        <v>77</v>
      </c>
      <c r="AV117" s="221" t="s">
        <v>77</v>
      </c>
      <c r="AW117" s="221" t="s">
        <v>149</v>
      </c>
      <c r="AX117" s="221" t="s">
        <v>69</v>
      </c>
      <c r="AY117" s="221" t="s">
        <v>170</v>
      </c>
    </row>
    <row r="118" spans="2:51" s="88" customFormat="1" ht="15.75" customHeight="1">
      <c r="B118" s="215"/>
      <c r="D118" s="222" t="s">
        <v>223</v>
      </c>
      <c r="E118" s="221"/>
      <c r="F118" s="217" t="s">
        <v>914</v>
      </c>
      <c r="H118" s="218">
        <v>2793.5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198" t="s">
        <v>26</v>
      </c>
      <c r="D119" s="198" t="s">
        <v>173</v>
      </c>
      <c r="E119" s="199" t="s">
        <v>293</v>
      </c>
      <c r="F119" s="200" t="s">
        <v>294</v>
      </c>
      <c r="G119" s="201" t="s">
        <v>180</v>
      </c>
      <c r="H119" s="202">
        <v>12824.9</v>
      </c>
      <c r="I119" s="213"/>
      <c r="J119" s="203">
        <f>ROUND($I$119*$H$119,2)</f>
        <v>0</v>
      </c>
      <c r="K119" s="200" t="s">
        <v>1188</v>
      </c>
      <c r="L119" s="102"/>
      <c r="M119" s="204"/>
      <c r="N119" s="205" t="s">
        <v>40</v>
      </c>
      <c r="P119" s="206">
        <f>$O$119*$H$119</f>
        <v>0</v>
      </c>
      <c r="Q119" s="206">
        <v>0</v>
      </c>
      <c r="R119" s="206">
        <f>$Q$119*$H$119</f>
        <v>0</v>
      </c>
      <c r="S119" s="206">
        <v>0</v>
      </c>
      <c r="T119" s="207">
        <f>$S$119*$H$119</f>
        <v>0</v>
      </c>
      <c r="AR119" s="82" t="s">
        <v>184</v>
      </c>
      <c r="AT119" s="82" t="s">
        <v>173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26</v>
      </c>
    </row>
    <row r="120" spans="2:51" s="88" customFormat="1" ht="15.75" customHeight="1">
      <c r="B120" s="215"/>
      <c r="D120" s="216" t="s">
        <v>223</v>
      </c>
      <c r="E120" s="217"/>
      <c r="F120" s="217" t="s">
        <v>905</v>
      </c>
      <c r="H120" s="218">
        <v>2554.6</v>
      </c>
      <c r="L120" s="215"/>
      <c r="M120" s="219"/>
      <c r="T120" s="220"/>
      <c r="AT120" s="221" t="s">
        <v>223</v>
      </c>
      <c r="AU120" s="221" t="s">
        <v>77</v>
      </c>
      <c r="AV120" s="221" t="s">
        <v>77</v>
      </c>
      <c r="AW120" s="221" t="s">
        <v>149</v>
      </c>
      <c r="AX120" s="221" t="s">
        <v>69</v>
      </c>
      <c r="AY120" s="221" t="s">
        <v>170</v>
      </c>
    </row>
    <row r="121" spans="2:51" s="88" customFormat="1" ht="15.75" customHeight="1">
      <c r="B121" s="215"/>
      <c r="D121" s="222" t="s">
        <v>223</v>
      </c>
      <c r="E121" s="221"/>
      <c r="F121" s="217" t="s">
        <v>906</v>
      </c>
      <c r="H121" s="218">
        <v>158.8</v>
      </c>
      <c r="L121" s="215"/>
      <c r="M121" s="219"/>
      <c r="T121" s="220"/>
      <c r="AT121" s="221" t="s">
        <v>223</v>
      </c>
      <c r="AU121" s="221" t="s">
        <v>77</v>
      </c>
      <c r="AV121" s="221" t="s">
        <v>77</v>
      </c>
      <c r="AW121" s="221" t="s">
        <v>149</v>
      </c>
      <c r="AX121" s="221" t="s">
        <v>69</v>
      </c>
      <c r="AY121" s="221" t="s">
        <v>170</v>
      </c>
    </row>
    <row r="122" spans="2:51" s="88" customFormat="1" ht="15.75" customHeight="1">
      <c r="B122" s="215"/>
      <c r="D122" s="222" t="s">
        <v>223</v>
      </c>
      <c r="E122" s="221"/>
      <c r="F122" s="217" t="s">
        <v>907</v>
      </c>
      <c r="H122" s="218">
        <v>7551.8</v>
      </c>
      <c r="L122" s="215"/>
      <c r="M122" s="219"/>
      <c r="T122" s="220"/>
      <c r="AT122" s="221" t="s">
        <v>223</v>
      </c>
      <c r="AU122" s="221" t="s">
        <v>77</v>
      </c>
      <c r="AV122" s="221" t="s">
        <v>77</v>
      </c>
      <c r="AW122" s="221" t="s">
        <v>149</v>
      </c>
      <c r="AX122" s="221" t="s">
        <v>69</v>
      </c>
      <c r="AY122" s="221" t="s">
        <v>170</v>
      </c>
    </row>
    <row r="123" spans="2:51" s="88" customFormat="1" ht="15.75" customHeight="1">
      <c r="B123" s="215"/>
      <c r="D123" s="222" t="s">
        <v>223</v>
      </c>
      <c r="E123" s="221"/>
      <c r="F123" s="217" t="s">
        <v>908</v>
      </c>
      <c r="H123" s="218">
        <v>1211.4</v>
      </c>
      <c r="L123" s="215"/>
      <c r="M123" s="219"/>
      <c r="T123" s="220"/>
      <c r="AT123" s="221" t="s">
        <v>223</v>
      </c>
      <c r="AU123" s="221" t="s">
        <v>77</v>
      </c>
      <c r="AV123" s="221" t="s">
        <v>77</v>
      </c>
      <c r="AW123" s="221" t="s">
        <v>149</v>
      </c>
      <c r="AX123" s="221" t="s">
        <v>69</v>
      </c>
      <c r="AY123" s="221" t="s">
        <v>170</v>
      </c>
    </row>
    <row r="124" spans="2:51" s="88" customFormat="1" ht="15.75" customHeight="1">
      <c r="B124" s="215"/>
      <c r="D124" s="222" t="s">
        <v>223</v>
      </c>
      <c r="E124" s="221"/>
      <c r="F124" s="217" t="s">
        <v>909</v>
      </c>
      <c r="H124" s="218">
        <v>1348.3</v>
      </c>
      <c r="L124" s="215"/>
      <c r="M124" s="219"/>
      <c r="T124" s="220"/>
      <c r="AT124" s="221" t="s">
        <v>223</v>
      </c>
      <c r="AU124" s="221" t="s">
        <v>77</v>
      </c>
      <c r="AV124" s="221" t="s">
        <v>77</v>
      </c>
      <c r="AW124" s="221" t="s">
        <v>149</v>
      </c>
      <c r="AX124" s="221" t="s">
        <v>69</v>
      </c>
      <c r="AY124" s="221" t="s">
        <v>170</v>
      </c>
    </row>
    <row r="125" spans="2:65" s="88" customFormat="1" ht="15.75" customHeight="1">
      <c r="B125" s="102"/>
      <c r="C125" s="198" t="s">
        <v>207</v>
      </c>
      <c r="D125" s="198" t="s">
        <v>173</v>
      </c>
      <c r="E125" s="199" t="s">
        <v>915</v>
      </c>
      <c r="F125" s="200" t="s">
        <v>916</v>
      </c>
      <c r="G125" s="201" t="s">
        <v>180</v>
      </c>
      <c r="H125" s="202">
        <v>12824.9</v>
      </c>
      <c r="I125" s="213"/>
      <c r="J125" s="203">
        <f>ROUND($I$125*$H$125,2)</f>
        <v>0</v>
      </c>
      <c r="K125" s="200" t="s">
        <v>1188</v>
      </c>
      <c r="L125" s="102"/>
      <c r="M125" s="204"/>
      <c r="N125" s="205" t="s">
        <v>40</v>
      </c>
      <c r="P125" s="206">
        <f>$O$125*$H$125</f>
        <v>0</v>
      </c>
      <c r="Q125" s="206">
        <v>0</v>
      </c>
      <c r="R125" s="206">
        <f>$Q$125*$H$125</f>
        <v>0</v>
      </c>
      <c r="S125" s="206">
        <v>0</v>
      </c>
      <c r="T125" s="207">
        <f>$S$125*$H$125</f>
        <v>0</v>
      </c>
      <c r="AR125" s="82" t="s">
        <v>184</v>
      </c>
      <c r="AT125" s="82" t="s">
        <v>173</v>
      </c>
      <c r="AU125" s="82" t="s">
        <v>77</v>
      </c>
      <c r="AY125" s="88" t="s">
        <v>170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82" t="s">
        <v>21</v>
      </c>
      <c r="BK125" s="208">
        <f>ROUND($I$125*$H$125,2)</f>
        <v>0</v>
      </c>
      <c r="BL125" s="82" t="s">
        <v>184</v>
      </c>
      <c r="BM125" s="82" t="s">
        <v>207</v>
      </c>
    </row>
    <row r="126" spans="2:51" s="88" customFormat="1" ht="15.75" customHeight="1">
      <c r="B126" s="215"/>
      <c r="D126" s="216" t="s">
        <v>223</v>
      </c>
      <c r="E126" s="217"/>
      <c r="F126" s="217" t="s">
        <v>905</v>
      </c>
      <c r="H126" s="218">
        <v>2554.6</v>
      </c>
      <c r="L126" s="215"/>
      <c r="M126" s="219"/>
      <c r="T126" s="220"/>
      <c r="AT126" s="221" t="s">
        <v>223</v>
      </c>
      <c r="AU126" s="221" t="s">
        <v>77</v>
      </c>
      <c r="AV126" s="221" t="s">
        <v>77</v>
      </c>
      <c r="AW126" s="221" t="s">
        <v>149</v>
      </c>
      <c r="AX126" s="221" t="s">
        <v>69</v>
      </c>
      <c r="AY126" s="221" t="s">
        <v>170</v>
      </c>
    </row>
    <row r="127" spans="2:51" s="88" customFormat="1" ht="15.75" customHeight="1">
      <c r="B127" s="215"/>
      <c r="D127" s="222" t="s">
        <v>223</v>
      </c>
      <c r="E127" s="221"/>
      <c r="F127" s="217" t="s">
        <v>906</v>
      </c>
      <c r="H127" s="218">
        <v>158.8</v>
      </c>
      <c r="L127" s="215"/>
      <c r="M127" s="219"/>
      <c r="T127" s="220"/>
      <c r="AT127" s="221" t="s">
        <v>223</v>
      </c>
      <c r="AU127" s="221" t="s">
        <v>77</v>
      </c>
      <c r="AV127" s="221" t="s">
        <v>77</v>
      </c>
      <c r="AW127" s="221" t="s">
        <v>149</v>
      </c>
      <c r="AX127" s="221" t="s">
        <v>69</v>
      </c>
      <c r="AY127" s="221" t="s">
        <v>170</v>
      </c>
    </row>
    <row r="128" spans="2:51" s="88" customFormat="1" ht="15.75" customHeight="1">
      <c r="B128" s="215"/>
      <c r="D128" s="222" t="s">
        <v>223</v>
      </c>
      <c r="E128" s="221"/>
      <c r="F128" s="217" t="s">
        <v>907</v>
      </c>
      <c r="H128" s="218">
        <v>7551.8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51" s="88" customFormat="1" ht="15.75" customHeight="1">
      <c r="B129" s="215"/>
      <c r="D129" s="222" t="s">
        <v>223</v>
      </c>
      <c r="E129" s="221"/>
      <c r="F129" s="217" t="s">
        <v>908</v>
      </c>
      <c r="H129" s="218">
        <v>1211.4</v>
      </c>
      <c r="L129" s="215"/>
      <c r="M129" s="219"/>
      <c r="T129" s="220"/>
      <c r="AT129" s="221" t="s">
        <v>223</v>
      </c>
      <c r="AU129" s="221" t="s">
        <v>77</v>
      </c>
      <c r="AV129" s="221" t="s">
        <v>77</v>
      </c>
      <c r="AW129" s="221" t="s">
        <v>149</v>
      </c>
      <c r="AX129" s="221" t="s">
        <v>69</v>
      </c>
      <c r="AY129" s="221" t="s">
        <v>170</v>
      </c>
    </row>
    <row r="130" spans="2:51" s="88" customFormat="1" ht="15.75" customHeight="1">
      <c r="B130" s="215"/>
      <c r="D130" s="222" t="s">
        <v>223</v>
      </c>
      <c r="E130" s="221"/>
      <c r="F130" s="217" t="s">
        <v>909</v>
      </c>
      <c r="H130" s="218">
        <v>1348.3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65" s="88" customFormat="1" ht="15.75" customHeight="1">
      <c r="B131" s="102"/>
      <c r="C131" s="229" t="s">
        <v>261</v>
      </c>
      <c r="D131" s="229" t="s">
        <v>308</v>
      </c>
      <c r="E131" s="230" t="s">
        <v>917</v>
      </c>
      <c r="F131" s="231" t="s">
        <v>310</v>
      </c>
      <c r="G131" s="232" t="s">
        <v>311</v>
      </c>
      <c r="H131" s="233">
        <v>205.198</v>
      </c>
      <c r="I131" s="238"/>
      <c r="J131" s="234">
        <f>ROUND($I$131*$H$131,2)</f>
        <v>0</v>
      </c>
      <c r="K131" s="231"/>
      <c r="L131" s="235"/>
      <c r="M131" s="236"/>
      <c r="N131" s="237" t="s">
        <v>40</v>
      </c>
      <c r="P131" s="206">
        <f>$O$131*$H$131</f>
        <v>0</v>
      </c>
      <c r="Q131" s="206">
        <v>0</v>
      </c>
      <c r="R131" s="206">
        <f>$Q$131*$H$131</f>
        <v>0</v>
      </c>
      <c r="S131" s="206">
        <v>0</v>
      </c>
      <c r="T131" s="207">
        <f>$S$131*$H$131</f>
        <v>0</v>
      </c>
      <c r="AR131" s="82" t="s">
        <v>196</v>
      </c>
      <c r="AT131" s="82" t="s">
        <v>308</v>
      </c>
      <c r="AU131" s="82" t="s">
        <v>77</v>
      </c>
      <c r="AY131" s="88" t="s">
        <v>170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82" t="s">
        <v>21</v>
      </c>
      <c r="BK131" s="208">
        <f>ROUND($I$131*$H$131,2)</f>
        <v>0</v>
      </c>
      <c r="BL131" s="82" t="s">
        <v>184</v>
      </c>
      <c r="BM131" s="82" t="s">
        <v>261</v>
      </c>
    </row>
    <row r="132" spans="2:51" s="88" customFormat="1" ht="15.75" customHeight="1">
      <c r="B132" s="215"/>
      <c r="D132" s="216" t="s">
        <v>223</v>
      </c>
      <c r="E132" s="217"/>
      <c r="F132" s="217" t="s">
        <v>918</v>
      </c>
      <c r="H132" s="218">
        <v>205.198</v>
      </c>
      <c r="L132" s="215"/>
      <c r="M132" s="219"/>
      <c r="T132" s="220"/>
      <c r="AT132" s="221" t="s">
        <v>223</v>
      </c>
      <c r="AU132" s="221" t="s">
        <v>77</v>
      </c>
      <c r="AV132" s="221" t="s">
        <v>77</v>
      </c>
      <c r="AW132" s="221" t="s">
        <v>149</v>
      </c>
      <c r="AX132" s="221" t="s">
        <v>69</v>
      </c>
      <c r="AY132" s="221" t="s">
        <v>170</v>
      </c>
    </row>
    <row r="133" spans="2:63" s="188" customFormat="1" ht="30.75" customHeight="1">
      <c r="B133" s="187"/>
      <c r="D133" s="189" t="s">
        <v>68</v>
      </c>
      <c r="E133" s="196" t="s">
        <v>394</v>
      </c>
      <c r="F133" s="196" t="s">
        <v>395</v>
      </c>
      <c r="J133" s="197">
        <f>$BK$133</f>
        <v>0</v>
      </c>
      <c r="L133" s="187"/>
      <c r="M133" s="192"/>
      <c r="P133" s="193">
        <f>SUM($P$134:$P$164)</f>
        <v>0</v>
      </c>
      <c r="R133" s="193">
        <f>SUM($R$134:$R$164)</f>
        <v>19059.1627</v>
      </c>
      <c r="T133" s="194">
        <f>SUM($T$134:$T$164)</f>
        <v>0</v>
      </c>
      <c r="AR133" s="189" t="s">
        <v>21</v>
      </c>
      <c r="AT133" s="189" t="s">
        <v>68</v>
      </c>
      <c r="AU133" s="189" t="s">
        <v>21</v>
      </c>
      <c r="AY133" s="189" t="s">
        <v>170</v>
      </c>
      <c r="BK133" s="195">
        <f>SUM($BK$134:$BK$164)</f>
        <v>0</v>
      </c>
    </row>
    <row r="134" spans="2:65" s="88" customFormat="1" ht="15.75" customHeight="1">
      <c r="B134" s="102"/>
      <c r="C134" s="198" t="s">
        <v>265</v>
      </c>
      <c r="D134" s="198" t="s">
        <v>173</v>
      </c>
      <c r="E134" s="199" t="s">
        <v>919</v>
      </c>
      <c r="F134" s="200" t="s">
        <v>920</v>
      </c>
      <c r="G134" s="201" t="s">
        <v>180</v>
      </c>
      <c r="H134" s="202">
        <v>23388.1</v>
      </c>
      <c r="I134" s="213"/>
      <c r="J134" s="203">
        <f>ROUND($I$134*$H$134,2)</f>
        <v>0</v>
      </c>
      <c r="K134" s="200" t="s">
        <v>1188</v>
      </c>
      <c r="L134" s="102"/>
      <c r="M134" s="204"/>
      <c r="N134" s="205" t="s">
        <v>40</v>
      </c>
      <c r="P134" s="206">
        <f>$O$134*$H$134</f>
        <v>0</v>
      </c>
      <c r="Q134" s="206">
        <v>0</v>
      </c>
      <c r="R134" s="206">
        <f>$Q$134*$H$134</f>
        <v>0</v>
      </c>
      <c r="S134" s="206">
        <v>0</v>
      </c>
      <c r="T134" s="207">
        <f>$S$134*$H$134</f>
        <v>0</v>
      </c>
      <c r="AR134" s="82" t="s">
        <v>184</v>
      </c>
      <c r="AT134" s="82" t="s">
        <v>173</v>
      </c>
      <c r="AU134" s="82" t="s">
        <v>77</v>
      </c>
      <c r="AY134" s="88" t="s">
        <v>170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82" t="s">
        <v>21</v>
      </c>
      <c r="BK134" s="208">
        <f>ROUND($I$134*$H$134,2)</f>
        <v>0</v>
      </c>
      <c r="BL134" s="82" t="s">
        <v>184</v>
      </c>
      <c r="BM134" s="82" t="s">
        <v>265</v>
      </c>
    </row>
    <row r="135" spans="2:51" s="88" customFormat="1" ht="15.75" customHeight="1">
      <c r="B135" s="215"/>
      <c r="D135" s="216" t="s">
        <v>223</v>
      </c>
      <c r="E135" s="217"/>
      <c r="F135" s="217" t="s">
        <v>910</v>
      </c>
      <c r="H135" s="218">
        <v>4876.7</v>
      </c>
      <c r="L135" s="215"/>
      <c r="M135" s="219"/>
      <c r="T135" s="220"/>
      <c r="AT135" s="221" t="s">
        <v>223</v>
      </c>
      <c r="AU135" s="221" t="s">
        <v>77</v>
      </c>
      <c r="AV135" s="221" t="s">
        <v>77</v>
      </c>
      <c r="AW135" s="221" t="s">
        <v>149</v>
      </c>
      <c r="AX135" s="221" t="s">
        <v>69</v>
      </c>
      <c r="AY135" s="221" t="s">
        <v>170</v>
      </c>
    </row>
    <row r="136" spans="2:51" s="88" customFormat="1" ht="15.75" customHeight="1">
      <c r="B136" s="215"/>
      <c r="D136" s="222" t="s">
        <v>223</v>
      </c>
      <c r="E136" s="221"/>
      <c r="F136" s="217" t="s">
        <v>911</v>
      </c>
      <c r="H136" s="218">
        <v>343.2</v>
      </c>
      <c r="L136" s="215"/>
      <c r="M136" s="219"/>
      <c r="T136" s="220"/>
      <c r="AT136" s="221" t="s">
        <v>223</v>
      </c>
      <c r="AU136" s="221" t="s">
        <v>77</v>
      </c>
      <c r="AV136" s="221" t="s">
        <v>77</v>
      </c>
      <c r="AW136" s="221" t="s">
        <v>149</v>
      </c>
      <c r="AX136" s="221" t="s">
        <v>69</v>
      </c>
      <c r="AY136" s="221" t="s">
        <v>170</v>
      </c>
    </row>
    <row r="137" spans="2:51" s="88" customFormat="1" ht="15.75" customHeight="1">
      <c r="B137" s="215"/>
      <c r="D137" s="222" t="s">
        <v>223</v>
      </c>
      <c r="E137" s="221"/>
      <c r="F137" s="217" t="s">
        <v>912</v>
      </c>
      <c r="H137" s="218">
        <v>15119.7</v>
      </c>
      <c r="L137" s="215"/>
      <c r="M137" s="219"/>
      <c r="T137" s="220"/>
      <c r="AT137" s="221" t="s">
        <v>223</v>
      </c>
      <c r="AU137" s="221" t="s">
        <v>77</v>
      </c>
      <c r="AV137" s="221" t="s">
        <v>77</v>
      </c>
      <c r="AW137" s="221" t="s">
        <v>149</v>
      </c>
      <c r="AX137" s="221" t="s">
        <v>69</v>
      </c>
      <c r="AY137" s="221" t="s">
        <v>170</v>
      </c>
    </row>
    <row r="138" spans="2:51" s="88" customFormat="1" ht="15.75" customHeight="1">
      <c r="B138" s="215"/>
      <c r="D138" s="222" t="s">
        <v>223</v>
      </c>
      <c r="E138" s="221"/>
      <c r="F138" s="217" t="s">
        <v>921</v>
      </c>
      <c r="H138" s="218">
        <v>255</v>
      </c>
      <c r="L138" s="215"/>
      <c r="M138" s="219"/>
      <c r="T138" s="220"/>
      <c r="AT138" s="221" t="s">
        <v>223</v>
      </c>
      <c r="AU138" s="221" t="s">
        <v>77</v>
      </c>
      <c r="AV138" s="221" t="s">
        <v>77</v>
      </c>
      <c r="AW138" s="221" t="s">
        <v>149</v>
      </c>
      <c r="AX138" s="221" t="s">
        <v>69</v>
      </c>
      <c r="AY138" s="221" t="s">
        <v>170</v>
      </c>
    </row>
    <row r="139" spans="2:51" s="88" customFormat="1" ht="15.75" customHeight="1">
      <c r="B139" s="215"/>
      <c r="D139" s="222" t="s">
        <v>223</v>
      </c>
      <c r="E139" s="221"/>
      <c r="F139" s="217" t="s">
        <v>914</v>
      </c>
      <c r="H139" s="218">
        <v>2793.5</v>
      </c>
      <c r="L139" s="215"/>
      <c r="M139" s="219"/>
      <c r="T139" s="220"/>
      <c r="AT139" s="221" t="s">
        <v>223</v>
      </c>
      <c r="AU139" s="221" t="s">
        <v>77</v>
      </c>
      <c r="AV139" s="221" t="s">
        <v>77</v>
      </c>
      <c r="AW139" s="221" t="s">
        <v>149</v>
      </c>
      <c r="AX139" s="221" t="s">
        <v>69</v>
      </c>
      <c r="AY139" s="221" t="s">
        <v>170</v>
      </c>
    </row>
    <row r="140" spans="2:65" s="88" customFormat="1" ht="15.75" customHeight="1">
      <c r="B140" s="102"/>
      <c r="C140" s="198" t="s">
        <v>269</v>
      </c>
      <c r="D140" s="198" t="s">
        <v>173</v>
      </c>
      <c r="E140" s="199" t="s">
        <v>922</v>
      </c>
      <c r="F140" s="200" t="s">
        <v>923</v>
      </c>
      <c r="G140" s="201" t="s">
        <v>180</v>
      </c>
      <c r="H140" s="202">
        <v>18999.4</v>
      </c>
      <c r="I140" s="213"/>
      <c r="J140" s="203">
        <f>ROUND($I$140*$H$140,2)</f>
        <v>0</v>
      </c>
      <c r="K140" s="200" t="s">
        <v>1188</v>
      </c>
      <c r="L140" s="102"/>
      <c r="M140" s="204"/>
      <c r="N140" s="205" t="s">
        <v>40</v>
      </c>
      <c r="P140" s="206">
        <f>$O$140*$H$140</f>
        <v>0</v>
      </c>
      <c r="Q140" s="206">
        <v>0.378</v>
      </c>
      <c r="R140" s="206">
        <f>$Q$140*$H$140</f>
        <v>7181.7732000000005</v>
      </c>
      <c r="S140" s="206">
        <v>0</v>
      </c>
      <c r="T140" s="207">
        <f>$S$140*$H$140</f>
        <v>0</v>
      </c>
      <c r="AR140" s="82" t="s">
        <v>184</v>
      </c>
      <c r="AT140" s="82" t="s">
        <v>173</v>
      </c>
      <c r="AU140" s="82" t="s">
        <v>77</v>
      </c>
      <c r="AY140" s="88" t="s">
        <v>170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82" t="s">
        <v>21</v>
      </c>
      <c r="BK140" s="208">
        <f>ROUND($I$140*$H$140,2)</f>
        <v>0</v>
      </c>
      <c r="BL140" s="82" t="s">
        <v>184</v>
      </c>
      <c r="BM140" s="82" t="s">
        <v>269</v>
      </c>
    </row>
    <row r="141" spans="2:51" s="88" customFormat="1" ht="15.75" customHeight="1">
      <c r="B141" s="215"/>
      <c r="D141" s="216" t="s">
        <v>223</v>
      </c>
      <c r="E141" s="217"/>
      <c r="F141" s="217" t="s">
        <v>924</v>
      </c>
      <c r="H141" s="218">
        <v>3607.6</v>
      </c>
      <c r="L141" s="215"/>
      <c r="M141" s="219"/>
      <c r="T141" s="220"/>
      <c r="AT141" s="221" t="s">
        <v>223</v>
      </c>
      <c r="AU141" s="221" t="s">
        <v>77</v>
      </c>
      <c r="AV141" s="221" t="s">
        <v>77</v>
      </c>
      <c r="AW141" s="221" t="s">
        <v>149</v>
      </c>
      <c r="AX141" s="221" t="s">
        <v>69</v>
      </c>
      <c r="AY141" s="221" t="s">
        <v>170</v>
      </c>
    </row>
    <row r="142" spans="2:51" s="88" customFormat="1" ht="15.75" customHeight="1">
      <c r="B142" s="215"/>
      <c r="D142" s="222" t="s">
        <v>223</v>
      </c>
      <c r="E142" s="221"/>
      <c r="F142" s="217" t="s">
        <v>925</v>
      </c>
      <c r="H142" s="218">
        <v>253.9</v>
      </c>
      <c r="L142" s="215"/>
      <c r="M142" s="219"/>
      <c r="T142" s="220"/>
      <c r="AT142" s="221" t="s">
        <v>223</v>
      </c>
      <c r="AU142" s="221" t="s">
        <v>77</v>
      </c>
      <c r="AV142" s="221" t="s">
        <v>77</v>
      </c>
      <c r="AW142" s="221" t="s">
        <v>149</v>
      </c>
      <c r="AX142" s="221" t="s">
        <v>69</v>
      </c>
      <c r="AY142" s="221" t="s">
        <v>170</v>
      </c>
    </row>
    <row r="143" spans="2:51" s="88" customFormat="1" ht="15.75" customHeight="1">
      <c r="B143" s="215"/>
      <c r="D143" s="222" t="s">
        <v>223</v>
      </c>
      <c r="E143" s="221"/>
      <c r="F143" s="217" t="s">
        <v>926</v>
      </c>
      <c r="H143" s="218">
        <v>11185</v>
      </c>
      <c r="L143" s="215"/>
      <c r="M143" s="219"/>
      <c r="T143" s="220"/>
      <c r="AT143" s="221" t="s">
        <v>223</v>
      </c>
      <c r="AU143" s="221" t="s">
        <v>77</v>
      </c>
      <c r="AV143" s="221" t="s">
        <v>77</v>
      </c>
      <c r="AW143" s="221" t="s">
        <v>149</v>
      </c>
      <c r="AX143" s="221" t="s">
        <v>69</v>
      </c>
      <c r="AY143" s="221" t="s">
        <v>170</v>
      </c>
    </row>
    <row r="144" spans="2:51" s="88" customFormat="1" ht="15.75" customHeight="1">
      <c r="B144" s="215"/>
      <c r="D144" s="222" t="s">
        <v>223</v>
      </c>
      <c r="E144" s="221"/>
      <c r="F144" s="217" t="s">
        <v>927</v>
      </c>
      <c r="H144" s="218">
        <v>1886.4</v>
      </c>
      <c r="L144" s="215"/>
      <c r="M144" s="219"/>
      <c r="T144" s="220"/>
      <c r="AT144" s="221" t="s">
        <v>223</v>
      </c>
      <c r="AU144" s="221" t="s">
        <v>77</v>
      </c>
      <c r="AV144" s="221" t="s">
        <v>77</v>
      </c>
      <c r="AW144" s="221" t="s">
        <v>149</v>
      </c>
      <c r="AX144" s="221" t="s">
        <v>69</v>
      </c>
      <c r="AY144" s="221" t="s">
        <v>170</v>
      </c>
    </row>
    <row r="145" spans="2:51" s="88" customFormat="1" ht="15.75" customHeight="1">
      <c r="B145" s="215"/>
      <c r="D145" s="222" t="s">
        <v>223</v>
      </c>
      <c r="E145" s="221"/>
      <c r="F145" s="217" t="s">
        <v>928</v>
      </c>
      <c r="H145" s="218">
        <v>2066.5</v>
      </c>
      <c r="L145" s="215"/>
      <c r="M145" s="219"/>
      <c r="T145" s="220"/>
      <c r="AT145" s="221" t="s">
        <v>223</v>
      </c>
      <c r="AU145" s="221" t="s">
        <v>77</v>
      </c>
      <c r="AV145" s="221" t="s">
        <v>77</v>
      </c>
      <c r="AW145" s="221" t="s">
        <v>149</v>
      </c>
      <c r="AX145" s="221" t="s">
        <v>69</v>
      </c>
      <c r="AY145" s="221" t="s">
        <v>170</v>
      </c>
    </row>
    <row r="146" spans="2:65" s="88" customFormat="1" ht="15.75" customHeight="1">
      <c r="B146" s="102"/>
      <c r="C146" s="198" t="s">
        <v>8</v>
      </c>
      <c r="D146" s="198" t="s">
        <v>173</v>
      </c>
      <c r="E146" s="199" t="s">
        <v>929</v>
      </c>
      <c r="F146" s="200" t="s">
        <v>930</v>
      </c>
      <c r="G146" s="201" t="s">
        <v>180</v>
      </c>
      <c r="H146" s="202">
        <v>23240.4</v>
      </c>
      <c r="I146" s="213"/>
      <c r="J146" s="203">
        <f>ROUND($I$146*$H$146,2)</f>
        <v>0</v>
      </c>
      <c r="K146" s="200" t="s">
        <v>1188</v>
      </c>
      <c r="L146" s="102"/>
      <c r="M146" s="204"/>
      <c r="N146" s="205" t="s">
        <v>40</v>
      </c>
      <c r="P146" s="206">
        <f>$O$146*$H$146</f>
        <v>0</v>
      </c>
      <c r="Q146" s="206">
        <v>0.4726</v>
      </c>
      <c r="R146" s="206">
        <f>$Q$146*$H$146</f>
        <v>10983.413040000001</v>
      </c>
      <c r="S146" s="206">
        <v>0</v>
      </c>
      <c r="T146" s="207">
        <f>$S$146*$H$146</f>
        <v>0</v>
      </c>
      <c r="AR146" s="82" t="s">
        <v>184</v>
      </c>
      <c r="AT146" s="82" t="s">
        <v>173</v>
      </c>
      <c r="AU146" s="82" t="s">
        <v>77</v>
      </c>
      <c r="AY146" s="88" t="s">
        <v>170</v>
      </c>
      <c r="BE146" s="208">
        <f>IF($N$146="základní",$J$146,0)</f>
        <v>0</v>
      </c>
      <c r="BF146" s="208">
        <f>IF($N$146="snížená",$J$146,0)</f>
        <v>0</v>
      </c>
      <c r="BG146" s="208">
        <f>IF($N$146="zákl. přenesená",$J$146,0)</f>
        <v>0</v>
      </c>
      <c r="BH146" s="208">
        <f>IF($N$146="sníž. přenesená",$J$146,0)</f>
        <v>0</v>
      </c>
      <c r="BI146" s="208">
        <f>IF($N$146="nulová",$J$146,0)</f>
        <v>0</v>
      </c>
      <c r="BJ146" s="82" t="s">
        <v>21</v>
      </c>
      <c r="BK146" s="208">
        <f>ROUND($I$146*$H$146,2)</f>
        <v>0</v>
      </c>
      <c r="BL146" s="82" t="s">
        <v>184</v>
      </c>
      <c r="BM146" s="82" t="s">
        <v>8</v>
      </c>
    </row>
    <row r="147" spans="2:51" s="88" customFormat="1" ht="15.75" customHeight="1">
      <c r="B147" s="215"/>
      <c r="D147" s="216" t="s">
        <v>223</v>
      </c>
      <c r="E147" s="217"/>
      <c r="F147" s="217" t="s">
        <v>931</v>
      </c>
      <c r="H147" s="218">
        <v>4412.9</v>
      </c>
      <c r="L147" s="215"/>
      <c r="M147" s="219"/>
      <c r="T147" s="220"/>
      <c r="AT147" s="221" t="s">
        <v>223</v>
      </c>
      <c r="AU147" s="221" t="s">
        <v>77</v>
      </c>
      <c r="AV147" s="221" t="s">
        <v>77</v>
      </c>
      <c r="AW147" s="221" t="s">
        <v>149</v>
      </c>
      <c r="AX147" s="221" t="s">
        <v>69</v>
      </c>
      <c r="AY147" s="221" t="s">
        <v>170</v>
      </c>
    </row>
    <row r="148" spans="2:51" s="88" customFormat="1" ht="15.75" customHeight="1">
      <c r="B148" s="215"/>
      <c r="D148" s="222" t="s">
        <v>223</v>
      </c>
      <c r="E148" s="221"/>
      <c r="F148" s="217" t="s">
        <v>932</v>
      </c>
      <c r="H148" s="218">
        <v>310.6</v>
      </c>
      <c r="L148" s="215"/>
      <c r="M148" s="219"/>
      <c r="T148" s="220"/>
      <c r="AT148" s="221" t="s">
        <v>223</v>
      </c>
      <c r="AU148" s="221" t="s">
        <v>77</v>
      </c>
      <c r="AV148" s="221" t="s">
        <v>77</v>
      </c>
      <c r="AW148" s="221" t="s">
        <v>149</v>
      </c>
      <c r="AX148" s="221" t="s">
        <v>69</v>
      </c>
      <c r="AY148" s="221" t="s">
        <v>170</v>
      </c>
    </row>
    <row r="149" spans="2:51" s="88" customFormat="1" ht="15.75" customHeight="1">
      <c r="B149" s="215"/>
      <c r="D149" s="222" t="s">
        <v>223</v>
      </c>
      <c r="E149" s="221"/>
      <c r="F149" s="217" t="s">
        <v>933</v>
      </c>
      <c r="H149" s="218">
        <v>13681.6</v>
      </c>
      <c r="L149" s="215"/>
      <c r="M149" s="219"/>
      <c r="T149" s="220"/>
      <c r="AT149" s="221" t="s">
        <v>223</v>
      </c>
      <c r="AU149" s="221" t="s">
        <v>77</v>
      </c>
      <c r="AV149" s="221" t="s">
        <v>77</v>
      </c>
      <c r="AW149" s="221" t="s">
        <v>149</v>
      </c>
      <c r="AX149" s="221" t="s">
        <v>69</v>
      </c>
      <c r="AY149" s="221" t="s">
        <v>170</v>
      </c>
    </row>
    <row r="150" spans="2:51" s="88" customFormat="1" ht="15.75" customHeight="1">
      <c r="B150" s="215"/>
      <c r="D150" s="222" t="s">
        <v>223</v>
      </c>
      <c r="E150" s="221"/>
      <c r="F150" s="217" t="s">
        <v>934</v>
      </c>
      <c r="H150" s="218">
        <v>2307.5</v>
      </c>
      <c r="L150" s="215"/>
      <c r="M150" s="219"/>
      <c r="T150" s="220"/>
      <c r="AT150" s="221" t="s">
        <v>223</v>
      </c>
      <c r="AU150" s="221" t="s">
        <v>77</v>
      </c>
      <c r="AV150" s="221" t="s">
        <v>77</v>
      </c>
      <c r="AW150" s="221" t="s">
        <v>149</v>
      </c>
      <c r="AX150" s="221" t="s">
        <v>69</v>
      </c>
      <c r="AY150" s="221" t="s">
        <v>170</v>
      </c>
    </row>
    <row r="151" spans="2:51" s="88" customFormat="1" ht="15.75" customHeight="1">
      <c r="B151" s="215"/>
      <c r="D151" s="222" t="s">
        <v>223</v>
      </c>
      <c r="E151" s="221"/>
      <c r="F151" s="217" t="s">
        <v>935</v>
      </c>
      <c r="H151" s="218">
        <v>2527.8</v>
      </c>
      <c r="L151" s="215"/>
      <c r="M151" s="219"/>
      <c r="T151" s="220"/>
      <c r="AT151" s="221" t="s">
        <v>223</v>
      </c>
      <c r="AU151" s="221" t="s">
        <v>77</v>
      </c>
      <c r="AV151" s="221" t="s">
        <v>77</v>
      </c>
      <c r="AW151" s="221" t="s">
        <v>149</v>
      </c>
      <c r="AX151" s="221" t="s">
        <v>69</v>
      </c>
      <c r="AY151" s="221" t="s">
        <v>170</v>
      </c>
    </row>
    <row r="152" spans="2:65" s="88" customFormat="1" ht="15.75" customHeight="1">
      <c r="B152" s="102"/>
      <c r="C152" s="198" t="s">
        <v>276</v>
      </c>
      <c r="D152" s="198" t="s">
        <v>173</v>
      </c>
      <c r="E152" s="199" t="s">
        <v>936</v>
      </c>
      <c r="F152" s="200" t="s">
        <v>937</v>
      </c>
      <c r="G152" s="201" t="s">
        <v>180</v>
      </c>
      <c r="H152" s="202">
        <v>1760</v>
      </c>
      <c r="I152" s="213"/>
      <c r="J152" s="203">
        <f>ROUND($I$152*$H$152,2)</f>
        <v>0</v>
      </c>
      <c r="K152" s="200" t="s">
        <v>1188</v>
      </c>
      <c r="L152" s="102"/>
      <c r="M152" s="204"/>
      <c r="N152" s="205" t="s">
        <v>40</v>
      </c>
      <c r="P152" s="206">
        <f>$O$152*$H$152</f>
        <v>0</v>
      </c>
      <c r="Q152" s="206">
        <v>0.2024</v>
      </c>
      <c r="R152" s="206">
        <f>$Q$152*$H$152</f>
        <v>356.224</v>
      </c>
      <c r="S152" s="206">
        <v>0</v>
      </c>
      <c r="T152" s="207">
        <f>$S$152*$H$152</f>
        <v>0</v>
      </c>
      <c r="AR152" s="82" t="s">
        <v>184</v>
      </c>
      <c r="AT152" s="82" t="s">
        <v>173</v>
      </c>
      <c r="AU152" s="82" t="s">
        <v>77</v>
      </c>
      <c r="AY152" s="88" t="s">
        <v>170</v>
      </c>
      <c r="BE152" s="208">
        <f>IF($N$152="základní",$J$152,0)</f>
        <v>0</v>
      </c>
      <c r="BF152" s="208">
        <f>IF($N$152="snížená",$J$152,0)</f>
        <v>0</v>
      </c>
      <c r="BG152" s="208">
        <f>IF($N$152="zákl. přenesená",$J$152,0)</f>
        <v>0</v>
      </c>
      <c r="BH152" s="208">
        <f>IF($N$152="sníž. přenesená",$J$152,0)</f>
        <v>0</v>
      </c>
      <c r="BI152" s="208">
        <f>IF($N$152="nulová",$J$152,0)</f>
        <v>0</v>
      </c>
      <c r="BJ152" s="82" t="s">
        <v>21</v>
      </c>
      <c r="BK152" s="208">
        <f>ROUND($I$152*$H$152,2)</f>
        <v>0</v>
      </c>
      <c r="BL152" s="82" t="s">
        <v>184</v>
      </c>
      <c r="BM152" s="82" t="s">
        <v>276</v>
      </c>
    </row>
    <row r="153" spans="2:51" s="88" customFormat="1" ht="15.75" customHeight="1">
      <c r="B153" s="215"/>
      <c r="D153" s="216" t="s">
        <v>223</v>
      </c>
      <c r="E153" s="217"/>
      <c r="F153" s="217" t="s">
        <v>938</v>
      </c>
      <c r="H153" s="218">
        <v>1760</v>
      </c>
      <c r="L153" s="215"/>
      <c r="M153" s="219"/>
      <c r="T153" s="220"/>
      <c r="AT153" s="221" t="s">
        <v>223</v>
      </c>
      <c r="AU153" s="221" t="s">
        <v>77</v>
      </c>
      <c r="AV153" s="221" t="s">
        <v>77</v>
      </c>
      <c r="AW153" s="221" t="s">
        <v>149</v>
      </c>
      <c r="AX153" s="221" t="s">
        <v>69</v>
      </c>
      <c r="AY153" s="221" t="s">
        <v>170</v>
      </c>
    </row>
    <row r="154" spans="2:65" s="88" customFormat="1" ht="15.75" customHeight="1">
      <c r="B154" s="102"/>
      <c r="C154" s="198" t="s">
        <v>284</v>
      </c>
      <c r="D154" s="198" t="s">
        <v>173</v>
      </c>
      <c r="E154" s="199" t="s">
        <v>939</v>
      </c>
      <c r="F154" s="200" t="s">
        <v>940</v>
      </c>
      <c r="G154" s="201" t="s">
        <v>199</v>
      </c>
      <c r="H154" s="202">
        <v>480</v>
      </c>
      <c r="I154" s="213"/>
      <c r="J154" s="203">
        <f>ROUND($I$154*$H$154,2)</f>
        <v>0</v>
      </c>
      <c r="K154" s="200" t="s">
        <v>1188</v>
      </c>
      <c r="L154" s="102"/>
      <c r="M154" s="204"/>
      <c r="N154" s="205" t="s">
        <v>40</v>
      </c>
      <c r="P154" s="206">
        <f>$O$154*$H$154</f>
        <v>0</v>
      </c>
      <c r="Q154" s="206">
        <v>0</v>
      </c>
      <c r="R154" s="206">
        <f>$Q$154*$H$154</f>
        <v>0</v>
      </c>
      <c r="S154" s="206">
        <v>0</v>
      </c>
      <c r="T154" s="207">
        <f>$S$154*$H$154</f>
        <v>0</v>
      </c>
      <c r="AR154" s="82" t="s">
        <v>184</v>
      </c>
      <c r="AT154" s="82" t="s">
        <v>173</v>
      </c>
      <c r="AU154" s="82" t="s">
        <v>77</v>
      </c>
      <c r="AY154" s="88" t="s">
        <v>170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82" t="s">
        <v>21</v>
      </c>
      <c r="BK154" s="208">
        <f>ROUND($I$154*$H$154,2)</f>
        <v>0</v>
      </c>
      <c r="BL154" s="82" t="s">
        <v>184</v>
      </c>
      <c r="BM154" s="82" t="s">
        <v>284</v>
      </c>
    </row>
    <row r="155" spans="2:51" s="88" customFormat="1" ht="15.75" customHeight="1">
      <c r="B155" s="215"/>
      <c r="D155" s="216" t="s">
        <v>223</v>
      </c>
      <c r="E155" s="217"/>
      <c r="F155" s="217" t="s">
        <v>941</v>
      </c>
      <c r="H155" s="218">
        <v>72</v>
      </c>
      <c r="L155" s="215"/>
      <c r="M155" s="219"/>
      <c r="T155" s="220"/>
      <c r="AT155" s="221" t="s">
        <v>223</v>
      </c>
      <c r="AU155" s="221" t="s">
        <v>77</v>
      </c>
      <c r="AV155" s="221" t="s">
        <v>77</v>
      </c>
      <c r="AW155" s="221" t="s">
        <v>149</v>
      </c>
      <c r="AX155" s="221" t="s">
        <v>69</v>
      </c>
      <c r="AY155" s="221" t="s">
        <v>170</v>
      </c>
    </row>
    <row r="156" spans="2:51" s="88" customFormat="1" ht="15.75" customHeight="1">
      <c r="B156" s="215"/>
      <c r="D156" s="222" t="s">
        <v>223</v>
      </c>
      <c r="E156" s="221"/>
      <c r="F156" s="217" t="s">
        <v>942</v>
      </c>
      <c r="H156" s="218">
        <v>264</v>
      </c>
      <c r="L156" s="215"/>
      <c r="M156" s="219"/>
      <c r="T156" s="220"/>
      <c r="AT156" s="221" t="s">
        <v>223</v>
      </c>
      <c r="AU156" s="221" t="s">
        <v>77</v>
      </c>
      <c r="AV156" s="221" t="s">
        <v>77</v>
      </c>
      <c r="AW156" s="221" t="s">
        <v>149</v>
      </c>
      <c r="AX156" s="221" t="s">
        <v>69</v>
      </c>
      <c r="AY156" s="221" t="s">
        <v>170</v>
      </c>
    </row>
    <row r="157" spans="2:51" s="88" customFormat="1" ht="15.75" customHeight="1">
      <c r="B157" s="215"/>
      <c r="D157" s="222" t="s">
        <v>223</v>
      </c>
      <c r="E157" s="221"/>
      <c r="F157" s="217" t="s">
        <v>943</v>
      </c>
      <c r="H157" s="218">
        <v>72</v>
      </c>
      <c r="L157" s="215"/>
      <c r="M157" s="219"/>
      <c r="T157" s="220"/>
      <c r="AT157" s="221" t="s">
        <v>223</v>
      </c>
      <c r="AU157" s="221" t="s">
        <v>77</v>
      </c>
      <c r="AV157" s="221" t="s">
        <v>77</v>
      </c>
      <c r="AW157" s="221" t="s">
        <v>149</v>
      </c>
      <c r="AX157" s="221" t="s">
        <v>69</v>
      </c>
      <c r="AY157" s="221" t="s">
        <v>170</v>
      </c>
    </row>
    <row r="158" spans="2:51" s="88" customFormat="1" ht="15.75" customHeight="1">
      <c r="B158" s="215"/>
      <c r="D158" s="222" t="s">
        <v>223</v>
      </c>
      <c r="E158" s="221"/>
      <c r="F158" s="217" t="s">
        <v>944</v>
      </c>
      <c r="H158" s="218">
        <v>72</v>
      </c>
      <c r="L158" s="215"/>
      <c r="M158" s="219"/>
      <c r="T158" s="220"/>
      <c r="AT158" s="221" t="s">
        <v>223</v>
      </c>
      <c r="AU158" s="221" t="s">
        <v>77</v>
      </c>
      <c r="AV158" s="221" t="s">
        <v>77</v>
      </c>
      <c r="AW158" s="221" t="s">
        <v>149</v>
      </c>
      <c r="AX158" s="221" t="s">
        <v>69</v>
      </c>
      <c r="AY158" s="221" t="s">
        <v>170</v>
      </c>
    </row>
    <row r="159" spans="2:65" s="88" customFormat="1" ht="15.75" customHeight="1">
      <c r="B159" s="102"/>
      <c r="C159" s="198" t="s">
        <v>287</v>
      </c>
      <c r="D159" s="198" t="s">
        <v>173</v>
      </c>
      <c r="E159" s="199" t="s">
        <v>945</v>
      </c>
      <c r="F159" s="200" t="s">
        <v>946</v>
      </c>
      <c r="G159" s="201" t="s">
        <v>180</v>
      </c>
      <c r="H159" s="202">
        <v>16963.8</v>
      </c>
      <c r="I159" s="213"/>
      <c r="J159" s="203">
        <f>ROUND($I$159*$H$159,2)</f>
        <v>0</v>
      </c>
      <c r="K159" s="200" t="s">
        <v>1188</v>
      </c>
      <c r="L159" s="102"/>
      <c r="M159" s="204"/>
      <c r="N159" s="205" t="s">
        <v>40</v>
      </c>
      <c r="P159" s="206">
        <f>$O$159*$H$159</f>
        <v>0</v>
      </c>
      <c r="Q159" s="206">
        <v>0.0317</v>
      </c>
      <c r="R159" s="206">
        <f>$Q$159*$H$159</f>
        <v>537.7524599999999</v>
      </c>
      <c r="S159" s="206">
        <v>0</v>
      </c>
      <c r="T159" s="207">
        <f>$S$159*$H$159</f>
        <v>0</v>
      </c>
      <c r="AR159" s="82" t="s">
        <v>184</v>
      </c>
      <c r="AT159" s="82" t="s">
        <v>173</v>
      </c>
      <c r="AU159" s="82" t="s">
        <v>77</v>
      </c>
      <c r="AY159" s="88" t="s">
        <v>170</v>
      </c>
      <c r="BE159" s="208">
        <f>IF($N$159="základní",$J$159,0)</f>
        <v>0</v>
      </c>
      <c r="BF159" s="208">
        <f>IF($N$159="snížená",$J$159,0)</f>
        <v>0</v>
      </c>
      <c r="BG159" s="208">
        <f>IF($N$159="zákl. přenesená",$J$159,0)</f>
        <v>0</v>
      </c>
      <c r="BH159" s="208">
        <f>IF($N$159="sníž. přenesená",$J$159,0)</f>
        <v>0</v>
      </c>
      <c r="BI159" s="208">
        <f>IF($N$159="nulová",$J$159,0)</f>
        <v>0</v>
      </c>
      <c r="BJ159" s="82" t="s">
        <v>21</v>
      </c>
      <c r="BK159" s="208">
        <f>ROUND($I$159*$H$159,2)</f>
        <v>0</v>
      </c>
      <c r="BL159" s="82" t="s">
        <v>184</v>
      </c>
      <c r="BM159" s="82" t="s">
        <v>287</v>
      </c>
    </row>
    <row r="160" spans="2:51" s="88" customFormat="1" ht="15.75" customHeight="1">
      <c r="B160" s="215"/>
      <c r="D160" s="216" t="s">
        <v>223</v>
      </c>
      <c r="E160" s="217"/>
      <c r="F160" s="217" t="s">
        <v>947</v>
      </c>
      <c r="H160" s="218">
        <v>3221.1</v>
      </c>
      <c r="L160" s="215"/>
      <c r="M160" s="219"/>
      <c r="T160" s="220"/>
      <c r="AT160" s="221" t="s">
        <v>223</v>
      </c>
      <c r="AU160" s="221" t="s">
        <v>77</v>
      </c>
      <c r="AV160" s="221" t="s">
        <v>77</v>
      </c>
      <c r="AW160" s="221" t="s">
        <v>149</v>
      </c>
      <c r="AX160" s="221" t="s">
        <v>69</v>
      </c>
      <c r="AY160" s="221" t="s">
        <v>170</v>
      </c>
    </row>
    <row r="161" spans="2:51" s="88" customFormat="1" ht="15.75" customHeight="1">
      <c r="B161" s="215"/>
      <c r="D161" s="222" t="s">
        <v>223</v>
      </c>
      <c r="E161" s="221"/>
      <c r="F161" s="217" t="s">
        <v>948</v>
      </c>
      <c r="H161" s="218">
        <v>226.7</v>
      </c>
      <c r="L161" s="215"/>
      <c r="M161" s="219"/>
      <c r="T161" s="220"/>
      <c r="AT161" s="221" t="s">
        <v>223</v>
      </c>
      <c r="AU161" s="221" t="s">
        <v>77</v>
      </c>
      <c r="AV161" s="221" t="s">
        <v>77</v>
      </c>
      <c r="AW161" s="221" t="s">
        <v>149</v>
      </c>
      <c r="AX161" s="221" t="s">
        <v>69</v>
      </c>
      <c r="AY161" s="221" t="s">
        <v>170</v>
      </c>
    </row>
    <row r="162" spans="2:51" s="88" customFormat="1" ht="15.75" customHeight="1">
      <c r="B162" s="215"/>
      <c r="D162" s="222" t="s">
        <v>223</v>
      </c>
      <c r="E162" s="221"/>
      <c r="F162" s="217" t="s">
        <v>949</v>
      </c>
      <c r="H162" s="218">
        <v>9986.6</v>
      </c>
      <c r="L162" s="215"/>
      <c r="M162" s="219"/>
      <c r="T162" s="220"/>
      <c r="AT162" s="221" t="s">
        <v>223</v>
      </c>
      <c r="AU162" s="221" t="s">
        <v>77</v>
      </c>
      <c r="AV162" s="221" t="s">
        <v>77</v>
      </c>
      <c r="AW162" s="221" t="s">
        <v>149</v>
      </c>
      <c r="AX162" s="221" t="s">
        <v>69</v>
      </c>
      <c r="AY162" s="221" t="s">
        <v>170</v>
      </c>
    </row>
    <row r="163" spans="2:51" s="88" customFormat="1" ht="15.75" customHeight="1">
      <c r="B163" s="215"/>
      <c r="D163" s="222" t="s">
        <v>223</v>
      </c>
      <c r="E163" s="221"/>
      <c r="F163" s="217" t="s">
        <v>950</v>
      </c>
      <c r="H163" s="218">
        <v>1684.3</v>
      </c>
      <c r="L163" s="215"/>
      <c r="M163" s="219"/>
      <c r="T163" s="220"/>
      <c r="AT163" s="221" t="s">
        <v>223</v>
      </c>
      <c r="AU163" s="221" t="s">
        <v>77</v>
      </c>
      <c r="AV163" s="221" t="s">
        <v>77</v>
      </c>
      <c r="AW163" s="221" t="s">
        <v>149</v>
      </c>
      <c r="AX163" s="221" t="s">
        <v>69</v>
      </c>
      <c r="AY163" s="221" t="s">
        <v>170</v>
      </c>
    </row>
    <row r="164" spans="2:51" s="88" customFormat="1" ht="15.75" customHeight="1">
      <c r="B164" s="215"/>
      <c r="D164" s="222" t="s">
        <v>223</v>
      </c>
      <c r="E164" s="221"/>
      <c r="F164" s="217" t="s">
        <v>951</v>
      </c>
      <c r="H164" s="218">
        <v>1845.1</v>
      </c>
      <c r="L164" s="215"/>
      <c r="M164" s="219"/>
      <c r="T164" s="220"/>
      <c r="AT164" s="221" t="s">
        <v>223</v>
      </c>
      <c r="AU164" s="221" t="s">
        <v>77</v>
      </c>
      <c r="AV164" s="221" t="s">
        <v>77</v>
      </c>
      <c r="AW164" s="221" t="s">
        <v>149</v>
      </c>
      <c r="AX164" s="221" t="s">
        <v>69</v>
      </c>
      <c r="AY164" s="221" t="s">
        <v>170</v>
      </c>
    </row>
    <row r="165" spans="2:63" s="188" customFormat="1" ht="30.75" customHeight="1">
      <c r="B165" s="187"/>
      <c r="D165" s="189" t="s">
        <v>68</v>
      </c>
      <c r="E165" s="196" t="s">
        <v>400</v>
      </c>
      <c r="F165" s="196" t="s">
        <v>401</v>
      </c>
      <c r="J165" s="197">
        <f>$BK$165</f>
        <v>0</v>
      </c>
      <c r="L165" s="187"/>
      <c r="M165" s="192"/>
      <c r="P165" s="193">
        <f>SUM($P$166:$P$175)</f>
        <v>0</v>
      </c>
      <c r="R165" s="193">
        <f>SUM($R$166:$R$175)</f>
        <v>48.872519999999994</v>
      </c>
      <c r="T165" s="194">
        <f>SUM($T$166:$T$175)</f>
        <v>0</v>
      </c>
      <c r="AR165" s="189" t="s">
        <v>21</v>
      </c>
      <c r="AT165" s="189" t="s">
        <v>68</v>
      </c>
      <c r="AU165" s="189" t="s">
        <v>21</v>
      </c>
      <c r="AY165" s="189" t="s">
        <v>170</v>
      </c>
      <c r="BK165" s="195">
        <f>SUM($BK$166:$BK$175)</f>
        <v>0</v>
      </c>
    </row>
    <row r="166" spans="2:65" s="88" customFormat="1" ht="15.75" customHeight="1">
      <c r="B166" s="102"/>
      <c r="C166" s="198" t="s">
        <v>292</v>
      </c>
      <c r="D166" s="198" t="s">
        <v>173</v>
      </c>
      <c r="E166" s="199" t="s">
        <v>952</v>
      </c>
      <c r="F166" s="200" t="s">
        <v>953</v>
      </c>
      <c r="G166" s="201" t="s">
        <v>423</v>
      </c>
      <c r="H166" s="202">
        <v>880</v>
      </c>
      <c r="I166" s="213"/>
      <c r="J166" s="203">
        <f>ROUND($I$166*$H$166,2)</f>
        <v>0</v>
      </c>
      <c r="K166" s="200" t="s">
        <v>1188</v>
      </c>
      <c r="L166" s="102"/>
      <c r="M166" s="204"/>
      <c r="N166" s="205" t="s">
        <v>40</v>
      </c>
      <c r="P166" s="206">
        <f>$O$166*$H$166</f>
        <v>0</v>
      </c>
      <c r="Q166" s="206">
        <v>0.0231</v>
      </c>
      <c r="R166" s="206">
        <f>$Q$166*$H$166</f>
        <v>20.328</v>
      </c>
      <c r="S166" s="206">
        <v>0</v>
      </c>
      <c r="T166" s="207">
        <f>$S$166*$H$166</f>
        <v>0</v>
      </c>
      <c r="AR166" s="82" t="s">
        <v>184</v>
      </c>
      <c r="AT166" s="82" t="s">
        <v>173</v>
      </c>
      <c r="AU166" s="82" t="s">
        <v>77</v>
      </c>
      <c r="AY166" s="88" t="s">
        <v>170</v>
      </c>
      <c r="BE166" s="208">
        <f>IF($N$166="základní",$J$166,0)</f>
        <v>0</v>
      </c>
      <c r="BF166" s="208">
        <f>IF($N$166="snížená",$J$166,0)</f>
        <v>0</v>
      </c>
      <c r="BG166" s="208">
        <f>IF($N$166="zákl. přenesená",$J$166,0)</f>
        <v>0</v>
      </c>
      <c r="BH166" s="208">
        <f>IF($N$166="sníž. přenesená",$J$166,0)</f>
        <v>0</v>
      </c>
      <c r="BI166" s="208">
        <f>IF($N$166="nulová",$J$166,0)</f>
        <v>0</v>
      </c>
      <c r="BJ166" s="82" t="s">
        <v>21</v>
      </c>
      <c r="BK166" s="208">
        <f>ROUND($I$166*$H$166,2)</f>
        <v>0</v>
      </c>
      <c r="BL166" s="82" t="s">
        <v>184</v>
      </c>
      <c r="BM166" s="82" t="s">
        <v>292</v>
      </c>
    </row>
    <row r="167" spans="2:51" s="88" customFormat="1" ht="15.75" customHeight="1">
      <c r="B167" s="215"/>
      <c r="D167" s="216" t="s">
        <v>223</v>
      </c>
      <c r="E167" s="217"/>
      <c r="F167" s="217" t="s">
        <v>954</v>
      </c>
      <c r="H167" s="218">
        <v>880</v>
      </c>
      <c r="L167" s="215"/>
      <c r="M167" s="219"/>
      <c r="T167" s="220"/>
      <c r="AT167" s="221" t="s">
        <v>223</v>
      </c>
      <c r="AU167" s="221" t="s">
        <v>77</v>
      </c>
      <c r="AV167" s="221" t="s">
        <v>77</v>
      </c>
      <c r="AW167" s="221" t="s">
        <v>149</v>
      </c>
      <c r="AX167" s="221" t="s">
        <v>69</v>
      </c>
      <c r="AY167" s="221" t="s">
        <v>170</v>
      </c>
    </row>
    <row r="168" spans="2:65" s="88" customFormat="1" ht="15.75" customHeight="1">
      <c r="B168" s="102"/>
      <c r="C168" s="198" t="s">
        <v>301</v>
      </c>
      <c r="D168" s="198" t="s">
        <v>173</v>
      </c>
      <c r="E168" s="199" t="s">
        <v>955</v>
      </c>
      <c r="F168" s="200" t="s">
        <v>956</v>
      </c>
      <c r="G168" s="201" t="s">
        <v>423</v>
      </c>
      <c r="H168" s="202">
        <v>48</v>
      </c>
      <c r="I168" s="213"/>
      <c r="J168" s="203">
        <f>ROUND($I$168*$H$168,2)</f>
        <v>0</v>
      </c>
      <c r="K168" s="200" t="s">
        <v>1188</v>
      </c>
      <c r="L168" s="102"/>
      <c r="M168" s="204"/>
      <c r="N168" s="205" t="s">
        <v>40</v>
      </c>
      <c r="P168" s="206">
        <f>$O$168*$H$168</f>
        <v>0</v>
      </c>
      <c r="Q168" s="206">
        <v>0.0278</v>
      </c>
      <c r="R168" s="206">
        <f>$Q$168*$H$168</f>
        <v>1.3344</v>
      </c>
      <c r="S168" s="206">
        <v>0</v>
      </c>
      <c r="T168" s="207">
        <f>$S$168*$H$168</f>
        <v>0</v>
      </c>
      <c r="AR168" s="82" t="s">
        <v>184</v>
      </c>
      <c r="AT168" s="82" t="s">
        <v>173</v>
      </c>
      <c r="AU168" s="82" t="s">
        <v>77</v>
      </c>
      <c r="AY168" s="88" t="s">
        <v>170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82" t="s">
        <v>21</v>
      </c>
      <c r="BK168" s="208">
        <f>ROUND($I$168*$H$168,2)</f>
        <v>0</v>
      </c>
      <c r="BL168" s="82" t="s">
        <v>184</v>
      </c>
      <c r="BM168" s="82" t="s">
        <v>301</v>
      </c>
    </row>
    <row r="169" spans="2:51" s="88" customFormat="1" ht="15.75" customHeight="1">
      <c r="B169" s="215"/>
      <c r="D169" s="216" t="s">
        <v>223</v>
      </c>
      <c r="E169" s="217"/>
      <c r="F169" s="217" t="s">
        <v>957</v>
      </c>
      <c r="H169" s="218">
        <v>48</v>
      </c>
      <c r="L169" s="215"/>
      <c r="M169" s="219"/>
      <c r="T169" s="220"/>
      <c r="AT169" s="221" t="s">
        <v>223</v>
      </c>
      <c r="AU169" s="221" t="s">
        <v>77</v>
      </c>
      <c r="AV169" s="221" t="s">
        <v>77</v>
      </c>
      <c r="AW169" s="221" t="s">
        <v>149</v>
      </c>
      <c r="AX169" s="221" t="s">
        <v>69</v>
      </c>
      <c r="AY169" s="221" t="s">
        <v>170</v>
      </c>
    </row>
    <row r="170" spans="2:65" s="88" customFormat="1" ht="15.75" customHeight="1">
      <c r="B170" s="102"/>
      <c r="C170" s="198" t="s">
        <v>7</v>
      </c>
      <c r="D170" s="198" t="s">
        <v>173</v>
      </c>
      <c r="E170" s="199" t="s">
        <v>958</v>
      </c>
      <c r="F170" s="200" t="s">
        <v>959</v>
      </c>
      <c r="G170" s="201" t="s">
        <v>359</v>
      </c>
      <c r="H170" s="202">
        <v>174</v>
      </c>
      <c r="I170" s="213"/>
      <c r="J170" s="203">
        <f>ROUND($I$170*$H$170,2)</f>
        <v>0</v>
      </c>
      <c r="K170" s="200" t="s">
        <v>1188</v>
      </c>
      <c r="L170" s="102"/>
      <c r="M170" s="204"/>
      <c r="N170" s="205" t="s">
        <v>40</v>
      </c>
      <c r="P170" s="206">
        <f>$O$170*$H$170</f>
        <v>0</v>
      </c>
      <c r="Q170" s="206">
        <v>0.15638</v>
      </c>
      <c r="R170" s="206">
        <f>$Q$170*$H$170</f>
        <v>27.21012</v>
      </c>
      <c r="S170" s="206">
        <v>0</v>
      </c>
      <c r="T170" s="207">
        <f>$S$170*$H$170</f>
        <v>0</v>
      </c>
      <c r="AR170" s="82" t="s">
        <v>184</v>
      </c>
      <c r="AT170" s="82" t="s">
        <v>173</v>
      </c>
      <c r="AU170" s="82" t="s">
        <v>77</v>
      </c>
      <c r="AY170" s="88" t="s">
        <v>170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82" t="s">
        <v>21</v>
      </c>
      <c r="BK170" s="208">
        <f>ROUND($I$170*$H$170,2)</f>
        <v>0</v>
      </c>
      <c r="BL170" s="82" t="s">
        <v>184</v>
      </c>
      <c r="BM170" s="82" t="s">
        <v>7</v>
      </c>
    </row>
    <row r="171" spans="2:51" s="88" customFormat="1" ht="15.75" customHeight="1">
      <c r="B171" s="215"/>
      <c r="D171" s="216" t="s">
        <v>223</v>
      </c>
      <c r="E171" s="217"/>
      <c r="F171" s="217" t="s">
        <v>960</v>
      </c>
      <c r="H171" s="218">
        <v>34</v>
      </c>
      <c r="L171" s="215"/>
      <c r="M171" s="219"/>
      <c r="T171" s="220"/>
      <c r="AT171" s="221" t="s">
        <v>223</v>
      </c>
      <c r="AU171" s="221" t="s">
        <v>77</v>
      </c>
      <c r="AV171" s="221" t="s">
        <v>77</v>
      </c>
      <c r="AW171" s="221" t="s">
        <v>149</v>
      </c>
      <c r="AX171" s="221" t="s">
        <v>69</v>
      </c>
      <c r="AY171" s="221" t="s">
        <v>170</v>
      </c>
    </row>
    <row r="172" spans="2:51" s="88" customFormat="1" ht="15.75" customHeight="1">
      <c r="B172" s="215"/>
      <c r="D172" s="222" t="s">
        <v>223</v>
      </c>
      <c r="E172" s="221"/>
      <c r="F172" s="217" t="s">
        <v>961</v>
      </c>
      <c r="H172" s="218">
        <v>4</v>
      </c>
      <c r="L172" s="215"/>
      <c r="M172" s="219"/>
      <c r="T172" s="220"/>
      <c r="AT172" s="221" t="s">
        <v>223</v>
      </c>
      <c r="AU172" s="221" t="s">
        <v>77</v>
      </c>
      <c r="AV172" s="221" t="s">
        <v>77</v>
      </c>
      <c r="AW172" s="221" t="s">
        <v>149</v>
      </c>
      <c r="AX172" s="221" t="s">
        <v>69</v>
      </c>
      <c r="AY172" s="221" t="s">
        <v>170</v>
      </c>
    </row>
    <row r="173" spans="2:51" s="88" customFormat="1" ht="15.75" customHeight="1">
      <c r="B173" s="215"/>
      <c r="D173" s="222" t="s">
        <v>223</v>
      </c>
      <c r="E173" s="221"/>
      <c r="F173" s="217" t="s">
        <v>962</v>
      </c>
      <c r="H173" s="218">
        <v>98</v>
      </c>
      <c r="L173" s="215"/>
      <c r="M173" s="219"/>
      <c r="T173" s="220"/>
      <c r="AT173" s="221" t="s">
        <v>223</v>
      </c>
      <c r="AU173" s="221" t="s">
        <v>77</v>
      </c>
      <c r="AV173" s="221" t="s">
        <v>77</v>
      </c>
      <c r="AW173" s="221" t="s">
        <v>149</v>
      </c>
      <c r="AX173" s="221" t="s">
        <v>69</v>
      </c>
      <c r="AY173" s="221" t="s">
        <v>170</v>
      </c>
    </row>
    <row r="174" spans="2:51" s="88" customFormat="1" ht="15.75" customHeight="1">
      <c r="B174" s="215"/>
      <c r="D174" s="222" t="s">
        <v>223</v>
      </c>
      <c r="E174" s="221"/>
      <c r="F174" s="217" t="s">
        <v>963</v>
      </c>
      <c r="H174" s="218">
        <v>18</v>
      </c>
      <c r="L174" s="215"/>
      <c r="M174" s="219"/>
      <c r="T174" s="220"/>
      <c r="AT174" s="221" t="s">
        <v>223</v>
      </c>
      <c r="AU174" s="221" t="s">
        <v>77</v>
      </c>
      <c r="AV174" s="221" t="s">
        <v>77</v>
      </c>
      <c r="AW174" s="221" t="s">
        <v>149</v>
      </c>
      <c r="AX174" s="221" t="s">
        <v>69</v>
      </c>
      <c r="AY174" s="221" t="s">
        <v>170</v>
      </c>
    </row>
    <row r="175" spans="2:51" s="88" customFormat="1" ht="15.75" customHeight="1">
      <c r="B175" s="215"/>
      <c r="D175" s="222" t="s">
        <v>223</v>
      </c>
      <c r="E175" s="221"/>
      <c r="F175" s="217" t="s">
        <v>964</v>
      </c>
      <c r="H175" s="218">
        <v>20</v>
      </c>
      <c r="L175" s="215"/>
      <c r="M175" s="219"/>
      <c r="T175" s="220"/>
      <c r="AT175" s="221" t="s">
        <v>223</v>
      </c>
      <c r="AU175" s="221" t="s">
        <v>77</v>
      </c>
      <c r="AV175" s="221" t="s">
        <v>77</v>
      </c>
      <c r="AW175" s="221" t="s">
        <v>149</v>
      </c>
      <c r="AX175" s="221" t="s">
        <v>69</v>
      </c>
      <c r="AY175" s="221" t="s">
        <v>170</v>
      </c>
    </row>
    <row r="176" spans="2:63" s="188" customFormat="1" ht="30.75" customHeight="1">
      <c r="B176" s="187"/>
      <c r="D176" s="189" t="s">
        <v>68</v>
      </c>
      <c r="E176" s="196" t="s">
        <v>412</v>
      </c>
      <c r="F176" s="196" t="s">
        <v>413</v>
      </c>
      <c r="J176" s="197">
        <f>$BK$176</f>
        <v>0</v>
      </c>
      <c r="L176" s="187"/>
      <c r="M176" s="192"/>
      <c r="P176" s="193">
        <f>$P$177</f>
        <v>0</v>
      </c>
      <c r="R176" s="193">
        <f>$R$177</f>
        <v>0</v>
      </c>
      <c r="T176" s="194">
        <f>$T$177</f>
        <v>0</v>
      </c>
      <c r="AR176" s="189" t="s">
        <v>21</v>
      </c>
      <c r="AT176" s="189" t="s">
        <v>68</v>
      </c>
      <c r="AU176" s="189" t="s">
        <v>21</v>
      </c>
      <c r="AY176" s="189" t="s">
        <v>170</v>
      </c>
      <c r="BK176" s="195">
        <f>$BK$177</f>
        <v>0</v>
      </c>
    </row>
    <row r="177" spans="2:65" s="88" customFormat="1" ht="15.75" customHeight="1">
      <c r="B177" s="102"/>
      <c r="C177" s="198" t="s">
        <v>307</v>
      </c>
      <c r="D177" s="198" t="s">
        <v>173</v>
      </c>
      <c r="E177" s="199" t="s">
        <v>965</v>
      </c>
      <c r="F177" s="200" t="s">
        <v>966</v>
      </c>
      <c r="G177" s="201" t="s">
        <v>340</v>
      </c>
      <c r="H177" s="202">
        <v>19108.035</v>
      </c>
      <c r="I177" s="213"/>
      <c r="J177" s="203">
        <f>ROUND($I$177*$H$177,2)</f>
        <v>0</v>
      </c>
      <c r="K177" s="200" t="s">
        <v>1188</v>
      </c>
      <c r="L177" s="102"/>
      <c r="M177" s="204"/>
      <c r="N177" s="205" t="s">
        <v>40</v>
      </c>
      <c r="P177" s="206">
        <f>$O$177*$H$177</f>
        <v>0</v>
      </c>
      <c r="Q177" s="206">
        <v>0</v>
      </c>
      <c r="R177" s="206">
        <f>$Q$177*$H$177</f>
        <v>0</v>
      </c>
      <c r="S177" s="206">
        <v>0</v>
      </c>
      <c r="T177" s="207">
        <f>$S$177*$H$177</f>
        <v>0</v>
      </c>
      <c r="AR177" s="82" t="s">
        <v>184</v>
      </c>
      <c r="AT177" s="82" t="s">
        <v>173</v>
      </c>
      <c r="AU177" s="82" t="s">
        <v>77</v>
      </c>
      <c r="AY177" s="88" t="s">
        <v>170</v>
      </c>
      <c r="BE177" s="208">
        <f>IF($N$177="základní",$J$177,0)</f>
        <v>0</v>
      </c>
      <c r="BF177" s="208">
        <f>IF($N$177="snížená",$J$177,0)</f>
        <v>0</v>
      </c>
      <c r="BG177" s="208">
        <f>IF($N$177="zákl. přenesená",$J$177,0)</f>
        <v>0</v>
      </c>
      <c r="BH177" s="208">
        <f>IF($N$177="sníž. přenesená",$J$177,0)</f>
        <v>0</v>
      </c>
      <c r="BI177" s="208">
        <f>IF($N$177="nulová",$J$177,0)</f>
        <v>0</v>
      </c>
      <c r="BJ177" s="82" t="s">
        <v>21</v>
      </c>
      <c r="BK177" s="208">
        <f>ROUND($I$177*$H$177,2)</f>
        <v>0</v>
      </c>
      <c r="BL177" s="82" t="s">
        <v>184</v>
      </c>
      <c r="BM177" s="82" t="s">
        <v>307</v>
      </c>
    </row>
    <row r="178" spans="2:63" s="188" customFormat="1" ht="37.5" customHeight="1">
      <c r="B178" s="187"/>
      <c r="D178" s="189" t="s">
        <v>68</v>
      </c>
      <c r="E178" s="190" t="s">
        <v>206</v>
      </c>
      <c r="F178" s="190" t="s">
        <v>206</v>
      </c>
      <c r="J178" s="191">
        <f>$BK$178</f>
        <v>0</v>
      </c>
      <c r="L178" s="187"/>
      <c r="M178" s="192"/>
      <c r="P178" s="193">
        <f>$P$179</f>
        <v>0</v>
      </c>
      <c r="R178" s="193">
        <f>$R$179</f>
        <v>0</v>
      </c>
      <c r="T178" s="194">
        <f>$T$179</f>
        <v>0</v>
      </c>
      <c r="AR178" s="189" t="s">
        <v>187</v>
      </c>
      <c r="AT178" s="189" t="s">
        <v>68</v>
      </c>
      <c r="AU178" s="189" t="s">
        <v>69</v>
      </c>
      <c r="AY178" s="189" t="s">
        <v>170</v>
      </c>
      <c r="BK178" s="195">
        <f>$BK$179</f>
        <v>0</v>
      </c>
    </row>
    <row r="179" spans="2:65" s="88" customFormat="1" ht="15.75" customHeight="1">
      <c r="B179" s="102"/>
      <c r="C179" s="201" t="s">
        <v>315</v>
      </c>
      <c r="D179" s="201" t="s">
        <v>173</v>
      </c>
      <c r="E179" s="199" t="s">
        <v>967</v>
      </c>
      <c r="F179" s="200" t="s">
        <v>209</v>
      </c>
      <c r="G179" s="201" t="s">
        <v>210</v>
      </c>
      <c r="H179" s="214"/>
      <c r="I179" s="213"/>
      <c r="J179" s="203">
        <f>ROUND($I$179*$H$179,2)</f>
        <v>0</v>
      </c>
      <c r="K179" s="200"/>
      <c r="L179" s="102"/>
      <c r="M179" s="204"/>
      <c r="N179" s="209" t="s">
        <v>40</v>
      </c>
      <c r="O179" s="210"/>
      <c r="P179" s="211">
        <f>$O$179*$H$179</f>
        <v>0</v>
      </c>
      <c r="Q179" s="211">
        <v>0</v>
      </c>
      <c r="R179" s="211">
        <f>$Q$179*$H$179</f>
        <v>0</v>
      </c>
      <c r="S179" s="211">
        <v>0</v>
      </c>
      <c r="T179" s="212">
        <f>$S$179*$H$179</f>
        <v>0</v>
      </c>
      <c r="AR179" s="82" t="s">
        <v>211</v>
      </c>
      <c r="AT179" s="82" t="s">
        <v>173</v>
      </c>
      <c r="AU179" s="82" t="s">
        <v>21</v>
      </c>
      <c r="AY179" s="82" t="s">
        <v>170</v>
      </c>
      <c r="BE179" s="208">
        <f>IF($N$179="základní",$J$179,0)</f>
        <v>0</v>
      </c>
      <c r="BF179" s="208">
        <f>IF($N$179="snížená",$J$179,0)</f>
        <v>0</v>
      </c>
      <c r="BG179" s="208">
        <f>IF($N$179="zákl. přenesená",$J$179,0)</f>
        <v>0</v>
      </c>
      <c r="BH179" s="208">
        <f>IF($N$179="sníž. přenesená",$J$179,0)</f>
        <v>0</v>
      </c>
      <c r="BI179" s="208">
        <f>IF($N$179="nulová",$J$179,0)</f>
        <v>0</v>
      </c>
      <c r="BJ179" s="82" t="s">
        <v>21</v>
      </c>
      <c r="BK179" s="208">
        <f>ROUND($I$179*$H$179,2)</f>
        <v>0</v>
      </c>
      <c r="BL179" s="82" t="s">
        <v>211</v>
      </c>
      <c r="BM179" s="82" t="s">
        <v>315</v>
      </c>
    </row>
    <row r="180" spans="2:12" s="88" customFormat="1" ht="7.5" customHeight="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02"/>
    </row>
    <row r="218" s="87" customFormat="1" ht="14.25" customHeight="1"/>
  </sheetData>
  <sheetProtection password="CB71" sheet="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110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968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ROUND($J$81,2)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ROUND(SUM($BE$81:$BE$142),2)</f>
        <v>0</v>
      </c>
      <c r="I30" s="163">
        <v>0.21</v>
      </c>
      <c r="J30" s="162">
        <f>ROUND(ROUND((SUM($BE$81:$BE$142)),2)*$I$30,2)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ROUND(SUM($BF$81:$BF$142),2)</f>
        <v>0</v>
      </c>
      <c r="I31" s="163">
        <v>0.15</v>
      </c>
      <c r="J31" s="162">
        <f>ROUND(ROUND((SUM($BF$81:$BF$142)),2)*$I$31,2)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ROUND(SUM($BG$81:$BG$142),2)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ROUND(SUM($BH$81:$BH$142),2)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ROUND(SUM($BI$81:$BI$142),2)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10.2 - Biologická opatření - úpravy porostů a výsadby 0.rok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$J$81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$J$82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$J$83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$J$138</f>
        <v>0</v>
      </c>
      <c r="K59" s="177"/>
    </row>
    <row r="60" spans="2:11" s="173" customFormat="1" ht="21" customHeight="1">
      <c r="B60" s="174"/>
      <c r="D60" s="175" t="s">
        <v>969</v>
      </c>
      <c r="E60" s="175"/>
      <c r="F60" s="175"/>
      <c r="G60" s="175"/>
      <c r="H60" s="175"/>
      <c r="I60" s="175"/>
      <c r="J60" s="176">
        <f>$J$140</f>
        <v>0</v>
      </c>
      <c r="K60" s="177"/>
    </row>
    <row r="61" spans="2:11" s="143" customFormat="1" ht="25.5" customHeight="1">
      <c r="B61" s="169"/>
      <c r="D61" s="170" t="s">
        <v>152</v>
      </c>
      <c r="E61" s="170"/>
      <c r="F61" s="170"/>
      <c r="G61" s="170"/>
      <c r="H61" s="170"/>
      <c r="I61" s="170"/>
      <c r="J61" s="171">
        <f>$J$141</f>
        <v>0</v>
      </c>
      <c r="K61" s="172"/>
    </row>
    <row r="62" spans="2:11" s="88" customFormat="1" ht="22.5" customHeight="1">
      <c r="B62" s="102"/>
      <c r="K62" s="105"/>
    </row>
    <row r="63" spans="2:11" s="88" customFormat="1" ht="7.5" customHeight="1">
      <c r="B63" s="116"/>
      <c r="C63" s="117"/>
      <c r="D63" s="117"/>
      <c r="E63" s="117"/>
      <c r="F63" s="117"/>
      <c r="G63" s="117"/>
      <c r="H63" s="117"/>
      <c r="I63" s="117"/>
      <c r="J63" s="117"/>
      <c r="K63" s="118"/>
    </row>
    <row r="67" spans="2:12" s="88" customFormat="1" ht="7.5" customHeight="1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02"/>
    </row>
    <row r="68" spans="2:12" s="88" customFormat="1" ht="37.5" customHeight="1">
      <c r="B68" s="102"/>
      <c r="C68" s="93" t="s">
        <v>154</v>
      </c>
      <c r="L68" s="102"/>
    </row>
    <row r="69" spans="2:12" s="88" customFormat="1" ht="7.5" customHeight="1">
      <c r="B69" s="102"/>
      <c r="L69" s="102"/>
    </row>
    <row r="70" spans="2:12" s="88" customFormat="1" ht="15" customHeight="1">
      <c r="B70" s="102"/>
      <c r="C70" s="99" t="s">
        <v>16</v>
      </c>
      <c r="L70" s="102"/>
    </row>
    <row r="71" spans="2:12" s="88" customFormat="1" ht="16.5" customHeight="1">
      <c r="B71" s="102"/>
      <c r="E71" s="278" t="str">
        <f>$E$7</f>
        <v>Napojení ÚSES Komořansko - gravitační propojení přeložky vesnického potoka s řekou Bílinou</v>
      </c>
      <c r="F71" s="244"/>
      <c r="G71" s="244"/>
      <c r="H71" s="244"/>
      <c r="L71" s="102"/>
    </row>
    <row r="72" spans="2:12" s="88" customFormat="1" ht="15" customHeight="1">
      <c r="B72" s="102"/>
      <c r="C72" s="99" t="s">
        <v>143</v>
      </c>
      <c r="L72" s="102"/>
    </row>
    <row r="73" spans="2:12" s="88" customFormat="1" ht="19.5" customHeight="1">
      <c r="B73" s="102"/>
      <c r="E73" s="260" t="str">
        <f>$E$9</f>
        <v>SO 10.2 - Biologická opatření - úpravy porostů a výsadby 0.rok</v>
      </c>
      <c r="F73" s="244"/>
      <c r="G73" s="244"/>
      <c r="H73" s="244"/>
      <c r="L73" s="102"/>
    </row>
    <row r="74" spans="2:12" s="88" customFormat="1" ht="7.5" customHeight="1">
      <c r="B74" s="102"/>
      <c r="L74" s="102"/>
    </row>
    <row r="75" spans="2:12" s="88" customFormat="1" ht="18.75" customHeight="1">
      <c r="B75" s="102"/>
      <c r="C75" s="99" t="s">
        <v>22</v>
      </c>
      <c r="F75" s="80" t="str">
        <f>$F$12</f>
        <v> </v>
      </c>
      <c r="I75" s="99" t="s">
        <v>24</v>
      </c>
      <c r="J75" s="125" t="str">
        <f>IF($J$12="","",$J$12)</f>
        <v>09.02.2015</v>
      </c>
      <c r="L75" s="102"/>
    </row>
    <row r="76" spans="2:12" s="88" customFormat="1" ht="7.5" customHeight="1">
      <c r="B76" s="102"/>
      <c r="L76" s="102"/>
    </row>
    <row r="77" spans="2:12" s="88" customFormat="1" ht="15.75" customHeight="1">
      <c r="B77" s="102"/>
      <c r="C77" s="99" t="s">
        <v>27</v>
      </c>
      <c r="F77" s="80" t="str">
        <f>$E$15</f>
        <v> Ministerstvo financí</v>
      </c>
      <c r="I77" s="99" t="s">
        <v>32</v>
      </c>
      <c r="J77" s="80" t="str">
        <f>$E$21</f>
        <v> Vodohospodářské projekty Teplice spol. s r.o.</v>
      </c>
      <c r="L77" s="102"/>
    </row>
    <row r="78" spans="2:12" s="88" customFormat="1" ht="15" customHeight="1">
      <c r="B78" s="102"/>
      <c r="C78" s="99" t="s">
        <v>30</v>
      </c>
      <c r="F78" s="80">
        <f>IF($E$18="","",$E$18)</f>
      </c>
      <c r="L78" s="102"/>
    </row>
    <row r="79" spans="2:12" s="88" customFormat="1" ht="11.25" customHeight="1">
      <c r="B79" s="102"/>
      <c r="L79" s="102"/>
    </row>
    <row r="80" spans="2:20" s="178" customFormat="1" ht="30" customHeight="1">
      <c r="B80" s="179"/>
      <c r="C80" s="180" t="s">
        <v>155</v>
      </c>
      <c r="D80" s="181" t="s">
        <v>54</v>
      </c>
      <c r="E80" s="181" t="s">
        <v>50</v>
      </c>
      <c r="F80" s="181" t="s">
        <v>156</v>
      </c>
      <c r="G80" s="181" t="s">
        <v>157</v>
      </c>
      <c r="H80" s="181" t="s">
        <v>158</v>
      </c>
      <c r="I80" s="181" t="s">
        <v>159</v>
      </c>
      <c r="J80" s="181" t="s">
        <v>160</v>
      </c>
      <c r="K80" s="182" t="s">
        <v>161</v>
      </c>
      <c r="L80" s="179"/>
      <c r="M80" s="131" t="s">
        <v>162</v>
      </c>
      <c r="N80" s="132" t="s">
        <v>39</v>
      </c>
      <c r="O80" s="132" t="s">
        <v>163</v>
      </c>
      <c r="P80" s="132" t="s">
        <v>164</v>
      </c>
      <c r="Q80" s="132" t="s">
        <v>165</v>
      </c>
      <c r="R80" s="132" t="s">
        <v>166</v>
      </c>
      <c r="S80" s="132" t="s">
        <v>167</v>
      </c>
      <c r="T80" s="133" t="s">
        <v>168</v>
      </c>
    </row>
    <row r="81" spans="2:63" s="88" customFormat="1" ht="30" customHeight="1">
      <c r="B81" s="102"/>
      <c r="C81" s="136" t="s">
        <v>148</v>
      </c>
      <c r="J81" s="183">
        <f>$BK$81</f>
        <v>0</v>
      </c>
      <c r="L81" s="102"/>
      <c r="M81" s="135"/>
      <c r="N81" s="126"/>
      <c r="O81" s="126"/>
      <c r="P81" s="184">
        <f>$P$82+$P$141</f>
        <v>0</v>
      </c>
      <c r="Q81" s="126"/>
      <c r="R81" s="184">
        <f>$R$82+$R$141</f>
        <v>11198.576630000003</v>
      </c>
      <c r="S81" s="126"/>
      <c r="T81" s="185">
        <f>$T$82+$T$141</f>
        <v>0</v>
      </c>
      <c r="AT81" s="88" t="s">
        <v>68</v>
      </c>
      <c r="AU81" s="88" t="s">
        <v>149</v>
      </c>
      <c r="BK81" s="186">
        <f>$BK$82+$BK$141</f>
        <v>0</v>
      </c>
    </row>
    <row r="82" spans="2:63" s="188" customFormat="1" ht="37.5" customHeight="1">
      <c r="B82" s="187"/>
      <c r="D82" s="189" t="s">
        <v>68</v>
      </c>
      <c r="E82" s="190" t="s">
        <v>169</v>
      </c>
      <c r="F82" s="190" t="s">
        <v>169</v>
      </c>
      <c r="J82" s="191">
        <f>$BK$82</f>
        <v>0</v>
      </c>
      <c r="L82" s="187"/>
      <c r="M82" s="192"/>
      <c r="P82" s="193">
        <f>$P$83+$P$138+$P$140</f>
        <v>0</v>
      </c>
      <c r="R82" s="193">
        <f>$R$83+$R$138+$R$140</f>
        <v>11198.576630000003</v>
      </c>
      <c r="T82" s="194">
        <f>$T$83+$T$138+$T$140</f>
        <v>0</v>
      </c>
      <c r="AR82" s="189" t="s">
        <v>21</v>
      </c>
      <c r="AT82" s="189" t="s">
        <v>68</v>
      </c>
      <c r="AU82" s="189" t="s">
        <v>69</v>
      </c>
      <c r="AY82" s="189" t="s">
        <v>170</v>
      </c>
      <c r="BK82" s="195">
        <f>$BK$83+$BK$138+$BK$140</f>
        <v>0</v>
      </c>
    </row>
    <row r="83" spans="2:63" s="188" customFormat="1" ht="21" customHeight="1">
      <c r="B83" s="187"/>
      <c r="D83" s="189" t="s">
        <v>68</v>
      </c>
      <c r="E83" s="196" t="s">
        <v>171</v>
      </c>
      <c r="F83" s="196" t="s">
        <v>172</v>
      </c>
      <c r="J83" s="197">
        <f>$BK$83</f>
        <v>0</v>
      </c>
      <c r="L83" s="187"/>
      <c r="M83" s="192"/>
      <c r="P83" s="193">
        <f>SUM($P$84:$P$137)</f>
        <v>0</v>
      </c>
      <c r="R83" s="193">
        <f>SUM($R$84:$R$137)</f>
        <v>11198.576630000003</v>
      </c>
      <c r="T83" s="194">
        <f>SUM($T$84:$T$137)</f>
        <v>0</v>
      </c>
      <c r="AR83" s="189" t="s">
        <v>21</v>
      </c>
      <c r="AT83" s="189" t="s">
        <v>68</v>
      </c>
      <c r="AU83" s="189" t="s">
        <v>21</v>
      </c>
      <c r="AY83" s="189" t="s">
        <v>170</v>
      </c>
      <c r="BK83" s="195">
        <f>SUM($BK$84:$BK$137)</f>
        <v>0</v>
      </c>
    </row>
    <row r="84" spans="2:65" s="88" customFormat="1" ht="15.75" customHeight="1">
      <c r="B84" s="102"/>
      <c r="C84" s="198" t="s">
        <v>21</v>
      </c>
      <c r="D84" s="198" t="s">
        <v>173</v>
      </c>
      <c r="E84" s="199" t="s">
        <v>970</v>
      </c>
      <c r="F84" s="200" t="s">
        <v>971</v>
      </c>
      <c r="G84" s="201" t="s">
        <v>180</v>
      </c>
      <c r="H84" s="202">
        <v>200</v>
      </c>
      <c r="I84" s="213"/>
      <c r="J84" s="203">
        <f>ROUND($I$84*$H$84,2)</f>
        <v>0</v>
      </c>
      <c r="K84" s="200" t="s">
        <v>1188</v>
      </c>
      <c r="L84" s="102"/>
      <c r="M84" s="204"/>
      <c r="N84" s="205" t="s">
        <v>40</v>
      </c>
      <c r="P84" s="206">
        <f>$O$84*$H$84</f>
        <v>0</v>
      </c>
      <c r="Q84" s="206">
        <v>0</v>
      </c>
      <c r="R84" s="206">
        <f>$Q$84*$H$84</f>
        <v>0</v>
      </c>
      <c r="S84" s="206">
        <v>0</v>
      </c>
      <c r="T84" s="207">
        <f>$S$84*$H$84</f>
        <v>0</v>
      </c>
      <c r="AR84" s="82" t="s">
        <v>184</v>
      </c>
      <c r="AT84" s="82" t="s">
        <v>173</v>
      </c>
      <c r="AU84" s="82" t="s">
        <v>77</v>
      </c>
      <c r="AY84" s="88" t="s">
        <v>170</v>
      </c>
      <c r="BE84" s="208">
        <f>IF($N$84="základní",$J$84,0)</f>
        <v>0</v>
      </c>
      <c r="BF84" s="208">
        <f>IF($N$84="snížená",$J$84,0)</f>
        <v>0</v>
      </c>
      <c r="BG84" s="208">
        <f>IF($N$84="zákl. přenesená",$J$84,0)</f>
        <v>0</v>
      </c>
      <c r="BH84" s="208">
        <f>IF($N$84="sníž. přenesená",$J$84,0)</f>
        <v>0</v>
      </c>
      <c r="BI84" s="208">
        <f>IF($N$84="nulová",$J$84,0)</f>
        <v>0</v>
      </c>
      <c r="BJ84" s="82" t="s">
        <v>21</v>
      </c>
      <c r="BK84" s="208">
        <f>ROUND($I$84*$H$84,2)</f>
        <v>0</v>
      </c>
      <c r="BL84" s="82" t="s">
        <v>184</v>
      </c>
      <c r="BM84" s="82" t="s">
        <v>21</v>
      </c>
    </row>
    <row r="85" spans="2:51" s="88" customFormat="1" ht="15.75" customHeight="1">
      <c r="B85" s="215"/>
      <c r="D85" s="216" t="s">
        <v>223</v>
      </c>
      <c r="E85" s="217"/>
      <c r="F85" s="217" t="s">
        <v>972</v>
      </c>
      <c r="H85" s="218">
        <v>200</v>
      </c>
      <c r="L85" s="215"/>
      <c r="M85" s="219"/>
      <c r="T85" s="220"/>
      <c r="AT85" s="221" t="s">
        <v>223</v>
      </c>
      <c r="AU85" s="221" t="s">
        <v>77</v>
      </c>
      <c r="AV85" s="221" t="s">
        <v>77</v>
      </c>
      <c r="AW85" s="221" t="s">
        <v>149</v>
      </c>
      <c r="AX85" s="221" t="s">
        <v>69</v>
      </c>
      <c r="AY85" s="221" t="s">
        <v>170</v>
      </c>
    </row>
    <row r="86" spans="2:65" s="88" customFormat="1" ht="15.75" customHeight="1">
      <c r="B86" s="102"/>
      <c r="C86" s="198" t="s">
        <v>77</v>
      </c>
      <c r="D86" s="198" t="s">
        <v>173</v>
      </c>
      <c r="E86" s="199" t="s">
        <v>973</v>
      </c>
      <c r="F86" s="200" t="s">
        <v>974</v>
      </c>
      <c r="G86" s="201" t="s">
        <v>199</v>
      </c>
      <c r="H86" s="202">
        <v>188.5</v>
      </c>
      <c r="I86" s="213"/>
      <c r="J86" s="203">
        <f>ROUND($I$86*$H$86,2)</f>
        <v>0</v>
      </c>
      <c r="K86" s="200" t="s">
        <v>1188</v>
      </c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184</v>
      </c>
      <c r="AT86" s="82" t="s">
        <v>173</v>
      </c>
      <c r="AU86" s="82" t="s">
        <v>77</v>
      </c>
      <c r="AY86" s="88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184</v>
      </c>
      <c r="BM86" s="82" t="s">
        <v>77</v>
      </c>
    </row>
    <row r="87" spans="2:51" s="88" customFormat="1" ht="15.75" customHeight="1">
      <c r="B87" s="215"/>
      <c r="D87" s="216" t="s">
        <v>223</v>
      </c>
      <c r="E87" s="217"/>
      <c r="F87" s="217" t="s">
        <v>975</v>
      </c>
      <c r="H87" s="218">
        <v>188.5</v>
      </c>
      <c r="L87" s="215"/>
      <c r="M87" s="219"/>
      <c r="T87" s="220"/>
      <c r="AT87" s="221" t="s">
        <v>223</v>
      </c>
      <c r="AU87" s="221" t="s">
        <v>77</v>
      </c>
      <c r="AV87" s="221" t="s">
        <v>77</v>
      </c>
      <c r="AW87" s="221" t="s">
        <v>149</v>
      </c>
      <c r="AX87" s="221" t="s">
        <v>69</v>
      </c>
      <c r="AY87" s="221" t="s">
        <v>170</v>
      </c>
    </row>
    <row r="88" spans="2:65" s="88" customFormat="1" ht="15.75" customHeight="1">
      <c r="B88" s="102"/>
      <c r="C88" s="198" t="s">
        <v>181</v>
      </c>
      <c r="D88" s="198" t="s">
        <v>173</v>
      </c>
      <c r="E88" s="199" t="s">
        <v>976</v>
      </c>
      <c r="F88" s="200" t="s">
        <v>977</v>
      </c>
      <c r="G88" s="201" t="s">
        <v>359</v>
      </c>
      <c r="H88" s="202">
        <v>200</v>
      </c>
      <c r="I88" s="213"/>
      <c r="J88" s="203">
        <f>ROUND($I$88*$H$88,2)</f>
        <v>0</v>
      </c>
      <c r="K88" s="200" t="s">
        <v>1188</v>
      </c>
      <c r="L88" s="102"/>
      <c r="M88" s="204"/>
      <c r="N88" s="205" t="s">
        <v>40</v>
      </c>
      <c r="P88" s="206">
        <f>$O$88*$H$88</f>
        <v>0</v>
      </c>
      <c r="Q88" s="206">
        <v>0</v>
      </c>
      <c r="R88" s="206">
        <f>$Q$88*$H$88</f>
        <v>0</v>
      </c>
      <c r="S88" s="206">
        <v>0</v>
      </c>
      <c r="T88" s="207">
        <f>$S$88*$H$88</f>
        <v>0</v>
      </c>
      <c r="AR88" s="82" t="s">
        <v>184</v>
      </c>
      <c r="AT88" s="82" t="s">
        <v>173</v>
      </c>
      <c r="AU88" s="82" t="s">
        <v>77</v>
      </c>
      <c r="AY88" s="88" t="s">
        <v>170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82" t="s">
        <v>21</v>
      </c>
      <c r="BK88" s="208">
        <f>ROUND($I$88*$H$88,2)</f>
        <v>0</v>
      </c>
      <c r="BL88" s="82" t="s">
        <v>184</v>
      </c>
      <c r="BM88" s="82" t="s">
        <v>181</v>
      </c>
    </row>
    <row r="89" spans="2:51" s="88" customFormat="1" ht="15.75" customHeight="1">
      <c r="B89" s="215"/>
      <c r="D89" s="216" t="s">
        <v>223</v>
      </c>
      <c r="E89" s="217"/>
      <c r="F89" s="217" t="s">
        <v>978</v>
      </c>
      <c r="H89" s="218">
        <v>200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65" s="88" customFormat="1" ht="15.75" customHeight="1">
      <c r="B90" s="102"/>
      <c r="C90" s="198" t="s">
        <v>184</v>
      </c>
      <c r="D90" s="198" t="s">
        <v>173</v>
      </c>
      <c r="E90" s="199" t="s">
        <v>979</v>
      </c>
      <c r="F90" s="200" t="s">
        <v>980</v>
      </c>
      <c r="G90" s="201" t="s">
        <v>359</v>
      </c>
      <c r="H90" s="202">
        <v>25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184</v>
      </c>
    </row>
    <row r="91" spans="2:51" s="88" customFormat="1" ht="15.75" customHeight="1">
      <c r="B91" s="215"/>
      <c r="D91" s="216" t="s">
        <v>223</v>
      </c>
      <c r="E91" s="217"/>
      <c r="F91" s="217" t="s">
        <v>981</v>
      </c>
      <c r="H91" s="218">
        <v>25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198" t="s">
        <v>187</v>
      </c>
      <c r="D92" s="198" t="s">
        <v>173</v>
      </c>
      <c r="E92" s="199" t="s">
        <v>982</v>
      </c>
      <c r="F92" s="200" t="s">
        <v>983</v>
      </c>
      <c r="G92" s="201" t="s">
        <v>359</v>
      </c>
      <c r="H92" s="202">
        <v>700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984</v>
      </c>
    </row>
    <row r="93" spans="2:51" s="88" customFormat="1" ht="15.75" customHeight="1">
      <c r="B93" s="215"/>
      <c r="D93" s="216" t="s">
        <v>223</v>
      </c>
      <c r="E93" s="217"/>
      <c r="F93" s="217" t="s">
        <v>985</v>
      </c>
      <c r="H93" s="218">
        <v>700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15.75" customHeight="1">
      <c r="B94" s="102"/>
      <c r="C94" s="198" t="s">
        <v>190</v>
      </c>
      <c r="D94" s="198" t="s">
        <v>173</v>
      </c>
      <c r="E94" s="199" t="s">
        <v>986</v>
      </c>
      <c r="F94" s="200" t="s">
        <v>987</v>
      </c>
      <c r="G94" s="201" t="s">
        <v>359</v>
      </c>
      <c r="H94" s="202">
        <v>54</v>
      </c>
      <c r="I94" s="213"/>
      <c r="J94" s="203">
        <f>ROUND($I$94*$H$94,2)</f>
        <v>0</v>
      </c>
      <c r="K94" s="200" t="s">
        <v>1188</v>
      </c>
      <c r="L94" s="102"/>
      <c r="M94" s="204"/>
      <c r="N94" s="205" t="s">
        <v>40</v>
      </c>
      <c r="P94" s="206">
        <f>$O$94*$H$94</f>
        <v>0</v>
      </c>
      <c r="Q94" s="206">
        <v>0</v>
      </c>
      <c r="R94" s="206">
        <f>$Q$94*$H$94</f>
        <v>0</v>
      </c>
      <c r="S94" s="206">
        <v>0</v>
      </c>
      <c r="T94" s="207">
        <f>$S$94*$H$94</f>
        <v>0</v>
      </c>
      <c r="AR94" s="82" t="s">
        <v>184</v>
      </c>
      <c r="AT94" s="82" t="s">
        <v>173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184</v>
      </c>
      <c r="BM94" s="82" t="s">
        <v>988</v>
      </c>
    </row>
    <row r="95" spans="2:51" s="88" customFormat="1" ht="15.75" customHeight="1">
      <c r="B95" s="215"/>
      <c r="D95" s="216" t="s">
        <v>223</v>
      </c>
      <c r="E95" s="217"/>
      <c r="F95" s="217" t="s">
        <v>989</v>
      </c>
      <c r="H95" s="218">
        <v>54</v>
      </c>
      <c r="L95" s="215"/>
      <c r="M95" s="219"/>
      <c r="T95" s="220"/>
      <c r="AT95" s="221" t="s">
        <v>223</v>
      </c>
      <c r="AU95" s="221" t="s">
        <v>77</v>
      </c>
      <c r="AV95" s="221" t="s">
        <v>77</v>
      </c>
      <c r="AW95" s="221" t="s">
        <v>149</v>
      </c>
      <c r="AX95" s="221" t="s">
        <v>69</v>
      </c>
      <c r="AY95" s="221" t="s">
        <v>170</v>
      </c>
    </row>
    <row r="96" spans="2:65" s="88" customFormat="1" ht="15.75" customHeight="1">
      <c r="B96" s="102"/>
      <c r="C96" s="198" t="s">
        <v>193</v>
      </c>
      <c r="D96" s="198" t="s">
        <v>173</v>
      </c>
      <c r="E96" s="199" t="s">
        <v>990</v>
      </c>
      <c r="F96" s="200" t="s">
        <v>991</v>
      </c>
      <c r="G96" s="201" t="s">
        <v>992</v>
      </c>
      <c r="H96" s="202">
        <v>2</v>
      </c>
      <c r="I96" s="213"/>
      <c r="J96" s="203">
        <f>ROUND($I$96*$H$96,2)</f>
        <v>0</v>
      </c>
      <c r="K96" s="200" t="s">
        <v>1188</v>
      </c>
      <c r="L96" s="102"/>
      <c r="M96" s="204"/>
      <c r="N96" s="205" t="s">
        <v>40</v>
      </c>
      <c r="P96" s="206">
        <f>$O$96*$H$96</f>
        <v>0</v>
      </c>
      <c r="Q96" s="206">
        <v>0</v>
      </c>
      <c r="R96" s="206">
        <f>$Q$96*$H$96</f>
        <v>0</v>
      </c>
      <c r="S96" s="206">
        <v>0</v>
      </c>
      <c r="T96" s="207">
        <f>$S$96*$H$96</f>
        <v>0</v>
      </c>
      <c r="AR96" s="82" t="s">
        <v>184</v>
      </c>
      <c r="AT96" s="82" t="s">
        <v>173</v>
      </c>
      <c r="AU96" s="82" t="s">
        <v>77</v>
      </c>
      <c r="AY96" s="88" t="s">
        <v>170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82" t="s">
        <v>21</v>
      </c>
      <c r="BK96" s="208">
        <f>ROUND($I$96*$H$96,2)</f>
        <v>0</v>
      </c>
      <c r="BL96" s="82" t="s">
        <v>184</v>
      </c>
      <c r="BM96" s="82" t="s">
        <v>193</v>
      </c>
    </row>
    <row r="97" spans="2:51" s="88" customFormat="1" ht="15.75" customHeight="1">
      <c r="B97" s="215"/>
      <c r="D97" s="216" t="s">
        <v>223</v>
      </c>
      <c r="E97" s="217"/>
      <c r="F97" s="217" t="s">
        <v>993</v>
      </c>
      <c r="H97" s="218">
        <v>2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196</v>
      </c>
      <c r="D98" s="198" t="s">
        <v>173</v>
      </c>
      <c r="E98" s="199" t="s">
        <v>994</v>
      </c>
      <c r="F98" s="200" t="s">
        <v>995</v>
      </c>
      <c r="G98" s="201" t="s">
        <v>199</v>
      </c>
      <c r="H98" s="202">
        <v>53000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</v>
      </c>
      <c r="R98" s="206">
        <f>$Q$98*$H$98</f>
        <v>0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196</v>
      </c>
    </row>
    <row r="99" spans="2:51" s="88" customFormat="1" ht="15.75" customHeight="1">
      <c r="B99" s="215"/>
      <c r="D99" s="216" t="s">
        <v>223</v>
      </c>
      <c r="E99" s="217"/>
      <c r="F99" s="217" t="s">
        <v>996</v>
      </c>
      <c r="H99" s="218">
        <v>53000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65" s="88" customFormat="1" ht="15.75" customHeight="1">
      <c r="B100" s="102"/>
      <c r="C100" s="198" t="s">
        <v>200</v>
      </c>
      <c r="D100" s="198" t="s">
        <v>173</v>
      </c>
      <c r="E100" s="199" t="s">
        <v>997</v>
      </c>
      <c r="F100" s="200" t="s">
        <v>998</v>
      </c>
      <c r="G100" s="201" t="s">
        <v>359</v>
      </c>
      <c r="H100" s="202">
        <v>5855</v>
      </c>
      <c r="I100" s="213"/>
      <c r="J100" s="203">
        <f>ROUND($I$100*$H$100,2)</f>
        <v>0</v>
      </c>
      <c r="K100" s="200" t="s">
        <v>1188</v>
      </c>
      <c r="L100" s="102"/>
      <c r="M100" s="204"/>
      <c r="N100" s="205" t="s">
        <v>40</v>
      </c>
      <c r="P100" s="206">
        <f>$O$100*$H$100</f>
        <v>0</v>
      </c>
      <c r="Q100" s="206">
        <v>0</v>
      </c>
      <c r="R100" s="206">
        <f>$Q$100*$H$100</f>
        <v>0</v>
      </c>
      <c r="S100" s="206">
        <v>0</v>
      </c>
      <c r="T100" s="207">
        <f>$S$100*$H$100</f>
        <v>0</v>
      </c>
      <c r="AR100" s="82" t="s">
        <v>184</v>
      </c>
      <c r="AT100" s="82" t="s">
        <v>173</v>
      </c>
      <c r="AU100" s="82" t="s">
        <v>77</v>
      </c>
      <c r="AY100" s="88" t="s">
        <v>170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82" t="s">
        <v>21</v>
      </c>
      <c r="BK100" s="208">
        <f>ROUND($I$100*$H$100,2)</f>
        <v>0</v>
      </c>
      <c r="BL100" s="82" t="s">
        <v>184</v>
      </c>
      <c r="BM100" s="82" t="s">
        <v>200</v>
      </c>
    </row>
    <row r="101" spans="2:51" s="88" customFormat="1" ht="15.75" customHeight="1">
      <c r="B101" s="215"/>
      <c r="D101" s="216" t="s">
        <v>223</v>
      </c>
      <c r="E101" s="217"/>
      <c r="F101" s="217" t="s">
        <v>999</v>
      </c>
      <c r="H101" s="218">
        <v>5855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65" s="88" customFormat="1" ht="15.75" customHeight="1">
      <c r="B102" s="102"/>
      <c r="C102" s="198" t="s">
        <v>26</v>
      </c>
      <c r="D102" s="198" t="s">
        <v>173</v>
      </c>
      <c r="E102" s="199" t="s">
        <v>1000</v>
      </c>
      <c r="F102" s="200" t="s">
        <v>1001</v>
      </c>
      <c r="G102" s="201" t="s">
        <v>359</v>
      </c>
      <c r="H102" s="202">
        <v>83</v>
      </c>
      <c r="I102" s="213"/>
      <c r="J102" s="203">
        <f>ROUND($I$102*$H$102,2)</f>
        <v>0</v>
      </c>
      <c r="K102" s="200" t="s">
        <v>1188</v>
      </c>
      <c r="L102" s="102"/>
      <c r="M102" s="204"/>
      <c r="N102" s="205" t="s">
        <v>40</v>
      </c>
      <c r="P102" s="206">
        <f>$O$102*$H$102</f>
        <v>0</v>
      </c>
      <c r="Q102" s="206">
        <v>0</v>
      </c>
      <c r="R102" s="206">
        <f>$Q$102*$H$102</f>
        <v>0</v>
      </c>
      <c r="S102" s="206">
        <v>0</v>
      </c>
      <c r="T102" s="207">
        <f>$S$102*$H$102</f>
        <v>0</v>
      </c>
      <c r="AR102" s="82" t="s">
        <v>184</v>
      </c>
      <c r="AT102" s="82" t="s">
        <v>173</v>
      </c>
      <c r="AU102" s="82" t="s">
        <v>77</v>
      </c>
      <c r="AY102" s="88" t="s">
        <v>170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82" t="s">
        <v>21</v>
      </c>
      <c r="BK102" s="208">
        <f>ROUND($I$102*$H$102,2)</f>
        <v>0</v>
      </c>
      <c r="BL102" s="82" t="s">
        <v>184</v>
      </c>
      <c r="BM102" s="82" t="s">
        <v>26</v>
      </c>
    </row>
    <row r="103" spans="2:51" s="88" customFormat="1" ht="15.75" customHeight="1">
      <c r="B103" s="215"/>
      <c r="D103" s="216" t="s">
        <v>223</v>
      </c>
      <c r="E103" s="217"/>
      <c r="F103" s="217" t="s">
        <v>1002</v>
      </c>
      <c r="H103" s="218">
        <v>83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65" s="88" customFormat="1" ht="15.75" customHeight="1">
      <c r="B104" s="102"/>
      <c r="C104" s="198" t="s">
        <v>207</v>
      </c>
      <c r="D104" s="198" t="s">
        <v>173</v>
      </c>
      <c r="E104" s="199" t="s">
        <v>1003</v>
      </c>
      <c r="F104" s="200" t="s">
        <v>1004</v>
      </c>
      <c r="G104" s="201" t="s">
        <v>180</v>
      </c>
      <c r="H104" s="202">
        <v>20000</v>
      </c>
      <c r="I104" s="213"/>
      <c r="J104" s="203">
        <f>ROUND($I$104*$H$104,2)</f>
        <v>0</v>
      </c>
      <c r="K104" s="200" t="s">
        <v>1188</v>
      </c>
      <c r="L104" s="102"/>
      <c r="M104" s="204"/>
      <c r="N104" s="205" t="s">
        <v>40</v>
      </c>
      <c r="P104" s="206">
        <f>$O$104*$H$104</f>
        <v>0</v>
      </c>
      <c r="Q104" s="206">
        <v>0</v>
      </c>
      <c r="R104" s="206">
        <f>$Q$104*$H$104</f>
        <v>0</v>
      </c>
      <c r="S104" s="206">
        <v>0</v>
      </c>
      <c r="T104" s="207">
        <f>$S$104*$H$104</f>
        <v>0</v>
      </c>
      <c r="AR104" s="82" t="s">
        <v>184</v>
      </c>
      <c r="AT104" s="82" t="s">
        <v>173</v>
      </c>
      <c r="AU104" s="82" t="s">
        <v>77</v>
      </c>
      <c r="AY104" s="88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207</v>
      </c>
    </row>
    <row r="105" spans="2:51" s="88" customFormat="1" ht="15.75" customHeight="1">
      <c r="B105" s="215"/>
      <c r="D105" s="216" t="s">
        <v>223</v>
      </c>
      <c r="E105" s="217"/>
      <c r="F105" s="217" t="s">
        <v>1005</v>
      </c>
      <c r="H105" s="218">
        <v>20000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5" s="88" customFormat="1" ht="15.75" customHeight="1">
      <c r="B106" s="102"/>
      <c r="C106" s="198" t="s">
        <v>261</v>
      </c>
      <c r="D106" s="198" t="s">
        <v>173</v>
      </c>
      <c r="E106" s="199" t="s">
        <v>1006</v>
      </c>
      <c r="F106" s="200" t="s">
        <v>1007</v>
      </c>
      <c r="G106" s="201" t="s">
        <v>359</v>
      </c>
      <c r="H106" s="202">
        <v>83</v>
      </c>
      <c r="I106" s="213"/>
      <c r="J106" s="203">
        <f>ROUND($I$106*$H$106,2)</f>
        <v>0</v>
      </c>
      <c r="K106" s="200" t="s">
        <v>1188</v>
      </c>
      <c r="L106" s="102"/>
      <c r="M106" s="204"/>
      <c r="N106" s="205" t="s">
        <v>40</v>
      </c>
      <c r="P106" s="206">
        <f>$O$106*$H$106</f>
        <v>0</v>
      </c>
      <c r="Q106" s="206">
        <v>0.00033</v>
      </c>
      <c r="R106" s="206">
        <f>$Q$106*$H$106</f>
        <v>0.02739</v>
      </c>
      <c r="S106" s="206">
        <v>0</v>
      </c>
      <c r="T106" s="207">
        <f>$S$106*$H$106</f>
        <v>0</v>
      </c>
      <c r="AR106" s="82" t="s">
        <v>184</v>
      </c>
      <c r="AT106" s="82" t="s">
        <v>173</v>
      </c>
      <c r="AU106" s="82" t="s">
        <v>77</v>
      </c>
      <c r="AY106" s="88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261</v>
      </c>
    </row>
    <row r="107" spans="2:65" s="88" customFormat="1" ht="15.75" customHeight="1">
      <c r="B107" s="102"/>
      <c r="C107" s="201" t="s">
        <v>265</v>
      </c>
      <c r="D107" s="201" t="s">
        <v>173</v>
      </c>
      <c r="E107" s="199" t="s">
        <v>1008</v>
      </c>
      <c r="F107" s="200" t="s">
        <v>1009</v>
      </c>
      <c r="G107" s="201" t="s">
        <v>359</v>
      </c>
      <c r="H107" s="202">
        <v>5938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0</v>
      </c>
      <c r="R107" s="206">
        <f>$Q$107*$H$107</f>
        <v>0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2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265</v>
      </c>
    </row>
    <row r="108" spans="2:65" s="88" customFormat="1" ht="15.75" customHeight="1">
      <c r="B108" s="102"/>
      <c r="C108" s="201" t="s">
        <v>269</v>
      </c>
      <c r="D108" s="201" t="s">
        <v>173</v>
      </c>
      <c r="E108" s="199" t="s">
        <v>1010</v>
      </c>
      <c r="F108" s="200" t="s">
        <v>1011</v>
      </c>
      <c r="G108" s="201" t="s">
        <v>180</v>
      </c>
      <c r="H108" s="202">
        <v>400</v>
      </c>
      <c r="I108" s="213"/>
      <c r="J108" s="203">
        <f>ROUND($I$108*$H$108,2)</f>
        <v>0</v>
      </c>
      <c r="K108" s="200" t="s">
        <v>1188</v>
      </c>
      <c r="L108" s="102"/>
      <c r="M108" s="204"/>
      <c r="N108" s="205" t="s">
        <v>40</v>
      </c>
      <c r="P108" s="206">
        <f>$O$108*$H$108</f>
        <v>0</v>
      </c>
      <c r="Q108" s="206">
        <v>0</v>
      </c>
      <c r="R108" s="206">
        <f>$Q$108*$H$108</f>
        <v>0</v>
      </c>
      <c r="S108" s="206">
        <v>0</v>
      </c>
      <c r="T108" s="207">
        <f>$S$108*$H$108</f>
        <v>0</v>
      </c>
      <c r="AR108" s="82" t="s">
        <v>184</v>
      </c>
      <c r="AT108" s="82" t="s">
        <v>173</v>
      </c>
      <c r="AU108" s="82" t="s">
        <v>77</v>
      </c>
      <c r="AY108" s="82" t="s">
        <v>170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82" t="s">
        <v>21</v>
      </c>
      <c r="BK108" s="208">
        <f>ROUND($I$108*$H$108,2)</f>
        <v>0</v>
      </c>
      <c r="BL108" s="82" t="s">
        <v>184</v>
      </c>
      <c r="BM108" s="82" t="s">
        <v>269</v>
      </c>
    </row>
    <row r="109" spans="2:51" s="88" customFormat="1" ht="15.75" customHeight="1">
      <c r="B109" s="215"/>
      <c r="D109" s="216" t="s">
        <v>223</v>
      </c>
      <c r="E109" s="217"/>
      <c r="F109" s="217" t="s">
        <v>1012</v>
      </c>
      <c r="H109" s="218">
        <v>400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65" s="88" customFormat="1" ht="15.75" customHeight="1">
      <c r="B110" s="102"/>
      <c r="C110" s="198" t="s">
        <v>8</v>
      </c>
      <c r="D110" s="198" t="s">
        <v>173</v>
      </c>
      <c r="E110" s="199" t="s">
        <v>1013</v>
      </c>
      <c r="F110" s="200" t="s">
        <v>1014</v>
      </c>
      <c r="G110" s="201" t="s">
        <v>359</v>
      </c>
      <c r="H110" s="202">
        <v>83</v>
      </c>
      <c r="I110" s="213"/>
      <c r="J110" s="203">
        <f>ROUND($I$110*$H$110,2)</f>
        <v>0</v>
      </c>
      <c r="K110" s="200" t="s">
        <v>1188</v>
      </c>
      <c r="L110" s="102"/>
      <c r="M110" s="204"/>
      <c r="N110" s="205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184</v>
      </c>
      <c r="AT110" s="82" t="s">
        <v>173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8</v>
      </c>
    </row>
    <row r="111" spans="2:51" s="88" customFormat="1" ht="15.75" customHeight="1">
      <c r="B111" s="215"/>
      <c r="D111" s="216" t="s">
        <v>223</v>
      </c>
      <c r="E111" s="217"/>
      <c r="F111" s="217" t="s">
        <v>1015</v>
      </c>
      <c r="H111" s="218">
        <v>83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15.75" customHeight="1">
      <c r="B112" s="102"/>
      <c r="C112" s="198" t="s">
        <v>276</v>
      </c>
      <c r="D112" s="198" t="s">
        <v>173</v>
      </c>
      <c r="E112" s="199" t="s">
        <v>1016</v>
      </c>
      <c r="F112" s="200" t="s">
        <v>1017</v>
      </c>
      <c r="G112" s="201" t="s">
        <v>359</v>
      </c>
      <c r="H112" s="202">
        <v>5855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276</v>
      </c>
    </row>
    <row r="113" spans="2:51" s="88" customFormat="1" ht="15.75" customHeight="1">
      <c r="B113" s="215"/>
      <c r="D113" s="216" t="s">
        <v>223</v>
      </c>
      <c r="E113" s="217"/>
      <c r="F113" s="217" t="s">
        <v>1018</v>
      </c>
      <c r="H113" s="218">
        <v>5855</v>
      </c>
      <c r="L113" s="215"/>
      <c r="M113" s="219"/>
      <c r="T113" s="220"/>
      <c r="AT113" s="221" t="s">
        <v>223</v>
      </c>
      <c r="AU113" s="221" t="s">
        <v>77</v>
      </c>
      <c r="AV113" s="221" t="s">
        <v>77</v>
      </c>
      <c r="AW113" s="221" t="s">
        <v>149</v>
      </c>
      <c r="AX113" s="221" t="s">
        <v>69</v>
      </c>
      <c r="AY113" s="221" t="s">
        <v>170</v>
      </c>
    </row>
    <row r="114" spans="2:65" s="88" customFormat="1" ht="15.75" customHeight="1">
      <c r="B114" s="102"/>
      <c r="C114" s="198" t="s">
        <v>284</v>
      </c>
      <c r="D114" s="198" t="s">
        <v>173</v>
      </c>
      <c r="E114" s="199" t="s">
        <v>1019</v>
      </c>
      <c r="F114" s="200" t="s">
        <v>1020</v>
      </c>
      <c r="G114" s="201" t="s">
        <v>359</v>
      </c>
      <c r="H114" s="202">
        <v>5</v>
      </c>
      <c r="I114" s="213"/>
      <c r="J114" s="203">
        <f>ROUND($I$114*$H$114,2)</f>
        <v>0</v>
      </c>
      <c r="K114" s="200" t="s">
        <v>1188</v>
      </c>
      <c r="L114" s="102"/>
      <c r="M114" s="204"/>
      <c r="N114" s="205" t="s">
        <v>40</v>
      </c>
      <c r="P114" s="206">
        <f>$O$114*$H$114</f>
        <v>0</v>
      </c>
      <c r="Q114" s="206">
        <v>0</v>
      </c>
      <c r="R114" s="206">
        <f>$Q$114*$H$114</f>
        <v>0</v>
      </c>
      <c r="S114" s="206">
        <v>0</v>
      </c>
      <c r="T114" s="207">
        <f>$S$114*$H$114</f>
        <v>0</v>
      </c>
      <c r="AR114" s="82" t="s">
        <v>184</v>
      </c>
      <c r="AT114" s="82" t="s">
        <v>173</v>
      </c>
      <c r="AU114" s="82" t="s">
        <v>77</v>
      </c>
      <c r="AY114" s="88" t="s">
        <v>170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82" t="s">
        <v>21</v>
      </c>
      <c r="BK114" s="208">
        <f>ROUND($I$114*$H$114,2)</f>
        <v>0</v>
      </c>
      <c r="BL114" s="82" t="s">
        <v>184</v>
      </c>
      <c r="BM114" s="82" t="s">
        <v>284</v>
      </c>
    </row>
    <row r="115" spans="2:51" s="88" customFormat="1" ht="15.75" customHeight="1">
      <c r="B115" s="215"/>
      <c r="D115" s="216" t="s">
        <v>223</v>
      </c>
      <c r="E115" s="217"/>
      <c r="F115" s="217" t="s">
        <v>1021</v>
      </c>
      <c r="H115" s="218">
        <v>5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65" s="88" customFormat="1" ht="15.75" customHeight="1">
      <c r="B116" s="102"/>
      <c r="C116" s="198" t="s">
        <v>287</v>
      </c>
      <c r="D116" s="198" t="s">
        <v>173</v>
      </c>
      <c r="E116" s="199" t="s">
        <v>1022</v>
      </c>
      <c r="F116" s="200" t="s">
        <v>1023</v>
      </c>
      <c r="G116" s="201" t="s">
        <v>180</v>
      </c>
      <c r="H116" s="202">
        <v>4453.5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</v>
      </c>
      <c r="R116" s="206">
        <f>$Q$116*$H$116</f>
        <v>0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8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287</v>
      </c>
    </row>
    <row r="117" spans="2:51" s="88" customFormat="1" ht="15.75" customHeight="1">
      <c r="B117" s="215"/>
      <c r="D117" s="216" t="s">
        <v>223</v>
      </c>
      <c r="E117" s="217"/>
      <c r="F117" s="217" t="s">
        <v>1024</v>
      </c>
      <c r="H117" s="218">
        <v>4453.5</v>
      </c>
      <c r="L117" s="215"/>
      <c r="M117" s="219"/>
      <c r="T117" s="220"/>
      <c r="AT117" s="221" t="s">
        <v>223</v>
      </c>
      <c r="AU117" s="221" t="s">
        <v>77</v>
      </c>
      <c r="AV117" s="221" t="s">
        <v>77</v>
      </c>
      <c r="AW117" s="221" t="s">
        <v>149</v>
      </c>
      <c r="AX117" s="221" t="s">
        <v>69</v>
      </c>
      <c r="AY117" s="221" t="s">
        <v>170</v>
      </c>
    </row>
    <row r="118" spans="2:65" s="88" customFormat="1" ht="15.75" customHeight="1">
      <c r="B118" s="102"/>
      <c r="C118" s="198" t="s">
        <v>292</v>
      </c>
      <c r="D118" s="198" t="s">
        <v>173</v>
      </c>
      <c r="E118" s="199" t="s">
        <v>1025</v>
      </c>
      <c r="F118" s="200" t="s">
        <v>1026</v>
      </c>
      <c r="G118" s="201" t="s">
        <v>199</v>
      </c>
      <c r="H118" s="202">
        <v>2000</v>
      </c>
      <c r="I118" s="213"/>
      <c r="J118" s="203">
        <f>ROUND($I$118*$H$118,2)</f>
        <v>0</v>
      </c>
      <c r="K118" s="200" t="s">
        <v>1188</v>
      </c>
      <c r="L118" s="102"/>
      <c r="M118" s="204"/>
      <c r="N118" s="205" t="s">
        <v>40</v>
      </c>
      <c r="P118" s="206">
        <f>$O$118*$H$118</f>
        <v>0</v>
      </c>
      <c r="Q118" s="206">
        <v>1.95</v>
      </c>
      <c r="R118" s="206">
        <f>$Q$118*$H$118</f>
        <v>3900</v>
      </c>
      <c r="S118" s="206">
        <v>0</v>
      </c>
      <c r="T118" s="207">
        <f>$S$118*$H$118</f>
        <v>0</v>
      </c>
      <c r="AR118" s="82" t="s">
        <v>177</v>
      </c>
      <c r="AT118" s="82" t="s">
        <v>173</v>
      </c>
      <c r="AU118" s="82" t="s">
        <v>77</v>
      </c>
      <c r="AY118" s="88" t="s">
        <v>170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82" t="s">
        <v>21</v>
      </c>
      <c r="BK118" s="208">
        <f>ROUND($I$118*$H$118,2)</f>
        <v>0</v>
      </c>
      <c r="BL118" s="82" t="s">
        <v>177</v>
      </c>
      <c r="BM118" s="82" t="s">
        <v>292</v>
      </c>
    </row>
    <row r="119" spans="2:51" s="88" customFormat="1" ht="15.75" customHeight="1">
      <c r="B119" s="215"/>
      <c r="D119" s="216" t="s">
        <v>223</v>
      </c>
      <c r="E119" s="217"/>
      <c r="F119" s="217" t="s">
        <v>1027</v>
      </c>
      <c r="H119" s="218">
        <v>2000</v>
      </c>
      <c r="L119" s="215"/>
      <c r="M119" s="219"/>
      <c r="T119" s="220"/>
      <c r="AT119" s="221" t="s">
        <v>223</v>
      </c>
      <c r="AU119" s="221" t="s">
        <v>77</v>
      </c>
      <c r="AV119" s="221" t="s">
        <v>77</v>
      </c>
      <c r="AW119" s="221" t="s">
        <v>149</v>
      </c>
      <c r="AX119" s="221" t="s">
        <v>69</v>
      </c>
      <c r="AY119" s="221" t="s">
        <v>170</v>
      </c>
    </row>
    <row r="120" spans="2:65" s="88" customFormat="1" ht="15.75" customHeight="1">
      <c r="B120" s="102"/>
      <c r="C120" s="198" t="s">
        <v>301</v>
      </c>
      <c r="D120" s="198" t="s">
        <v>173</v>
      </c>
      <c r="E120" s="199" t="s">
        <v>1028</v>
      </c>
      <c r="F120" s="200" t="s">
        <v>1029</v>
      </c>
      <c r="G120" s="201" t="s">
        <v>199</v>
      </c>
      <c r="H120" s="202">
        <v>3360</v>
      </c>
      <c r="I120" s="213"/>
      <c r="J120" s="203">
        <f>ROUND($I$120*$H$120,2)</f>
        <v>0</v>
      </c>
      <c r="K120" s="200" t="s">
        <v>1188</v>
      </c>
      <c r="L120" s="102"/>
      <c r="M120" s="204"/>
      <c r="N120" s="205" t="s">
        <v>40</v>
      </c>
      <c r="P120" s="206">
        <f>$O$120*$H$120</f>
        <v>0</v>
      </c>
      <c r="Q120" s="206">
        <v>2.15</v>
      </c>
      <c r="R120" s="206">
        <f>$Q$120*$H$120</f>
        <v>7224</v>
      </c>
      <c r="S120" s="206">
        <v>0</v>
      </c>
      <c r="T120" s="207">
        <f>$S$120*$H$120</f>
        <v>0</v>
      </c>
      <c r="AR120" s="82" t="s">
        <v>177</v>
      </c>
      <c r="AT120" s="82" t="s">
        <v>173</v>
      </c>
      <c r="AU120" s="82" t="s">
        <v>77</v>
      </c>
      <c r="AY120" s="88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177</v>
      </c>
      <c r="BM120" s="82" t="s">
        <v>301</v>
      </c>
    </row>
    <row r="121" spans="2:51" s="88" customFormat="1" ht="15.75" customHeight="1">
      <c r="B121" s="215"/>
      <c r="D121" s="216" t="s">
        <v>223</v>
      </c>
      <c r="E121" s="217"/>
      <c r="F121" s="217" t="s">
        <v>1030</v>
      </c>
      <c r="H121" s="218">
        <v>3360</v>
      </c>
      <c r="L121" s="215"/>
      <c r="M121" s="219"/>
      <c r="T121" s="220"/>
      <c r="AT121" s="221" t="s">
        <v>223</v>
      </c>
      <c r="AU121" s="221" t="s">
        <v>77</v>
      </c>
      <c r="AV121" s="221" t="s">
        <v>77</v>
      </c>
      <c r="AW121" s="221" t="s">
        <v>149</v>
      </c>
      <c r="AX121" s="221" t="s">
        <v>69</v>
      </c>
      <c r="AY121" s="221" t="s">
        <v>170</v>
      </c>
    </row>
    <row r="122" spans="2:65" s="88" customFormat="1" ht="15.75" customHeight="1">
      <c r="B122" s="102"/>
      <c r="C122" s="198" t="s">
        <v>7</v>
      </c>
      <c r="D122" s="198" t="s">
        <v>173</v>
      </c>
      <c r="E122" s="199" t="s">
        <v>1031</v>
      </c>
      <c r="F122" s="200" t="s">
        <v>1032</v>
      </c>
      <c r="G122" s="201" t="s">
        <v>199</v>
      </c>
      <c r="H122" s="202">
        <v>25</v>
      </c>
      <c r="I122" s="213"/>
      <c r="J122" s="203">
        <f>ROUND($I$122*$H$122,2)</f>
        <v>0</v>
      </c>
      <c r="K122" s="200" t="s">
        <v>1188</v>
      </c>
      <c r="L122" s="102"/>
      <c r="M122" s="204"/>
      <c r="N122" s="205" t="s">
        <v>40</v>
      </c>
      <c r="P122" s="206">
        <f>$O$122*$H$122</f>
        <v>0</v>
      </c>
      <c r="Q122" s="206">
        <v>1.85</v>
      </c>
      <c r="R122" s="206">
        <f>$Q$122*$H$122</f>
        <v>46.25</v>
      </c>
      <c r="S122" s="206">
        <v>0</v>
      </c>
      <c r="T122" s="207">
        <f>$S$122*$H$122</f>
        <v>0</v>
      </c>
      <c r="AR122" s="82" t="s">
        <v>177</v>
      </c>
      <c r="AT122" s="82" t="s">
        <v>173</v>
      </c>
      <c r="AU122" s="82" t="s">
        <v>77</v>
      </c>
      <c r="AY122" s="88" t="s">
        <v>170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82" t="s">
        <v>21</v>
      </c>
      <c r="BK122" s="208">
        <f>ROUND($I$122*$H$122,2)</f>
        <v>0</v>
      </c>
      <c r="BL122" s="82" t="s">
        <v>177</v>
      </c>
      <c r="BM122" s="82" t="s">
        <v>7</v>
      </c>
    </row>
    <row r="123" spans="2:51" s="88" customFormat="1" ht="15.75" customHeight="1">
      <c r="B123" s="215"/>
      <c r="D123" s="216" t="s">
        <v>223</v>
      </c>
      <c r="E123" s="217"/>
      <c r="F123" s="217" t="s">
        <v>1033</v>
      </c>
      <c r="H123" s="218">
        <v>25</v>
      </c>
      <c r="L123" s="215"/>
      <c r="M123" s="219"/>
      <c r="T123" s="220"/>
      <c r="AT123" s="221" t="s">
        <v>223</v>
      </c>
      <c r="AU123" s="221" t="s">
        <v>77</v>
      </c>
      <c r="AV123" s="221" t="s">
        <v>77</v>
      </c>
      <c r="AW123" s="221" t="s">
        <v>149</v>
      </c>
      <c r="AX123" s="221" t="s">
        <v>69</v>
      </c>
      <c r="AY123" s="221" t="s">
        <v>170</v>
      </c>
    </row>
    <row r="124" spans="2:65" s="88" customFormat="1" ht="15.75" customHeight="1">
      <c r="B124" s="102"/>
      <c r="C124" s="229" t="s">
        <v>307</v>
      </c>
      <c r="D124" s="229" t="s">
        <v>308</v>
      </c>
      <c r="E124" s="230" t="s">
        <v>1034</v>
      </c>
      <c r="F124" s="231" t="s">
        <v>1035</v>
      </c>
      <c r="G124" s="232" t="s">
        <v>1036</v>
      </c>
      <c r="H124" s="233">
        <v>3861</v>
      </c>
      <c r="I124" s="238"/>
      <c r="J124" s="234">
        <f>ROUND($I$124*$H$124,2)</f>
        <v>0</v>
      </c>
      <c r="K124" s="231"/>
      <c r="L124" s="235"/>
      <c r="M124" s="236"/>
      <c r="N124" s="237" t="s">
        <v>40</v>
      </c>
      <c r="P124" s="206">
        <f>$O$124*$H$124</f>
        <v>0</v>
      </c>
      <c r="Q124" s="206">
        <v>0.001</v>
      </c>
      <c r="R124" s="206">
        <f>$Q$124*$H$124</f>
        <v>3.861</v>
      </c>
      <c r="S124" s="206">
        <v>0</v>
      </c>
      <c r="T124" s="207">
        <f>$S$124*$H$124</f>
        <v>0</v>
      </c>
      <c r="AR124" s="82" t="s">
        <v>1037</v>
      </c>
      <c r="AT124" s="82" t="s">
        <v>308</v>
      </c>
      <c r="AU124" s="82" t="s">
        <v>77</v>
      </c>
      <c r="AY124" s="88" t="s">
        <v>170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82" t="s">
        <v>21</v>
      </c>
      <c r="BK124" s="208">
        <f>ROUND($I$124*$H$124,2)</f>
        <v>0</v>
      </c>
      <c r="BL124" s="82" t="s">
        <v>1037</v>
      </c>
      <c r="BM124" s="82" t="s">
        <v>307</v>
      </c>
    </row>
    <row r="125" spans="2:65" s="88" customFormat="1" ht="15.75" customHeight="1">
      <c r="B125" s="102"/>
      <c r="C125" s="232" t="s">
        <v>315</v>
      </c>
      <c r="D125" s="232" t="s">
        <v>308</v>
      </c>
      <c r="E125" s="230" t="s">
        <v>1038</v>
      </c>
      <c r="F125" s="231" t="s">
        <v>1039</v>
      </c>
      <c r="G125" s="232" t="s">
        <v>1036</v>
      </c>
      <c r="H125" s="233">
        <v>1994</v>
      </c>
      <c r="I125" s="238"/>
      <c r="J125" s="234">
        <f>ROUND($I$125*$H$125,2)</f>
        <v>0</v>
      </c>
      <c r="K125" s="231"/>
      <c r="L125" s="235"/>
      <c r="M125" s="236"/>
      <c r="N125" s="237" t="s">
        <v>40</v>
      </c>
      <c r="P125" s="206">
        <f>$O$125*$H$125</f>
        <v>0</v>
      </c>
      <c r="Q125" s="206">
        <v>0.001</v>
      </c>
      <c r="R125" s="206">
        <f>$Q$125*$H$125</f>
        <v>1.994</v>
      </c>
      <c r="S125" s="206">
        <v>0</v>
      </c>
      <c r="T125" s="207">
        <f>$S$125*$H$125</f>
        <v>0</v>
      </c>
      <c r="AR125" s="82" t="s">
        <v>1037</v>
      </c>
      <c r="AT125" s="82" t="s">
        <v>308</v>
      </c>
      <c r="AU125" s="82" t="s">
        <v>77</v>
      </c>
      <c r="AY125" s="82" t="s">
        <v>170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82" t="s">
        <v>21</v>
      </c>
      <c r="BK125" s="208">
        <f>ROUND($I$125*$H$125,2)</f>
        <v>0</v>
      </c>
      <c r="BL125" s="82" t="s">
        <v>1037</v>
      </c>
      <c r="BM125" s="82" t="s">
        <v>315</v>
      </c>
    </row>
    <row r="126" spans="2:65" s="88" customFormat="1" ht="15.75" customHeight="1">
      <c r="B126" s="102"/>
      <c r="C126" s="232" t="s">
        <v>323</v>
      </c>
      <c r="D126" s="232" t="s">
        <v>308</v>
      </c>
      <c r="E126" s="230" t="s">
        <v>1040</v>
      </c>
      <c r="F126" s="231" t="s">
        <v>1041</v>
      </c>
      <c r="G126" s="232" t="s">
        <v>1036</v>
      </c>
      <c r="H126" s="233">
        <v>83</v>
      </c>
      <c r="I126" s="238"/>
      <c r="J126" s="234">
        <f>ROUND($I$126*$H$126,2)</f>
        <v>0</v>
      </c>
      <c r="K126" s="231"/>
      <c r="L126" s="235"/>
      <c r="M126" s="236"/>
      <c r="N126" s="237" t="s">
        <v>40</v>
      </c>
      <c r="P126" s="206">
        <f>$O$126*$H$126</f>
        <v>0</v>
      </c>
      <c r="Q126" s="206">
        <v>0.001</v>
      </c>
      <c r="R126" s="206">
        <f>$Q$126*$H$126</f>
        <v>0.083</v>
      </c>
      <c r="S126" s="206">
        <v>0</v>
      </c>
      <c r="T126" s="207">
        <f>$S$126*$H$126</f>
        <v>0</v>
      </c>
      <c r="AR126" s="82" t="s">
        <v>1037</v>
      </c>
      <c r="AT126" s="82" t="s">
        <v>308</v>
      </c>
      <c r="AU126" s="82" t="s">
        <v>77</v>
      </c>
      <c r="AY126" s="82" t="s">
        <v>170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82" t="s">
        <v>21</v>
      </c>
      <c r="BK126" s="208">
        <f>ROUND($I$126*$H$126,2)</f>
        <v>0</v>
      </c>
      <c r="BL126" s="82" t="s">
        <v>1037</v>
      </c>
      <c r="BM126" s="82" t="s">
        <v>323</v>
      </c>
    </row>
    <row r="127" spans="2:65" s="88" customFormat="1" ht="27" customHeight="1">
      <c r="B127" s="102"/>
      <c r="C127" s="232" t="s">
        <v>331</v>
      </c>
      <c r="D127" s="232" t="s">
        <v>308</v>
      </c>
      <c r="E127" s="230" t="s">
        <v>1042</v>
      </c>
      <c r="F127" s="231" t="s">
        <v>1043</v>
      </c>
      <c r="G127" s="232" t="s">
        <v>199</v>
      </c>
      <c r="H127" s="233">
        <v>21.248</v>
      </c>
      <c r="I127" s="238"/>
      <c r="J127" s="234">
        <f>ROUND($I$127*$H$127,2)</f>
        <v>0</v>
      </c>
      <c r="K127" s="231"/>
      <c r="L127" s="235"/>
      <c r="M127" s="236"/>
      <c r="N127" s="237" t="s">
        <v>40</v>
      </c>
      <c r="P127" s="206">
        <f>$O$127*$H$127</f>
        <v>0</v>
      </c>
      <c r="Q127" s="206">
        <v>1.05</v>
      </c>
      <c r="R127" s="206">
        <f>$Q$127*$H$127</f>
        <v>22.3104</v>
      </c>
      <c r="S127" s="206">
        <v>0</v>
      </c>
      <c r="T127" s="207">
        <f>$S$127*$H$127</f>
        <v>0</v>
      </c>
      <c r="AR127" s="82" t="s">
        <v>1037</v>
      </c>
      <c r="AT127" s="82" t="s">
        <v>308</v>
      </c>
      <c r="AU127" s="82" t="s">
        <v>77</v>
      </c>
      <c r="AY127" s="82" t="s">
        <v>170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82" t="s">
        <v>21</v>
      </c>
      <c r="BK127" s="208">
        <f>ROUND($I$127*$H$127,2)</f>
        <v>0</v>
      </c>
      <c r="BL127" s="82" t="s">
        <v>1037</v>
      </c>
      <c r="BM127" s="82" t="s">
        <v>331</v>
      </c>
    </row>
    <row r="128" spans="2:51" s="88" customFormat="1" ht="15.75" customHeight="1">
      <c r="B128" s="215"/>
      <c r="D128" s="216" t="s">
        <v>223</v>
      </c>
      <c r="E128" s="217"/>
      <c r="F128" s="217" t="s">
        <v>1044</v>
      </c>
      <c r="H128" s="218">
        <v>21.248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65" s="88" customFormat="1" ht="15.75" customHeight="1">
      <c r="B129" s="102"/>
      <c r="C129" s="229" t="s">
        <v>334</v>
      </c>
      <c r="D129" s="229" t="s">
        <v>308</v>
      </c>
      <c r="E129" s="230" t="s">
        <v>1045</v>
      </c>
      <c r="F129" s="231" t="s">
        <v>1046</v>
      </c>
      <c r="G129" s="232" t="s">
        <v>199</v>
      </c>
      <c r="H129" s="233">
        <v>445.35</v>
      </c>
      <c r="I129" s="238"/>
      <c r="J129" s="234">
        <f>ROUND($I$129*$H$129,2)</f>
        <v>0</v>
      </c>
      <c r="K129" s="231"/>
      <c r="L129" s="235"/>
      <c r="M129" s="236"/>
      <c r="N129" s="237" t="s">
        <v>40</v>
      </c>
      <c r="P129" s="206">
        <f>$O$129*$H$129</f>
        <v>0</v>
      </c>
      <c r="Q129" s="206">
        <v>0</v>
      </c>
      <c r="R129" s="206">
        <f>$Q$129*$H$129</f>
        <v>0</v>
      </c>
      <c r="S129" s="206">
        <v>0</v>
      </c>
      <c r="T129" s="207">
        <f>$S$129*$H$129</f>
        <v>0</v>
      </c>
      <c r="AR129" s="82" t="s">
        <v>1037</v>
      </c>
      <c r="AT129" s="82" t="s">
        <v>308</v>
      </c>
      <c r="AU129" s="82" t="s">
        <v>77</v>
      </c>
      <c r="AY129" s="88" t="s">
        <v>170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82" t="s">
        <v>21</v>
      </c>
      <c r="BK129" s="208">
        <f>ROUND($I$129*$H$129,2)</f>
        <v>0</v>
      </c>
      <c r="BL129" s="82" t="s">
        <v>1037</v>
      </c>
      <c r="BM129" s="82" t="s">
        <v>334</v>
      </c>
    </row>
    <row r="130" spans="2:51" s="88" customFormat="1" ht="15.75" customHeight="1">
      <c r="B130" s="215"/>
      <c r="D130" s="216" t="s">
        <v>223</v>
      </c>
      <c r="E130" s="217"/>
      <c r="F130" s="217" t="s">
        <v>1047</v>
      </c>
      <c r="H130" s="218">
        <v>445.35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65" s="88" customFormat="1" ht="15.75" customHeight="1">
      <c r="B131" s="102"/>
      <c r="C131" s="229" t="s">
        <v>337</v>
      </c>
      <c r="D131" s="229" t="s">
        <v>308</v>
      </c>
      <c r="E131" s="230" t="s">
        <v>1048</v>
      </c>
      <c r="F131" s="231" t="s">
        <v>1049</v>
      </c>
      <c r="G131" s="232" t="s">
        <v>176</v>
      </c>
      <c r="H131" s="233">
        <v>83</v>
      </c>
      <c r="I131" s="238"/>
      <c r="J131" s="234">
        <f>ROUND($I$131*$H$131,2)</f>
        <v>0</v>
      </c>
      <c r="K131" s="231"/>
      <c r="L131" s="235"/>
      <c r="M131" s="236"/>
      <c r="N131" s="237" t="s">
        <v>40</v>
      </c>
      <c r="P131" s="206">
        <f>$O$131*$H$131</f>
        <v>0</v>
      </c>
      <c r="Q131" s="206">
        <v>0</v>
      </c>
      <c r="R131" s="206">
        <f>$Q$131*$H$131</f>
        <v>0</v>
      </c>
      <c r="S131" s="206">
        <v>0</v>
      </c>
      <c r="T131" s="207">
        <f>$S$131*$H$131</f>
        <v>0</v>
      </c>
      <c r="AR131" s="82" t="s">
        <v>1037</v>
      </c>
      <c r="AT131" s="82" t="s">
        <v>308</v>
      </c>
      <c r="AU131" s="82" t="s">
        <v>77</v>
      </c>
      <c r="AY131" s="88" t="s">
        <v>170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82" t="s">
        <v>21</v>
      </c>
      <c r="BK131" s="208">
        <f>ROUND($I$131*$H$131,2)</f>
        <v>0</v>
      </c>
      <c r="BL131" s="82" t="s">
        <v>1037</v>
      </c>
      <c r="BM131" s="82" t="s">
        <v>337</v>
      </c>
    </row>
    <row r="132" spans="2:65" s="88" customFormat="1" ht="15.75" customHeight="1">
      <c r="B132" s="102"/>
      <c r="C132" s="232" t="s">
        <v>348</v>
      </c>
      <c r="D132" s="232" t="s">
        <v>308</v>
      </c>
      <c r="E132" s="230" t="s">
        <v>1050</v>
      </c>
      <c r="F132" s="231" t="s">
        <v>1051</v>
      </c>
      <c r="G132" s="232" t="s">
        <v>176</v>
      </c>
      <c r="H132" s="233">
        <v>5</v>
      </c>
      <c r="I132" s="238"/>
      <c r="J132" s="234">
        <f>ROUND($I$132*$H$132,2)</f>
        <v>0</v>
      </c>
      <c r="K132" s="231"/>
      <c r="L132" s="235"/>
      <c r="M132" s="236"/>
      <c r="N132" s="237" t="s">
        <v>40</v>
      </c>
      <c r="P132" s="206">
        <f>$O$132*$H$132</f>
        <v>0</v>
      </c>
      <c r="Q132" s="206">
        <v>0</v>
      </c>
      <c r="R132" s="206">
        <f>$Q$132*$H$132</f>
        <v>0</v>
      </c>
      <c r="S132" s="206">
        <v>0</v>
      </c>
      <c r="T132" s="207">
        <f>$S$132*$H$132</f>
        <v>0</v>
      </c>
      <c r="AR132" s="82" t="s">
        <v>1037</v>
      </c>
      <c r="AT132" s="82" t="s">
        <v>308</v>
      </c>
      <c r="AU132" s="82" t="s">
        <v>77</v>
      </c>
      <c r="AY132" s="82" t="s">
        <v>170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82" t="s">
        <v>21</v>
      </c>
      <c r="BK132" s="208">
        <f>ROUND($I$132*$H$132,2)</f>
        <v>0</v>
      </c>
      <c r="BL132" s="82" t="s">
        <v>1037</v>
      </c>
      <c r="BM132" s="82" t="s">
        <v>348</v>
      </c>
    </row>
    <row r="133" spans="2:65" s="88" customFormat="1" ht="15.75" customHeight="1">
      <c r="B133" s="102"/>
      <c r="C133" s="232" t="s">
        <v>356</v>
      </c>
      <c r="D133" s="232" t="s">
        <v>308</v>
      </c>
      <c r="E133" s="230" t="s">
        <v>1052</v>
      </c>
      <c r="F133" s="231" t="s">
        <v>1053</v>
      </c>
      <c r="G133" s="232" t="s">
        <v>311</v>
      </c>
      <c r="H133" s="233">
        <v>100</v>
      </c>
      <c r="I133" s="238"/>
      <c r="J133" s="234">
        <f>ROUND($I$133*$H$133,2)</f>
        <v>0</v>
      </c>
      <c r="K133" s="231"/>
      <c r="L133" s="235"/>
      <c r="M133" s="236"/>
      <c r="N133" s="237" t="s">
        <v>40</v>
      </c>
      <c r="P133" s="206">
        <f>$O$133*$H$133</f>
        <v>0</v>
      </c>
      <c r="Q133" s="206">
        <v>0</v>
      </c>
      <c r="R133" s="206">
        <f>$Q$133*$H$133</f>
        <v>0</v>
      </c>
      <c r="S133" s="206">
        <v>0</v>
      </c>
      <c r="T133" s="207">
        <f>$S$133*$H$133</f>
        <v>0</v>
      </c>
      <c r="AR133" s="82" t="s">
        <v>1037</v>
      </c>
      <c r="AT133" s="82" t="s">
        <v>308</v>
      </c>
      <c r="AU133" s="82" t="s">
        <v>77</v>
      </c>
      <c r="AY133" s="82" t="s">
        <v>170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82" t="s">
        <v>21</v>
      </c>
      <c r="BK133" s="208">
        <f>ROUND($I$133*$H$133,2)</f>
        <v>0</v>
      </c>
      <c r="BL133" s="82" t="s">
        <v>1037</v>
      </c>
      <c r="BM133" s="82" t="s">
        <v>356</v>
      </c>
    </row>
    <row r="134" spans="2:51" s="88" customFormat="1" ht="15.75" customHeight="1">
      <c r="B134" s="215"/>
      <c r="D134" s="216" t="s">
        <v>223</v>
      </c>
      <c r="E134" s="217"/>
      <c r="F134" s="217" t="s">
        <v>1054</v>
      </c>
      <c r="H134" s="218">
        <v>100</v>
      </c>
      <c r="L134" s="215"/>
      <c r="M134" s="219"/>
      <c r="T134" s="220"/>
      <c r="AT134" s="221" t="s">
        <v>223</v>
      </c>
      <c r="AU134" s="221" t="s">
        <v>77</v>
      </c>
      <c r="AV134" s="221" t="s">
        <v>77</v>
      </c>
      <c r="AW134" s="221" t="s">
        <v>149</v>
      </c>
      <c r="AX134" s="221" t="s">
        <v>69</v>
      </c>
      <c r="AY134" s="221" t="s">
        <v>170</v>
      </c>
    </row>
    <row r="135" spans="2:65" s="88" customFormat="1" ht="15.75" customHeight="1">
      <c r="B135" s="102"/>
      <c r="C135" s="229" t="s">
        <v>365</v>
      </c>
      <c r="D135" s="229" t="s">
        <v>308</v>
      </c>
      <c r="E135" s="230" t="s">
        <v>1055</v>
      </c>
      <c r="F135" s="231" t="s">
        <v>1056</v>
      </c>
      <c r="G135" s="232" t="s">
        <v>311</v>
      </c>
      <c r="H135" s="233">
        <v>46.84</v>
      </c>
      <c r="I135" s="238"/>
      <c r="J135" s="234">
        <f>ROUND($I$135*$H$135,2)</f>
        <v>0</v>
      </c>
      <c r="K135" s="231"/>
      <c r="L135" s="235"/>
      <c r="M135" s="236"/>
      <c r="N135" s="237" t="s">
        <v>40</v>
      </c>
      <c r="P135" s="206">
        <f>$O$135*$H$135</f>
        <v>0</v>
      </c>
      <c r="Q135" s="206">
        <v>0.001</v>
      </c>
      <c r="R135" s="206">
        <f>$Q$135*$H$135</f>
        <v>0.04684000000000001</v>
      </c>
      <c r="S135" s="206">
        <v>0</v>
      </c>
      <c r="T135" s="207">
        <f>$S$135*$H$135</f>
        <v>0</v>
      </c>
      <c r="AR135" s="82" t="s">
        <v>1037</v>
      </c>
      <c r="AT135" s="82" t="s">
        <v>308</v>
      </c>
      <c r="AU135" s="82" t="s">
        <v>77</v>
      </c>
      <c r="AY135" s="88" t="s">
        <v>170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82" t="s">
        <v>21</v>
      </c>
      <c r="BK135" s="208">
        <f>ROUND($I$135*$H$135,2)</f>
        <v>0</v>
      </c>
      <c r="BL135" s="82" t="s">
        <v>1037</v>
      </c>
      <c r="BM135" s="82" t="s">
        <v>365</v>
      </c>
    </row>
    <row r="136" spans="2:51" s="88" customFormat="1" ht="15.75" customHeight="1">
      <c r="B136" s="215"/>
      <c r="D136" s="216" t="s">
        <v>223</v>
      </c>
      <c r="E136" s="217"/>
      <c r="F136" s="217" t="s">
        <v>1057</v>
      </c>
      <c r="H136" s="218">
        <v>46.84</v>
      </c>
      <c r="L136" s="215"/>
      <c r="M136" s="219"/>
      <c r="T136" s="220"/>
      <c r="AT136" s="221" t="s">
        <v>223</v>
      </c>
      <c r="AU136" s="221" t="s">
        <v>77</v>
      </c>
      <c r="AV136" s="221" t="s">
        <v>77</v>
      </c>
      <c r="AW136" s="221" t="s">
        <v>149</v>
      </c>
      <c r="AX136" s="221" t="s">
        <v>69</v>
      </c>
      <c r="AY136" s="221" t="s">
        <v>170</v>
      </c>
    </row>
    <row r="137" spans="2:65" s="88" customFormat="1" ht="15.75" customHeight="1">
      <c r="B137" s="102"/>
      <c r="C137" s="229" t="s">
        <v>370</v>
      </c>
      <c r="D137" s="229" t="s">
        <v>308</v>
      </c>
      <c r="E137" s="230" t="s">
        <v>1058</v>
      </c>
      <c r="F137" s="231" t="s">
        <v>1059</v>
      </c>
      <c r="G137" s="232" t="s">
        <v>1036</v>
      </c>
      <c r="H137" s="233">
        <v>4</v>
      </c>
      <c r="I137" s="238"/>
      <c r="J137" s="234">
        <f>ROUND($I$137*$H$137,2)</f>
        <v>0</v>
      </c>
      <c r="K137" s="231"/>
      <c r="L137" s="235"/>
      <c r="M137" s="236"/>
      <c r="N137" s="237" t="s">
        <v>40</v>
      </c>
      <c r="P137" s="206">
        <f>$O$137*$H$137</f>
        <v>0</v>
      </c>
      <c r="Q137" s="206">
        <v>0.001</v>
      </c>
      <c r="R137" s="206">
        <f>$Q$137*$H$137</f>
        <v>0.004</v>
      </c>
      <c r="S137" s="206">
        <v>0</v>
      </c>
      <c r="T137" s="207">
        <f>$S$137*$H$137</f>
        <v>0</v>
      </c>
      <c r="AR137" s="82" t="s">
        <v>1037</v>
      </c>
      <c r="AT137" s="82" t="s">
        <v>308</v>
      </c>
      <c r="AU137" s="82" t="s">
        <v>77</v>
      </c>
      <c r="AY137" s="88" t="s">
        <v>170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82" t="s">
        <v>21</v>
      </c>
      <c r="BK137" s="208">
        <f>ROUND($I$137*$H$137,2)</f>
        <v>0</v>
      </c>
      <c r="BL137" s="82" t="s">
        <v>1037</v>
      </c>
      <c r="BM137" s="82" t="s">
        <v>370</v>
      </c>
    </row>
    <row r="138" spans="2:63" s="188" customFormat="1" ht="30.75" customHeight="1">
      <c r="B138" s="187"/>
      <c r="D138" s="189" t="s">
        <v>68</v>
      </c>
      <c r="E138" s="196" t="s">
        <v>412</v>
      </c>
      <c r="F138" s="196" t="s">
        <v>413</v>
      </c>
      <c r="J138" s="197">
        <f>$BK$138</f>
        <v>0</v>
      </c>
      <c r="L138" s="187"/>
      <c r="M138" s="192"/>
      <c r="P138" s="193">
        <f>$P$139</f>
        <v>0</v>
      </c>
      <c r="R138" s="193">
        <f>$R$139</f>
        <v>0</v>
      </c>
      <c r="T138" s="194">
        <f>$T$139</f>
        <v>0</v>
      </c>
      <c r="AR138" s="189" t="s">
        <v>21</v>
      </c>
      <c r="AT138" s="189" t="s">
        <v>68</v>
      </c>
      <c r="AU138" s="189" t="s">
        <v>21</v>
      </c>
      <c r="AY138" s="189" t="s">
        <v>170</v>
      </c>
      <c r="BK138" s="195">
        <f>$BK$139</f>
        <v>0</v>
      </c>
    </row>
    <row r="139" spans="2:65" s="88" customFormat="1" ht="15.75" customHeight="1">
      <c r="B139" s="102"/>
      <c r="C139" s="201" t="s">
        <v>374</v>
      </c>
      <c r="D139" s="201" t="s">
        <v>173</v>
      </c>
      <c r="E139" s="199" t="s">
        <v>1060</v>
      </c>
      <c r="F139" s="200" t="s">
        <v>1061</v>
      </c>
      <c r="G139" s="201" t="s">
        <v>340</v>
      </c>
      <c r="H139" s="202">
        <v>11198.577</v>
      </c>
      <c r="I139" s="213"/>
      <c r="J139" s="203">
        <f>ROUND($I$139*$H$139,2)</f>
        <v>0</v>
      </c>
      <c r="K139" s="200" t="s">
        <v>1188</v>
      </c>
      <c r="L139" s="102"/>
      <c r="M139" s="204"/>
      <c r="N139" s="205" t="s">
        <v>40</v>
      </c>
      <c r="P139" s="206">
        <f>$O$139*$H$139</f>
        <v>0</v>
      </c>
      <c r="Q139" s="206">
        <v>0</v>
      </c>
      <c r="R139" s="206">
        <f>$Q$139*$H$139</f>
        <v>0</v>
      </c>
      <c r="S139" s="206">
        <v>0</v>
      </c>
      <c r="T139" s="207">
        <f>$S$139*$H$139</f>
        <v>0</v>
      </c>
      <c r="AR139" s="82" t="s">
        <v>184</v>
      </c>
      <c r="AT139" s="82" t="s">
        <v>173</v>
      </c>
      <c r="AU139" s="82" t="s">
        <v>77</v>
      </c>
      <c r="AY139" s="82" t="s">
        <v>170</v>
      </c>
      <c r="BE139" s="208">
        <f>IF($N$139="základní",$J$139,0)</f>
        <v>0</v>
      </c>
      <c r="BF139" s="208">
        <f>IF($N$139="snížená",$J$139,0)</f>
        <v>0</v>
      </c>
      <c r="BG139" s="208">
        <f>IF($N$139="zákl. přenesená",$J$139,0)</f>
        <v>0</v>
      </c>
      <c r="BH139" s="208">
        <f>IF($N$139="sníž. přenesená",$J$139,0)</f>
        <v>0</v>
      </c>
      <c r="BI139" s="208">
        <f>IF($N$139="nulová",$J$139,0)</f>
        <v>0</v>
      </c>
      <c r="BJ139" s="82" t="s">
        <v>21</v>
      </c>
      <c r="BK139" s="208">
        <f>ROUND($I$139*$H$139,2)</f>
        <v>0</v>
      </c>
      <c r="BL139" s="82" t="s">
        <v>184</v>
      </c>
      <c r="BM139" s="82" t="s">
        <v>374</v>
      </c>
    </row>
    <row r="140" spans="2:63" s="188" customFormat="1" ht="30.75" customHeight="1">
      <c r="B140" s="187"/>
      <c r="D140" s="189"/>
      <c r="E140" s="196"/>
      <c r="F140" s="196"/>
      <c r="J140" s="197"/>
      <c r="L140" s="187"/>
      <c r="M140" s="192"/>
      <c r="P140" s="193">
        <v>0</v>
      </c>
      <c r="R140" s="193">
        <v>0</v>
      </c>
      <c r="T140" s="194">
        <v>0</v>
      </c>
      <c r="AR140" s="189" t="s">
        <v>21</v>
      </c>
      <c r="AT140" s="189" t="s">
        <v>68</v>
      </c>
      <c r="AU140" s="189" t="s">
        <v>21</v>
      </c>
      <c r="AY140" s="189" t="s">
        <v>170</v>
      </c>
      <c r="BK140" s="195">
        <v>0</v>
      </c>
    </row>
    <row r="141" spans="2:63" s="188" customFormat="1" ht="25.5" customHeight="1">
      <c r="B141" s="187"/>
      <c r="D141" s="189" t="s">
        <v>68</v>
      </c>
      <c r="E141" s="190" t="s">
        <v>206</v>
      </c>
      <c r="F141" s="190" t="s">
        <v>206</v>
      </c>
      <c r="J141" s="191">
        <f>$BK$141</f>
        <v>0</v>
      </c>
      <c r="L141" s="187"/>
      <c r="M141" s="192"/>
      <c r="P141" s="193">
        <f>$P$142</f>
        <v>0</v>
      </c>
      <c r="R141" s="193">
        <f>$R$142</f>
        <v>0</v>
      </c>
      <c r="T141" s="194">
        <f>$T$142</f>
        <v>0</v>
      </c>
      <c r="AR141" s="189" t="s">
        <v>187</v>
      </c>
      <c r="AT141" s="189" t="s">
        <v>68</v>
      </c>
      <c r="AU141" s="189" t="s">
        <v>69</v>
      </c>
      <c r="AY141" s="189" t="s">
        <v>170</v>
      </c>
      <c r="BK141" s="195">
        <f>$BK$142</f>
        <v>0</v>
      </c>
    </row>
    <row r="142" spans="2:65" s="88" customFormat="1" ht="15.75" customHeight="1">
      <c r="B142" s="102"/>
      <c r="C142" s="201" t="s">
        <v>378</v>
      </c>
      <c r="D142" s="201" t="s">
        <v>173</v>
      </c>
      <c r="E142" s="199" t="s">
        <v>1062</v>
      </c>
      <c r="F142" s="200" t="s">
        <v>209</v>
      </c>
      <c r="G142" s="201" t="s">
        <v>210</v>
      </c>
      <c r="H142" s="214"/>
      <c r="I142" s="213"/>
      <c r="J142" s="203">
        <f>ROUND($I$142*$H$142,2)</f>
        <v>0</v>
      </c>
      <c r="K142" s="200"/>
      <c r="L142" s="102"/>
      <c r="M142" s="204"/>
      <c r="N142" s="209" t="s">
        <v>40</v>
      </c>
      <c r="O142" s="210"/>
      <c r="P142" s="211">
        <f>$O$142*$H$142</f>
        <v>0</v>
      </c>
      <c r="Q142" s="211">
        <v>0</v>
      </c>
      <c r="R142" s="211">
        <f>$Q$142*$H$142</f>
        <v>0</v>
      </c>
      <c r="S142" s="211">
        <v>0</v>
      </c>
      <c r="T142" s="212">
        <f>$S$142*$H$142</f>
        <v>0</v>
      </c>
      <c r="AR142" s="82" t="s">
        <v>211</v>
      </c>
      <c r="AT142" s="82" t="s">
        <v>173</v>
      </c>
      <c r="AU142" s="82" t="s">
        <v>21</v>
      </c>
      <c r="AY142" s="82" t="s">
        <v>170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82" t="s">
        <v>21</v>
      </c>
      <c r="BK142" s="208">
        <f>ROUND($I$142*$H$142,2)</f>
        <v>0</v>
      </c>
      <c r="BL142" s="82" t="s">
        <v>211</v>
      </c>
      <c r="BM142" s="82" t="s">
        <v>378</v>
      </c>
    </row>
    <row r="143" spans="2:12" s="88" customFormat="1" ht="7.5" customHeight="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02"/>
    </row>
    <row r="218" s="87" customFormat="1" ht="14.25" customHeight="1"/>
  </sheetData>
  <sheetProtection password="CB71" sheet="1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113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1063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ROUND(SUM($BE$80:$BE$118),2)</f>
        <v>0</v>
      </c>
      <c r="I30" s="163">
        <v>0.21</v>
      </c>
      <c r="J30" s="162">
        <f>ROUND(ROUND((SUM($BE$80:$BE$118)),2)*$I$30,2)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ROUND(SUM($BF$80:$BF$118),2)</f>
        <v>0</v>
      </c>
      <c r="I31" s="163">
        <v>0.15</v>
      </c>
      <c r="J31" s="162">
        <f>ROUND(ROUND((SUM($BF$80:$BF$118)),2)*$I$31,2)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ROUND(SUM($BG$80:$BG$118),2)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ROUND(SUM($BH$80:$BH$118),2)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ROUND(SUM($BI$80:$BI$118),2)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10.3 - Biologická opatření - 1.rok / 1.cyklus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$J$115</f>
        <v>0</v>
      </c>
      <c r="K59" s="177"/>
    </row>
    <row r="60" spans="2:11" s="143" customFormat="1" ht="25.5" customHeight="1">
      <c r="B60" s="169"/>
      <c r="D60" s="170" t="s">
        <v>152</v>
      </c>
      <c r="E60" s="170"/>
      <c r="F60" s="170"/>
      <c r="G60" s="170"/>
      <c r="H60" s="170"/>
      <c r="I60" s="170"/>
      <c r="J60" s="171">
        <f>$J$117</f>
        <v>0</v>
      </c>
      <c r="K60" s="172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10.3 - Biologická opatření - 1.rok / 1.cyklus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$P$81+$P$117</f>
        <v>0</v>
      </c>
      <c r="Q80" s="126"/>
      <c r="R80" s="184">
        <f>$R$81+$R$117</f>
        <v>1.24787</v>
      </c>
      <c r="S80" s="126"/>
      <c r="T80" s="185">
        <f>$T$81+$T$117</f>
        <v>0</v>
      </c>
      <c r="AT80" s="88" t="s">
        <v>68</v>
      </c>
      <c r="AU80" s="88" t="s">
        <v>149</v>
      </c>
      <c r="BK80" s="186">
        <f>$BK$81+$BK$117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$P$82+$P$115</f>
        <v>0</v>
      </c>
      <c r="R81" s="193">
        <f>$R$82+$R$115</f>
        <v>1.24787</v>
      </c>
      <c r="T81" s="194">
        <f>$T$82+$T$115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$BK$82+$BK$115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SUM($P$83:$P$114)</f>
        <v>0</v>
      </c>
      <c r="R82" s="193">
        <f>SUM($R$83:$R$114)</f>
        <v>1.24787</v>
      </c>
      <c r="T82" s="194">
        <f>SUM($T$83:$T$114)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SUM($BK$83:$BK$114)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1064</v>
      </c>
      <c r="F83" s="200" t="s">
        <v>1065</v>
      </c>
      <c r="G83" s="201" t="s">
        <v>992</v>
      </c>
      <c r="H83" s="202">
        <v>1.58</v>
      </c>
      <c r="I83" s="213"/>
      <c r="J83" s="203">
        <f>ROUND($I$83*$H$83,2)</f>
        <v>0</v>
      </c>
      <c r="K83" s="200" t="s">
        <v>1188</v>
      </c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184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184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1066</v>
      </c>
      <c r="H84" s="218">
        <v>1.58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970</v>
      </c>
      <c r="F85" s="200" t="s">
        <v>971</v>
      </c>
      <c r="G85" s="201" t="s">
        <v>180</v>
      </c>
      <c r="H85" s="202">
        <v>50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77</v>
      </c>
    </row>
    <row r="86" spans="2:51" s="88" customFormat="1" ht="15.75" customHeight="1">
      <c r="B86" s="215"/>
      <c r="D86" s="216" t="s">
        <v>223</v>
      </c>
      <c r="E86" s="217"/>
      <c r="F86" s="217" t="s">
        <v>1067</v>
      </c>
      <c r="H86" s="218">
        <v>50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181</v>
      </c>
      <c r="D87" s="198" t="s">
        <v>173</v>
      </c>
      <c r="E87" s="199" t="s">
        <v>1068</v>
      </c>
      <c r="F87" s="200" t="s">
        <v>1069</v>
      </c>
      <c r="G87" s="201" t="s">
        <v>992</v>
      </c>
      <c r="H87" s="202">
        <v>4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181</v>
      </c>
    </row>
    <row r="88" spans="2:51" s="88" customFormat="1" ht="15.75" customHeight="1">
      <c r="B88" s="215"/>
      <c r="D88" s="216" t="s">
        <v>223</v>
      </c>
      <c r="E88" s="217"/>
      <c r="F88" s="217" t="s">
        <v>1070</v>
      </c>
      <c r="H88" s="218">
        <v>4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65" s="88" customFormat="1" ht="15.75" customHeight="1">
      <c r="B89" s="102"/>
      <c r="C89" s="198" t="s">
        <v>184</v>
      </c>
      <c r="D89" s="198" t="s">
        <v>173</v>
      </c>
      <c r="E89" s="199" t="s">
        <v>1010</v>
      </c>
      <c r="F89" s="200" t="s">
        <v>1011</v>
      </c>
      <c r="G89" s="201" t="s">
        <v>180</v>
      </c>
      <c r="H89" s="202">
        <v>100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184</v>
      </c>
    </row>
    <row r="90" spans="2:51" s="88" customFormat="1" ht="15.75" customHeight="1">
      <c r="B90" s="215"/>
      <c r="D90" s="216" t="s">
        <v>223</v>
      </c>
      <c r="E90" s="217"/>
      <c r="F90" s="217" t="s">
        <v>1071</v>
      </c>
      <c r="H90" s="218">
        <v>100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5" s="88" customFormat="1" ht="15.75" customHeight="1">
      <c r="B91" s="102"/>
      <c r="C91" s="198" t="s">
        <v>187</v>
      </c>
      <c r="D91" s="198" t="s">
        <v>173</v>
      </c>
      <c r="E91" s="199" t="s">
        <v>1072</v>
      </c>
      <c r="F91" s="200" t="s">
        <v>1073</v>
      </c>
      <c r="G91" s="201" t="s">
        <v>359</v>
      </c>
      <c r="H91" s="202">
        <v>1186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187</v>
      </c>
    </row>
    <row r="92" spans="2:51" s="88" customFormat="1" ht="15.75" customHeight="1">
      <c r="B92" s="215"/>
      <c r="D92" s="216" t="s">
        <v>223</v>
      </c>
      <c r="E92" s="217"/>
      <c r="F92" s="217" t="s">
        <v>1074</v>
      </c>
      <c r="H92" s="218">
        <v>1186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190</v>
      </c>
      <c r="D93" s="198" t="s">
        <v>173</v>
      </c>
      <c r="E93" s="199" t="s">
        <v>1075</v>
      </c>
      <c r="F93" s="200" t="s">
        <v>1014</v>
      </c>
      <c r="G93" s="201" t="s">
        <v>359</v>
      </c>
      <c r="H93" s="202">
        <v>16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190</v>
      </c>
    </row>
    <row r="94" spans="2:51" s="88" customFormat="1" ht="15.75" customHeight="1">
      <c r="B94" s="215"/>
      <c r="D94" s="216" t="s">
        <v>223</v>
      </c>
      <c r="E94" s="217"/>
      <c r="F94" s="217" t="s">
        <v>1076</v>
      </c>
      <c r="H94" s="218">
        <v>16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193</v>
      </c>
      <c r="D95" s="198" t="s">
        <v>173</v>
      </c>
      <c r="E95" s="199" t="s">
        <v>1077</v>
      </c>
      <c r="F95" s="200" t="s">
        <v>1078</v>
      </c>
      <c r="G95" s="201" t="s">
        <v>359</v>
      </c>
      <c r="H95" s="202">
        <v>1876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193</v>
      </c>
    </row>
    <row r="96" spans="2:51" s="88" customFormat="1" ht="15.75" customHeight="1">
      <c r="B96" s="215"/>
      <c r="D96" s="216" t="s">
        <v>223</v>
      </c>
      <c r="E96" s="217"/>
      <c r="F96" s="217" t="s">
        <v>1079</v>
      </c>
      <c r="H96" s="218">
        <v>1876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196</v>
      </c>
      <c r="D97" s="198" t="s">
        <v>173</v>
      </c>
      <c r="E97" s="199" t="s">
        <v>1016</v>
      </c>
      <c r="F97" s="200" t="s">
        <v>1017</v>
      </c>
      <c r="G97" s="201" t="s">
        <v>359</v>
      </c>
      <c r="H97" s="202">
        <v>5855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196</v>
      </c>
    </row>
    <row r="98" spans="2:51" s="88" customFormat="1" ht="15.75" customHeight="1">
      <c r="B98" s="215"/>
      <c r="D98" s="216" t="s">
        <v>223</v>
      </c>
      <c r="E98" s="217"/>
      <c r="F98" s="217" t="s">
        <v>1018</v>
      </c>
      <c r="H98" s="218">
        <v>5855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200</v>
      </c>
      <c r="D99" s="198" t="s">
        <v>173</v>
      </c>
      <c r="E99" s="199" t="s">
        <v>1080</v>
      </c>
      <c r="F99" s="200" t="s">
        <v>1081</v>
      </c>
      <c r="G99" s="201" t="s">
        <v>359</v>
      </c>
      <c r="H99" s="202">
        <v>5938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200</v>
      </c>
    </row>
    <row r="100" spans="2:51" s="88" customFormat="1" ht="15.75" customHeight="1">
      <c r="B100" s="215"/>
      <c r="D100" s="216" t="s">
        <v>223</v>
      </c>
      <c r="E100" s="217"/>
      <c r="F100" s="217" t="s">
        <v>1082</v>
      </c>
      <c r="H100" s="218">
        <v>5938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26</v>
      </c>
      <c r="D101" s="198" t="s">
        <v>173</v>
      </c>
      <c r="E101" s="199" t="s">
        <v>1083</v>
      </c>
      <c r="F101" s="200" t="s">
        <v>1084</v>
      </c>
      <c r="G101" s="201" t="s">
        <v>359</v>
      </c>
      <c r="H101" s="202">
        <v>398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26</v>
      </c>
    </row>
    <row r="102" spans="2:51" s="88" customFormat="1" ht="15.75" customHeight="1">
      <c r="B102" s="215"/>
      <c r="D102" s="216" t="s">
        <v>223</v>
      </c>
      <c r="E102" s="217"/>
      <c r="F102" s="217" t="s">
        <v>1085</v>
      </c>
      <c r="H102" s="218">
        <v>315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51" s="88" customFormat="1" ht="15.75" customHeight="1">
      <c r="B103" s="215"/>
      <c r="D103" s="222" t="s">
        <v>223</v>
      </c>
      <c r="E103" s="221"/>
      <c r="F103" s="217" t="s">
        <v>1086</v>
      </c>
      <c r="H103" s="218">
        <v>83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65" s="88" customFormat="1" ht="15.75" customHeight="1">
      <c r="B104" s="102"/>
      <c r="C104" s="198" t="s">
        <v>207</v>
      </c>
      <c r="D104" s="198" t="s">
        <v>173</v>
      </c>
      <c r="E104" s="199" t="s">
        <v>1019</v>
      </c>
      <c r="F104" s="200" t="s">
        <v>1020</v>
      </c>
      <c r="G104" s="201" t="s">
        <v>359</v>
      </c>
      <c r="H104" s="202">
        <v>1</v>
      </c>
      <c r="I104" s="213"/>
      <c r="J104" s="203">
        <f>ROUND($I$104*$H$104,2)</f>
        <v>0</v>
      </c>
      <c r="K104" s="200" t="s">
        <v>1188</v>
      </c>
      <c r="L104" s="102"/>
      <c r="M104" s="204"/>
      <c r="N104" s="205" t="s">
        <v>40</v>
      </c>
      <c r="P104" s="206">
        <f>$O$104*$H$104</f>
        <v>0</v>
      </c>
      <c r="Q104" s="206">
        <v>0</v>
      </c>
      <c r="R104" s="206">
        <f>$Q$104*$H$104</f>
        <v>0</v>
      </c>
      <c r="S104" s="206">
        <v>0</v>
      </c>
      <c r="T104" s="207">
        <f>$S$104*$H$104</f>
        <v>0</v>
      </c>
      <c r="AR104" s="82" t="s">
        <v>184</v>
      </c>
      <c r="AT104" s="82" t="s">
        <v>173</v>
      </c>
      <c r="AU104" s="82" t="s">
        <v>77</v>
      </c>
      <c r="AY104" s="88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207</v>
      </c>
    </row>
    <row r="105" spans="2:65" s="88" customFormat="1" ht="15.75" customHeight="1">
      <c r="B105" s="102"/>
      <c r="C105" s="201" t="s">
        <v>261</v>
      </c>
      <c r="D105" s="201" t="s">
        <v>173</v>
      </c>
      <c r="E105" s="199" t="s">
        <v>1087</v>
      </c>
      <c r="F105" s="200" t="s">
        <v>1088</v>
      </c>
      <c r="G105" s="201" t="s">
        <v>359</v>
      </c>
      <c r="H105" s="202">
        <v>16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2E-05</v>
      </c>
      <c r="R105" s="206">
        <f>$Q$105*$H$105</f>
        <v>0.00032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2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261</v>
      </c>
    </row>
    <row r="106" spans="2:51" s="88" customFormat="1" ht="15.75" customHeight="1">
      <c r="B106" s="215"/>
      <c r="D106" s="216" t="s">
        <v>223</v>
      </c>
      <c r="E106" s="217"/>
      <c r="F106" s="217" t="s">
        <v>1089</v>
      </c>
      <c r="H106" s="218">
        <v>16</v>
      </c>
      <c r="L106" s="215"/>
      <c r="M106" s="219"/>
      <c r="T106" s="220"/>
      <c r="AT106" s="221" t="s">
        <v>223</v>
      </c>
      <c r="AU106" s="221" t="s">
        <v>77</v>
      </c>
      <c r="AV106" s="221" t="s">
        <v>77</v>
      </c>
      <c r="AW106" s="221" t="s">
        <v>149</v>
      </c>
      <c r="AX106" s="221" t="s">
        <v>69</v>
      </c>
      <c r="AY106" s="221" t="s">
        <v>170</v>
      </c>
    </row>
    <row r="107" spans="2:65" s="88" customFormat="1" ht="15.75" customHeight="1">
      <c r="B107" s="102"/>
      <c r="C107" s="229" t="s">
        <v>265</v>
      </c>
      <c r="D107" s="229" t="s">
        <v>308</v>
      </c>
      <c r="E107" s="230" t="s">
        <v>1090</v>
      </c>
      <c r="F107" s="231" t="s">
        <v>1035</v>
      </c>
      <c r="G107" s="232" t="s">
        <v>1036</v>
      </c>
      <c r="H107" s="233">
        <v>771</v>
      </c>
      <c r="I107" s="238"/>
      <c r="J107" s="234">
        <f>ROUND($I$107*$H$107,2)</f>
        <v>0</v>
      </c>
      <c r="K107" s="231"/>
      <c r="L107" s="235"/>
      <c r="M107" s="236"/>
      <c r="N107" s="237" t="s">
        <v>40</v>
      </c>
      <c r="P107" s="206">
        <f>$O$107*$H$107</f>
        <v>0</v>
      </c>
      <c r="Q107" s="206">
        <v>0.001</v>
      </c>
      <c r="R107" s="206">
        <f>$Q$107*$H$107</f>
        <v>0.771</v>
      </c>
      <c r="S107" s="206">
        <v>0</v>
      </c>
      <c r="T107" s="207">
        <f>$S$107*$H$107</f>
        <v>0</v>
      </c>
      <c r="AR107" s="82" t="s">
        <v>196</v>
      </c>
      <c r="AT107" s="82" t="s">
        <v>308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265</v>
      </c>
    </row>
    <row r="108" spans="2:65" s="88" customFormat="1" ht="15.75" customHeight="1">
      <c r="B108" s="102"/>
      <c r="C108" s="232" t="s">
        <v>269</v>
      </c>
      <c r="D108" s="232" t="s">
        <v>308</v>
      </c>
      <c r="E108" s="230" t="s">
        <v>1091</v>
      </c>
      <c r="F108" s="231" t="s">
        <v>1039</v>
      </c>
      <c r="G108" s="232" t="s">
        <v>1036</v>
      </c>
      <c r="H108" s="233">
        <v>399</v>
      </c>
      <c r="I108" s="238"/>
      <c r="J108" s="234">
        <f>ROUND($I$108*$H$108,2)</f>
        <v>0</v>
      </c>
      <c r="K108" s="231"/>
      <c r="L108" s="235"/>
      <c r="M108" s="236"/>
      <c r="N108" s="237" t="s">
        <v>40</v>
      </c>
      <c r="P108" s="206">
        <f>$O$108*$H$108</f>
        <v>0</v>
      </c>
      <c r="Q108" s="206">
        <v>0.001</v>
      </c>
      <c r="R108" s="206">
        <f>$Q$108*$H$108</f>
        <v>0.399</v>
      </c>
      <c r="S108" s="206">
        <v>0</v>
      </c>
      <c r="T108" s="207">
        <f>$S$108*$H$108</f>
        <v>0</v>
      </c>
      <c r="AR108" s="82" t="s">
        <v>196</v>
      </c>
      <c r="AT108" s="82" t="s">
        <v>308</v>
      </c>
      <c r="AU108" s="82" t="s">
        <v>77</v>
      </c>
      <c r="AY108" s="82" t="s">
        <v>170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82" t="s">
        <v>21</v>
      </c>
      <c r="BK108" s="208">
        <f>ROUND($I$108*$H$108,2)</f>
        <v>0</v>
      </c>
      <c r="BL108" s="82" t="s">
        <v>184</v>
      </c>
      <c r="BM108" s="82" t="s">
        <v>269</v>
      </c>
    </row>
    <row r="109" spans="2:65" s="88" customFormat="1" ht="15.75" customHeight="1">
      <c r="B109" s="102"/>
      <c r="C109" s="232" t="s">
        <v>8</v>
      </c>
      <c r="D109" s="232" t="s">
        <v>308</v>
      </c>
      <c r="E109" s="230" t="s">
        <v>1092</v>
      </c>
      <c r="F109" s="231" t="s">
        <v>1041</v>
      </c>
      <c r="G109" s="232" t="s">
        <v>1036</v>
      </c>
      <c r="H109" s="233">
        <v>16</v>
      </c>
      <c r="I109" s="238"/>
      <c r="J109" s="234">
        <f>ROUND($I$109*$H$109,2)</f>
        <v>0</v>
      </c>
      <c r="K109" s="231"/>
      <c r="L109" s="235"/>
      <c r="M109" s="236"/>
      <c r="N109" s="237" t="s">
        <v>40</v>
      </c>
      <c r="P109" s="206">
        <f>$O$109*$H$109</f>
        <v>0</v>
      </c>
      <c r="Q109" s="206">
        <v>0.001</v>
      </c>
      <c r="R109" s="206">
        <f>$Q$109*$H$109</f>
        <v>0.016</v>
      </c>
      <c r="S109" s="206">
        <v>0</v>
      </c>
      <c r="T109" s="207">
        <f>$S$109*$H$109</f>
        <v>0</v>
      </c>
      <c r="AR109" s="82" t="s">
        <v>196</v>
      </c>
      <c r="AT109" s="82" t="s">
        <v>308</v>
      </c>
      <c r="AU109" s="82" t="s">
        <v>77</v>
      </c>
      <c r="AY109" s="82" t="s">
        <v>170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82" t="s">
        <v>21</v>
      </c>
      <c r="BK109" s="208">
        <f>ROUND($I$109*$H$109,2)</f>
        <v>0</v>
      </c>
      <c r="BL109" s="82" t="s">
        <v>184</v>
      </c>
      <c r="BM109" s="82" t="s">
        <v>8</v>
      </c>
    </row>
    <row r="110" spans="2:65" s="88" customFormat="1" ht="15.75" customHeight="1">
      <c r="B110" s="102"/>
      <c r="C110" s="232" t="s">
        <v>276</v>
      </c>
      <c r="D110" s="232" t="s">
        <v>308</v>
      </c>
      <c r="E110" s="230" t="s">
        <v>1093</v>
      </c>
      <c r="F110" s="231" t="s">
        <v>1094</v>
      </c>
      <c r="G110" s="232" t="s">
        <v>311</v>
      </c>
      <c r="H110" s="233">
        <v>58.55</v>
      </c>
      <c r="I110" s="238"/>
      <c r="J110" s="234">
        <f>ROUND($I$110*$H$110,2)</f>
        <v>0</v>
      </c>
      <c r="K110" s="231"/>
      <c r="L110" s="235"/>
      <c r="M110" s="236"/>
      <c r="N110" s="237" t="s">
        <v>40</v>
      </c>
      <c r="P110" s="206">
        <f>$O$110*$H$110</f>
        <v>0</v>
      </c>
      <c r="Q110" s="206">
        <v>0.001</v>
      </c>
      <c r="R110" s="206">
        <f>$Q$110*$H$110</f>
        <v>0.05855</v>
      </c>
      <c r="S110" s="206">
        <v>0</v>
      </c>
      <c r="T110" s="207">
        <f>$S$110*$H$110</f>
        <v>0</v>
      </c>
      <c r="AR110" s="82" t="s">
        <v>196</v>
      </c>
      <c r="AT110" s="82" t="s">
        <v>308</v>
      </c>
      <c r="AU110" s="82" t="s">
        <v>77</v>
      </c>
      <c r="AY110" s="82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276</v>
      </c>
    </row>
    <row r="111" spans="2:51" s="88" customFormat="1" ht="15.75" customHeight="1">
      <c r="B111" s="215"/>
      <c r="D111" s="216" t="s">
        <v>223</v>
      </c>
      <c r="E111" s="217"/>
      <c r="F111" s="217" t="s">
        <v>1095</v>
      </c>
      <c r="H111" s="218">
        <v>58.55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27" customHeight="1">
      <c r="B112" s="102"/>
      <c r="C112" s="229" t="s">
        <v>284</v>
      </c>
      <c r="D112" s="229" t="s">
        <v>308</v>
      </c>
      <c r="E112" s="230" t="s">
        <v>1096</v>
      </c>
      <c r="F112" s="231" t="s">
        <v>1097</v>
      </c>
      <c r="G112" s="232" t="s">
        <v>1036</v>
      </c>
      <c r="H112" s="233">
        <v>1</v>
      </c>
      <c r="I112" s="238"/>
      <c r="J112" s="234">
        <f>ROUND($I$112*$H$112,2)</f>
        <v>0</v>
      </c>
      <c r="K112" s="231"/>
      <c r="L112" s="235"/>
      <c r="M112" s="236"/>
      <c r="N112" s="237" t="s">
        <v>40</v>
      </c>
      <c r="P112" s="206">
        <f>$O$112*$H$112</f>
        <v>0</v>
      </c>
      <c r="Q112" s="206">
        <v>0.001</v>
      </c>
      <c r="R112" s="206">
        <f>$Q$112*$H$112</f>
        <v>0.001</v>
      </c>
      <c r="S112" s="206">
        <v>0</v>
      </c>
      <c r="T112" s="207">
        <f>$S$112*$H$112</f>
        <v>0</v>
      </c>
      <c r="AR112" s="82" t="s">
        <v>196</v>
      </c>
      <c r="AT112" s="82" t="s">
        <v>308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284</v>
      </c>
    </row>
    <row r="113" spans="2:65" s="88" customFormat="1" ht="15.75" customHeight="1">
      <c r="B113" s="102"/>
      <c r="C113" s="232" t="s">
        <v>287</v>
      </c>
      <c r="D113" s="232" t="s">
        <v>308</v>
      </c>
      <c r="E113" s="230" t="s">
        <v>1098</v>
      </c>
      <c r="F113" s="231" t="s">
        <v>1059</v>
      </c>
      <c r="G113" s="232" t="s">
        <v>1036</v>
      </c>
      <c r="H113" s="233">
        <v>2</v>
      </c>
      <c r="I113" s="238"/>
      <c r="J113" s="234">
        <f>ROUND($I$113*$H$113,2)</f>
        <v>0</v>
      </c>
      <c r="K113" s="231"/>
      <c r="L113" s="235"/>
      <c r="M113" s="236"/>
      <c r="N113" s="237" t="s">
        <v>40</v>
      </c>
      <c r="P113" s="206">
        <f>$O$113*$H$113</f>
        <v>0</v>
      </c>
      <c r="Q113" s="206">
        <v>0.001</v>
      </c>
      <c r="R113" s="206">
        <f>$Q$113*$H$113</f>
        <v>0.002</v>
      </c>
      <c r="S113" s="206">
        <v>0</v>
      </c>
      <c r="T113" s="207">
        <f>$S$113*$H$113</f>
        <v>0</v>
      </c>
      <c r="AR113" s="82" t="s">
        <v>196</v>
      </c>
      <c r="AT113" s="82" t="s">
        <v>308</v>
      </c>
      <c r="AU113" s="82" t="s">
        <v>77</v>
      </c>
      <c r="AY113" s="82" t="s">
        <v>170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82" t="s">
        <v>21</v>
      </c>
      <c r="BK113" s="208">
        <f>ROUND($I$113*$H$113,2)</f>
        <v>0</v>
      </c>
      <c r="BL113" s="82" t="s">
        <v>184</v>
      </c>
      <c r="BM113" s="82" t="s">
        <v>287</v>
      </c>
    </row>
    <row r="114" spans="2:65" s="88" customFormat="1" ht="15.75" customHeight="1">
      <c r="B114" s="102"/>
      <c r="C114" s="232" t="s">
        <v>292</v>
      </c>
      <c r="D114" s="232" t="s">
        <v>308</v>
      </c>
      <c r="E114" s="230" t="s">
        <v>1099</v>
      </c>
      <c r="F114" s="231" t="s">
        <v>1051</v>
      </c>
      <c r="G114" s="232" t="s">
        <v>176</v>
      </c>
      <c r="H114" s="233">
        <v>1</v>
      </c>
      <c r="I114" s="238"/>
      <c r="J114" s="234">
        <f>ROUND($I$114*$H$114,2)</f>
        <v>0</v>
      </c>
      <c r="K114" s="231"/>
      <c r="L114" s="235"/>
      <c r="M114" s="236"/>
      <c r="N114" s="237" t="s">
        <v>40</v>
      </c>
      <c r="P114" s="206">
        <f>$O$114*$H$114</f>
        <v>0</v>
      </c>
      <c r="Q114" s="206">
        <v>0</v>
      </c>
      <c r="R114" s="206">
        <f>$Q$114*$H$114</f>
        <v>0</v>
      </c>
      <c r="S114" s="206">
        <v>0</v>
      </c>
      <c r="T114" s="207">
        <f>$S$114*$H$114</f>
        <v>0</v>
      </c>
      <c r="AR114" s="82" t="s">
        <v>196</v>
      </c>
      <c r="AT114" s="82" t="s">
        <v>308</v>
      </c>
      <c r="AU114" s="82" t="s">
        <v>77</v>
      </c>
      <c r="AY114" s="82" t="s">
        <v>170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82" t="s">
        <v>21</v>
      </c>
      <c r="BK114" s="208">
        <f>ROUND($I$114*$H$114,2)</f>
        <v>0</v>
      </c>
      <c r="BL114" s="82" t="s">
        <v>184</v>
      </c>
      <c r="BM114" s="82" t="s">
        <v>292</v>
      </c>
    </row>
    <row r="115" spans="2:63" s="188" customFormat="1" ht="30.75" customHeight="1">
      <c r="B115" s="187"/>
      <c r="D115" s="189" t="s">
        <v>68</v>
      </c>
      <c r="E115" s="196" t="s">
        <v>412</v>
      </c>
      <c r="F115" s="196" t="s">
        <v>413</v>
      </c>
      <c r="J115" s="197">
        <f>$BK$115</f>
        <v>0</v>
      </c>
      <c r="L115" s="187"/>
      <c r="M115" s="192"/>
      <c r="P115" s="193">
        <f>$P$116</f>
        <v>0</v>
      </c>
      <c r="R115" s="193">
        <f>$R$116</f>
        <v>0</v>
      </c>
      <c r="T115" s="194">
        <f>$T$116</f>
        <v>0</v>
      </c>
      <c r="AR115" s="189" t="s">
        <v>21</v>
      </c>
      <c r="AT115" s="189" t="s">
        <v>68</v>
      </c>
      <c r="AU115" s="189" t="s">
        <v>21</v>
      </c>
      <c r="AY115" s="189" t="s">
        <v>170</v>
      </c>
      <c r="BK115" s="195">
        <f>$BK$116</f>
        <v>0</v>
      </c>
    </row>
    <row r="116" spans="2:65" s="88" customFormat="1" ht="15.75" customHeight="1">
      <c r="B116" s="102"/>
      <c r="C116" s="201" t="s">
        <v>301</v>
      </c>
      <c r="D116" s="201" t="s">
        <v>173</v>
      </c>
      <c r="E116" s="199" t="s">
        <v>1060</v>
      </c>
      <c r="F116" s="200" t="s">
        <v>1061</v>
      </c>
      <c r="G116" s="201" t="s">
        <v>340</v>
      </c>
      <c r="H116" s="202">
        <v>1.248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</v>
      </c>
      <c r="R116" s="206">
        <f>$Q$116*$H$116</f>
        <v>0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2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301</v>
      </c>
    </row>
    <row r="117" spans="2:63" s="188" customFormat="1" ht="37.5" customHeight="1">
      <c r="B117" s="187"/>
      <c r="D117" s="189" t="s">
        <v>68</v>
      </c>
      <c r="E117" s="190" t="s">
        <v>206</v>
      </c>
      <c r="F117" s="190" t="s">
        <v>206</v>
      </c>
      <c r="J117" s="191">
        <f>$BK$117</f>
        <v>0</v>
      </c>
      <c r="L117" s="187"/>
      <c r="M117" s="192"/>
      <c r="P117" s="193">
        <f>$P$118</f>
        <v>0</v>
      </c>
      <c r="R117" s="193">
        <f>$R$118</f>
        <v>0</v>
      </c>
      <c r="T117" s="194">
        <f>$T$118</f>
        <v>0</v>
      </c>
      <c r="AR117" s="189" t="s">
        <v>187</v>
      </c>
      <c r="AT117" s="189" t="s">
        <v>68</v>
      </c>
      <c r="AU117" s="189" t="s">
        <v>69</v>
      </c>
      <c r="AY117" s="189" t="s">
        <v>170</v>
      </c>
      <c r="BK117" s="195">
        <f>$BK$118</f>
        <v>0</v>
      </c>
    </row>
    <row r="118" spans="2:65" s="88" customFormat="1" ht="15.75" customHeight="1">
      <c r="B118" s="102"/>
      <c r="C118" s="201" t="s">
        <v>7</v>
      </c>
      <c r="D118" s="201" t="s">
        <v>173</v>
      </c>
      <c r="E118" s="199" t="s">
        <v>1100</v>
      </c>
      <c r="F118" s="200" t="s">
        <v>209</v>
      </c>
      <c r="G118" s="201" t="s">
        <v>210</v>
      </c>
      <c r="H118" s="214"/>
      <c r="I118" s="213"/>
      <c r="J118" s="203">
        <f>ROUND($I$118*$H$118,2)</f>
        <v>0</v>
      </c>
      <c r="K118" s="200"/>
      <c r="L118" s="102"/>
      <c r="M118" s="204"/>
      <c r="N118" s="209" t="s">
        <v>40</v>
      </c>
      <c r="O118" s="210"/>
      <c r="P118" s="211">
        <f>$O$118*$H$118</f>
        <v>0</v>
      </c>
      <c r="Q118" s="211">
        <v>0</v>
      </c>
      <c r="R118" s="211">
        <f>$Q$118*$H$118</f>
        <v>0</v>
      </c>
      <c r="S118" s="211">
        <v>0</v>
      </c>
      <c r="T118" s="212">
        <f>$S$118*$H$118</f>
        <v>0</v>
      </c>
      <c r="AR118" s="82" t="s">
        <v>211</v>
      </c>
      <c r="AT118" s="82" t="s">
        <v>173</v>
      </c>
      <c r="AU118" s="82" t="s">
        <v>21</v>
      </c>
      <c r="AY118" s="82" t="s">
        <v>170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82" t="s">
        <v>21</v>
      </c>
      <c r="BK118" s="208">
        <f>ROUND($I$118*$H$118,2)</f>
        <v>0</v>
      </c>
      <c r="BL118" s="82" t="s">
        <v>211</v>
      </c>
      <c r="BM118" s="82" t="s">
        <v>7</v>
      </c>
    </row>
    <row r="119" spans="2:12" s="88" customFormat="1" ht="7.5" customHeight="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116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1101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ROUND(SUM($BE$80:$BE$107),2)</f>
        <v>0</v>
      </c>
      <c r="I30" s="163">
        <v>0.21</v>
      </c>
      <c r="J30" s="162">
        <f>ROUND(ROUND((SUM($BE$80:$BE$107)),2)*$I$30,2)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ROUND(SUM($BF$80:$BF$107),2)</f>
        <v>0</v>
      </c>
      <c r="I31" s="163">
        <v>0.15</v>
      </c>
      <c r="J31" s="162">
        <f>ROUND(ROUND((SUM($BF$80:$BF$107)),2)*$I$31,2)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ROUND(SUM($BG$80:$BG$107),2)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ROUND(SUM($BH$80:$BH$107),2)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ROUND(SUM($BI$80:$BI$107),2)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10.4 - Biologická opatření - 2.rok / 1.cyklus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$J$104</f>
        <v>0</v>
      </c>
      <c r="K59" s="177"/>
    </row>
    <row r="60" spans="2:11" s="143" customFormat="1" ht="25.5" customHeight="1">
      <c r="B60" s="169"/>
      <c r="D60" s="170" t="s">
        <v>152</v>
      </c>
      <c r="E60" s="170"/>
      <c r="F60" s="170"/>
      <c r="G60" s="170"/>
      <c r="H60" s="170"/>
      <c r="I60" s="170"/>
      <c r="J60" s="171">
        <f>$J$106</f>
        <v>0</v>
      </c>
      <c r="K60" s="172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10.4 - Biologická opatření - 2.rok / 1.cyklus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$P$81+$P$106</f>
        <v>0</v>
      </c>
      <c r="Q80" s="126"/>
      <c r="R80" s="184">
        <f>$R$81+$R$106</f>
        <v>0.638</v>
      </c>
      <c r="S80" s="126"/>
      <c r="T80" s="185">
        <f>$T$81+$T$106</f>
        <v>0</v>
      </c>
      <c r="AT80" s="88" t="s">
        <v>68</v>
      </c>
      <c r="AU80" s="88" t="s">
        <v>149</v>
      </c>
      <c r="BK80" s="186">
        <f>$BK$81+$BK$106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$P$82+$P$104</f>
        <v>0</v>
      </c>
      <c r="R81" s="193">
        <f>$R$82+$R$104</f>
        <v>0.638</v>
      </c>
      <c r="T81" s="194">
        <f>$T$82+$T$104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$BK$82+$BK$104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SUM($P$83:$P$103)</f>
        <v>0</v>
      </c>
      <c r="R82" s="193">
        <f>SUM($R$83:$R$103)</f>
        <v>0.638</v>
      </c>
      <c r="T82" s="194">
        <f>SUM($T$83:$T$103)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SUM($BK$83:$BK$103)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1064</v>
      </c>
      <c r="F83" s="200" t="s">
        <v>1065</v>
      </c>
      <c r="G83" s="201" t="s">
        <v>992</v>
      </c>
      <c r="H83" s="202">
        <v>1.58</v>
      </c>
      <c r="I83" s="213"/>
      <c r="J83" s="203">
        <f>ROUND($I$83*$H$83,2)</f>
        <v>0</v>
      </c>
      <c r="K83" s="200" t="s">
        <v>1188</v>
      </c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184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184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1066</v>
      </c>
      <c r="H84" s="218">
        <v>1.58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1068</v>
      </c>
      <c r="F85" s="200" t="s">
        <v>1069</v>
      </c>
      <c r="G85" s="201" t="s">
        <v>992</v>
      </c>
      <c r="H85" s="202">
        <v>4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77</v>
      </c>
    </row>
    <row r="86" spans="2:51" s="88" customFormat="1" ht="15.75" customHeight="1">
      <c r="B86" s="215"/>
      <c r="D86" s="216" t="s">
        <v>223</v>
      </c>
      <c r="E86" s="217"/>
      <c r="F86" s="217" t="s">
        <v>1070</v>
      </c>
      <c r="H86" s="218">
        <v>4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181</v>
      </c>
      <c r="D87" s="198" t="s">
        <v>173</v>
      </c>
      <c r="E87" s="199" t="s">
        <v>1072</v>
      </c>
      <c r="F87" s="200" t="s">
        <v>1073</v>
      </c>
      <c r="G87" s="201" t="s">
        <v>359</v>
      </c>
      <c r="H87" s="202">
        <v>591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181</v>
      </c>
    </row>
    <row r="88" spans="2:51" s="88" customFormat="1" ht="15.75" customHeight="1">
      <c r="B88" s="215"/>
      <c r="D88" s="216" t="s">
        <v>223</v>
      </c>
      <c r="E88" s="217"/>
      <c r="F88" s="217" t="s">
        <v>1102</v>
      </c>
      <c r="H88" s="218">
        <v>591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65" s="88" customFormat="1" ht="15.75" customHeight="1">
      <c r="B89" s="102"/>
      <c r="C89" s="198" t="s">
        <v>184</v>
      </c>
      <c r="D89" s="198" t="s">
        <v>173</v>
      </c>
      <c r="E89" s="199" t="s">
        <v>1075</v>
      </c>
      <c r="F89" s="200" t="s">
        <v>1014</v>
      </c>
      <c r="G89" s="201" t="s">
        <v>359</v>
      </c>
      <c r="H89" s="202">
        <v>8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184</v>
      </c>
    </row>
    <row r="90" spans="2:51" s="88" customFormat="1" ht="15.75" customHeight="1">
      <c r="B90" s="215"/>
      <c r="D90" s="216" t="s">
        <v>223</v>
      </c>
      <c r="E90" s="217"/>
      <c r="F90" s="217" t="s">
        <v>1103</v>
      </c>
      <c r="H90" s="218">
        <v>8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5" s="88" customFormat="1" ht="15.75" customHeight="1">
      <c r="B91" s="102"/>
      <c r="C91" s="198" t="s">
        <v>187</v>
      </c>
      <c r="D91" s="198" t="s">
        <v>173</v>
      </c>
      <c r="E91" s="199" t="s">
        <v>1077</v>
      </c>
      <c r="F91" s="200" t="s">
        <v>1078</v>
      </c>
      <c r="G91" s="201" t="s">
        <v>359</v>
      </c>
      <c r="H91" s="202">
        <v>1876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187</v>
      </c>
    </row>
    <row r="92" spans="2:51" s="88" customFormat="1" ht="15.75" customHeight="1">
      <c r="B92" s="215"/>
      <c r="D92" s="216" t="s">
        <v>223</v>
      </c>
      <c r="E92" s="217"/>
      <c r="F92" s="217" t="s">
        <v>1079</v>
      </c>
      <c r="H92" s="218">
        <v>1876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190</v>
      </c>
      <c r="D93" s="198" t="s">
        <v>173</v>
      </c>
      <c r="E93" s="199" t="s">
        <v>1016</v>
      </c>
      <c r="F93" s="200" t="s">
        <v>1017</v>
      </c>
      <c r="G93" s="201" t="s">
        <v>359</v>
      </c>
      <c r="H93" s="202">
        <v>5855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190</v>
      </c>
    </row>
    <row r="94" spans="2:51" s="88" customFormat="1" ht="15.75" customHeight="1">
      <c r="B94" s="215"/>
      <c r="D94" s="216" t="s">
        <v>223</v>
      </c>
      <c r="E94" s="217"/>
      <c r="F94" s="217" t="s">
        <v>1018</v>
      </c>
      <c r="H94" s="218">
        <v>5855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193</v>
      </c>
      <c r="D95" s="198" t="s">
        <v>173</v>
      </c>
      <c r="E95" s="199" t="s">
        <v>1080</v>
      </c>
      <c r="F95" s="200" t="s">
        <v>1081</v>
      </c>
      <c r="G95" s="201" t="s">
        <v>359</v>
      </c>
      <c r="H95" s="202">
        <v>5938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193</v>
      </c>
    </row>
    <row r="96" spans="2:51" s="88" customFormat="1" ht="15.75" customHeight="1">
      <c r="B96" s="215"/>
      <c r="D96" s="216" t="s">
        <v>223</v>
      </c>
      <c r="E96" s="217"/>
      <c r="F96" s="217" t="s">
        <v>1082</v>
      </c>
      <c r="H96" s="218">
        <v>5938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196</v>
      </c>
      <c r="D97" s="198" t="s">
        <v>173</v>
      </c>
      <c r="E97" s="199" t="s">
        <v>1087</v>
      </c>
      <c r="F97" s="200" t="s">
        <v>1088</v>
      </c>
      <c r="G97" s="201" t="s">
        <v>359</v>
      </c>
      <c r="H97" s="202">
        <v>8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2E-05</v>
      </c>
      <c r="R97" s="206">
        <f>$Q$97*$H$97</f>
        <v>0.00016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196</v>
      </c>
    </row>
    <row r="98" spans="2:51" s="88" customFormat="1" ht="15.75" customHeight="1">
      <c r="B98" s="215"/>
      <c r="D98" s="216" t="s">
        <v>223</v>
      </c>
      <c r="E98" s="217"/>
      <c r="F98" s="217" t="s">
        <v>1103</v>
      </c>
      <c r="H98" s="218">
        <v>8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229" t="s">
        <v>200</v>
      </c>
      <c r="D99" s="229" t="s">
        <v>308</v>
      </c>
      <c r="E99" s="230" t="s">
        <v>1104</v>
      </c>
      <c r="F99" s="231" t="s">
        <v>1035</v>
      </c>
      <c r="G99" s="232" t="s">
        <v>1036</v>
      </c>
      <c r="H99" s="233">
        <v>386</v>
      </c>
      <c r="I99" s="238"/>
      <c r="J99" s="234">
        <f>ROUND($I$99*$H$99,2)</f>
        <v>0</v>
      </c>
      <c r="K99" s="231"/>
      <c r="L99" s="235"/>
      <c r="M99" s="236"/>
      <c r="N99" s="237" t="s">
        <v>40</v>
      </c>
      <c r="P99" s="206">
        <f>$O$99*$H$99</f>
        <v>0</v>
      </c>
      <c r="Q99" s="206">
        <v>0.001</v>
      </c>
      <c r="R99" s="206">
        <f>$Q$99*$H$99</f>
        <v>0.386</v>
      </c>
      <c r="S99" s="206">
        <v>0</v>
      </c>
      <c r="T99" s="207">
        <f>$S$99*$H$99</f>
        <v>0</v>
      </c>
      <c r="AR99" s="82" t="s">
        <v>196</v>
      </c>
      <c r="AT99" s="82" t="s">
        <v>308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200</v>
      </c>
    </row>
    <row r="100" spans="2:65" s="88" customFormat="1" ht="15.75" customHeight="1">
      <c r="B100" s="102"/>
      <c r="C100" s="232" t="s">
        <v>26</v>
      </c>
      <c r="D100" s="232" t="s">
        <v>308</v>
      </c>
      <c r="E100" s="230" t="s">
        <v>1105</v>
      </c>
      <c r="F100" s="231" t="s">
        <v>1039</v>
      </c>
      <c r="G100" s="232" t="s">
        <v>1036</v>
      </c>
      <c r="H100" s="233">
        <v>199</v>
      </c>
      <c r="I100" s="238"/>
      <c r="J100" s="234">
        <f>ROUND($I$100*$H$100,2)</f>
        <v>0</v>
      </c>
      <c r="K100" s="231"/>
      <c r="L100" s="235"/>
      <c r="M100" s="236"/>
      <c r="N100" s="237" t="s">
        <v>40</v>
      </c>
      <c r="P100" s="206">
        <f>$O$100*$H$100</f>
        <v>0</v>
      </c>
      <c r="Q100" s="206">
        <v>0.001</v>
      </c>
      <c r="R100" s="206">
        <f>$Q$100*$H$100</f>
        <v>0.199</v>
      </c>
      <c r="S100" s="206">
        <v>0</v>
      </c>
      <c r="T100" s="207">
        <f>$S$100*$H$100</f>
        <v>0</v>
      </c>
      <c r="AR100" s="82" t="s">
        <v>196</v>
      </c>
      <c r="AT100" s="82" t="s">
        <v>308</v>
      </c>
      <c r="AU100" s="82" t="s">
        <v>77</v>
      </c>
      <c r="AY100" s="82" t="s">
        <v>170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82" t="s">
        <v>21</v>
      </c>
      <c r="BK100" s="208">
        <f>ROUND($I$100*$H$100,2)</f>
        <v>0</v>
      </c>
      <c r="BL100" s="82" t="s">
        <v>184</v>
      </c>
      <c r="BM100" s="82" t="s">
        <v>26</v>
      </c>
    </row>
    <row r="101" spans="2:65" s="88" customFormat="1" ht="15.75" customHeight="1">
      <c r="B101" s="102"/>
      <c r="C101" s="232" t="s">
        <v>207</v>
      </c>
      <c r="D101" s="232" t="s">
        <v>308</v>
      </c>
      <c r="E101" s="230" t="s">
        <v>1106</v>
      </c>
      <c r="F101" s="231" t="s">
        <v>1041</v>
      </c>
      <c r="G101" s="232" t="s">
        <v>1036</v>
      </c>
      <c r="H101" s="233">
        <v>6</v>
      </c>
      <c r="I101" s="238"/>
      <c r="J101" s="234">
        <f>ROUND($I$101*$H$101,2)</f>
        <v>0</v>
      </c>
      <c r="K101" s="231"/>
      <c r="L101" s="235"/>
      <c r="M101" s="236"/>
      <c r="N101" s="237" t="s">
        <v>40</v>
      </c>
      <c r="P101" s="206">
        <f>$O$101*$H$101</f>
        <v>0</v>
      </c>
      <c r="Q101" s="206">
        <v>0.001</v>
      </c>
      <c r="R101" s="206">
        <f>$Q$101*$H$101</f>
        <v>0.006</v>
      </c>
      <c r="S101" s="206">
        <v>0</v>
      </c>
      <c r="T101" s="207">
        <f>$S$101*$H$101</f>
        <v>0</v>
      </c>
      <c r="AR101" s="82" t="s">
        <v>196</v>
      </c>
      <c r="AT101" s="82" t="s">
        <v>308</v>
      </c>
      <c r="AU101" s="82" t="s">
        <v>77</v>
      </c>
      <c r="AY101" s="82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207</v>
      </c>
    </row>
    <row r="102" spans="2:65" s="88" customFormat="1" ht="15.75" customHeight="1">
      <c r="B102" s="102"/>
      <c r="C102" s="232" t="s">
        <v>261</v>
      </c>
      <c r="D102" s="232" t="s">
        <v>308</v>
      </c>
      <c r="E102" s="230" t="s">
        <v>1107</v>
      </c>
      <c r="F102" s="231" t="s">
        <v>1056</v>
      </c>
      <c r="G102" s="232" t="s">
        <v>311</v>
      </c>
      <c r="H102" s="233">
        <v>46.84</v>
      </c>
      <c r="I102" s="238"/>
      <c r="J102" s="234">
        <f>ROUND($I$102*$H$102,2)</f>
        <v>0</v>
      </c>
      <c r="K102" s="231"/>
      <c r="L102" s="235"/>
      <c r="M102" s="236"/>
      <c r="N102" s="237" t="s">
        <v>40</v>
      </c>
      <c r="P102" s="206">
        <f>$O$102*$H$102</f>
        <v>0</v>
      </c>
      <c r="Q102" s="206">
        <v>0.001</v>
      </c>
      <c r="R102" s="206">
        <f>$Q$102*$H$102</f>
        <v>0.04684000000000001</v>
      </c>
      <c r="S102" s="206">
        <v>0</v>
      </c>
      <c r="T102" s="207">
        <f>$S$102*$H$102</f>
        <v>0</v>
      </c>
      <c r="AR102" s="82" t="s">
        <v>196</v>
      </c>
      <c r="AT102" s="82" t="s">
        <v>308</v>
      </c>
      <c r="AU102" s="82" t="s">
        <v>77</v>
      </c>
      <c r="AY102" s="82" t="s">
        <v>170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82" t="s">
        <v>21</v>
      </c>
      <c r="BK102" s="208">
        <f>ROUND($I$102*$H$102,2)</f>
        <v>0</v>
      </c>
      <c r="BL102" s="82" t="s">
        <v>184</v>
      </c>
      <c r="BM102" s="82" t="s">
        <v>261</v>
      </c>
    </row>
    <row r="103" spans="2:51" s="88" customFormat="1" ht="15.75" customHeight="1">
      <c r="B103" s="215"/>
      <c r="D103" s="216" t="s">
        <v>223</v>
      </c>
      <c r="E103" s="217"/>
      <c r="F103" s="217" t="s">
        <v>1057</v>
      </c>
      <c r="H103" s="218">
        <v>46.84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63" s="188" customFormat="1" ht="30.75" customHeight="1">
      <c r="B104" s="187"/>
      <c r="D104" s="189" t="s">
        <v>68</v>
      </c>
      <c r="E104" s="196" t="s">
        <v>412</v>
      </c>
      <c r="F104" s="196" t="s">
        <v>413</v>
      </c>
      <c r="J104" s="197">
        <f>$BK$104</f>
        <v>0</v>
      </c>
      <c r="L104" s="187"/>
      <c r="M104" s="192"/>
      <c r="P104" s="193">
        <f>$P$105</f>
        <v>0</v>
      </c>
      <c r="R104" s="193">
        <f>$R$105</f>
        <v>0</v>
      </c>
      <c r="T104" s="194">
        <f>$T$105</f>
        <v>0</v>
      </c>
      <c r="AR104" s="189" t="s">
        <v>21</v>
      </c>
      <c r="AT104" s="189" t="s">
        <v>68</v>
      </c>
      <c r="AU104" s="189" t="s">
        <v>21</v>
      </c>
      <c r="AY104" s="189" t="s">
        <v>170</v>
      </c>
      <c r="BK104" s="195">
        <f>$BK$105</f>
        <v>0</v>
      </c>
    </row>
    <row r="105" spans="2:65" s="88" customFormat="1" ht="15.75" customHeight="1">
      <c r="B105" s="102"/>
      <c r="C105" s="198" t="s">
        <v>265</v>
      </c>
      <c r="D105" s="198" t="s">
        <v>173</v>
      </c>
      <c r="E105" s="199" t="s">
        <v>1060</v>
      </c>
      <c r="F105" s="200" t="s">
        <v>1061</v>
      </c>
      <c r="G105" s="201" t="s">
        <v>340</v>
      </c>
      <c r="H105" s="202">
        <v>0.638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0</v>
      </c>
      <c r="R105" s="206">
        <f>$Q$105*$H$105</f>
        <v>0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8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265</v>
      </c>
    </row>
    <row r="106" spans="2:63" s="188" customFormat="1" ht="37.5" customHeight="1">
      <c r="B106" s="187"/>
      <c r="D106" s="189" t="s">
        <v>68</v>
      </c>
      <c r="E106" s="190" t="s">
        <v>206</v>
      </c>
      <c r="F106" s="190" t="s">
        <v>206</v>
      </c>
      <c r="J106" s="191">
        <f>$BK$106</f>
        <v>0</v>
      </c>
      <c r="L106" s="187"/>
      <c r="M106" s="192"/>
      <c r="P106" s="193">
        <f>$P$107</f>
        <v>0</v>
      </c>
      <c r="R106" s="193">
        <f>$R$107</f>
        <v>0</v>
      </c>
      <c r="T106" s="194">
        <f>$T$107</f>
        <v>0</v>
      </c>
      <c r="AR106" s="189" t="s">
        <v>187</v>
      </c>
      <c r="AT106" s="189" t="s">
        <v>68</v>
      </c>
      <c r="AU106" s="189" t="s">
        <v>69</v>
      </c>
      <c r="AY106" s="189" t="s">
        <v>170</v>
      </c>
      <c r="BK106" s="195">
        <f>$BK$107</f>
        <v>0</v>
      </c>
    </row>
    <row r="107" spans="2:65" s="88" customFormat="1" ht="15.75" customHeight="1">
      <c r="B107" s="102"/>
      <c r="C107" s="201" t="s">
        <v>269</v>
      </c>
      <c r="D107" s="201" t="s">
        <v>173</v>
      </c>
      <c r="E107" s="199" t="s">
        <v>1108</v>
      </c>
      <c r="F107" s="200" t="s">
        <v>209</v>
      </c>
      <c r="G107" s="201" t="s">
        <v>210</v>
      </c>
      <c r="H107" s="214"/>
      <c r="I107" s="213"/>
      <c r="J107" s="203">
        <f>ROUND($I$107*$H$107,2)</f>
        <v>0</v>
      </c>
      <c r="K107" s="200"/>
      <c r="L107" s="102"/>
      <c r="M107" s="204"/>
      <c r="N107" s="209" t="s">
        <v>40</v>
      </c>
      <c r="O107" s="210"/>
      <c r="P107" s="211">
        <f>$O$107*$H$107</f>
        <v>0</v>
      </c>
      <c r="Q107" s="211">
        <v>0</v>
      </c>
      <c r="R107" s="211">
        <f>$Q$107*$H$107</f>
        <v>0</v>
      </c>
      <c r="S107" s="211">
        <v>0</v>
      </c>
      <c r="T107" s="212">
        <f>$S$107*$H$107</f>
        <v>0</v>
      </c>
      <c r="AR107" s="82" t="s">
        <v>211</v>
      </c>
      <c r="AT107" s="82" t="s">
        <v>173</v>
      </c>
      <c r="AU107" s="82" t="s">
        <v>21</v>
      </c>
      <c r="AY107" s="82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211</v>
      </c>
      <c r="BM107" s="82" t="s">
        <v>269</v>
      </c>
    </row>
    <row r="108" spans="2:12" s="88" customFormat="1" ht="7.5" customHeight="1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119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1109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ROUND(SUM($BE$80:$BE$114),2)</f>
        <v>0</v>
      </c>
      <c r="I30" s="163">
        <v>0.21</v>
      </c>
      <c r="J30" s="162">
        <f>ROUND(ROUND((SUM($BE$80:$BE$114)),2)*$I$30,2)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ROUND(SUM($BF$80:$BF$114),2)</f>
        <v>0</v>
      </c>
      <c r="I31" s="163">
        <v>0.15</v>
      </c>
      <c r="J31" s="162">
        <f>ROUND(ROUND((SUM($BF$80:$BF$114)),2)*$I$31,2)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ROUND(SUM($BG$80:$BG$114),2)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ROUND(SUM($BH$80:$BH$114),2)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ROUND(SUM($BI$80:$BI$114),2)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10.5 - Biologická opatření - 3.rok / 1.cyklus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$J$111</f>
        <v>0</v>
      </c>
      <c r="K59" s="177"/>
    </row>
    <row r="60" spans="2:11" s="143" customFormat="1" ht="25.5" customHeight="1">
      <c r="B60" s="169"/>
      <c r="D60" s="170" t="s">
        <v>152</v>
      </c>
      <c r="E60" s="170"/>
      <c r="F60" s="170"/>
      <c r="G60" s="170"/>
      <c r="H60" s="170"/>
      <c r="I60" s="170"/>
      <c r="J60" s="171">
        <f>$J$113</f>
        <v>0</v>
      </c>
      <c r="K60" s="172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10.5 - Biologická opatření - 3.rok / 1.cyklus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$P$81+$P$113</f>
        <v>0</v>
      </c>
      <c r="Q80" s="126"/>
      <c r="R80" s="184">
        <f>$R$81+$R$113</f>
        <v>0.65071</v>
      </c>
      <c r="S80" s="126"/>
      <c r="T80" s="185">
        <f>$T$81+$T$113</f>
        <v>0</v>
      </c>
      <c r="AT80" s="88" t="s">
        <v>68</v>
      </c>
      <c r="AU80" s="88" t="s">
        <v>149</v>
      </c>
      <c r="BK80" s="186">
        <f>$BK$81+$BK$113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$P$82+$P$111</f>
        <v>0</v>
      </c>
      <c r="R81" s="193">
        <f>$R$82+$R$111</f>
        <v>0.65071</v>
      </c>
      <c r="T81" s="194">
        <f>$T$82+$T$111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$BK$82+$BK$111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SUM($P$83:$P$110)</f>
        <v>0</v>
      </c>
      <c r="R82" s="193">
        <f>SUM($R$83:$R$110)</f>
        <v>0.65071</v>
      </c>
      <c r="T82" s="194">
        <f>SUM($T$83:$T$110)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SUM($BK$83:$BK$110)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1064</v>
      </c>
      <c r="F83" s="200" t="s">
        <v>1065</v>
      </c>
      <c r="G83" s="201" t="s">
        <v>992</v>
      </c>
      <c r="H83" s="202">
        <v>1.58</v>
      </c>
      <c r="I83" s="213"/>
      <c r="J83" s="203">
        <f>ROUND($I$83*$H$83,2)</f>
        <v>0</v>
      </c>
      <c r="K83" s="200" t="s">
        <v>1188</v>
      </c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184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184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1066</v>
      </c>
      <c r="H84" s="218">
        <v>1.58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1068</v>
      </c>
      <c r="F85" s="200" t="s">
        <v>1069</v>
      </c>
      <c r="G85" s="201" t="s">
        <v>992</v>
      </c>
      <c r="H85" s="202">
        <v>4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77</v>
      </c>
    </row>
    <row r="86" spans="2:51" s="88" customFormat="1" ht="15.75" customHeight="1">
      <c r="B86" s="215"/>
      <c r="D86" s="216" t="s">
        <v>223</v>
      </c>
      <c r="E86" s="217"/>
      <c r="F86" s="217" t="s">
        <v>1070</v>
      </c>
      <c r="H86" s="218">
        <v>4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181</v>
      </c>
      <c r="D87" s="198" t="s">
        <v>173</v>
      </c>
      <c r="E87" s="199" t="s">
        <v>1072</v>
      </c>
      <c r="F87" s="200" t="s">
        <v>1073</v>
      </c>
      <c r="G87" s="201" t="s">
        <v>359</v>
      </c>
      <c r="H87" s="202">
        <v>591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181</v>
      </c>
    </row>
    <row r="88" spans="2:51" s="88" customFormat="1" ht="15.75" customHeight="1">
      <c r="B88" s="215"/>
      <c r="D88" s="216" t="s">
        <v>223</v>
      </c>
      <c r="E88" s="217"/>
      <c r="F88" s="217" t="s">
        <v>1102</v>
      </c>
      <c r="H88" s="218">
        <v>591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65" s="88" customFormat="1" ht="15.75" customHeight="1">
      <c r="B89" s="102"/>
      <c r="C89" s="198" t="s">
        <v>184</v>
      </c>
      <c r="D89" s="198" t="s">
        <v>173</v>
      </c>
      <c r="E89" s="199" t="s">
        <v>1075</v>
      </c>
      <c r="F89" s="200" t="s">
        <v>1014</v>
      </c>
      <c r="G89" s="201" t="s">
        <v>359</v>
      </c>
      <c r="H89" s="202">
        <v>8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184</v>
      </c>
    </row>
    <row r="90" spans="2:51" s="88" customFormat="1" ht="15.75" customHeight="1">
      <c r="B90" s="215"/>
      <c r="D90" s="216" t="s">
        <v>223</v>
      </c>
      <c r="E90" s="217"/>
      <c r="F90" s="217" t="s">
        <v>1103</v>
      </c>
      <c r="H90" s="218">
        <v>8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5" s="88" customFormat="1" ht="15.75" customHeight="1">
      <c r="B91" s="102"/>
      <c r="C91" s="198" t="s">
        <v>187</v>
      </c>
      <c r="D91" s="198" t="s">
        <v>173</v>
      </c>
      <c r="E91" s="199" t="s">
        <v>1077</v>
      </c>
      <c r="F91" s="200" t="s">
        <v>1078</v>
      </c>
      <c r="G91" s="201" t="s">
        <v>359</v>
      </c>
      <c r="H91" s="202">
        <v>1876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187</v>
      </c>
    </row>
    <row r="92" spans="2:51" s="88" customFormat="1" ht="15.75" customHeight="1">
      <c r="B92" s="215"/>
      <c r="D92" s="216" t="s">
        <v>223</v>
      </c>
      <c r="E92" s="217"/>
      <c r="F92" s="217" t="s">
        <v>1079</v>
      </c>
      <c r="H92" s="218">
        <v>1876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190</v>
      </c>
      <c r="D93" s="198" t="s">
        <v>173</v>
      </c>
      <c r="E93" s="199" t="s">
        <v>1016</v>
      </c>
      <c r="F93" s="200" t="s">
        <v>1017</v>
      </c>
      <c r="G93" s="201" t="s">
        <v>359</v>
      </c>
      <c r="H93" s="202">
        <v>5855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190</v>
      </c>
    </row>
    <row r="94" spans="2:51" s="88" customFormat="1" ht="15.75" customHeight="1">
      <c r="B94" s="215"/>
      <c r="D94" s="216" t="s">
        <v>223</v>
      </c>
      <c r="E94" s="217"/>
      <c r="F94" s="217" t="s">
        <v>1018</v>
      </c>
      <c r="H94" s="218">
        <v>5855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193</v>
      </c>
      <c r="D95" s="198" t="s">
        <v>173</v>
      </c>
      <c r="E95" s="199" t="s">
        <v>1080</v>
      </c>
      <c r="F95" s="200" t="s">
        <v>1081</v>
      </c>
      <c r="G95" s="201" t="s">
        <v>359</v>
      </c>
      <c r="H95" s="202">
        <v>5938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193</v>
      </c>
    </row>
    <row r="96" spans="2:51" s="88" customFormat="1" ht="15.75" customHeight="1">
      <c r="B96" s="215"/>
      <c r="D96" s="216" t="s">
        <v>223</v>
      </c>
      <c r="E96" s="217"/>
      <c r="F96" s="217" t="s">
        <v>1082</v>
      </c>
      <c r="H96" s="218">
        <v>5938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196</v>
      </c>
      <c r="D97" s="198" t="s">
        <v>173</v>
      </c>
      <c r="E97" s="199" t="s">
        <v>1083</v>
      </c>
      <c r="F97" s="200" t="s">
        <v>1084</v>
      </c>
      <c r="G97" s="201" t="s">
        <v>359</v>
      </c>
      <c r="H97" s="202">
        <v>398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196</v>
      </c>
    </row>
    <row r="98" spans="2:51" s="88" customFormat="1" ht="15.75" customHeight="1">
      <c r="B98" s="215"/>
      <c r="D98" s="216" t="s">
        <v>223</v>
      </c>
      <c r="E98" s="217"/>
      <c r="F98" s="217" t="s">
        <v>1085</v>
      </c>
      <c r="H98" s="218">
        <v>315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51" s="88" customFormat="1" ht="15.75" customHeight="1">
      <c r="B99" s="215"/>
      <c r="D99" s="222" t="s">
        <v>223</v>
      </c>
      <c r="E99" s="221"/>
      <c r="F99" s="217" t="s">
        <v>1086</v>
      </c>
      <c r="H99" s="218">
        <v>83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65" s="88" customFormat="1" ht="15.75" customHeight="1">
      <c r="B100" s="102"/>
      <c r="C100" s="198" t="s">
        <v>200</v>
      </c>
      <c r="D100" s="198" t="s">
        <v>173</v>
      </c>
      <c r="E100" s="199" t="s">
        <v>1019</v>
      </c>
      <c r="F100" s="200" t="s">
        <v>1020</v>
      </c>
      <c r="G100" s="201" t="s">
        <v>359</v>
      </c>
      <c r="H100" s="202">
        <v>1</v>
      </c>
      <c r="I100" s="213"/>
      <c r="J100" s="203">
        <f>ROUND($I$100*$H$100,2)</f>
        <v>0</v>
      </c>
      <c r="K100" s="200" t="s">
        <v>1188</v>
      </c>
      <c r="L100" s="102"/>
      <c r="M100" s="204"/>
      <c r="N100" s="205" t="s">
        <v>40</v>
      </c>
      <c r="P100" s="206">
        <f>$O$100*$H$100</f>
        <v>0</v>
      </c>
      <c r="Q100" s="206">
        <v>0</v>
      </c>
      <c r="R100" s="206">
        <f>$Q$100*$H$100</f>
        <v>0</v>
      </c>
      <c r="S100" s="206">
        <v>0</v>
      </c>
      <c r="T100" s="207">
        <f>$S$100*$H$100</f>
        <v>0</v>
      </c>
      <c r="AR100" s="82" t="s">
        <v>184</v>
      </c>
      <c r="AT100" s="82" t="s">
        <v>173</v>
      </c>
      <c r="AU100" s="82" t="s">
        <v>77</v>
      </c>
      <c r="AY100" s="88" t="s">
        <v>170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82" t="s">
        <v>21</v>
      </c>
      <c r="BK100" s="208">
        <f>ROUND($I$100*$H$100,2)</f>
        <v>0</v>
      </c>
      <c r="BL100" s="82" t="s">
        <v>184</v>
      </c>
      <c r="BM100" s="82" t="s">
        <v>200</v>
      </c>
    </row>
    <row r="101" spans="2:51" s="88" customFormat="1" ht="15.75" customHeight="1">
      <c r="B101" s="215"/>
      <c r="D101" s="216" t="s">
        <v>223</v>
      </c>
      <c r="E101" s="217"/>
      <c r="F101" s="217" t="s">
        <v>1110</v>
      </c>
      <c r="H101" s="218">
        <v>1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65" s="88" customFormat="1" ht="15.75" customHeight="1">
      <c r="B102" s="102"/>
      <c r="C102" s="198" t="s">
        <v>26</v>
      </c>
      <c r="D102" s="198" t="s">
        <v>173</v>
      </c>
      <c r="E102" s="199" t="s">
        <v>1087</v>
      </c>
      <c r="F102" s="200" t="s">
        <v>1088</v>
      </c>
      <c r="G102" s="201" t="s">
        <v>359</v>
      </c>
      <c r="H102" s="202">
        <v>8</v>
      </c>
      <c r="I102" s="213"/>
      <c r="J102" s="203">
        <f>ROUND($I$102*$H$102,2)</f>
        <v>0</v>
      </c>
      <c r="K102" s="200" t="s">
        <v>1188</v>
      </c>
      <c r="L102" s="102"/>
      <c r="M102" s="204"/>
      <c r="N102" s="205" t="s">
        <v>40</v>
      </c>
      <c r="P102" s="206">
        <f>$O$102*$H$102</f>
        <v>0</v>
      </c>
      <c r="Q102" s="206">
        <v>2E-05</v>
      </c>
      <c r="R102" s="206">
        <f>$Q$102*$H$102</f>
        <v>0.00016</v>
      </c>
      <c r="S102" s="206">
        <v>0</v>
      </c>
      <c r="T102" s="207">
        <f>$S$102*$H$102</f>
        <v>0</v>
      </c>
      <c r="AR102" s="82" t="s">
        <v>184</v>
      </c>
      <c r="AT102" s="82" t="s">
        <v>173</v>
      </c>
      <c r="AU102" s="82" t="s">
        <v>77</v>
      </c>
      <c r="AY102" s="88" t="s">
        <v>170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82" t="s">
        <v>21</v>
      </c>
      <c r="BK102" s="208">
        <f>ROUND($I$102*$H$102,2)</f>
        <v>0</v>
      </c>
      <c r="BL102" s="82" t="s">
        <v>184</v>
      </c>
      <c r="BM102" s="82" t="s">
        <v>26</v>
      </c>
    </row>
    <row r="103" spans="2:51" s="88" customFormat="1" ht="15.75" customHeight="1">
      <c r="B103" s="215"/>
      <c r="D103" s="216" t="s">
        <v>223</v>
      </c>
      <c r="E103" s="217"/>
      <c r="F103" s="217" t="s">
        <v>1103</v>
      </c>
      <c r="H103" s="218">
        <v>8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65" s="88" customFormat="1" ht="15.75" customHeight="1">
      <c r="B104" s="102"/>
      <c r="C104" s="229" t="s">
        <v>207</v>
      </c>
      <c r="D104" s="229" t="s">
        <v>308</v>
      </c>
      <c r="E104" s="230" t="s">
        <v>1111</v>
      </c>
      <c r="F104" s="231" t="s">
        <v>1035</v>
      </c>
      <c r="G104" s="232" t="s">
        <v>1036</v>
      </c>
      <c r="H104" s="233">
        <v>386</v>
      </c>
      <c r="I104" s="238"/>
      <c r="J104" s="234">
        <f>ROUND($I$104*$H$104,2)</f>
        <v>0</v>
      </c>
      <c r="K104" s="231"/>
      <c r="L104" s="235"/>
      <c r="M104" s="236"/>
      <c r="N104" s="237" t="s">
        <v>40</v>
      </c>
      <c r="P104" s="206">
        <f>$O$104*$H$104</f>
        <v>0</v>
      </c>
      <c r="Q104" s="206">
        <v>0.001</v>
      </c>
      <c r="R104" s="206">
        <f>$Q$104*$H$104</f>
        <v>0.386</v>
      </c>
      <c r="S104" s="206">
        <v>0</v>
      </c>
      <c r="T104" s="207">
        <f>$S$104*$H$104</f>
        <v>0</v>
      </c>
      <c r="AR104" s="82" t="s">
        <v>196</v>
      </c>
      <c r="AT104" s="82" t="s">
        <v>308</v>
      </c>
      <c r="AU104" s="82" t="s">
        <v>77</v>
      </c>
      <c r="AY104" s="88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207</v>
      </c>
    </row>
    <row r="105" spans="2:65" s="88" customFormat="1" ht="15.75" customHeight="1">
      <c r="B105" s="102"/>
      <c r="C105" s="232" t="s">
        <v>261</v>
      </c>
      <c r="D105" s="232" t="s">
        <v>308</v>
      </c>
      <c r="E105" s="230" t="s">
        <v>1112</v>
      </c>
      <c r="F105" s="231" t="s">
        <v>1039</v>
      </c>
      <c r="G105" s="232" t="s">
        <v>1036</v>
      </c>
      <c r="H105" s="233">
        <v>199</v>
      </c>
      <c r="I105" s="238"/>
      <c r="J105" s="234">
        <f>ROUND($I$105*$H$105,2)</f>
        <v>0</v>
      </c>
      <c r="K105" s="231"/>
      <c r="L105" s="235"/>
      <c r="M105" s="236"/>
      <c r="N105" s="237" t="s">
        <v>40</v>
      </c>
      <c r="P105" s="206">
        <f>$O$105*$H$105</f>
        <v>0</v>
      </c>
      <c r="Q105" s="206">
        <v>0.001</v>
      </c>
      <c r="R105" s="206">
        <f>$Q$105*$H$105</f>
        <v>0.199</v>
      </c>
      <c r="S105" s="206">
        <v>0</v>
      </c>
      <c r="T105" s="207">
        <f>$S$105*$H$105</f>
        <v>0</v>
      </c>
      <c r="AR105" s="82" t="s">
        <v>196</v>
      </c>
      <c r="AT105" s="82" t="s">
        <v>308</v>
      </c>
      <c r="AU105" s="82" t="s">
        <v>77</v>
      </c>
      <c r="AY105" s="82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261</v>
      </c>
    </row>
    <row r="106" spans="2:65" s="88" customFormat="1" ht="15.75" customHeight="1">
      <c r="B106" s="102"/>
      <c r="C106" s="232" t="s">
        <v>265</v>
      </c>
      <c r="D106" s="232" t="s">
        <v>308</v>
      </c>
      <c r="E106" s="230" t="s">
        <v>1113</v>
      </c>
      <c r="F106" s="231" t="s">
        <v>1041</v>
      </c>
      <c r="G106" s="232" t="s">
        <v>1036</v>
      </c>
      <c r="H106" s="233">
        <v>6</v>
      </c>
      <c r="I106" s="238"/>
      <c r="J106" s="234">
        <f>ROUND($I$106*$H$106,2)</f>
        <v>0</v>
      </c>
      <c r="K106" s="231"/>
      <c r="L106" s="235"/>
      <c r="M106" s="236"/>
      <c r="N106" s="237" t="s">
        <v>40</v>
      </c>
      <c r="P106" s="206">
        <f>$O$106*$H$106</f>
        <v>0</v>
      </c>
      <c r="Q106" s="206">
        <v>0.001</v>
      </c>
      <c r="R106" s="206">
        <f>$Q$106*$H$106</f>
        <v>0.006</v>
      </c>
      <c r="S106" s="206">
        <v>0</v>
      </c>
      <c r="T106" s="207">
        <f>$S$106*$H$106</f>
        <v>0</v>
      </c>
      <c r="AR106" s="82" t="s">
        <v>196</v>
      </c>
      <c r="AT106" s="82" t="s">
        <v>308</v>
      </c>
      <c r="AU106" s="82" t="s">
        <v>77</v>
      </c>
      <c r="AY106" s="82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265</v>
      </c>
    </row>
    <row r="107" spans="2:65" s="88" customFormat="1" ht="15.75" customHeight="1">
      <c r="B107" s="102"/>
      <c r="C107" s="232" t="s">
        <v>269</v>
      </c>
      <c r="D107" s="232" t="s">
        <v>308</v>
      </c>
      <c r="E107" s="230" t="s">
        <v>1114</v>
      </c>
      <c r="F107" s="231" t="s">
        <v>1094</v>
      </c>
      <c r="G107" s="232" t="s">
        <v>311</v>
      </c>
      <c r="H107" s="233">
        <v>58.55</v>
      </c>
      <c r="I107" s="238"/>
      <c r="J107" s="234">
        <f>ROUND($I$107*$H$107,2)</f>
        <v>0</v>
      </c>
      <c r="K107" s="231"/>
      <c r="L107" s="235"/>
      <c r="M107" s="236"/>
      <c r="N107" s="237" t="s">
        <v>40</v>
      </c>
      <c r="P107" s="206">
        <f>$O$107*$H$107</f>
        <v>0</v>
      </c>
      <c r="Q107" s="206">
        <v>0.001</v>
      </c>
      <c r="R107" s="206">
        <f>$Q$107*$H$107</f>
        <v>0.05855</v>
      </c>
      <c r="S107" s="206">
        <v>0</v>
      </c>
      <c r="T107" s="207">
        <f>$S$107*$H$107</f>
        <v>0</v>
      </c>
      <c r="AR107" s="82" t="s">
        <v>196</v>
      </c>
      <c r="AT107" s="82" t="s">
        <v>308</v>
      </c>
      <c r="AU107" s="82" t="s">
        <v>77</v>
      </c>
      <c r="AY107" s="82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269</v>
      </c>
    </row>
    <row r="108" spans="2:51" s="88" customFormat="1" ht="15.75" customHeight="1">
      <c r="B108" s="215"/>
      <c r="D108" s="216" t="s">
        <v>223</v>
      </c>
      <c r="E108" s="217"/>
      <c r="F108" s="217" t="s">
        <v>1095</v>
      </c>
      <c r="H108" s="218">
        <v>58.55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65" s="88" customFormat="1" ht="27" customHeight="1">
      <c r="B109" s="102"/>
      <c r="C109" s="229" t="s">
        <v>8</v>
      </c>
      <c r="D109" s="229" t="s">
        <v>308</v>
      </c>
      <c r="E109" s="230" t="s">
        <v>1115</v>
      </c>
      <c r="F109" s="231" t="s">
        <v>1097</v>
      </c>
      <c r="G109" s="232" t="s">
        <v>1036</v>
      </c>
      <c r="H109" s="233">
        <v>1</v>
      </c>
      <c r="I109" s="238"/>
      <c r="J109" s="234">
        <f>ROUND($I$109*$H$109,2)</f>
        <v>0</v>
      </c>
      <c r="K109" s="231"/>
      <c r="L109" s="235"/>
      <c r="M109" s="236"/>
      <c r="N109" s="237" t="s">
        <v>40</v>
      </c>
      <c r="P109" s="206">
        <f>$O$109*$H$109</f>
        <v>0</v>
      </c>
      <c r="Q109" s="206">
        <v>0.001</v>
      </c>
      <c r="R109" s="206">
        <f>$Q$109*$H$109</f>
        <v>0.001</v>
      </c>
      <c r="S109" s="206">
        <v>0</v>
      </c>
      <c r="T109" s="207">
        <f>$S$109*$H$109</f>
        <v>0</v>
      </c>
      <c r="AR109" s="82" t="s">
        <v>196</v>
      </c>
      <c r="AT109" s="82" t="s">
        <v>308</v>
      </c>
      <c r="AU109" s="82" t="s">
        <v>77</v>
      </c>
      <c r="AY109" s="88" t="s">
        <v>170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82" t="s">
        <v>21</v>
      </c>
      <c r="BK109" s="208">
        <f>ROUND($I$109*$H$109,2)</f>
        <v>0</v>
      </c>
      <c r="BL109" s="82" t="s">
        <v>184</v>
      </c>
      <c r="BM109" s="82" t="s">
        <v>8</v>
      </c>
    </row>
    <row r="110" spans="2:65" s="88" customFormat="1" ht="15.75" customHeight="1">
      <c r="B110" s="102"/>
      <c r="C110" s="232" t="s">
        <v>276</v>
      </c>
      <c r="D110" s="232" t="s">
        <v>308</v>
      </c>
      <c r="E110" s="230" t="s">
        <v>1116</v>
      </c>
      <c r="F110" s="231" t="s">
        <v>1051</v>
      </c>
      <c r="G110" s="232" t="s">
        <v>176</v>
      </c>
      <c r="H110" s="233">
        <v>1</v>
      </c>
      <c r="I110" s="238"/>
      <c r="J110" s="234">
        <f>ROUND($I$110*$H$110,2)</f>
        <v>0</v>
      </c>
      <c r="K110" s="231"/>
      <c r="L110" s="235"/>
      <c r="M110" s="236"/>
      <c r="N110" s="237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196</v>
      </c>
      <c r="AT110" s="82" t="s">
        <v>308</v>
      </c>
      <c r="AU110" s="82" t="s">
        <v>77</v>
      </c>
      <c r="AY110" s="82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276</v>
      </c>
    </row>
    <row r="111" spans="2:63" s="188" customFormat="1" ht="30.75" customHeight="1">
      <c r="B111" s="187"/>
      <c r="D111" s="189" t="s">
        <v>68</v>
      </c>
      <c r="E111" s="196" t="s">
        <v>412</v>
      </c>
      <c r="F111" s="196" t="s">
        <v>413</v>
      </c>
      <c r="J111" s="197">
        <f>$BK$111</f>
        <v>0</v>
      </c>
      <c r="L111" s="187"/>
      <c r="M111" s="192"/>
      <c r="P111" s="193">
        <f>$P$112</f>
        <v>0</v>
      </c>
      <c r="R111" s="193">
        <f>$R$112</f>
        <v>0</v>
      </c>
      <c r="T111" s="194">
        <f>$T$112</f>
        <v>0</v>
      </c>
      <c r="AR111" s="189" t="s">
        <v>21</v>
      </c>
      <c r="AT111" s="189" t="s">
        <v>68</v>
      </c>
      <c r="AU111" s="189" t="s">
        <v>21</v>
      </c>
      <c r="AY111" s="189" t="s">
        <v>170</v>
      </c>
      <c r="BK111" s="195">
        <f>$BK$112</f>
        <v>0</v>
      </c>
    </row>
    <row r="112" spans="2:65" s="88" customFormat="1" ht="15.75" customHeight="1">
      <c r="B112" s="102"/>
      <c r="C112" s="201" t="s">
        <v>284</v>
      </c>
      <c r="D112" s="201" t="s">
        <v>173</v>
      </c>
      <c r="E112" s="199" t="s">
        <v>1060</v>
      </c>
      <c r="F112" s="200" t="s">
        <v>1061</v>
      </c>
      <c r="G112" s="201" t="s">
        <v>340</v>
      </c>
      <c r="H112" s="202">
        <v>0.651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2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284</v>
      </c>
    </row>
    <row r="113" spans="2:63" s="188" customFormat="1" ht="37.5" customHeight="1">
      <c r="B113" s="187"/>
      <c r="D113" s="189" t="s">
        <v>68</v>
      </c>
      <c r="E113" s="190" t="s">
        <v>206</v>
      </c>
      <c r="F113" s="190" t="s">
        <v>206</v>
      </c>
      <c r="J113" s="191">
        <f>$BK$113</f>
        <v>0</v>
      </c>
      <c r="L113" s="187"/>
      <c r="M113" s="192"/>
      <c r="P113" s="193">
        <f>$P$114</f>
        <v>0</v>
      </c>
      <c r="R113" s="193">
        <f>$R$114</f>
        <v>0</v>
      </c>
      <c r="T113" s="194">
        <f>$T$114</f>
        <v>0</v>
      </c>
      <c r="AR113" s="189" t="s">
        <v>187</v>
      </c>
      <c r="AT113" s="189" t="s">
        <v>68</v>
      </c>
      <c r="AU113" s="189" t="s">
        <v>69</v>
      </c>
      <c r="AY113" s="189" t="s">
        <v>170</v>
      </c>
      <c r="BK113" s="195">
        <f>$BK$114</f>
        <v>0</v>
      </c>
    </row>
    <row r="114" spans="2:65" s="88" customFormat="1" ht="15.75" customHeight="1">
      <c r="B114" s="102"/>
      <c r="C114" s="201" t="s">
        <v>287</v>
      </c>
      <c r="D114" s="201" t="s">
        <v>173</v>
      </c>
      <c r="E114" s="199" t="s">
        <v>1117</v>
      </c>
      <c r="F114" s="200" t="s">
        <v>209</v>
      </c>
      <c r="G114" s="201" t="s">
        <v>210</v>
      </c>
      <c r="H114" s="214"/>
      <c r="I114" s="213"/>
      <c r="J114" s="203">
        <f>ROUND($I$114*$H$114,2)</f>
        <v>0</v>
      </c>
      <c r="K114" s="200"/>
      <c r="L114" s="102"/>
      <c r="M114" s="204"/>
      <c r="N114" s="209" t="s">
        <v>40</v>
      </c>
      <c r="O114" s="210"/>
      <c r="P114" s="211">
        <f>$O$114*$H$114</f>
        <v>0</v>
      </c>
      <c r="Q114" s="211">
        <v>0</v>
      </c>
      <c r="R114" s="211">
        <f>$Q$114*$H$114</f>
        <v>0</v>
      </c>
      <c r="S114" s="211">
        <v>0</v>
      </c>
      <c r="T114" s="212">
        <f>$S$114*$H$114</f>
        <v>0</v>
      </c>
      <c r="AR114" s="82" t="s">
        <v>211</v>
      </c>
      <c r="AT114" s="82" t="s">
        <v>173</v>
      </c>
      <c r="AU114" s="82" t="s">
        <v>21</v>
      </c>
      <c r="AY114" s="82" t="s">
        <v>170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82" t="s">
        <v>21</v>
      </c>
      <c r="BK114" s="208">
        <f>ROUND($I$114*$H$114,2)</f>
        <v>0</v>
      </c>
      <c r="BL114" s="82" t="s">
        <v>211</v>
      </c>
      <c r="BM114" s="82" t="s">
        <v>287</v>
      </c>
    </row>
    <row r="115" spans="2:12" s="88" customFormat="1" ht="7.5" customHeight="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122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1118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ROUND(SUM($BE$80:$BE$94),2)</f>
        <v>0</v>
      </c>
      <c r="I30" s="163">
        <v>0.21</v>
      </c>
      <c r="J30" s="162">
        <f>ROUND(ROUND((SUM($BE$80:$BE$94)),2)*$I$30,2)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ROUND(SUM($BF$80:$BF$94),2)</f>
        <v>0</v>
      </c>
      <c r="I31" s="163">
        <v>0.15</v>
      </c>
      <c r="J31" s="162">
        <f>ROUND(ROUND((SUM($BF$80:$BF$94)),2)*$I$31,2)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ROUND(SUM($BG$80:$BG$94),2)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ROUND(SUM($BH$80:$BH$94),2)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ROUND(SUM($BI$80:$BI$94),2)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10.6 - Biologická opatření - 1.rok / 2.cyklus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$J$91</f>
        <v>0</v>
      </c>
      <c r="K59" s="177"/>
    </row>
    <row r="60" spans="2:11" s="143" customFormat="1" ht="25.5" customHeight="1">
      <c r="B60" s="169"/>
      <c r="D60" s="170" t="s">
        <v>152</v>
      </c>
      <c r="E60" s="170"/>
      <c r="F60" s="170"/>
      <c r="G60" s="170"/>
      <c r="H60" s="170"/>
      <c r="I60" s="170"/>
      <c r="J60" s="171">
        <f>$J$93</f>
        <v>0</v>
      </c>
      <c r="K60" s="172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10.6 - Biologická opatření - 1.rok / 2.cyklus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$P$81+$P$93</f>
        <v>0</v>
      </c>
      <c r="Q80" s="126"/>
      <c r="R80" s="184">
        <f>$R$81+$R$93</f>
        <v>0.04684000000000001</v>
      </c>
      <c r="S80" s="126"/>
      <c r="T80" s="185">
        <f>$T$81+$T$93</f>
        <v>0</v>
      </c>
      <c r="AT80" s="88" t="s">
        <v>68</v>
      </c>
      <c r="AU80" s="88" t="s">
        <v>149</v>
      </c>
      <c r="BK80" s="186">
        <f>$BK$81+$BK$93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$P$82+$P$91</f>
        <v>0</v>
      </c>
      <c r="R81" s="193">
        <f>$R$82+$R$91</f>
        <v>0.04684000000000001</v>
      </c>
      <c r="T81" s="194">
        <f>$T$82+$T$91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$BK$82+$BK$91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SUM($P$83:$P$90)</f>
        <v>0</v>
      </c>
      <c r="R82" s="193">
        <f>SUM($R$83:$R$90)</f>
        <v>0.04684000000000001</v>
      </c>
      <c r="T82" s="194">
        <f>SUM($T$83:$T$90)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SUM($BK$83:$BK$90)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1064</v>
      </c>
      <c r="F83" s="200" t="s">
        <v>1065</v>
      </c>
      <c r="G83" s="201" t="s">
        <v>992</v>
      </c>
      <c r="H83" s="202">
        <v>1.58</v>
      </c>
      <c r="I83" s="213"/>
      <c r="J83" s="203">
        <f>ROUND($I$83*$H$83,2)</f>
        <v>0</v>
      </c>
      <c r="K83" s="200" t="s">
        <v>1188</v>
      </c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184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184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1066</v>
      </c>
      <c r="H84" s="218">
        <v>1.58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1016</v>
      </c>
      <c r="F85" s="200" t="s">
        <v>1017</v>
      </c>
      <c r="G85" s="201" t="s">
        <v>359</v>
      </c>
      <c r="H85" s="202">
        <v>5855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77</v>
      </c>
    </row>
    <row r="86" spans="2:51" s="88" customFormat="1" ht="15.75" customHeight="1">
      <c r="B86" s="215"/>
      <c r="D86" s="216" t="s">
        <v>223</v>
      </c>
      <c r="E86" s="217"/>
      <c r="F86" s="217" t="s">
        <v>1018</v>
      </c>
      <c r="H86" s="218">
        <v>5855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181</v>
      </c>
      <c r="D87" s="198" t="s">
        <v>173</v>
      </c>
      <c r="E87" s="199" t="s">
        <v>1080</v>
      </c>
      <c r="F87" s="200" t="s">
        <v>1081</v>
      </c>
      <c r="G87" s="201" t="s">
        <v>359</v>
      </c>
      <c r="H87" s="202">
        <v>5938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181</v>
      </c>
    </row>
    <row r="88" spans="2:51" s="88" customFormat="1" ht="15.75" customHeight="1">
      <c r="B88" s="215"/>
      <c r="D88" s="216" t="s">
        <v>223</v>
      </c>
      <c r="E88" s="217"/>
      <c r="F88" s="217" t="s">
        <v>1082</v>
      </c>
      <c r="H88" s="218">
        <v>5938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65" s="88" customFormat="1" ht="15.75" customHeight="1">
      <c r="B89" s="102"/>
      <c r="C89" s="229" t="s">
        <v>184</v>
      </c>
      <c r="D89" s="229" t="s">
        <v>308</v>
      </c>
      <c r="E89" s="230" t="s">
        <v>1119</v>
      </c>
      <c r="F89" s="231" t="s">
        <v>1056</v>
      </c>
      <c r="G89" s="232" t="s">
        <v>311</v>
      </c>
      <c r="H89" s="233">
        <v>46.84</v>
      </c>
      <c r="I89" s="238"/>
      <c r="J89" s="234">
        <f>ROUND($I$89*$H$89,2)</f>
        <v>0</v>
      </c>
      <c r="K89" s="231"/>
      <c r="L89" s="235"/>
      <c r="M89" s="236"/>
      <c r="N89" s="237" t="s">
        <v>40</v>
      </c>
      <c r="P89" s="206">
        <f>$O$89*$H$89</f>
        <v>0</v>
      </c>
      <c r="Q89" s="206">
        <v>0.001</v>
      </c>
      <c r="R89" s="206">
        <f>$Q$89*$H$89</f>
        <v>0.04684000000000001</v>
      </c>
      <c r="S89" s="206">
        <v>0</v>
      </c>
      <c r="T89" s="207">
        <f>$S$89*$H$89</f>
        <v>0</v>
      </c>
      <c r="AR89" s="82" t="s">
        <v>196</v>
      </c>
      <c r="AT89" s="82" t="s">
        <v>308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184</v>
      </c>
    </row>
    <row r="90" spans="2:51" s="88" customFormat="1" ht="15.75" customHeight="1">
      <c r="B90" s="215"/>
      <c r="D90" s="216" t="s">
        <v>223</v>
      </c>
      <c r="E90" s="217"/>
      <c r="F90" s="217" t="s">
        <v>1057</v>
      </c>
      <c r="H90" s="218">
        <v>46.84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3" s="188" customFormat="1" ht="30.75" customHeight="1">
      <c r="B91" s="187"/>
      <c r="D91" s="189" t="s">
        <v>68</v>
      </c>
      <c r="E91" s="196" t="s">
        <v>412</v>
      </c>
      <c r="F91" s="196" t="s">
        <v>413</v>
      </c>
      <c r="J91" s="197">
        <f>$BK$91</f>
        <v>0</v>
      </c>
      <c r="L91" s="187"/>
      <c r="M91" s="192"/>
      <c r="P91" s="193">
        <f>$P$92</f>
        <v>0</v>
      </c>
      <c r="R91" s="193">
        <f>$R$92</f>
        <v>0</v>
      </c>
      <c r="T91" s="194">
        <f>$T$92</f>
        <v>0</v>
      </c>
      <c r="AR91" s="189" t="s">
        <v>21</v>
      </c>
      <c r="AT91" s="189" t="s">
        <v>68</v>
      </c>
      <c r="AU91" s="189" t="s">
        <v>21</v>
      </c>
      <c r="AY91" s="189" t="s">
        <v>170</v>
      </c>
      <c r="BK91" s="195">
        <f>$BK$92</f>
        <v>0</v>
      </c>
    </row>
    <row r="92" spans="2:65" s="88" customFormat="1" ht="15.75" customHeight="1">
      <c r="B92" s="102"/>
      <c r="C92" s="198" t="s">
        <v>187</v>
      </c>
      <c r="D92" s="198" t="s">
        <v>173</v>
      </c>
      <c r="E92" s="199" t="s">
        <v>1060</v>
      </c>
      <c r="F92" s="200" t="s">
        <v>1061</v>
      </c>
      <c r="G92" s="201" t="s">
        <v>340</v>
      </c>
      <c r="H92" s="202">
        <v>0.047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187</v>
      </c>
    </row>
    <row r="93" spans="2:63" s="188" customFormat="1" ht="37.5" customHeight="1">
      <c r="B93" s="187"/>
      <c r="D93" s="189" t="s">
        <v>68</v>
      </c>
      <c r="E93" s="190" t="s">
        <v>206</v>
      </c>
      <c r="F93" s="190" t="s">
        <v>206</v>
      </c>
      <c r="J93" s="191">
        <f>$BK$93</f>
        <v>0</v>
      </c>
      <c r="L93" s="187"/>
      <c r="M93" s="192"/>
      <c r="P93" s="193">
        <f>$P$94</f>
        <v>0</v>
      </c>
      <c r="R93" s="193">
        <f>$R$94</f>
        <v>0</v>
      </c>
      <c r="T93" s="194">
        <f>$T$94</f>
        <v>0</v>
      </c>
      <c r="AR93" s="189" t="s">
        <v>187</v>
      </c>
      <c r="AT93" s="189" t="s">
        <v>68</v>
      </c>
      <c r="AU93" s="189" t="s">
        <v>69</v>
      </c>
      <c r="AY93" s="189" t="s">
        <v>170</v>
      </c>
      <c r="BK93" s="195">
        <f>$BK$94</f>
        <v>0</v>
      </c>
    </row>
    <row r="94" spans="2:65" s="88" customFormat="1" ht="15.75" customHeight="1">
      <c r="B94" s="102"/>
      <c r="C94" s="201" t="s">
        <v>190</v>
      </c>
      <c r="D94" s="201" t="s">
        <v>173</v>
      </c>
      <c r="E94" s="199" t="s">
        <v>1120</v>
      </c>
      <c r="F94" s="200" t="s">
        <v>209</v>
      </c>
      <c r="G94" s="201" t="s">
        <v>210</v>
      </c>
      <c r="H94" s="214"/>
      <c r="I94" s="213"/>
      <c r="J94" s="203">
        <f>ROUND($I$94*$H$94,2)</f>
        <v>0</v>
      </c>
      <c r="K94" s="200"/>
      <c r="L94" s="102"/>
      <c r="M94" s="204"/>
      <c r="N94" s="209" t="s">
        <v>40</v>
      </c>
      <c r="O94" s="210"/>
      <c r="P94" s="211">
        <f>$O$94*$H$94</f>
        <v>0</v>
      </c>
      <c r="Q94" s="211">
        <v>0</v>
      </c>
      <c r="R94" s="211">
        <f>$Q$94*$H$94</f>
        <v>0</v>
      </c>
      <c r="S94" s="211">
        <v>0</v>
      </c>
      <c r="T94" s="212">
        <f>$S$94*$H$94</f>
        <v>0</v>
      </c>
      <c r="AR94" s="82" t="s">
        <v>211</v>
      </c>
      <c r="AT94" s="82" t="s">
        <v>173</v>
      </c>
      <c r="AU94" s="82" t="s">
        <v>21</v>
      </c>
      <c r="AY94" s="82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211</v>
      </c>
      <c r="BM94" s="82" t="s">
        <v>190</v>
      </c>
    </row>
    <row r="95" spans="2:12" s="88" customFormat="1" ht="7.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125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1121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ROUND(SUM($BE$80:$BE$98),2)</f>
        <v>0</v>
      </c>
      <c r="I30" s="163">
        <v>0.21</v>
      </c>
      <c r="J30" s="162">
        <f>ROUND(ROUND((SUM($BE$80:$BE$98)),2)*$I$30,2)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ROUND(SUM($BF$80:$BF$98),2)</f>
        <v>0</v>
      </c>
      <c r="I31" s="163">
        <v>0.15</v>
      </c>
      <c r="J31" s="162">
        <f>ROUND(ROUND((SUM($BF$80:$BF$98)),2)*$I$31,2)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ROUND(SUM($BG$80:$BG$98),2)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ROUND(SUM($BH$80:$BH$98),2)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ROUND(SUM($BI$80:$BI$98),2)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10.7 - Biologická opatření - 2.rok / 2.cyklus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73" customFormat="1" ht="21" customHeight="1">
      <c r="B59" s="174"/>
      <c r="D59" s="175" t="s">
        <v>218</v>
      </c>
      <c r="E59" s="175"/>
      <c r="F59" s="175"/>
      <c r="G59" s="175"/>
      <c r="H59" s="175"/>
      <c r="I59" s="175"/>
      <c r="J59" s="176">
        <f>$J$95</f>
        <v>0</v>
      </c>
      <c r="K59" s="177"/>
    </row>
    <row r="60" spans="2:11" s="143" customFormat="1" ht="25.5" customHeight="1">
      <c r="B60" s="169"/>
      <c r="D60" s="170" t="s">
        <v>152</v>
      </c>
      <c r="E60" s="170"/>
      <c r="F60" s="170"/>
      <c r="G60" s="170"/>
      <c r="H60" s="170"/>
      <c r="I60" s="170"/>
      <c r="J60" s="171">
        <f>$J$97</f>
        <v>0</v>
      </c>
      <c r="K60" s="172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10.7 - Biologická opatření - 2.rok / 2.cyklus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$P$81+$P$97</f>
        <v>0</v>
      </c>
      <c r="Q80" s="126"/>
      <c r="R80" s="184">
        <f>$R$81+$R$97</f>
        <v>0.05955</v>
      </c>
      <c r="S80" s="126"/>
      <c r="T80" s="185">
        <f>$T$81+$T$97</f>
        <v>0</v>
      </c>
      <c r="AT80" s="88" t="s">
        <v>68</v>
      </c>
      <c r="AU80" s="88" t="s">
        <v>149</v>
      </c>
      <c r="BK80" s="186">
        <f>$BK$81+$BK$97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$P$82+$P$95</f>
        <v>0</v>
      </c>
      <c r="R81" s="193">
        <f>$R$82+$R$95</f>
        <v>0.05955</v>
      </c>
      <c r="T81" s="194">
        <f>$T$82+$T$95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$BK$82+$BK$95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SUM($P$83:$P$94)</f>
        <v>0</v>
      </c>
      <c r="R82" s="193">
        <f>SUM($R$83:$R$94)</f>
        <v>0.05955</v>
      </c>
      <c r="T82" s="194">
        <f>SUM($T$83:$T$94)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SUM($BK$83:$BK$94)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1064</v>
      </c>
      <c r="F83" s="200" t="s">
        <v>1065</v>
      </c>
      <c r="G83" s="201" t="s">
        <v>992</v>
      </c>
      <c r="H83" s="202">
        <v>1.58</v>
      </c>
      <c r="I83" s="213"/>
      <c r="J83" s="203">
        <f>ROUND($I$83*$H$83,2)</f>
        <v>0</v>
      </c>
      <c r="K83" s="200" t="s">
        <v>1188</v>
      </c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184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184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1066</v>
      </c>
      <c r="H84" s="218">
        <v>1.58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1016</v>
      </c>
      <c r="F85" s="200" t="s">
        <v>1017</v>
      </c>
      <c r="G85" s="201" t="s">
        <v>359</v>
      </c>
      <c r="H85" s="202">
        <v>5855</v>
      </c>
      <c r="I85" s="213"/>
      <c r="J85" s="203">
        <f>ROUND($I$85*$H$85,2)</f>
        <v>0</v>
      </c>
      <c r="K85" s="200" t="s">
        <v>1188</v>
      </c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184</v>
      </c>
      <c r="AT85" s="82" t="s">
        <v>173</v>
      </c>
      <c r="AU85" s="82" t="s">
        <v>77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184</v>
      </c>
      <c r="BM85" s="82" t="s">
        <v>77</v>
      </c>
    </row>
    <row r="86" spans="2:51" s="88" customFormat="1" ht="15.75" customHeight="1">
      <c r="B86" s="215"/>
      <c r="D86" s="216" t="s">
        <v>223</v>
      </c>
      <c r="E86" s="217"/>
      <c r="F86" s="217" t="s">
        <v>1018</v>
      </c>
      <c r="H86" s="218">
        <v>5855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65" s="88" customFormat="1" ht="15.75" customHeight="1">
      <c r="B87" s="102"/>
      <c r="C87" s="198" t="s">
        <v>181</v>
      </c>
      <c r="D87" s="198" t="s">
        <v>173</v>
      </c>
      <c r="E87" s="199" t="s">
        <v>1080</v>
      </c>
      <c r="F87" s="200" t="s">
        <v>1081</v>
      </c>
      <c r="G87" s="201" t="s">
        <v>359</v>
      </c>
      <c r="H87" s="202">
        <v>5938</v>
      </c>
      <c r="I87" s="213"/>
      <c r="J87" s="203">
        <f>ROUND($I$87*$H$87,2)</f>
        <v>0</v>
      </c>
      <c r="K87" s="200" t="s">
        <v>1188</v>
      </c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77</v>
      </c>
      <c r="AY87" s="88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181</v>
      </c>
    </row>
    <row r="88" spans="2:51" s="88" customFormat="1" ht="15.75" customHeight="1">
      <c r="B88" s="215"/>
      <c r="D88" s="216" t="s">
        <v>223</v>
      </c>
      <c r="E88" s="217"/>
      <c r="F88" s="217" t="s">
        <v>1082</v>
      </c>
      <c r="H88" s="218">
        <v>5938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65" s="88" customFormat="1" ht="15.75" customHeight="1">
      <c r="B89" s="102"/>
      <c r="C89" s="198" t="s">
        <v>184</v>
      </c>
      <c r="D89" s="198" t="s">
        <v>173</v>
      </c>
      <c r="E89" s="199" t="s">
        <v>1083</v>
      </c>
      <c r="F89" s="200" t="s">
        <v>1084</v>
      </c>
      <c r="G89" s="201" t="s">
        <v>359</v>
      </c>
      <c r="H89" s="202">
        <v>398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184</v>
      </c>
    </row>
    <row r="90" spans="2:51" s="88" customFormat="1" ht="15.75" customHeight="1">
      <c r="B90" s="215"/>
      <c r="D90" s="216" t="s">
        <v>223</v>
      </c>
      <c r="E90" s="217"/>
      <c r="F90" s="217" t="s">
        <v>1085</v>
      </c>
      <c r="H90" s="218">
        <v>315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51" s="88" customFormat="1" ht="15.75" customHeight="1">
      <c r="B91" s="215"/>
      <c r="D91" s="222" t="s">
        <v>223</v>
      </c>
      <c r="E91" s="221"/>
      <c r="F91" s="217" t="s">
        <v>1086</v>
      </c>
      <c r="H91" s="218">
        <v>83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229" t="s">
        <v>187</v>
      </c>
      <c r="D92" s="229" t="s">
        <v>308</v>
      </c>
      <c r="E92" s="230" t="s">
        <v>1122</v>
      </c>
      <c r="F92" s="231" t="s">
        <v>1094</v>
      </c>
      <c r="G92" s="232" t="s">
        <v>311</v>
      </c>
      <c r="H92" s="233">
        <v>58.55</v>
      </c>
      <c r="I92" s="238"/>
      <c r="J92" s="234">
        <f>ROUND($I$92*$H$92,2)</f>
        <v>0</v>
      </c>
      <c r="K92" s="231"/>
      <c r="L92" s="235"/>
      <c r="M92" s="236"/>
      <c r="N92" s="237" t="s">
        <v>40</v>
      </c>
      <c r="P92" s="206">
        <f>$O$92*$H$92</f>
        <v>0</v>
      </c>
      <c r="Q92" s="206">
        <v>0.001</v>
      </c>
      <c r="R92" s="206">
        <f>$Q$92*$H$92</f>
        <v>0.05855</v>
      </c>
      <c r="S92" s="206">
        <v>0</v>
      </c>
      <c r="T92" s="207">
        <f>$S$92*$H$92</f>
        <v>0</v>
      </c>
      <c r="AR92" s="82" t="s">
        <v>196</v>
      </c>
      <c r="AT92" s="82" t="s">
        <v>308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187</v>
      </c>
    </row>
    <row r="93" spans="2:51" s="88" customFormat="1" ht="15.75" customHeight="1">
      <c r="B93" s="215"/>
      <c r="D93" s="216" t="s">
        <v>223</v>
      </c>
      <c r="E93" s="217"/>
      <c r="F93" s="217" t="s">
        <v>1095</v>
      </c>
      <c r="H93" s="218">
        <v>58.55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27" customHeight="1">
      <c r="B94" s="102"/>
      <c r="C94" s="229" t="s">
        <v>190</v>
      </c>
      <c r="D94" s="229" t="s">
        <v>308</v>
      </c>
      <c r="E94" s="230" t="s">
        <v>1123</v>
      </c>
      <c r="F94" s="231" t="s">
        <v>1097</v>
      </c>
      <c r="G94" s="232" t="s">
        <v>1036</v>
      </c>
      <c r="H94" s="233">
        <v>1</v>
      </c>
      <c r="I94" s="238"/>
      <c r="J94" s="234">
        <f>ROUND($I$94*$H$94,2)</f>
        <v>0</v>
      </c>
      <c r="K94" s="231"/>
      <c r="L94" s="235"/>
      <c r="M94" s="236"/>
      <c r="N94" s="237" t="s">
        <v>40</v>
      </c>
      <c r="P94" s="206">
        <f>$O$94*$H$94</f>
        <v>0</v>
      </c>
      <c r="Q94" s="206">
        <v>0.001</v>
      </c>
      <c r="R94" s="206">
        <f>$Q$94*$H$94</f>
        <v>0.001</v>
      </c>
      <c r="S94" s="206">
        <v>0</v>
      </c>
      <c r="T94" s="207">
        <f>$S$94*$H$94</f>
        <v>0</v>
      </c>
      <c r="AR94" s="82" t="s">
        <v>196</v>
      </c>
      <c r="AT94" s="82" t="s">
        <v>308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184</v>
      </c>
      <c r="BM94" s="82" t="s">
        <v>190</v>
      </c>
    </row>
    <row r="95" spans="2:63" s="188" customFormat="1" ht="30.75" customHeight="1">
      <c r="B95" s="187"/>
      <c r="D95" s="189" t="s">
        <v>68</v>
      </c>
      <c r="E95" s="196" t="s">
        <v>412</v>
      </c>
      <c r="F95" s="196" t="s">
        <v>413</v>
      </c>
      <c r="J95" s="197">
        <f>$BK$95</f>
        <v>0</v>
      </c>
      <c r="L95" s="187"/>
      <c r="M95" s="192"/>
      <c r="P95" s="193">
        <f>$P$96</f>
        <v>0</v>
      </c>
      <c r="R95" s="193">
        <f>$R$96</f>
        <v>0</v>
      </c>
      <c r="T95" s="194">
        <f>$T$96</f>
        <v>0</v>
      </c>
      <c r="AR95" s="189" t="s">
        <v>21</v>
      </c>
      <c r="AT95" s="189" t="s">
        <v>68</v>
      </c>
      <c r="AU95" s="189" t="s">
        <v>21</v>
      </c>
      <c r="AY95" s="189" t="s">
        <v>170</v>
      </c>
      <c r="BK95" s="195">
        <f>$BK$96</f>
        <v>0</v>
      </c>
    </row>
    <row r="96" spans="2:65" s="88" customFormat="1" ht="15.75" customHeight="1">
      <c r="B96" s="102"/>
      <c r="C96" s="201" t="s">
        <v>193</v>
      </c>
      <c r="D96" s="201" t="s">
        <v>173</v>
      </c>
      <c r="E96" s="199" t="s">
        <v>1060</v>
      </c>
      <c r="F96" s="200" t="s">
        <v>1061</v>
      </c>
      <c r="G96" s="201" t="s">
        <v>340</v>
      </c>
      <c r="H96" s="202">
        <v>0.06</v>
      </c>
      <c r="I96" s="213"/>
      <c r="J96" s="203">
        <f>ROUND($I$96*$H$96,2)</f>
        <v>0</v>
      </c>
      <c r="K96" s="200" t="s">
        <v>1188</v>
      </c>
      <c r="L96" s="102"/>
      <c r="M96" s="204"/>
      <c r="N96" s="205" t="s">
        <v>40</v>
      </c>
      <c r="P96" s="206">
        <f>$O$96*$H$96</f>
        <v>0</v>
      </c>
      <c r="Q96" s="206">
        <v>0</v>
      </c>
      <c r="R96" s="206">
        <f>$Q$96*$H$96</f>
        <v>0</v>
      </c>
      <c r="S96" s="206">
        <v>0</v>
      </c>
      <c r="T96" s="207">
        <f>$S$96*$H$96</f>
        <v>0</v>
      </c>
      <c r="AR96" s="82" t="s">
        <v>184</v>
      </c>
      <c r="AT96" s="82" t="s">
        <v>173</v>
      </c>
      <c r="AU96" s="82" t="s">
        <v>77</v>
      </c>
      <c r="AY96" s="82" t="s">
        <v>170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82" t="s">
        <v>21</v>
      </c>
      <c r="BK96" s="208">
        <f>ROUND($I$96*$H$96,2)</f>
        <v>0</v>
      </c>
      <c r="BL96" s="82" t="s">
        <v>184</v>
      </c>
      <c r="BM96" s="82" t="s">
        <v>193</v>
      </c>
    </row>
    <row r="97" spans="2:63" s="188" customFormat="1" ht="37.5" customHeight="1">
      <c r="B97" s="187"/>
      <c r="D97" s="189" t="s">
        <v>68</v>
      </c>
      <c r="E97" s="190" t="s">
        <v>206</v>
      </c>
      <c r="F97" s="190" t="s">
        <v>206</v>
      </c>
      <c r="J97" s="191">
        <f>$BK$97</f>
        <v>0</v>
      </c>
      <c r="L97" s="187"/>
      <c r="M97" s="192"/>
      <c r="P97" s="193">
        <f>$P$98</f>
        <v>0</v>
      </c>
      <c r="R97" s="193">
        <f>$R$98</f>
        <v>0</v>
      </c>
      <c r="T97" s="194">
        <f>$T$98</f>
        <v>0</v>
      </c>
      <c r="AR97" s="189" t="s">
        <v>187</v>
      </c>
      <c r="AT97" s="189" t="s">
        <v>68</v>
      </c>
      <c r="AU97" s="189" t="s">
        <v>69</v>
      </c>
      <c r="AY97" s="189" t="s">
        <v>170</v>
      </c>
      <c r="BK97" s="195">
        <f>$BK$98</f>
        <v>0</v>
      </c>
    </row>
    <row r="98" spans="2:65" s="88" customFormat="1" ht="15.75" customHeight="1">
      <c r="B98" s="102"/>
      <c r="C98" s="201" t="s">
        <v>196</v>
      </c>
      <c r="D98" s="201" t="s">
        <v>173</v>
      </c>
      <c r="E98" s="199" t="s">
        <v>1124</v>
      </c>
      <c r="F98" s="200" t="s">
        <v>209</v>
      </c>
      <c r="G98" s="201" t="s">
        <v>210</v>
      </c>
      <c r="H98" s="214"/>
      <c r="I98" s="213"/>
      <c r="J98" s="203">
        <f>ROUND($I$98*$H$98,2)</f>
        <v>0</v>
      </c>
      <c r="K98" s="200"/>
      <c r="L98" s="102"/>
      <c r="M98" s="204"/>
      <c r="N98" s="209" t="s">
        <v>40</v>
      </c>
      <c r="O98" s="210"/>
      <c r="P98" s="211">
        <f>$O$98*$H$98</f>
        <v>0</v>
      </c>
      <c r="Q98" s="211">
        <v>0</v>
      </c>
      <c r="R98" s="211">
        <f>$Q$98*$H$98</f>
        <v>0</v>
      </c>
      <c r="S98" s="211">
        <v>0</v>
      </c>
      <c r="T98" s="212">
        <f>$S$98*$H$98</f>
        <v>0</v>
      </c>
      <c r="AR98" s="82" t="s">
        <v>211</v>
      </c>
      <c r="AT98" s="82" t="s">
        <v>173</v>
      </c>
      <c r="AU98" s="82" t="s">
        <v>21</v>
      </c>
      <c r="AY98" s="82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211</v>
      </c>
      <c r="BM98" s="82" t="s">
        <v>196</v>
      </c>
    </row>
    <row r="99" spans="2:12" s="88" customFormat="1" ht="7.5" customHeight="1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128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1125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ROUND($J$79,2)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ROUND(SUM($BE$79:$BE$85),2)</f>
        <v>0</v>
      </c>
      <c r="I30" s="163">
        <v>0.21</v>
      </c>
      <c r="J30" s="162">
        <f>ROUND(ROUND((SUM($BE$79:$BE$85)),2)*$I$30,2)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ROUND(SUM($BF$79:$BF$85),2)</f>
        <v>0</v>
      </c>
      <c r="I31" s="163">
        <v>0.15</v>
      </c>
      <c r="J31" s="162">
        <f>ROUND(ROUND((SUM($BF$79:$BF$85)),2)*$I$31,2)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ROUND(SUM($BG$79:$BG$85),2)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ROUND(SUM($BH$79:$BH$85),2)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ROUND(SUM($BI$79:$BI$85),2)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10.8 - Biologická opatření - 3.rok / 2.cyklus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$J$79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$J$80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$J$81</f>
        <v>0</v>
      </c>
      <c r="K58" s="177"/>
    </row>
    <row r="59" spans="2:11" s="143" customFormat="1" ht="25.5" customHeight="1">
      <c r="B59" s="169"/>
      <c r="D59" s="170" t="s">
        <v>152</v>
      </c>
      <c r="E59" s="170"/>
      <c r="F59" s="170"/>
      <c r="G59" s="170"/>
      <c r="H59" s="170"/>
      <c r="I59" s="170"/>
      <c r="J59" s="171">
        <f>$J$84</f>
        <v>0</v>
      </c>
      <c r="K59" s="172"/>
    </row>
    <row r="60" spans="2:11" s="88" customFormat="1" ht="22.5" customHeight="1">
      <c r="B60" s="102"/>
      <c r="K60" s="105"/>
    </row>
    <row r="61" spans="2:11" s="88" customFormat="1" ht="7.5" customHeight="1">
      <c r="B61" s="116"/>
      <c r="C61" s="117"/>
      <c r="D61" s="117"/>
      <c r="E61" s="117"/>
      <c r="F61" s="117"/>
      <c r="G61" s="117"/>
      <c r="H61" s="117"/>
      <c r="I61" s="117"/>
      <c r="J61" s="117"/>
      <c r="K61" s="118"/>
    </row>
    <row r="65" spans="2:12" s="88" customFormat="1" ht="7.5" customHeight="1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02"/>
    </row>
    <row r="66" spans="2:12" s="88" customFormat="1" ht="37.5" customHeight="1">
      <c r="B66" s="102"/>
      <c r="C66" s="93" t="s">
        <v>154</v>
      </c>
      <c r="L66" s="102"/>
    </row>
    <row r="67" spans="2:12" s="88" customFormat="1" ht="7.5" customHeight="1">
      <c r="B67" s="102"/>
      <c r="L67" s="102"/>
    </row>
    <row r="68" spans="2:12" s="88" customFormat="1" ht="15" customHeight="1">
      <c r="B68" s="102"/>
      <c r="C68" s="99" t="s">
        <v>16</v>
      </c>
      <c r="L68" s="102"/>
    </row>
    <row r="69" spans="2:12" s="88" customFormat="1" ht="16.5" customHeight="1">
      <c r="B69" s="102"/>
      <c r="E69" s="278" t="str">
        <f>$E$7</f>
        <v>Napojení ÚSES Komořansko - gravitační propojení přeložky vesnického potoka s řekou Bílinou</v>
      </c>
      <c r="F69" s="244"/>
      <c r="G69" s="244"/>
      <c r="H69" s="244"/>
      <c r="L69" s="102"/>
    </row>
    <row r="70" spans="2:12" s="88" customFormat="1" ht="15" customHeight="1">
      <c r="B70" s="102"/>
      <c r="C70" s="99" t="s">
        <v>143</v>
      </c>
      <c r="L70" s="102"/>
    </row>
    <row r="71" spans="2:12" s="88" customFormat="1" ht="19.5" customHeight="1">
      <c r="B71" s="102"/>
      <c r="E71" s="260" t="str">
        <f>$E$9</f>
        <v>SO 10.8 - Biologická opatření - 3.rok / 2.cyklus</v>
      </c>
      <c r="F71" s="244"/>
      <c r="G71" s="244"/>
      <c r="H71" s="244"/>
      <c r="L71" s="102"/>
    </row>
    <row r="72" spans="2:12" s="88" customFormat="1" ht="7.5" customHeight="1">
      <c r="B72" s="102"/>
      <c r="L72" s="102"/>
    </row>
    <row r="73" spans="2:12" s="88" customFormat="1" ht="18.75" customHeight="1">
      <c r="B73" s="102"/>
      <c r="C73" s="99" t="s">
        <v>22</v>
      </c>
      <c r="F73" s="80" t="str">
        <f>$F$12</f>
        <v> </v>
      </c>
      <c r="I73" s="99" t="s">
        <v>24</v>
      </c>
      <c r="J73" s="125" t="str">
        <f>IF($J$12="","",$J$12)</f>
        <v>09.02.2015</v>
      </c>
      <c r="L73" s="102"/>
    </row>
    <row r="74" spans="2:12" s="88" customFormat="1" ht="7.5" customHeight="1">
      <c r="B74" s="102"/>
      <c r="L74" s="102"/>
    </row>
    <row r="75" spans="2:12" s="88" customFormat="1" ht="15.75" customHeight="1">
      <c r="B75" s="102"/>
      <c r="C75" s="99" t="s">
        <v>27</v>
      </c>
      <c r="F75" s="80" t="str">
        <f>$E$15</f>
        <v> Ministerstvo financí</v>
      </c>
      <c r="I75" s="99" t="s">
        <v>32</v>
      </c>
      <c r="J75" s="80" t="str">
        <f>$E$21</f>
        <v> Vodohospodářské projekty Teplice spol. s r.o.</v>
      </c>
      <c r="L75" s="102"/>
    </row>
    <row r="76" spans="2:12" s="88" customFormat="1" ht="15" customHeight="1">
      <c r="B76" s="102"/>
      <c r="C76" s="99" t="s">
        <v>30</v>
      </c>
      <c r="F76" s="80">
        <f>IF($E$18="","",$E$18)</f>
      </c>
      <c r="L76" s="102"/>
    </row>
    <row r="77" spans="2:12" s="88" customFormat="1" ht="11.25" customHeight="1">
      <c r="B77" s="102"/>
      <c r="L77" s="102"/>
    </row>
    <row r="78" spans="2:20" s="178" customFormat="1" ht="30" customHeight="1">
      <c r="B78" s="179"/>
      <c r="C78" s="180" t="s">
        <v>155</v>
      </c>
      <c r="D78" s="181" t="s">
        <v>54</v>
      </c>
      <c r="E78" s="181" t="s">
        <v>50</v>
      </c>
      <c r="F78" s="181" t="s">
        <v>156</v>
      </c>
      <c r="G78" s="181" t="s">
        <v>157</v>
      </c>
      <c r="H78" s="181" t="s">
        <v>158</v>
      </c>
      <c r="I78" s="181" t="s">
        <v>159</v>
      </c>
      <c r="J78" s="181" t="s">
        <v>160</v>
      </c>
      <c r="K78" s="182" t="s">
        <v>161</v>
      </c>
      <c r="L78" s="179"/>
      <c r="M78" s="131" t="s">
        <v>162</v>
      </c>
      <c r="N78" s="132" t="s">
        <v>39</v>
      </c>
      <c r="O78" s="132" t="s">
        <v>163</v>
      </c>
      <c r="P78" s="132" t="s">
        <v>164</v>
      </c>
      <c r="Q78" s="132" t="s">
        <v>165</v>
      </c>
      <c r="R78" s="132" t="s">
        <v>166</v>
      </c>
      <c r="S78" s="132" t="s">
        <v>167</v>
      </c>
      <c r="T78" s="133" t="s">
        <v>168</v>
      </c>
    </row>
    <row r="79" spans="2:63" s="88" customFormat="1" ht="30" customHeight="1">
      <c r="B79" s="102"/>
      <c r="C79" s="136" t="s">
        <v>148</v>
      </c>
      <c r="J79" s="183">
        <f>$BK$79</f>
        <v>0</v>
      </c>
      <c r="L79" s="102"/>
      <c r="M79" s="135"/>
      <c r="N79" s="126"/>
      <c r="O79" s="126"/>
      <c r="P79" s="184">
        <f>$P$80+$P$84</f>
        <v>0</v>
      </c>
      <c r="Q79" s="126"/>
      <c r="R79" s="184">
        <f>$R$80+$R$84</f>
        <v>0</v>
      </c>
      <c r="S79" s="126"/>
      <c r="T79" s="185">
        <f>$T$80+$T$84</f>
        <v>0</v>
      </c>
      <c r="AT79" s="88" t="s">
        <v>68</v>
      </c>
      <c r="AU79" s="88" t="s">
        <v>149</v>
      </c>
      <c r="BK79" s="186">
        <f>$BK$80+$BK$84</f>
        <v>0</v>
      </c>
    </row>
    <row r="80" spans="2:63" s="188" customFormat="1" ht="37.5" customHeight="1">
      <c r="B80" s="187"/>
      <c r="D80" s="189" t="s">
        <v>68</v>
      </c>
      <c r="E80" s="190" t="s">
        <v>169</v>
      </c>
      <c r="F80" s="190" t="s">
        <v>169</v>
      </c>
      <c r="J80" s="191">
        <f>$BK$80</f>
        <v>0</v>
      </c>
      <c r="L80" s="187"/>
      <c r="M80" s="192"/>
      <c r="P80" s="193">
        <f>$P$81</f>
        <v>0</v>
      </c>
      <c r="R80" s="193">
        <f>$R$81</f>
        <v>0</v>
      </c>
      <c r="T80" s="194">
        <f>$T$81</f>
        <v>0</v>
      </c>
      <c r="AR80" s="189" t="s">
        <v>21</v>
      </c>
      <c r="AT80" s="189" t="s">
        <v>68</v>
      </c>
      <c r="AU80" s="189" t="s">
        <v>69</v>
      </c>
      <c r="AY80" s="189" t="s">
        <v>170</v>
      </c>
      <c r="BK80" s="195">
        <f>$BK$81</f>
        <v>0</v>
      </c>
    </row>
    <row r="81" spans="2:63" s="188" customFormat="1" ht="21" customHeight="1">
      <c r="B81" s="187"/>
      <c r="D81" s="189" t="s">
        <v>68</v>
      </c>
      <c r="E81" s="196" t="s">
        <v>171</v>
      </c>
      <c r="F81" s="196" t="s">
        <v>172</v>
      </c>
      <c r="J81" s="197">
        <f>$BK$81</f>
        <v>0</v>
      </c>
      <c r="L81" s="187"/>
      <c r="M81" s="192"/>
      <c r="P81" s="193">
        <f>SUM($P$82:$P$83)</f>
        <v>0</v>
      </c>
      <c r="R81" s="193">
        <f>SUM($R$82:$R$83)</f>
        <v>0</v>
      </c>
      <c r="T81" s="194">
        <f>SUM($T$82:$T$83)</f>
        <v>0</v>
      </c>
      <c r="AR81" s="189" t="s">
        <v>21</v>
      </c>
      <c r="AT81" s="189" t="s">
        <v>68</v>
      </c>
      <c r="AU81" s="189" t="s">
        <v>21</v>
      </c>
      <c r="AY81" s="189" t="s">
        <v>170</v>
      </c>
      <c r="BK81" s="195">
        <f>SUM($BK$82:$BK$83)</f>
        <v>0</v>
      </c>
    </row>
    <row r="82" spans="2:65" s="88" customFormat="1" ht="15.75" customHeight="1">
      <c r="B82" s="102"/>
      <c r="C82" s="198" t="s">
        <v>21</v>
      </c>
      <c r="D82" s="198" t="s">
        <v>173</v>
      </c>
      <c r="E82" s="199" t="s">
        <v>1064</v>
      </c>
      <c r="F82" s="200" t="s">
        <v>1065</v>
      </c>
      <c r="G82" s="201" t="s">
        <v>992</v>
      </c>
      <c r="H82" s="202">
        <v>1.58</v>
      </c>
      <c r="I82" s="213"/>
      <c r="J82" s="203">
        <f>ROUND($I$82*$H$82,2)</f>
        <v>0</v>
      </c>
      <c r="K82" s="200" t="s">
        <v>1188</v>
      </c>
      <c r="L82" s="102"/>
      <c r="M82" s="204"/>
      <c r="N82" s="205" t="s">
        <v>40</v>
      </c>
      <c r="P82" s="206">
        <f>$O$82*$H$82</f>
        <v>0</v>
      </c>
      <c r="Q82" s="206">
        <v>0</v>
      </c>
      <c r="R82" s="206">
        <f>$Q$82*$H$82</f>
        <v>0</v>
      </c>
      <c r="S82" s="206">
        <v>0</v>
      </c>
      <c r="T82" s="207">
        <f>$S$82*$H$82</f>
        <v>0</v>
      </c>
      <c r="AR82" s="82" t="s">
        <v>184</v>
      </c>
      <c r="AT82" s="82" t="s">
        <v>173</v>
      </c>
      <c r="AU82" s="82" t="s">
        <v>77</v>
      </c>
      <c r="AY82" s="88" t="s">
        <v>170</v>
      </c>
      <c r="BE82" s="208">
        <f>IF($N$82="základní",$J$82,0)</f>
        <v>0</v>
      </c>
      <c r="BF82" s="208">
        <f>IF($N$82="snížená",$J$82,0)</f>
        <v>0</v>
      </c>
      <c r="BG82" s="208">
        <f>IF($N$82="zákl. přenesená",$J$82,0)</f>
        <v>0</v>
      </c>
      <c r="BH82" s="208">
        <f>IF($N$82="sníž. přenesená",$J$82,0)</f>
        <v>0</v>
      </c>
      <c r="BI82" s="208">
        <f>IF($N$82="nulová",$J$82,0)</f>
        <v>0</v>
      </c>
      <c r="BJ82" s="82" t="s">
        <v>21</v>
      </c>
      <c r="BK82" s="208">
        <f>ROUND($I$82*$H$82,2)</f>
        <v>0</v>
      </c>
      <c r="BL82" s="82" t="s">
        <v>184</v>
      </c>
      <c r="BM82" s="82" t="s">
        <v>21</v>
      </c>
    </row>
    <row r="83" spans="2:51" s="88" customFormat="1" ht="15.75" customHeight="1">
      <c r="B83" s="215"/>
      <c r="D83" s="216" t="s">
        <v>223</v>
      </c>
      <c r="E83" s="217"/>
      <c r="F83" s="217" t="s">
        <v>1066</v>
      </c>
      <c r="H83" s="218">
        <v>1.58</v>
      </c>
      <c r="L83" s="215"/>
      <c r="M83" s="219"/>
      <c r="T83" s="220"/>
      <c r="AT83" s="221" t="s">
        <v>223</v>
      </c>
      <c r="AU83" s="221" t="s">
        <v>77</v>
      </c>
      <c r="AV83" s="221" t="s">
        <v>77</v>
      </c>
      <c r="AW83" s="221" t="s">
        <v>149</v>
      </c>
      <c r="AX83" s="221" t="s">
        <v>69</v>
      </c>
      <c r="AY83" s="221" t="s">
        <v>170</v>
      </c>
    </row>
    <row r="84" spans="2:63" s="188" customFormat="1" ht="37.5" customHeight="1">
      <c r="B84" s="187"/>
      <c r="D84" s="189" t="s">
        <v>68</v>
      </c>
      <c r="E84" s="190" t="s">
        <v>206</v>
      </c>
      <c r="F84" s="190" t="s">
        <v>206</v>
      </c>
      <c r="J84" s="191">
        <f>$BK$84</f>
        <v>0</v>
      </c>
      <c r="L84" s="187"/>
      <c r="M84" s="192"/>
      <c r="P84" s="193">
        <f>$P$85</f>
        <v>0</v>
      </c>
      <c r="R84" s="193">
        <f>$R$85</f>
        <v>0</v>
      </c>
      <c r="T84" s="194">
        <f>$T$85</f>
        <v>0</v>
      </c>
      <c r="AR84" s="189" t="s">
        <v>187</v>
      </c>
      <c r="AT84" s="189" t="s">
        <v>68</v>
      </c>
      <c r="AU84" s="189" t="s">
        <v>69</v>
      </c>
      <c r="AY84" s="189" t="s">
        <v>170</v>
      </c>
      <c r="BK84" s="195">
        <f>$BK$85</f>
        <v>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1126</v>
      </c>
      <c r="F85" s="200" t="s">
        <v>209</v>
      </c>
      <c r="G85" s="201" t="s">
        <v>210</v>
      </c>
      <c r="H85" s="214"/>
      <c r="I85" s="213"/>
      <c r="J85" s="203">
        <f>ROUND($I$85*$H$85,2)</f>
        <v>0</v>
      </c>
      <c r="K85" s="200"/>
      <c r="L85" s="102"/>
      <c r="M85" s="204"/>
      <c r="N85" s="209" t="s">
        <v>40</v>
      </c>
      <c r="O85" s="210"/>
      <c r="P85" s="211">
        <f>$O$85*$H$85</f>
        <v>0</v>
      </c>
      <c r="Q85" s="211">
        <v>0</v>
      </c>
      <c r="R85" s="211">
        <f>$Q$85*$H$85</f>
        <v>0</v>
      </c>
      <c r="S85" s="211">
        <v>0</v>
      </c>
      <c r="T85" s="212">
        <f>$S$85*$H$85</f>
        <v>0</v>
      </c>
      <c r="AR85" s="82" t="s">
        <v>211</v>
      </c>
      <c r="AT85" s="82" t="s">
        <v>173</v>
      </c>
      <c r="AU85" s="82" t="s">
        <v>21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211</v>
      </c>
      <c r="BM85" s="82" t="s">
        <v>77</v>
      </c>
    </row>
    <row r="86" spans="2:12" s="88" customFormat="1" ht="7.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02"/>
    </row>
    <row r="218" s="87" customFormat="1" ht="14.25" customHeight="1"/>
  </sheetData>
  <sheetProtection password="CB71" sheet="1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76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144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ROUND(SUM($BE$80:$BE$95),2)</f>
        <v>0</v>
      </c>
      <c r="I30" s="163">
        <v>0.21</v>
      </c>
      <c r="J30" s="162">
        <f>ROUND(ROUND((SUM($BE$80:$BE$95)),2)*$I$30,2)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ROUND(SUM($BF$80:$BF$95),2)</f>
        <v>0</v>
      </c>
      <c r="I31" s="163">
        <v>0.15</v>
      </c>
      <c r="J31" s="162">
        <f>ROUND(ROUND((SUM($BF$80:$BF$95)),2)*$I$31,2)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ROUND(SUM($BG$80:$BG$95),2)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ROUND(SUM($BH$80:$BH$95),2)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ROUND(SUM($BI$80:$BI$95),2)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00 - Likvidace starých důlních děl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43" customFormat="1" ht="25.5" customHeight="1">
      <c r="B59" s="169"/>
      <c r="D59" s="170" t="s">
        <v>152</v>
      </c>
      <c r="E59" s="170"/>
      <c r="F59" s="170"/>
      <c r="G59" s="170"/>
      <c r="H59" s="170"/>
      <c r="I59" s="170"/>
      <c r="J59" s="171">
        <f>$J$93</f>
        <v>0</v>
      </c>
      <c r="K59" s="172"/>
    </row>
    <row r="60" spans="2:11" s="173" customFormat="1" ht="21" customHeight="1">
      <c r="B60" s="174"/>
      <c r="D60" s="175" t="s">
        <v>153</v>
      </c>
      <c r="E60" s="175"/>
      <c r="F60" s="175"/>
      <c r="G60" s="175"/>
      <c r="H60" s="175"/>
      <c r="I60" s="175"/>
      <c r="J60" s="176">
        <f>$J$94</f>
        <v>0</v>
      </c>
      <c r="K60" s="177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00 - Likvidace starých důlních děl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0</v>
      </c>
      <c r="L80" s="102"/>
      <c r="M80" s="135"/>
      <c r="N80" s="126"/>
      <c r="O80" s="126"/>
      <c r="P80" s="184">
        <f>$P$81+$P$93</f>
        <v>0</v>
      </c>
      <c r="Q80" s="126"/>
      <c r="R80" s="184">
        <f>$R$81+$R$93</f>
        <v>0</v>
      </c>
      <c r="S80" s="126"/>
      <c r="T80" s="185">
        <f>$T$81+$T$93</f>
        <v>0</v>
      </c>
      <c r="AT80" s="88" t="s">
        <v>68</v>
      </c>
      <c r="AU80" s="88" t="s">
        <v>149</v>
      </c>
      <c r="BK80" s="186">
        <f>$BK$81+$BK$93</f>
        <v>0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</f>
        <v>0</v>
      </c>
      <c r="R81" s="193">
        <f>$R$82</f>
        <v>0</v>
      </c>
      <c r="T81" s="194">
        <f>$T$82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</f>
        <v>0</v>
      </c>
    </row>
    <row r="82" spans="2:63" s="188" customFormat="1" ht="21" customHeight="1">
      <c r="B82" s="187"/>
      <c r="D82" s="189" t="s">
        <v>68</v>
      </c>
      <c r="E82" s="196" t="s">
        <v>171</v>
      </c>
      <c r="F82" s="196" t="s">
        <v>172</v>
      </c>
      <c r="J82" s="197">
        <f>$BK$82</f>
        <v>0</v>
      </c>
      <c r="L82" s="187"/>
      <c r="M82" s="192"/>
      <c r="P82" s="193">
        <f>SUM($P$83:$P$92)</f>
        <v>0</v>
      </c>
      <c r="R82" s="193">
        <f>SUM($R$83:$R$92)</f>
        <v>0</v>
      </c>
      <c r="T82" s="194">
        <f>SUM($T$83:$T$92)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SUM($BK$83:$BK$92)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174</v>
      </c>
      <c r="F83" s="200" t="s">
        <v>175</v>
      </c>
      <c r="G83" s="201" t="s">
        <v>176</v>
      </c>
      <c r="H83" s="202">
        <v>1</v>
      </c>
      <c r="I83" s="213"/>
      <c r="J83" s="203">
        <f>ROUND($I$83*$H$83,2)</f>
        <v>0</v>
      </c>
      <c r="K83" s="200"/>
      <c r="L83" s="102"/>
      <c r="M83" s="204"/>
      <c r="N83" s="205" t="s">
        <v>40</v>
      </c>
      <c r="P83" s="206">
        <f>$O$83*$H$83</f>
        <v>0</v>
      </c>
      <c r="Q83" s="206">
        <v>0</v>
      </c>
      <c r="R83" s="206">
        <f>$Q$83*$H$83</f>
        <v>0</v>
      </c>
      <c r="S83" s="206">
        <v>0</v>
      </c>
      <c r="T83" s="207">
        <f>$S$83*$H$83</f>
        <v>0</v>
      </c>
      <c r="AR83" s="82" t="s">
        <v>177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177</v>
      </c>
      <c r="BM83" s="82" t="s">
        <v>21</v>
      </c>
    </row>
    <row r="84" spans="2:65" s="88" customFormat="1" ht="15.75" customHeight="1">
      <c r="B84" s="102"/>
      <c r="C84" s="201" t="s">
        <v>77</v>
      </c>
      <c r="D84" s="201" t="s">
        <v>173</v>
      </c>
      <c r="E84" s="199" t="s">
        <v>178</v>
      </c>
      <c r="F84" s="200" t="s">
        <v>179</v>
      </c>
      <c r="G84" s="201" t="s">
        <v>180</v>
      </c>
      <c r="H84" s="202">
        <v>500</v>
      </c>
      <c r="I84" s="213"/>
      <c r="J84" s="203">
        <f>ROUND($I$84*$H$84,2)</f>
        <v>0</v>
      </c>
      <c r="K84" s="200"/>
      <c r="L84" s="102"/>
      <c r="M84" s="204"/>
      <c r="N84" s="205" t="s">
        <v>40</v>
      </c>
      <c r="P84" s="206">
        <f>$O$84*$H$84</f>
        <v>0</v>
      </c>
      <c r="Q84" s="206">
        <v>0</v>
      </c>
      <c r="R84" s="206">
        <f>$Q$84*$H$84</f>
        <v>0</v>
      </c>
      <c r="S84" s="206">
        <v>0</v>
      </c>
      <c r="T84" s="207">
        <f>$S$84*$H$84</f>
        <v>0</v>
      </c>
      <c r="AR84" s="82" t="s">
        <v>177</v>
      </c>
      <c r="AT84" s="82" t="s">
        <v>173</v>
      </c>
      <c r="AU84" s="82" t="s">
        <v>77</v>
      </c>
      <c r="AY84" s="82" t="s">
        <v>170</v>
      </c>
      <c r="BE84" s="208">
        <f>IF($N$84="základní",$J$84,0)</f>
        <v>0</v>
      </c>
      <c r="BF84" s="208">
        <f>IF($N$84="snížená",$J$84,0)</f>
        <v>0</v>
      </c>
      <c r="BG84" s="208">
        <f>IF($N$84="zákl. přenesená",$J$84,0)</f>
        <v>0</v>
      </c>
      <c r="BH84" s="208">
        <f>IF($N$84="sníž. přenesená",$J$84,0)</f>
        <v>0</v>
      </c>
      <c r="BI84" s="208">
        <f>IF($N$84="nulová",$J$84,0)</f>
        <v>0</v>
      </c>
      <c r="BJ84" s="82" t="s">
        <v>21</v>
      </c>
      <c r="BK84" s="208">
        <f>ROUND($I$84*$H$84,2)</f>
        <v>0</v>
      </c>
      <c r="BL84" s="82" t="s">
        <v>177</v>
      </c>
      <c r="BM84" s="82" t="s">
        <v>77</v>
      </c>
    </row>
    <row r="85" spans="2:65" s="88" customFormat="1" ht="15.75" customHeight="1">
      <c r="B85" s="102"/>
      <c r="C85" s="201" t="s">
        <v>181</v>
      </c>
      <c r="D85" s="201" t="s">
        <v>173</v>
      </c>
      <c r="E85" s="199" t="s">
        <v>182</v>
      </c>
      <c r="F85" s="200" t="s">
        <v>183</v>
      </c>
      <c r="G85" s="201" t="s">
        <v>176</v>
      </c>
      <c r="H85" s="202">
        <v>1</v>
      </c>
      <c r="I85" s="213"/>
      <c r="J85" s="203">
        <f>ROUND($I$85*$H$85,2)</f>
        <v>0</v>
      </c>
      <c r="K85" s="200"/>
      <c r="L85" s="102"/>
      <c r="M85" s="204"/>
      <c r="N85" s="205" t="s">
        <v>40</v>
      </c>
      <c r="P85" s="206">
        <f>$O$85*$H$85</f>
        <v>0</v>
      </c>
      <c r="Q85" s="206">
        <v>0</v>
      </c>
      <c r="R85" s="206">
        <f>$Q$85*$H$85</f>
        <v>0</v>
      </c>
      <c r="S85" s="206">
        <v>0</v>
      </c>
      <c r="T85" s="207">
        <f>$S$85*$H$85</f>
        <v>0</v>
      </c>
      <c r="AR85" s="82" t="s">
        <v>177</v>
      </c>
      <c r="AT85" s="82" t="s">
        <v>173</v>
      </c>
      <c r="AU85" s="82" t="s">
        <v>77</v>
      </c>
      <c r="AY85" s="82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177</v>
      </c>
      <c r="BM85" s="82" t="s">
        <v>181</v>
      </c>
    </row>
    <row r="86" spans="2:65" s="88" customFormat="1" ht="27" customHeight="1">
      <c r="B86" s="102"/>
      <c r="C86" s="201" t="s">
        <v>184</v>
      </c>
      <c r="D86" s="201" t="s">
        <v>173</v>
      </c>
      <c r="E86" s="199" t="s">
        <v>185</v>
      </c>
      <c r="F86" s="200" t="s">
        <v>186</v>
      </c>
      <c r="G86" s="201" t="s">
        <v>176</v>
      </c>
      <c r="H86" s="202">
        <v>1</v>
      </c>
      <c r="I86" s="213"/>
      <c r="J86" s="203">
        <f>ROUND($I$86*$H$86,2)</f>
        <v>0</v>
      </c>
      <c r="K86" s="200"/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177</v>
      </c>
      <c r="AT86" s="82" t="s">
        <v>173</v>
      </c>
      <c r="AU86" s="82" t="s">
        <v>77</v>
      </c>
      <c r="AY86" s="82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177</v>
      </c>
      <c r="BM86" s="82" t="s">
        <v>184</v>
      </c>
    </row>
    <row r="87" spans="2:65" s="88" customFormat="1" ht="15.75" customHeight="1">
      <c r="B87" s="102"/>
      <c r="C87" s="201" t="s">
        <v>187</v>
      </c>
      <c r="D87" s="201" t="s">
        <v>173</v>
      </c>
      <c r="E87" s="199" t="s">
        <v>188</v>
      </c>
      <c r="F87" s="200" t="s">
        <v>189</v>
      </c>
      <c r="G87" s="201" t="s">
        <v>176</v>
      </c>
      <c r="H87" s="202">
        <v>1</v>
      </c>
      <c r="I87" s="213"/>
      <c r="J87" s="203">
        <f>ROUND($I$87*$H$87,2)</f>
        <v>0</v>
      </c>
      <c r="K87" s="200"/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177</v>
      </c>
      <c r="AT87" s="82" t="s">
        <v>173</v>
      </c>
      <c r="AU87" s="82" t="s">
        <v>77</v>
      </c>
      <c r="AY87" s="82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177</v>
      </c>
      <c r="BM87" s="82" t="s">
        <v>187</v>
      </c>
    </row>
    <row r="88" spans="2:65" s="88" customFormat="1" ht="15.75" customHeight="1">
      <c r="B88" s="102"/>
      <c r="C88" s="201" t="s">
        <v>190</v>
      </c>
      <c r="D88" s="201" t="s">
        <v>173</v>
      </c>
      <c r="E88" s="199" t="s">
        <v>191</v>
      </c>
      <c r="F88" s="200" t="s">
        <v>192</v>
      </c>
      <c r="G88" s="201" t="s">
        <v>176</v>
      </c>
      <c r="H88" s="202">
        <v>1</v>
      </c>
      <c r="I88" s="213"/>
      <c r="J88" s="203">
        <f>ROUND($I$88*$H$88,2)</f>
        <v>0</v>
      </c>
      <c r="K88" s="200"/>
      <c r="L88" s="102"/>
      <c r="M88" s="204"/>
      <c r="N88" s="205" t="s">
        <v>40</v>
      </c>
      <c r="P88" s="206">
        <f>$O$88*$H$88</f>
        <v>0</v>
      </c>
      <c r="Q88" s="206">
        <v>0</v>
      </c>
      <c r="R88" s="206">
        <f>$Q$88*$H$88</f>
        <v>0</v>
      </c>
      <c r="S88" s="206">
        <v>0</v>
      </c>
      <c r="T88" s="207">
        <f>$S$88*$H$88</f>
        <v>0</v>
      </c>
      <c r="AR88" s="82" t="s">
        <v>177</v>
      </c>
      <c r="AT88" s="82" t="s">
        <v>173</v>
      </c>
      <c r="AU88" s="82" t="s">
        <v>77</v>
      </c>
      <c r="AY88" s="82" t="s">
        <v>170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82" t="s">
        <v>21</v>
      </c>
      <c r="BK88" s="208">
        <f>ROUND($I$88*$H$88,2)</f>
        <v>0</v>
      </c>
      <c r="BL88" s="82" t="s">
        <v>177</v>
      </c>
      <c r="BM88" s="82" t="s">
        <v>190</v>
      </c>
    </row>
    <row r="89" spans="2:65" s="88" customFormat="1" ht="15.75" customHeight="1">
      <c r="B89" s="102"/>
      <c r="C89" s="201" t="s">
        <v>193</v>
      </c>
      <c r="D89" s="201" t="s">
        <v>173</v>
      </c>
      <c r="E89" s="199" t="s">
        <v>194</v>
      </c>
      <c r="F89" s="200" t="s">
        <v>195</v>
      </c>
      <c r="G89" s="201" t="s">
        <v>176</v>
      </c>
      <c r="H89" s="202">
        <v>18</v>
      </c>
      <c r="I89" s="213"/>
      <c r="J89" s="203">
        <f>ROUND($I$89*$H$89,2)</f>
        <v>0</v>
      </c>
      <c r="K89" s="200"/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177</v>
      </c>
      <c r="AT89" s="82" t="s">
        <v>173</v>
      </c>
      <c r="AU89" s="82" t="s">
        <v>77</v>
      </c>
      <c r="AY89" s="82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177</v>
      </c>
      <c r="BM89" s="82" t="s">
        <v>193</v>
      </c>
    </row>
    <row r="90" spans="2:65" s="88" customFormat="1" ht="15.75" customHeight="1">
      <c r="B90" s="102"/>
      <c r="C90" s="201" t="s">
        <v>196</v>
      </c>
      <c r="D90" s="201" t="s">
        <v>173</v>
      </c>
      <c r="E90" s="199" t="s">
        <v>197</v>
      </c>
      <c r="F90" s="200" t="s">
        <v>198</v>
      </c>
      <c r="G90" s="201" t="s">
        <v>199</v>
      </c>
      <c r="H90" s="202">
        <v>2520</v>
      </c>
      <c r="I90" s="213"/>
      <c r="J90" s="203">
        <f>ROUND($I$90*$H$90,2)</f>
        <v>0</v>
      </c>
      <c r="K90" s="200"/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177</v>
      </c>
      <c r="AT90" s="82" t="s">
        <v>173</v>
      </c>
      <c r="AU90" s="82" t="s">
        <v>77</v>
      </c>
      <c r="AY90" s="82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177</v>
      </c>
      <c r="BM90" s="82" t="s">
        <v>196</v>
      </c>
    </row>
    <row r="91" spans="2:65" s="88" customFormat="1" ht="15.75" customHeight="1">
      <c r="B91" s="102"/>
      <c r="C91" s="201" t="s">
        <v>200</v>
      </c>
      <c r="D91" s="201" t="s">
        <v>173</v>
      </c>
      <c r="E91" s="199" t="s">
        <v>201</v>
      </c>
      <c r="F91" s="200" t="s">
        <v>202</v>
      </c>
      <c r="G91" s="201" t="s">
        <v>176</v>
      </c>
      <c r="H91" s="202">
        <v>1</v>
      </c>
      <c r="I91" s="213"/>
      <c r="J91" s="203">
        <f>ROUND($I$91*$H$91,2)</f>
        <v>0</v>
      </c>
      <c r="K91" s="200"/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177</v>
      </c>
      <c r="AT91" s="82" t="s">
        <v>173</v>
      </c>
      <c r="AU91" s="82" t="s">
        <v>77</v>
      </c>
      <c r="AY91" s="82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177</v>
      </c>
      <c r="BM91" s="82" t="s">
        <v>200</v>
      </c>
    </row>
    <row r="92" spans="2:65" s="88" customFormat="1" ht="15.75" customHeight="1">
      <c r="B92" s="102"/>
      <c r="C92" s="201" t="s">
        <v>26</v>
      </c>
      <c r="D92" s="201" t="s">
        <v>173</v>
      </c>
      <c r="E92" s="199" t="s">
        <v>203</v>
      </c>
      <c r="F92" s="200" t="s">
        <v>204</v>
      </c>
      <c r="G92" s="201" t="s">
        <v>205</v>
      </c>
      <c r="H92" s="202">
        <v>160</v>
      </c>
      <c r="I92" s="213"/>
      <c r="J92" s="203">
        <f>ROUND($I$92*$H$92,2)</f>
        <v>0</v>
      </c>
      <c r="K92" s="200"/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177</v>
      </c>
      <c r="AT92" s="82" t="s">
        <v>173</v>
      </c>
      <c r="AU92" s="82" t="s">
        <v>77</v>
      </c>
      <c r="AY92" s="82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177</v>
      </c>
      <c r="BM92" s="82" t="s">
        <v>26</v>
      </c>
    </row>
    <row r="93" spans="2:63" s="188" customFormat="1" ht="37.5" customHeight="1">
      <c r="B93" s="187"/>
      <c r="D93" s="189" t="s">
        <v>68</v>
      </c>
      <c r="E93" s="190" t="s">
        <v>206</v>
      </c>
      <c r="F93" s="190" t="s">
        <v>206</v>
      </c>
      <c r="J93" s="191">
        <f>$BK$93</f>
        <v>0</v>
      </c>
      <c r="L93" s="187"/>
      <c r="M93" s="192"/>
      <c r="P93" s="193">
        <f>$P$94</f>
        <v>0</v>
      </c>
      <c r="R93" s="193">
        <f>$R$94</f>
        <v>0</v>
      </c>
      <c r="T93" s="194">
        <f>$T$94</f>
        <v>0</v>
      </c>
      <c r="AR93" s="189" t="s">
        <v>187</v>
      </c>
      <c r="AT93" s="189" t="s">
        <v>68</v>
      </c>
      <c r="AU93" s="189" t="s">
        <v>69</v>
      </c>
      <c r="AY93" s="189" t="s">
        <v>170</v>
      </c>
      <c r="BK93" s="195">
        <f>$BK$94</f>
        <v>0</v>
      </c>
    </row>
    <row r="94" spans="2:63" s="188" customFormat="1" ht="21" customHeight="1">
      <c r="B94" s="187"/>
      <c r="D94" s="189" t="s">
        <v>68</v>
      </c>
      <c r="E94" s="196" t="s">
        <v>206</v>
      </c>
      <c r="F94" s="196" t="s">
        <v>206</v>
      </c>
      <c r="J94" s="197">
        <f>$BK$94</f>
        <v>0</v>
      </c>
      <c r="L94" s="187"/>
      <c r="M94" s="192"/>
      <c r="P94" s="193">
        <f>$P$95</f>
        <v>0</v>
      </c>
      <c r="R94" s="193">
        <f>$R$95</f>
        <v>0</v>
      </c>
      <c r="T94" s="194">
        <f>$T$95</f>
        <v>0</v>
      </c>
      <c r="AR94" s="189" t="s">
        <v>187</v>
      </c>
      <c r="AT94" s="189" t="s">
        <v>68</v>
      </c>
      <c r="AU94" s="189" t="s">
        <v>21</v>
      </c>
      <c r="AY94" s="189" t="s">
        <v>170</v>
      </c>
      <c r="BK94" s="195">
        <f>$BK$95</f>
        <v>0</v>
      </c>
    </row>
    <row r="95" spans="2:65" s="88" customFormat="1" ht="15.75" customHeight="1">
      <c r="B95" s="102"/>
      <c r="C95" s="201" t="s">
        <v>207</v>
      </c>
      <c r="D95" s="201" t="s">
        <v>173</v>
      </c>
      <c r="E95" s="199" t="s">
        <v>208</v>
      </c>
      <c r="F95" s="200" t="s">
        <v>209</v>
      </c>
      <c r="G95" s="201" t="s">
        <v>210</v>
      </c>
      <c r="H95" s="214"/>
      <c r="I95" s="213"/>
      <c r="J95" s="203">
        <f>ROUND($I$95*$H$95,2)</f>
        <v>0</v>
      </c>
      <c r="K95" s="200"/>
      <c r="L95" s="102"/>
      <c r="M95" s="204"/>
      <c r="N95" s="209" t="s">
        <v>40</v>
      </c>
      <c r="O95" s="210"/>
      <c r="P95" s="211">
        <f>$O$95*$H$95</f>
        <v>0</v>
      </c>
      <c r="Q95" s="211">
        <v>0</v>
      </c>
      <c r="R95" s="211">
        <f>$Q$95*$H$95</f>
        <v>0</v>
      </c>
      <c r="S95" s="211">
        <v>0</v>
      </c>
      <c r="T95" s="212">
        <f>$S$95*$H$95</f>
        <v>0</v>
      </c>
      <c r="AR95" s="82" t="s">
        <v>211</v>
      </c>
      <c r="AT95" s="82" t="s">
        <v>173</v>
      </c>
      <c r="AU95" s="82" t="s">
        <v>77</v>
      </c>
      <c r="AY95" s="82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211</v>
      </c>
      <c r="BM95" s="82" t="s">
        <v>207</v>
      </c>
    </row>
    <row r="96" spans="2:12" s="88" customFormat="1" ht="7.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02"/>
    </row>
    <row r="97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131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1127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ROUND($J$79,2)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ROUND(SUM($BE$79:$BE$85),2)</f>
        <v>0</v>
      </c>
      <c r="I30" s="163">
        <v>0.21</v>
      </c>
      <c r="J30" s="162">
        <f>ROUND(ROUND((SUM($BE$79:$BE$85)),2)*$I$30,2)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ROUND(SUM($BF$79:$BF$85),2)</f>
        <v>0</v>
      </c>
      <c r="I31" s="163">
        <v>0.15</v>
      </c>
      <c r="J31" s="162">
        <f>ROUND(ROUND((SUM($BF$79:$BF$85)),2)*$I$31,2)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ROUND(SUM($BG$79:$BG$85),2)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ROUND(SUM($BH$79:$BH$85),2)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ROUND(SUM($BI$79:$BI$85),2)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10.9 - Biologická opatření - 1.- 3. rok / 3.cyklus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$J$79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$J$80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$J$81</f>
        <v>0</v>
      </c>
      <c r="K58" s="177"/>
    </row>
    <row r="59" spans="2:11" s="143" customFormat="1" ht="25.5" customHeight="1">
      <c r="B59" s="169"/>
      <c r="D59" s="170" t="s">
        <v>152</v>
      </c>
      <c r="E59" s="170"/>
      <c r="F59" s="170"/>
      <c r="G59" s="170"/>
      <c r="H59" s="170"/>
      <c r="I59" s="170"/>
      <c r="J59" s="171">
        <f>$J$84</f>
        <v>0</v>
      </c>
      <c r="K59" s="172"/>
    </row>
    <row r="60" spans="2:11" s="88" customFormat="1" ht="22.5" customHeight="1">
      <c r="B60" s="102"/>
      <c r="K60" s="105"/>
    </row>
    <row r="61" spans="2:11" s="88" customFormat="1" ht="7.5" customHeight="1">
      <c r="B61" s="116"/>
      <c r="C61" s="117"/>
      <c r="D61" s="117"/>
      <c r="E61" s="117"/>
      <c r="F61" s="117"/>
      <c r="G61" s="117"/>
      <c r="H61" s="117"/>
      <c r="I61" s="117"/>
      <c r="J61" s="117"/>
      <c r="K61" s="118"/>
    </row>
    <row r="65" spans="2:12" s="88" customFormat="1" ht="7.5" customHeight="1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02"/>
    </row>
    <row r="66" spans="2:12" s="88" customFormat="1" ht="37.5" customHeight="1">
      <c r="B66" s="102"/>
      <c r="C66" s="93" t="s">
        <v>154</v>
      </c>
      <c r="L66" s="102"/>
    </row>
    <row r="67" spans="2:12" s="88" customFormat="1" ht="7.5" customHeight="1">
      <c r="B67" s="102"/>
      <c r="L67" s="102"/>
    </row>
    <row r="68" spans="2:12" s="88" customFormat="1" ht="15" customHeight="1">
      <c r="B68" s="102"/>
      <c r="C68" s="99" t="s">
        <v>16</v>
      </c>
      <c r="L68" s="102"/>
    </row>
    <row r="69" spans="2:12" s="88" customFormat="1" ht="16.5" customHeight="1">
      <c r="B69" s="102"/>
      <c r="E69" s="278" t="str">
        <f>$E$7</f>
        <v>Napojení ÚSES Komořansko - gravitační propojení přeložky vesnického potoka s řekou Bílinou</v>
      </c>
      <c r="F69" s="244"/>
      <c r="G69" s="244"/>
      <c r="H69" s="244"/>
      <c r="L69" s="102"/>
    </row>
    <row r="70" spans="2:12" s="88" customFormat="1" ht="15" customHeight="1">
      <c r="B70" s="102"/>
      <c r="C70" s="99" t="s">
        <v>143</v>
      </c>
      <c r="L70" s="102"/>
    </row>
    <row r="71" spans="2:12" s="88" customFormat="1" ht="19.5" customHeight="1">
      <c r="B71" s="102"/>
      <c r="E71" s="260" t="str">
        <f>$E$9</f>
        <v>SO 10.9 - Biologická opatření - 1.- 3. rok / 3.cyklus</v>
      </c>
      <c r="F71" s="244"/>
      <c r="G71" s="244"/>
      <c r="H71" s="244"/>
      <c r="L71" s="102"/>
    </row>
    <row r="72" spans="2:12" s="88" customFormat="1" ht="7.5" customHeight="1">
      <c r="B72" s="102"/>
      <c r="L72" s="102"/>
    </row>
    <row r="73" spans="2:12" s="88" customFormat="1" ht="18.75" customHeight="1">
      <c r="B73" s="102"/>
      <c r="C73" s="99" t="s">
        <v>22</v>
      </c>
      <c r="F73" s="80" t="str">
        <f>$F$12</f>
        <v> </v>
      </c>
      <c r="I73" s="99" t="s">
        <v>24</v>
      </c>
      <c r="J73" s="125" t="str">
        <f>IF($J$12="","",$J$12)</f>
        <v>09.02.2015</v>
      </c>
      <c r="L73" s="102"/>
    </row>
    <row r="74" spans="2:12" s="88" customFormat="1" ht="7.5" customHeight="1">
      <c r="B74" s="102"/>
      <c r="L74" s="102"/>
    </row>
    <row r="75" spans="2:12" s="88" customFormat="1" ht="15.75" customHeight="1">
      <c r="B75" s="102"/>
      <c r="C75" s="99" t="s">
        <v>27</v>
      </c>
      <c r="F75" s="80" t="str">
        <f>$E$15</f>
        <v> Ministerstvo financí</v>
      </c>
      <c r="I75" s="99" t="s">
        <v>32</v>
      </c>
      <c r="J75" s="80" t="str">
        <f>$E$21</f>
        <v> Vodohospodářské projekty Teplice spol. s r.o.</v>
      </c>
      <c r="L75" s="102"/>
    </row>
    <row r="76" spans="2:12" s="88" customFormat="1" ht="15" customHeight="1">
      <c r="B76" s="102"/>
      <c r="C76" s="99" t="s">
        <v>30</v>
      </c>
      <c r="F76" s="80">
        <f>IF($E$18="","",$E$18)</f>
      </c>
      <c r="L76" s="102"/>
    </row>
    <row r="77" spans="2:12" s="88" customFormat="1" ht="11.25" customHeight="1">
      <c r="B77" s="102"/>
      <c r="L77" s="102"/>
    </row>
    <row r="78" spans="2:20" s="178" customFormat="1" ht="30" customHeight="1">
      <c r="B78" s="179"/>
      <c r="C78" s="180" t="s">
        <v>155</v>
      </c>
      <c r="D78" s="181" t="s">
        <v>54</v>
      </c>
      <c r="E78" s="181" t="s">
        <v>50</v>
      </c>
      <c r="F78" s="181" t="s">
        <v>156</v>
      </c>
      <c r="G78" s="181" t="s">
        <v>157</v>
      </c>
      <c r="H78" s="181" t="s">
        <v>158</v>
      </c>
      <c r="I78" s="181" t="s">
        <v>159</v>
      </c>
      <c r="J78" s="181" t="s">
        <v>160</v>
      </c>
      <c r="K78" s="182" t="s">
        <v>161</v>
      </c>
      <c r="L78" s="179"/>
      <c r="M78" s="131" t="s">
        <v>162</v>
      </c>
      <c r="N78" s="132" t="s">
        <v>39</v>
      </c>
      <c r="O78" s="132" t="s">
        <v>163</v>
      </c>
      <c r="P78" s="132" t="s">
        <v>164</v>
      </c>
      <c r="Q78" s="132" t="s">
        <v>165</v>
      </c>
      <c r="R78" s="132" t="s">
        <v>166</v>
      </c>
      <c r="S78" s="132" t="s">
        <v>167</v>
      </c>
      <c r="T78" s="133" t="s">
        <v>168</v>
      </c>
    </row>
    <row r="79" spans="2:63" s="88" customFormat="1" ht="30" customHeight="1">
      <c r="B79" s="102"/>
      <c r="C79" s="136" t="s">
        <v>148</v>
      </c>
      <c r="J79" s="183">
        <f>$BK$79</f>
        <v>0</v>
      </c>
      <c r="L79" s="102"/>
      <c r="M79" s="135"/>
      <c r="N79" s="126"/>
      <c r="O79" s="126"/>
      <c r="P79" s="184">
        <f>$P$80+$P$84</f>
        <v>0</v>
      </c>
      <c r="Q79" s="126"/>
      <c r="R79" s="184">
        <f>$R$80+$R$84</f>
        <v>0</v>
      </c>
      <c r="S79" s="126"/>
      <c r="T79" s="185">
        <f>$T$80+$T$84</f>
        <v>0</v>
      </c>
      <c r="AT79" s="88" t="s">
        <v>68</v>
      </c>
      <c r="AU79" s="88" t="s">
        <v>149</v>
      </c>
      <c r="BK79" s="186">
        <f>$BK$80+$BK$84</f>
        <v>0</v>
      </c>
    </row>
    <row r="80" spans="2:63" s="188" customFormat="1" ht="37.5" customHeight="1">
      <c r="B80" s="187"/>
      <c r="D80" s="189" t="s">
        <v>68</v>
      </c>
      <c r="E80" s="190" t="s">
        <v>169</v>
      </c>
      <c r="F80" s="190" t="s">
        <v>169</v>
      </c>
      <c r="J80" s="191">
        <f>$BK$80</f>
        <v>0</v>
      </c>
      <c r="L80" s="187"/>
      <c r="M80" s="192"/>
      <c r="P80" s="193">
        <f>$P$81</f>
        <v>0</v>
      </c>
      <c r="R80" s="193">
        <f>$R$81</f>
        <v>0</v>
      </c>
      <c r="T80" s="194">
        <f>$T$81</f>
        <v>0</v>
      </c>
      <c r="AR80" s="189" t="s">
        <v>21</v>
      </c>
      <c r="AT80" s="189" t="s">
        <v>68</v>
      </c>
      <c r="AU80" s="189" t="s">
        <v>69</v>
      </c>
      <c r="AY80" s="189" t="s">
        <v>170</v>
      </c>
      <c r="BK80" s="195">
        <f>$BK$81</f>
        <v>0</v>
      </c>
    </row>
    <row r="81" spans="2:63" s="188" customFormat="1" ht="21" customHeight="1">
      <c r="B81" s="187"/>
      <c r="D81" s="189" t="s">
        <v>68</v>
      </c>
      <c r="E81" s="196" t="s">
        <v>171</v>
      </c>
      <c r="F81" s="196" t="s">
        <v>172</v>
      </c>
      <c r="J81" s="197">
        <f>$BK$81</f>
        <v>0</v>
      </c>
      <c r="L81" s="187"/>
      <c r="M81" s="192"/>
      <c r="P81" s="193">
        <f>SUM($P$82:$P$83)</f>
        <v>0</v>
      </c>
      <c r="R81" s="193">
        <f>SUM($R$82:$R$83)</f>
        <v>0</v>
      </c>
      <c r="T81" s="194">
        <f>SUM($T$82:$T$83)</f>
        <v>0</v>
      </c>
      <c r="AR81" s="189" t="s">
        <v>21</v>
      </c>
      <c r="AT81" s="189" t="s">
        <v>68</v>
      </c>
      <c r="AU81" s="189" t="s">
        <v>21</v>
      </c>
      <c r="AY81" s="189" t="s">
        <v>170</v>
      </c>
      <c r="BK81" s="195">
        <f>SUM($BK$82:$BK$83)</f>
        <v>0</v>
      </c>
    </row>
    <row r="82" spans="2:65" s="88" customFormat="1" ht="15.75" customHeight="1">
      <c r="B82" s="102"/>
      <c r="C82" s="198" t="s">
        <v>21</v>
      </c>
      <c r="D82" s="198" t="s">
        <v>173</v>
      </c>
      <c r="E82" s="199" t="s">
        <v>1128</v>
      </c>
      <c r="F82" s="200" t="s">
        <v>1129</v>
      </c>
      <c r="G82" s="201" t="s">
        <v>359</v>
      </c>
      <c r="H82" s="202">
        <v>2814</v>
      </c>
      <c r="I82" s="213"/>
      <c r="J82" s="203">
        <f>ROUND($I$82*$H$82,2)</f>
        <v>0</v>
      </c>
      <c r="K82" s="200" t="s">
        <v>1188</v>
      </c>
      <c r="L82" s="102"/>
      <c r="M82" s="204"/>
      <c r="N82" s="205" t="s">
        <v>40</v>
      </c>
      <c r="P82" s="206">
        <f>$O$82*$H$82</f>
        <v>0</v>
      </c>
      <c r="Q82" s="206">
        <v>0</v>
      </c>
      <c r="R82" s="206">
        <f>$Q$82*$H$82</f>
        <v>0</v>
      </c>
      <c r="S82" s="206">
        <v>0</v>
      </c>
      <c r="T82" s="207">
        <f>$S$82*$H$82</f>
        <v>0</v>
      </c>
      <c r="AR82" s="82" t="s">
        <v>184</v>
      </c>
      <c r="AT82" s="82" t="s">
        <v>173</v>
      </c>
      <c r="AU82" s="82" t="s">
        <v>77</v>
      </c>
      <c r="AY82" s="88" t="s">
        <v>170</v>
      </c>
      <c r="BE82" s="208">
        <f>IF($N$82="základní",$J$82,0)</f>
        <v>0</v>
      </c>
      <c r="BF82" s="208">
        <f>IF($N$82="snížená",$J$82,0)</f>
        <v>0</v>
      </c>
      <c r="BG82" s="208">
        <f>IF($N$82="zákl. přenesená",$J$82,0)</f>
        <v>0</v>
      </c>
      <c r="BH82" s="208">
        <f>IF($N$82="sníž. přenesená",$J$82,0)</f>
        <v>0</v>
      </c>
      <c r="BI82" s="208">
        <f>IF($N$82="nulová",$J$82,0)</f>
        <v>0</v>
      </c>
      <c r="BJ82" s="82" t="s">
        <v>21</v>
      </c>
      <c r="BK82" s="208">
        <f>ROUND($I$82*$H$82,2)</f>
        <v>0</v>
      </c>
      <c r="BL82" s="82" t="s">
        <v>184</v>
      </c>
      <c r="BM82" s="82" t="s">
        <v>21</v>
      </c>
    </row>
    <row r="83" spans="2:51" s="88" customFormat="1" ht="15.75" customHeight="1">
      <c r="B83" s="215"/>
      <c r="D83" s="216" t="s">
        <v>223</v>
      </c>
      <c r="E83" s="217"/>
      <c r="F83" s="217" t="s">
        <v>1130</v>
      </c>
      <c r="H83" s="218">
        <v>2814</v>
      </c>
      <c r="L83" s="215"/>
      <c r="M83" s="219"/>
      <c r="T83" s="220"/>
      <c r="AT83" s="221" t="s">
        <v>223</v>
      </c>
      <c r="AU83" s="221" t="s">
        <v>77</v>
      </c>
      <c r="AV83" s="221" t="s">
        <v>77</v>
      </c>
      <c r="AW83" s="221" t="s">
        <v>149</v>
      </c>
      <c r="AX83" s="221" t="s">
        <v>69</v>
      </c>
      <c r="AY83" s="221" t="s">
        <v>170</v>
      </c>
    </row>
    <row r="84" spans="2:63" s="188" customFormat="1" ht="37.5" customHeight="1">
      <c r="B84" s="187"/>
      <c r="D84" s="189" t="s">
        <v>68</v>
      </c>
      <c r="E84" s="190" t="s">
        <v>206</v>
      </c>
      <c r="F84" s="190" t="s">
        <v>206</v>
      </c>
      <c r="J84" s="191">
        <f>$BK$84</f>
        <v>0</v>
      </c>
      <c r="L84" s="187"/>
      <c r="M84" s="192"/>
      <c r="P84" s="193">
        <f>$P$85</f>
        <v>0</v>
      </c>
      <c r="R84" s="193">
        <f>$R$85</f>
        <v>0</v>
      </c>
      <c r="T84" s="194">
        <f>$T$85</f>
        <v>0</v>
      </c>
      <c r="AR84" s="189" t="s">
        <v>187</v>
      </c>
      <c r="AT84" s="189" t="s">
        <v>68</v>
      </c>
      <c r="AU84" s="189" t="s">
        <v>69</v>
      </c>
      <c r="AY84" s="189" t="s">
        <v>170</v>
      </c>
      <c r="BK84" s="195">
        <f>$BK$85</f>
        <v>0</v>
      </c>
    </row>
    <row r="85" spans="2:65" s="88" customFormat="1" ht="15.75" customHeight="1">
      <c r="B85" s="102"/>
      <c r="C85" s="198" t="s">
        <v>77</v>
      </c>
      <c r="D85" s="198" t="s">
        <v>173</v>
      </c>
      <c r="E85" s="199" t="s">
        <v>1131</v>
      </c>
      <c r="F85" s="200" t="s">
        <v>209</v>
      </c>
      <c r="G85" s="201" t="s">
        <v>210</v>
      </c>
      <c r="H85" s="214"/>
      <c r="I85" s="213"/>
      <c r="J85" s="203">
        <f>ROUND($I$85*$H$85,2)</f>
        <v>0</v>
      </c>
      <c r="K85" s="200"/>
      <c r="L85" s="102"/>
      <c r="M85" s="204"/>
      <c r="N85" s="209" t="s">
        <v>40</v>
      </c>
      <c r="O85" s="210"/>
      <c r="P85" s="211">
        <f>$O$85*$H$85</f>
        <v>0</v>
      </c>
      <c r="Q85" s="211">
        <v>0</v>
      </c>
      <c r="R85" s="211">
        <f>$Q$85*$H$85</f>
        <v>0</v>
      </c>
      <c r="S85" s="211">
        <v>0</v>
      </c>
      <c r="T85" s="212">
        <f>$S$85*$H$85</f>
        <v>0</v>
      </c>
      <c r="AR85" s="82" t="s">
        <v>211</v>
      </c>
      <c r="AT85" s="82" t="s">
        <v>173</v>
      </c>
      <c r="AU85" s="82" t="s">
        <v>21</v>
      </c>
      <c r="AY85" s="88" t="s">
        <v>170</v>
      </c>
      <c r="BE85" s="208">
        <f>IF($N$85="základní",$J$85,0)</f>
        <v>0</v>
      </c>
      <c r="BF85" s="208">
        <f>IF($N$85="snížená",$J$85,0)</f>
        <v>0</v>
      </c>
      <c r="BG85" s="208">
        <f>IF($N$85="zákl. přenesená",$J$85,0)</f>
        <v>0</v>
      </c>
      <c r="BH85" s="208">
        <f>IF($N$85="sníž. přenesená",$J$85,0)</f>
        <v>0</v>
      </c>
      <c r="BI85" s="208">
        <f>IF($N$85="nulová",$J$85,0)</f>
        <v>0</v>
      </c>
      <c r="BJ85" s="82" t="s">
        <v>21</v>
      </c>
      <c r="BK85" s="208">
        <f>ROUND($I$85*$H$85,2)</f>
        <v>0</v>
      </c>
      <c r="BL85" s="82" t="s">
        <v>211</v>
      </c>
      <c r="BM85" s="82" t="s">
        <v>77</v>
      </c>
    </row>
    <row r="86" spans="2:12" s="88" customFormat="1" ht="7.5" customHeight="1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02"/>
    </row>
    <row r="218" s="87" customFormat="1" ht="14.25" customHeight="1"/>
  </sheetData>
  <sheetProtection password="CB71" sheet="1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137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1132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ROUND($J$83,2)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ROUND(SUM($BE$83:$BE$123),2)</f>
        <v>0</v>
      </c>
      <c r="I30" s="163">
        <v>0.21</v>
      </c>
      <c r="J30" s="162">
        <f>ROUND(ROUND((SUM($BE$83:$BE$123)),2)*$I$30,2)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ROUND(SUM($BF$83:$BF$123),2)</f>
        <v>0</v>
      </c>
      <c r="I31" s="163">
        <v>0.15</v>
      </c>
      <c r="J31" s="162">
        <f>ROUND(ROUND((SUM($BF$83:$BF$123)),2)*$I$31,2)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ROUND(SUM($BG$83:$BG$123),2)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ROUND(SUM($BH$83:$BH$123),2)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ROUND(SUM($BI$83:$BI$123),2)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12 - Požární stanoviště u nádrž Hedvika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$J$83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$J$84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$J$85</f>
        <v>0</v>
      </c>
      <c r="K58" s="177"/>
    </row>
    <row r="59" spans="2:11" s="173" customFormat="1" ht="21" customHeight="1">
      <c r="B59" s="174"/>
      <c r="D59" s="175" t="s">
        <v>213</v>
      </c>
      <c r="E59" s="175"/>
      <c r="F59" s="175"/>
      <c r="G59" s="175"/>
      <c r="H59" s="175"/>
      <c r="I59" s="175"/>
      <c r="J59" s="176">
        <f>$J$100</f>
        <v>0</v>
      </c>
      <c r="K59" s="177"/>
    </row>
    <row r="60" spans="2:11" s="173" customFormat="1" ht="21" customHeight="1">
      <c r="B60" s="174"/>
      <c r="D60" s="175" t="s">
        <v>215</v>
      </c>
      <c r="E60" s="175"/>
      <c r="F60" s="175"/>
      <c r="G60" s="175"/>
      <c r="H60" s="175"/>
      <c r="I60" s="175"/>
      <c r="J60" s="176">
        <f>$J$105</f>
        <v>0</v>
      </c>
      <c r="K60" s="177"/>
    </row>
    <row r="61" spans="2:11" s="173" customFormat="1" ht="21" customHeight="1">
      <c r="B61" s="174"/>
      <c r="D61" s="175" t="s">
        <v>216</v>
      </c>
      <c r="E61" s="175"/>
      <c r="F61" s="175"/>
      <c r="G61" s="175"/>
      <c r="H61" s="175"/>
      <c r="I61" s="175"/>
      <c r="J61" s="176">
        <f>$J$110</f>
        <v>0</v>
      </c>
      <c r="K61" s="177"/>
    </row>
    <row r="62" spans="2:11" s="173" customFormat="1" ht="21" customHeight="1">
      <c r="B62" s="174"/>
      <c r="D62" s="175" t="s">
        <v>218</v>
      </c>
      <c r="E62" s="175"/>
      <c r="F62" s="175"/>
      <c r="G62" s="175"/>
      <c r="H62" s="175"/>
      <c r="I62" s="175"/>
      <c r="J62" s="176">
        <f>$J$120</f>
        <v>0</v>
      </c>
      <c r="K62" s="177"/>
    </row>
    <row r="63" spans="2:11" s="143" customFormat="1" ht="25.5" customHeight="1">
      <c r="B63" s="169"/>
      <c r="D63" s="170" t="s">
        <v>152</v>
      </c>
      <c r="E63" s="170"/>
      <c r="F63" s="170"/>
      <c r="G63" s="170"/>
      <c r="H63" s="170"/>
      <c r="I63" s="170"/>
      <c r="J63" s="171">
        <f>$J$122</f>
        <v>0</v>
      </c>
      <c r="K63" s="172"/>
    </row>
    <row r="64" spans="2:11" s="88" customFormat="1" ht="22.5" customHeight="1">
      <c r="B64" s="102"/>
      <c r="K64" s="105"/>
    </row>
    <row r="65" spans="2:11" s="88" customFormat="1" ht="7.5" customHeight="1">
      <c r="B65" s="116"/>
      <c r="C65" s="117"/>
      <c r="D65" s="117"/>
      <c r="E65" s="117"/>
      <c r="F65" s="117"/>
      <c r="G65" s="117"/>
      <c r="H65" s="117"/>
      <c r="I65" s="117"/>
      <c r="J65" s="117"/>
      <c r="K65" s="118"/>
    </row>
    <row r="69" spans="2:12" s="88" customFormat="1" ht="7.5" customHeight="1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02"/>
    </row>
    <row r="70" spans="2:12" s="88" customFormat="1" ht="37.5" customHeight="1">
      <c r="B70" s="102"/>
      <c r="C70" s="93" t="s">
        <v>154</v>
      </c>
      <c r="L70" s="102"/>
    </row>
    <row r="71" spans="2:12" s="88" customFormat="1" ht="7.5" customHeight="1">
      <c r="B71" s="102"/>
      <c r="L71" s="102"/>
    </row>
    <row r="72" spans="2:12" s="88" customFormat="1" ht="15" customHeight="1">
      <c r="B72" s="102"/>
      <c r="C72" s="99" t="s">
        <v>16</v>
      </c>
      <c r="L72" s="102"/>
    </row>
    <row r="73" spans="2:12" s="88" customFormat="1" ht="16.5" customHeight="1">
      <c r="B73" s="102"/>
      <c r="E73" s="278" t="str">
        <f>$E$7</f>
        <v>Napojení ÚSES Komořansko - gravitační propojení přeložky vesnického potoka s řekou Bílinou</v>
      </c>
      <c r="F73" s="244"/>
      <c r="G73" s="244"/>
      <c r="H73" s="244"/>
      <c r="L73" s="102"/>
    </row>
    <row r="74" spans="2:12" s="88" customFormat="1" ht="15" customHeight="1">
      <c r="B74" s="102"/>
      <c r="C74" s="99" t="s">
        <v>143</v>
      </c>
      <c r="L74" s="102"/>
    </row>
    <row r="75" spans="2:12" s="88" customFormat="1" ht="19.5" customHeight="1">
      <c r="B75" s="102"/>
      <c r="E75" s="260" t="str">
        <f>$E$9</f>
        <v>SO 12 - Požární stanoviště u nádrž Hedvika</v>
      </c>
      <c r="F75" s="244"/>
      <c r="G75" s="244"/>
      <c r="H75" s="244"/>
      <c r="L75" s="102"/>
    </row>
    <row r="76" spans="2:12" s="88" customFormat="1" ht="7.5" customHeight="1">
      <c r="B76" s="102"/>
      <c r="L76" s="102"/>
    </row>
    <row r="77" spans="2:12" s="88" customFormat="1" ht="18.75" customHeight="1">
      <c r="B77" s="102"/>
      <c r="C77" s="99" t="s">
        <v>22</v>
      </c>
      <c r="F77" s="80" t="str">
        <f>$F$12</f>
        <v> </v>
      </c>
      <c r="I77" s="99" t="s">
        <v>24</v>
      </c>
      <c r="J77" s="125" t="str">
        <f>IF($J$12="","",$J$12)</f>
        <v>09.02.2015</v>
      </c>
      <c r="L77" s="102"/>
    </row>
    <row r="78" spans="2:12" s="88" customFormat="1" ht="7.5" customHeight="1">
      <c r="B78" s="102"/>
      <c r="L78" s="102"/>
    </row>
    <row r="79" spans="2:12" s="88" customFormat="1" ht="15.75" customHeight="1">
      <c r="B79" s="102"/>
      <c r="C79" s="99" t="s">
        <v>27</v>
      </c>
      <c r="F79" s="80" t="str">
        <f>$E$15</f>
        <v> Ministerstvo financí</v>
      </c>
      <c r="I79" s="99" t="s">
        <v>32</v>
      </c>
      <c r="J79" s="80" t="str">
        <f>$E$21</f>
        <v> Vodohospodářské projekty Teplice spol. s r.o.</v>
      </c>
      <c r="L79" s="102"/>
    </row>
    <row r="80" spans="2:12" s="88" customFormat="1" ht="15" customHeight="1">
      <c r="B80" s="102"/>
      <c r="C80" s="99" t="s">
        <v>30</v>
      </c>
      <c r="F80" s="80">
        <f>IF($E$18="","",$E$18)</f>
      </c>
      <c r="L80" s="102"/>
    </row>
    <row r="81" spans="2:12" s="88" customFormat="1" ht="11.25" customHeight="1">
      <c r="B81" s="102"/>
      <c r="L81" s="102"/>
    </row>
    <row r="82" spans="2:20" s="178" customFormat="1" ht="30" customHeight="1">
      <c r="B82" s="179"/>
      <c r="C82" s="180" t="s">
        <v>155</v>
      </c>
      <c r="D82" s="181" t="s">
        <v>54</v>
      </c>
      <c r="E82" s="181" t="s">
        <v>50</v>
      </c>
      <c r="F82" s="181" t="s">
        <v>156</v>
      </c>
      <c r="G82" s="181" t="s">
        <v>157</v>
      </c>
      <c r="H82" s="181" t="s">
        <v>158</v>
      </c>
      <c r="I82" s="181" t="s">
        <v>159</v>
      </c>
      <c r="J82" s="181" t="s">
        <v>160</v>
      </c>
      <c r="K82" s="182" t="s">
        <v>161</v>
      </c>
      <c r="L82" s="179"/>
      <c r="M82" s="131" t="s">
        <v>162</v>
      </c>
      <c r="N82" s="132" t="s">
        <v>39</v>
      </c>
      <c r="O82" s="132" t="s">
        <v>163</v>
      </c>
      <c r="P82" s="132" t="s">
        <v>164</v>
      </c>
      <c r="Q82" s="132" t="s">
        <v>165</v>
      </c>
      <c r="R82" s="132" t="s">
        <v>166</v>
      </c>
      <c r="S82" s="132" t="s">
        <v>167</v>
      </c>
      <c r="T82" s="133" t="s">
        <v>168</v>
      </c>
    </row>
    <row r="83" spans="2:63" s="88" customFormat="1" ht="30" customHeight="1">
      <c r="B83" s="102"/>
      <c r="C83" s="136" t="s">
        <v>148</v>
      </c>
      <c r="J83" s="183">
        <f>$BK$83</f>
        <v>0</v>
      </c>
      <c r="L83" s="102"/>
      <c r="M83" s="135"/>
      <c r="N83" s="126"/>
      <c r="O83" s="126"/>
      <c r="P83" s="184">
        <f>$P$84+$P$122</f>
        <v>0</v>
      </c>
      <c r="Q83" s="126"/>
      <c r="R83" s="184">
        <f>$R$84+$R$122</f>
        <v>986.7824700000001</v>
      </c>
      <c r="S83" s="126"/>
      <c r="T83" s="185">
        <f>$T$84+$T$122</f>
        <v>0</v>
      </c>
      <c r="AT83" s="88" t="s">
        <v>68</v>
      </c>
      <c r="AU83" s="88" t="s">
        <v>149</v>
      </c>
      <c r="BK83" s="186">
        <f>$BK$84+$BK$122</f>
        <v>0</v>
      </c>
    </row>
    <row r="84" spans="2:63" s="188" customFormat="1" ht="37.5" customHeight="1">
      <c r="B84" s="187"/>
      <c r="D84" s="189" t="s">
        <v>68</v>
      </c>
      <c r="E84" s="190" t="s">
        <v>169</v>
      </c>
      <c r="F84" s="190" t="s">
        <v>169</v>
      </c>
      <c r="J84" s="191">
        <f>$BK$84</f>
        <v>0</v>
      </c>
      <c r="L84" s="187"/>
      <c r="M84" s="192"/>
      <c r="P84" s="193">
        <f>$P$85+$P$100+$P$105+$P$110+$P$120</f>
        <v>0</v>
      </c>
      <c r="R84" s="193">
        <f>$R$85+$R$100+$R$105+$R$110+$R$120</f>
        <v>986.7824700000001</v>
      </c>
      <c r="T84" s="194">
        <f>$T$85+$T$100+$T$105+$T$110+$T$120</f>
        <v>0</v>
      </c>
      <c r="AR84" s="189" t="s">
        <v>21</v>
      </c>
      <c r="AT84" s="189" t="s">
        <v>68</v>
      </c>
      <c r="AU84" s="189" t="s">
        <v>69</v>
      </c>
      <c r="AY84" s="189" t="s">
        <v>170</v>
      </c>
      <c r="BK84" s="195">
        <f>$BK$85+$BK$100+$BK$105+$BK$110+$BK$120</f>
        <v>0</v>
      </c>
    </row>
    <row r="85" spans="2:63" s="188" customFormat="1" ht="21" customHeight="1">
      <c r="B85" s="187"/>
      <c r="D85" s="189" t="s">
        <v>68</v>
      </c>
      <c r="E85" s="196" t="s">
        <v>171</v>
      </c>
      <c r="F85" s="196" t="s">
        <v>172</v>
      </c>
      <c r="J85" s="197">
        <f>$BK$85</f>
        <v>0</v>
      </c>
      <c r="L85" s="187"/>
      <c r="M85" s="192"/>
      <c r="P85" s="193">
        <f>SUM($P$86:$P$99)</f>
        <v>0</v>
      </c>
      <c r="R85" s="193">
        <f>SUM($R$86:$R$99)</f>
        <v>0</v>
      </c>
      <c r="T85" s="194">
        <f>SUM($T$86:$T$99)</f>
        <v>0</v>
      </c>
      <c r="AR85" s="189" t="s">
        <v>21</v>
      </c>
      <c r="AT85" s="189" t="s">
        <v>68</v>
      </c>
      <c r="AU85" s="189" t="s">
        <v>21</v>
      </c>
      <c r="AY85" s="189" t="s">
        <v>170</v>
      </c>
      <c r="BK85" s="195">
        <f>SUM($BK$86:$BK$99)</f>
        <v>0</v>
      </c>
    </row>
    <row r="86" spans="2:65" s="88" customFormat="1" ht="15.75" customHeight="1">
      <c r="B86" s="102"/>
      <c r="C86" s="198" t="s">
        <v>21</v>
      </c>
      <c r="D86" s="198" t="s">
        <v>173</v>
      </c>
      <c r="E86" s="199" t="s">
        <v>1133</v>
      </c>
      <c r="F86" s="200" t="s">
        <v>1134</v>
      </c>
      <c r="G86" s="201" t="s">
        <v>199</v>
      </c>
      <c r="H86" s="202">
        <v>135.2</v>
      </c>
      <c r="I86" s="213"/>
      <c r="J86" s="203">
        <f>ROUND($I$86*$H$86,2)</f>
        <v>0</v>
      </c>
      <c r="K86" s="200" t="s">
        <v>1188</v>
      </c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184</v>
      </c>
      <c r="AT86" s="82" t="s">
        <v>173</v>
      </c>
      <c r="AU86" s="82" t="s">
        <v>77</v>
      </c>
      <c r="AY86" s="88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184</v>
      </c>
      <c r="BM86" s="82" t="s">
        <v>21</v>
      </c>
    </row>
    <row r="87" spans="2:51" s="88" customFormat="1" ht="15.75" customHeight="1">
      <c r="B87" s="215"/>
      <c r="D87" s="216" t="s">
        <v>223</v>
      </c>
      <c r="E87" s="217"/>
      <c r="F87" s="217" t="s">
        <v>1135</v>
      </c>
      <c r="H87" s="218">
        <v>135.2</v>
      </c>
      <c r="L87" s="215"/>
      <c r="M87" s="219"/>
      <c r="T87" s="220"/>
      <c r="AT87" s="221" t="s">
        <v>223</v>
      </c>
      <c r="AU87" s="221" t="s">
        <v>77</v>
      </c>
      <c r="AV87" s="221" t="s">
        <v>77</v>
      </c>
      <c r="AW87" s="221" t="s">
        <v>149</v>
      </c>
      <c r="AX87" s="221" t="s">
        <v>69</v>
      </c>
      <c r="AY87" s="221" t="s">
        <v>170</v>
      </c>
    </row>
    <row r="88" spans="2:65" s="88" customFormat="1" ht="15.75" customHeight="1">
      <c r="B88" s="102"/>
      <c r="C88" s="198" t="s">
        <v>77</v>
      </c>
      <c r="D88" s="198" t="s">
        <v>173</v>
      </c>
      <c r="E88" s="199" t="s">
        <v>1136</v>
      </c>
      <c r="F88" s="200" t="s">
        <v>1137</v>
      </c>
      <c r="G88" s="201" t="s">
        <v>199</v>
      </c>
      <c r="H88" s="202">
        <v>27.04</v>
      </c>
      <c r="I88" s="213"/>
      <c r="J88" s="203">
        <f>ROUND($I$88*$H$88,2)</f>
        <v>0</v>
      </c>
      <c r="K88" s="200" t="s">
        <v>1188</v>
      </c>
      <c r="L88" s="102"/>
      <c r="M88" s="204"/>
      <c r="N88" s="205" t="s">
        <v>40</v>
      </c>
      <c r="P88" s="206">
        <f>$O$88*$H$88</f>
        <v>0</v>
      </c>
      <c r="Q88" s="206">
        <v>0</v>
      </c>
      <c r="R88" s="206">
        <f>$Q$88*$H$88</f>
        <v>0</v>
      </c>
      <c r="S88" s="206">
        <v>0</v>
      </c>
      <c r="T88" s="207">
        <f>$S$88*$H$88</f>
        <v>0</v>
      </c>
      <c r="AR88" s="82" t="s">
        <v>184</v>
      </c>
      <c r="AT88" s="82" t="s">
        <v>173</v>
      </c>
      <c r="AU88" s="82" t="s">
        <v>77</v>
      </c>
      <c r="AY88" s="88" t="s">
        <v>170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82" t="s">
        <v>21</v>
      </c>
      <c r="BK88" s="208">
        <f>ROUND($I$88*$H$88,2)</f>
        <v>0</v>
      </c>
      <c r="BL88" s="82" t="s">
        <v>184</v>
      </c>
      <c r="BM88" s="82" t="s">
        <v>77</v>
      </c>
    </row>
    <row r="89" spans="2:51" s="88" customFormat="1" ht="15.75" customHeight="1">
      <c r="B89" s="215"/>
      <c r="D89" s="216" t="s">
        <v>223</v>
      </c>
      <c r="E89" s="217"/>
      <c r="F89" s="217" t="s">
        <v>1138</v>
      </c>
      <c r="H89" s="218">
        <v>27.04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65" s="88" customFormat="1" ht="15.75" customHeight="1">
      <c r="B90" s="102"/>
      <c r="C90" s="198" t="s">
        <v>181</v>
      </c>
      <c r="D90" s="198" t="s">
        <v>173</v>
      </c>
      <c r="E90" s="199" t="s">
        <v>252</v>
      </c>
      <c r="F90" s="200" t="s">
        <v>253</v>
      </c>
      <c r="G90" s="201" t="s">
        <v>199</v>
      </c>
      <c r="H90" s="202">
        <v>135.2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181</v>
      </c>
    </row>
    <row r="91" spans="2:51" s="88" customFormat="1" ht="15.75" customHeight="1">
      <c r="B91" s="215"/>
      <c r="D91" s="216" t="s">
        <v>223</v>
      </c>
      <c r="E91" s="217"/>
      <c r="F91" s="217" t="s">
        <v>1139</v>
      </c>
      <c r="H91" s="218">
        <v>135.2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198" t="s">
        <v>184</v>
      </c>
      <c r="D92" s="198" t="s">
        <v>173</v>
      </c>
      <c r="E92" s="199" t="s">
        <v>266</v>
      </c>
      <c r="F92" s="200" t="s">
        <v>267</v>
      </c>
      <c r="G92" s="201" t="s">
        <v>199</v>
      </c>
      <c r="H92" s="202">
        <v>42.4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184</v>
      </c>
    </row>
    <row r="93" spans="2:51" s="88" customFormat="1" ht="15.75" customHeight="1">
      <c r="B93" s="215"/>
      <c r="D93" s="216" t="s">
        <v>223</v>
      </c>
      <c r="E93" s="217"/>
      <c r="F93" s="217" t="s">
        <v>1140</v>
      </c>
      <c r="H93" s="218">
        <v>42.4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15.75" customHeight="1">
      <c r="B94" s="102"/>
      <c r="C94" s="198" t="s">
        <v>187</v>
      </c>
      <c r="D94" s="198" t="s">
        <v>173</v>
      </c>
      <c r="E94" s="199" t="s">
        <v>824</v>
      </c>
      <c r="F94" s="200" t="s">
        <v>825</v>
      </c>
      <c r="G94" s="201" t="s">
        <v>199</v>
      </c>
      <c r="H94" s="202">
        <v>135.2</v>
      </c>
      <c r="I94" s="213"/>
      <c r="J94" s="203">
        <f>ROUND($I$94*$H$94,2)</f>
        <v>0</v>
      </c>
      <c r="K94" s="200" t="s">
        <v>1188</v>
      </c>
      <c r="L94" s="102"/>
      <c r="M94" s="204"/>
      <c r="N94" s="205" t="s">
        <v>40</v>
      </c>
      <c r="P94" s="206">
        <f>$O$94*$H$94</f>
        <v>0</v>
      </c>
      <c r="Q94" s="206">
        <v>0</v>
      </c>
      <c r="R94" s="206">
        <f>$Q$94*$H$94</f>
        <v>0</v>
      </c>
      <c r="S94" s="206">
        <v>0</v>
      </c>
      <c r="T94" s="207">
        <f>$S$94*$H$94</f>
        <v>0</v>
      </c>
      <c r="AR94" s="82" t="s">
        <v>184</v>
      </c>
      <c r="AT94" s="82" t="s">
        <v>173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184</v>
      </c>
      <c r="BM94" s="82" t="s">
        <v>187</v>
      </c>
    </row>
    <row r="95" spans="2:51" s="88" customFormat="1" ht="15.75" customHeight="1">
      <c r="B95" s="215"/>
      <c r="D95" s="216" t="s">
        <v>223</v>
      </c>
      <c r="E95" s="217"/>
      <c r="F95" s="217" t="s">
        <v>1141</v>
      </c>
      <c r="H95" s="218">
        <v>135.2</v>
      </c>
      <c r="L95" s="215"/>
      <c r="M95" s="219"/>
      <c r="T95" s="220"/>
      <c r="AT95" s="221" t="s">
        <v>223</v>
      </c>
      <c r="AU95" s="221" t="s">
        <v>77</v>
      </c>
      <c r="AV95" s="221" t="s">
        <v>77</v>
      </c>
      <c r="AW95" s="221" t="s">
        <v>149</v>
      </c>
      <c r="AX95" s="221" t="s">
        <v>69</v>
      </c>
      <c r="AY95" s="221" t="s">
        <v>170</v>
      </c>
    </row>
    <row r="96" spans="2:65" s="88" customFormat="1" ht="15.75" customHeight="1">
      <c r="B96" s="102"/>
      <c r="C96" s="198" t="s">
        <v>190</v>
      </c>
      <c r="D96" s="198" t="s">
        <v>173</v>
      </c>
      <c r="E96" s="199" t="s">
        <v>293</v>
      </c>
      <c r="F96" s="200" t="s">
        <v>294</v>
      </c>
      <c r="G96" s="201" t="s">
        <v>180</v>
      </c>
      <c r="H96" s="202">
        <v>442</v>
      </c>
      <c r="I96" s="213"/>
      <c r="J96" s="203">
        <f>ROUND($I$96*$H$96,2)</f>
        <v>0</v>
      </c>
      <c r="K96" s="200" t="s">
        <v>1188</v>
      </c>
      <c r="L96" s="102"/>
      <c r="M96" s="204"/>
      <c r="N96" s="205" t="s">
        <v>40</v>
      </c>
      <c r="P96" s="206">
        <f>$O$96*$H$96</f>
        <v>0</v>
      </c>
      <c r="Q96" s="206">
        <v>0</v>
      </c>
      <c r="R96" s="206">
        <f>$Q$96*$H$96</f>
        <v>0</v>
      </c>
      <c r="S96" s="206">
        <v>0</v>
      </c>
      <c r="T96" s="207">
        <f>$S$96*$H$96</f>
        <v>0</v>
      </c>
      <c r="AR96" s="82" t="s">
        <v>184</v>
      </c>
      <c r="AT96" s="82" t="s">
        <v>173</v>
      </c>
      <c r="AU96" s="82" t="s">
        <v>77</v>
      </c>
      <c r="AY96" s="88" t="s">
        <v>170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82" t="s">
        <v>21</v>
      </c>
      <c r="BK96" s="208">
        <f>ROUND($I$96*$H$96,2)</f>
        <v>0</v>
      </c>
      <c r="BL96" s="82" t="s">
        <v>184</v>
      </c>
      <c r="BM96" s="82" t="s">
        <v>190</v>
      </c>
    </row>
    <row r="97" spans="2:51" s="88" customFormat="1" ht="15.75" customHeight="1">
      <c r="B97" s="215"/>
      <c r="D97" s="216" t="s">
        <v>223</v>
      </c>
      <c r="E97" s="217"/>
      <c r="F97" s="217" t="s">
        <v>1142</v>
      </c>
      <c r="H97" s="218">
        <v>442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193</v>
      </c>
      <c r="D98" s="198" t="s">
        <v>173</v>
      </c>
      <c r="E98" s="199" t="s">
        <v>302</v>
      </c>
      <c r="F98" s="200" t="s">
        <v>303</v>
      </c>
      <c r="G98" s="201" t="s">
        <v>180</v>
      </c>
      <c r="H98" s="202">
        <v>804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</v>
      </c>
      <c r="R98" s="206">
        <f>$Q$98*$H$98</f>
        <v>0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193</v>
      </c>
    </row>
    <row r="99" spans="2:51" s="88" customFormat="1" ht="15.75" customHeight="1">
      <c r="B99" s="215"/>
      <c r="D99" s="216" t="s">
        <v>223</v>
      </c>
      <c r="E99" s="217"/>
      <c r="F99" s="217" t="s">
        <v>1143</v>
      </c>
      <c r="H99" s="218">
        <v>804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63" s="188" customFormat="1" ht="30.75" customHeight="1">
      <c r="B100" s="187"/>
      <c r="D100" s="189" t="s">
        <v>68</v>
      </c>
      <c r="E100" s="196" t="s">
        <v>313</v>
      </c>
      <c r="F100" s="196" t="s">
        <v>314</v>
      </c>
      <c r="J100" s="197">
        <f>$BK$100</f>
        <v>0</v>
      </c>
      <c r="L100" s="187"/>
      <c r="M100" s="192"/>
      <c r="P100" s="193">
        <f>SUM($P$101:$P$104)</f>
        <v>0</v>
      </c>
      <c r="R100" s="193">
        <f>SUM($R$101:$R$104)</f>
        <v>861.4080000000001</v>
      </c>
      <c r="T100" s="194">
        <f>SUM($T$101:$T$104)</f>
        <v>0</v>
      </c>
      <c r="AR100" s="189" t="s">
        <v>21</v>
      </c>
      <c r="AT100" s="189" t="s">
        <v>68</v>
      </c>
      <c r="AU100" s="189" t="s">
        <v>21</v>
      </c>
      <c r="AY100" s="189" t="s">
        <v>170</v>
      </c>
      <c r="BK100" s="195">
        <f>SUM($BK$101:$BK$104)</f>
        <v>0</v>
      </c>
    </row>
    <row r="101" spans="2:65" s="88" customFormat="1" ht="15.75" customHeight="1">
      <c r="B101" s="102"/>
      <c r="C101" s="198" t="s">
        <v>196</v>
      </c>
      <c r="D101" s="198" t="s">
        <v>173</v>
      </c>
      <c r="E101" s="199" t="s">
        <v>1144</v>
      </c>
      <c r="F101" s="200" t="s">
        <v>1145</v>
      </c>
      <c r="G101" s="201" t="s">
        <v>180</v>
      </c>
      <c r="H101" s="202">
        <v>442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196</v>
      </c>
    </row>
    <row r="102" spans="2:51" s="88" customFormat="1" ht="15.75" customHeight="1">
      <c r="B102" s="215"/>
      <c r="D102" s="216" t="s">
        <v>223</v>
      </c>
      <c r="E102" s="217"/>
      <c r="F102" s="217" t="s">
        <v>1142</v>
      </c>
      <c r="H102" s="218">
        <v>442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200</v>
      </c>
      <c r="D103" s="198" t="s">
        <v>173</v>
      </c>
      <c r="E103" s="199" t="s">
        <v>1146</v>
      </c>
      <c r="F103" s="200" t="s">
        <v>1147</v>
      </c>
      <c r="G103" s="201" t="s">
        <v>199</v>
      </c>
      <c r="H103" s="202">
        <v>398.8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2.16</v>
      </c>
      <c r="R103" s="206">
        <f>$Q$103*$H$103</f>
        <v>861.4080000000001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200</v>
      </c>
    </row>
    <row r="104" spans="2:51" s="88" customFormat="1" ht="15.75" customHeight="1">
      <c r="B104" s="215"/>
      <c r="D104" s="216" t="s">
        <v>223</v>
      </c>
      <c r="E104" s="217"/>
      <c r="F104" s="217" t="s">
        <v>1148</v>
      </c>
      <c r="H104" s="218">
        <v>398.8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63" s="188" customFormat="1" ht="30.75" customHeight="1">
      <c r="B105" s="187"/>
      <c r="D105" s="189" t="s">
        <v>68</v>
      </c>
      <c r="E105" s="196" t="s">
        <v>368</v>
      </c>
      <c r="F105" s="196" t="s">
        <v>369</v>
      </c>
      <c r="J105" s="197">
        <f>$BK$105</f>
        <v>0</v>
      </c>
      <c r="L105" s="187"/>
      <c r="M105" s="192"/>
      <c r="P105" s="193">
        <f>SUM($P$106:$P$109)</f>
        <v>0</v>
      </c>
      <c r="R105" s="193">
        <f>SUM($R$106:$R$109)</f>
        <v>0.045360000000000004</v>
      </c>
      <c r="T105" s="194">
        <f>SUM($T$106:$T$109)</f>
        <v>0</v>
      </c>
      <c r="AR105" s="189" t="s">
        <v>21</v>
      </c>
      <c r="AT105" s="189" t="s">
        <v>68</v>
      </c>
      <c r="AU105" s="189" t="s">
        <v>21</v>
      </c>
      <c r="AY105" s="189" t="s">
        <v>170</v>
      </c>
      <c r="BK105" s="195">
        <f>SUM($BK$106:$BK$109)</f>
        <v>0</v>
      </c>
    </row>
    <row r="106" spans="2:65" s="88" customFormat="1" ht="15.75" customHeight="1">
      <c r="B106" s="102"/>
      <c r="C106" s="198" t="s">
        <v>26</v>
      </c>
      <c r="D106" s="198" t="s">
        <v>173</v>
      </c>
      <c r="E106" s="199" t="s">
        <v>1149</v>
      </c>
      <c r="F106" s="200" t="s">
        <v>1150</v>
      </c>
      <c r="G106" s="201" t="s">
        <v>180</v>
      </c>
      <c r="H106" s="202">
        <v>216</v>
      </c>
      <c r="I106" s="213"/>
      <c r="J106" s="203">
        <f>ROUND($I$106*$H$106,2)</f>
        <v>0</v>
      </c>
      <c r="K106" s="200" t="s">
        <v>1188</v>
      </c>
      <c r="L106" s="102"/>
      <c r="M106" s="204"/>
      <c r="N106" s="205" t="s">
        <v>40</v>
      </c>
      <c r="P106" s="206">
        <f>$O$106*$H$106</f>
        <v>0</v>
      </c>
      <c r="Q106" s="206">
        <v>0.00021</v>
      </c>
      <c r="R106" s="206">
        <f>$Q$106*$H$106</f>
        <v>0.045360000000000004</v>
      </c>
      <c r="S106" s="206">
        <v>0</v>
      </c>
      <c r="T106" s="207">
        <f>$S$106*$H$106</f>
        <v>0</v>
      </c>
      <c r="AR106" s="82" t="s">
        <v>184</v>
      </c>
      <c r="AT106" s="82" t="s">
        <v>173</v>
      </c>
      <c r="AU106" s="82" t="s">
        <v>77</v>
      </c>
      <c r="AY106" s="88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26</v>
      </c>
    </row>
    <row r="107" spans="2:51" s="88" customFormat="1" ht="15.75" customHeight="1">
      <c r="B107" s="215"/>
      <c r="D107" s="216" t="s">
        <v>223</v>
      </c>
      <c r="E107" s="217"/>
      <c r="F107" s="217" t="s">
        <v>1151</v>
      </c>
      <c r="H107" s="218">
        <v>216</v>
      </c>
      <c r="L107" s="215"/>
      <c r="M107" s="219"/>
      <c r="T107" s="220"/>
      <c r="AT107" s="221" t="s">
        <v>223</v>
      </c>
      <c r="AU107" s="221" t="s">
        <v>77</v>
      </c>
      <c r="AV107" s="221" t="s">
        <v>77</v>
      </c>
      <c r="AW107" s="221" t="s">
        <v>149</v>
      </c>
      <c r="AX107" s="221" t="s">
        <v>69</v>
      </c>
      <c r="AY107" s="221" t="s">
        <v>170</v>
      </c>
    </row>
    <row r="108" spans="2:65" s="88" customFormat="1" ht="15.75" customHeight="1">
      <c r="B108" s="102"/>
      <c r="C108" s="229" t="s">
        <v>207</v>
      </c>
      <c r="D108" s="229" t="s">
        <v>308</v>
      </c>
      <c r="E108" s="230" t="s">
        <v>1152</v>
      </c>
      <c r="F108" s="231" t="s">
        <v>1153</v>
      </c>
      <c r="G108" s="232" t="s">
        <v>180</v>
      </c>
      <c r="H108" s="233">
        <v>248.4</v>
      </c>
      <c r="I108" s="238"/>
      <c r="J108" s="234">
        <f>ROUND($I$108*$H$108,2)</f>
        <v>0</v>
      </c>
      <c r="K108" s="231"/>
      <c r="L108" s="235"/>
      <c r="M108" s="236"/>
      <c r="N108" s="237" t="s">
        <v>40</v>
      </c>
      <c r="P108" s="206">
        <f>$O$108*$H$108</f>
        <v>0</v>
      </c>
      <c r="Q108" s="206">
        <v>0</v>
      </c>
      <c r="R108" s="206">
        <f>$Q$108*$H$108</f>
        <v>0</v>
      </c>
      <c r="S108" s="206">
        <v>0</v>
      </c>
      <c r="T108" s="207">
        <f>$S$108*$H$108</f>
        <v>0</v>
      </c>
      <c r="AR108" s="82" t="s">
        <v>196</v>
      </c>
      <c r="AT108" s="82" t="s">
        <v>308</v>
      </c>
      <c r="AU108" s="82" t="s">
        <v>77</v>
      </c>
      <c r="AY108" s="88" t="s">
        <v>170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82" t="s">
        <v>21</v>
      </c>
      <c r="BK108" s="208">
        <f>ROUND($I$108*$H$108,2)</f>
        <v>0</v>
      </c>
      <c r="BL108" s="82" t="s">
        <v>184</v>
      </c>
      <c r="BM108" s="82" t="s">
        <v>207</v>
      </c>
    </row>
    <row r="109" spans="2:51" s="88" customFormat="1" ht="15.75" customHeight="1">
      <c r="B109" s="215"/>
      <c r="D109" s="222" t="s">
        <v>223</v>
      </c>
      <c r="F109" s="217" t="s">
        <v>1154</v>
      </c>
      <c r="H109" s="218">
        <v>248.4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69</v>
      </c>
      <c r="AX109" s="221" t="s">
        <v>21</v>
      </c>
      <c r="AY109" s="221" t="s">
        <v>170</v>
      </c>
    </row>
    <row r="110" spans="2:63" s="188" customFormat="1" ht="30.75" customHeight="1">
      <c r="B110" s="187"/>
      <c r="D110" s="189" t="s">
        <v>68</v>
      </c>
      <c r="E110" s="196" t="s">
        <v>394</v>
      </c>
      <c r="F110" s="196" t="s">
        <v>395</v>
      </c>
      <c r="J110" s="197">
        <f>$BK$110</f>
        <v>0</v>
      </c>
      <c r="L110" s="187"/>
      <c r="M110" s="192"/>
      <c r="P110" s="193">
        <f>SUM($P$111:$P$119)</f>
        <v>0</v>
      </c>
      <c r="R110" s="193">
        <f>SUM($R$111:$R$119)</f>
        <v>125.32911000000001</v>
      </c>
      <c r="T110" s="194">
        <f>SUM($T$111:$T$119)</f>
        <v>0</v>
      </c>
      <c r="AR110" s="189" t="s">
        <v>21</v>
      </c>
      <c r="AT110" s="189" t="s">
        <v>68</v>
      </c>
      <c r="AU110" s="189" t="s">
        <v>21</v>
      </c>
      <c r="AY110" s="189" t="s">
        <v>170</v>
      </c>
      <c r="BK110" s="195">
        <f>SUM($BK$111:$BK$119)</f>
        <v>0</v>
      </c>
    </row>
    <row r="111" spans="2:65" s="88" customFormat="1" ht="15.75" customHeight="1">
      <c r="B111" s="102"/>
      <c r="C111" s="198" t="s">
        <v>261</v>
      </c>
      <c r="D111" s="198" t="s">
        <v>173</v>
      </c>
      <c r="E111" s="199" t="s">
        <v>1155</v>
      </c>
      <c r="F111" s="200" t="s">
        <v>1156</v>
      </c>
      <c r="G111" s="201" t="s">
        <v>180</v>
      </c>
      <c r="H111" s="202">
        <v>96</v>
      </c>
      <c r="I111" s="213"/>
      <c r="J111" s="203">
        <f>ROUND($I$111*$H$111,2)</f>
        <v>0</v>
      </c>
      <c r="K111" s="200" t="s">
        <v>1188</v>
      </c>
      <c r="L111" s="102"/>
      <c r="M111" s="204"/>
      <c r="N111" s="205" t="s">
        <v>40</v>
      </c>
      <c r="P111" s="206">
        <f>$O$111*$H$111</f>
        <v>0</v>
      </c>
      <c r="Q111" s="206">
        <v>0.40481</v>
      </c>
      <c r="R111" s="206">
        <f>$Q$111*$H$111</f>
        <v>38.861760000000004</v>
      </c>
      <c r="S111" s="206">
        <v>0</v>
      </c>
      <c r="T111" s="207">
        <f>$S$111*$H$111</f>
        <v>0</v>
      </c>
      <c r="AR111" s="82" t="s">
        <v>184</v>
      </c>
      <c r="AT111" s="82" t="s">
        <v>173</v>
      </c>
      <c r="AU111" s="82" t="s">
        <v>77</v>
      </c>
      <c r="AY111" s="88" t="s">
        <v>170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82" t="s">
        <v>21</v>
      </c>
      <c r="BK111" s="208">
        <f>ROUND($I$111*$H$111,2)</f>
        <v>0</v>
      </c>
      <c r="BL111" s="82" t="s">
        <v>184</v>
      </c>
      <c r="BM111" s="82" t="s">
        <v>261</v>
      </c>
    </row>
    <row r="112" spans="2:51" s="88" customFormat="1" ht="15.75" customHeight="1">
      <c r="B112" s="215"/>
      <c r="D112" s="216" t="s">
        <v>223</v>
      </c>
      <c r="E112" s="217"/>
      <c r="F112" s="217" t="s">
        <v>1157</v>
      </c>
      <c r="H112" s="218">
        <v>96</v>
      </c>
      <c r="L112" s="215"/>
      <c r="M112" s="219"/>
      <c r="T112" s="220"/>
      <c r="AT112" s="221" t="s">
        <v>223</v>
      </c>
      <c r="AU112" s="221" t="s">
        <v>77</v>
      </c>
      <c r="AV112" s="221" t="s">
        <v>77</v>
      </c>
      <c r="AW112" s="221" t="s">
        <v>149</v>
      </c>
      <c r="AX112" s="221" t="s">
        <v>69</v>
      </c>
      <c r="AY112" s="221" t="s">
        <v>170</v>
      </c>
    </row>
    <row r="113" spans="2:65" s="88" customFormat="1" ht="15.75" customHeight="1">
      <c r="B113" s="102"/>
      <c r="C113" s="198" t="s">
        <v>265</v>
      </c>
      <c r="D113" s="198" t="s">
        <v>173</v>
      </c>
      <c r="E113" s="199" t="s">
        <v>922</v>
      </c>
      <c r="F113" s="200" t="s">
        <v>923</v>
      </c>
      <c r="G113" s="201" t="s">
        <v>180</v>
      </c>
      <c r="H113" s="202">
        <v>65.5</v>
      </c>
      <c r="I113" s="213"/>
      <c r="J113" s="203">
        <f>ROUND($I$113*$H$113,2)</f>
        <v>0</v>
      </c>
      <c r="K113" s="200" t="s">
        <v>1188</v>
      </c>
      <c r="L113" s="102"/>
      <c r="M113" s="204"/>
      <c r="N113" s="205" t="s">
        <v>40</v>
      </c>
      <c r="P113" s="206">
        <f>$O$113*$H$113</f>
        <v>0</v>
      </c>
      <c r="Q113" s="206">
        <v>0.378</v>
      </c>
      <c r="R113" s="206">
        <f>$Q$113*$H$113</f>
        <v>24.759</v>
      </c>
      <c r="S113" s="206">
        <v>0</v>
      </c>
      <c r="T113" s="207">
        <f>$S$113*$H$113</f>
        <v>0</v>
      </c>
      <c r="AR113" s="82" t="s">
        <v>184</v>
      </c>
      <c r="AT113" s="82" t="s">
        <v>173</v>
      </c>
      <c r="AU113" s="82" t="s">
        <v>77</v>
      </c>
      <c r="AY113" s="88" t="s">
        <v>170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82" t="s">
        <v>21</v>
      </c>
      <c r="BK113" s="208">
        <f>ROUND($I$113*$H$113,2)</f>
        <v>0</v>
      </c>
      <c r="BL113" s="82" t="s">
        <v>184</v>
      </c>
      <c r="BM113" s="82" t="s">
        <v>265</v>
      </c>
    </row>
    <row r="114" spans="2:51" s="88" customFormat="1" ht="15.75" customHeight="1">
      <c r="B114" s="215"/>
      <c r="D114" s="216" t="s">
        <v>223</v>
      </c>
      <c r="E114" s="217"/>
      <c r="F114" s="217" t="s">
        <v>1158</v>
      </c>
      <c r="H114" s="218">
        <v>65.5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65" s="88" customFormat="1" ht="15.75" customHeight="1">
      <c r="B115" s="102"/>
      <c r="C115" s="198" t="s">
        <v>269</v>
      </c>
      <c r="D115" s="198" t="s">
        <v>173</v>
      </c>
      <c r="E115" s="199" t="s">
        <v>945</v>
      </c>
      <c r="F115" s="200" t="s">
        <v>946</v>
      </c>
      <c r="G115" s="201" t="s">
        <v>180</v>
      </c>
      <c r="H115" s="202">
        <v>65.5</v>
      </c>
      <c r="I115" s="213"/>
      <c r="J115" s="203">
        <f>ROUND($I$115*$H$115,2)</f>
        <v>0</v>
      </c>
      <c r="K115" s="200" t="s">
        <v>1188</v>
      </c>
      <c r="L115" s="102"/>
      <c r="M115" s="204"/>
      <c r="N115" s="205" t="s">
        <v>40</v>
      </c>
      <c r="P115" s="206">
        <f>$O$115*$H$115</f>
        <v>0</v>
      </c>
      <c r="Q115" s="206">
        <v>0.0317</v>
      </c>
      <c r="R115" s="206">
        <f>$Q$115*$H$115</f>
        <v>2.07635</v>
      </c>
      <c r="S115" s="206">
        <v>0</v>
      </c>
      <c r="T115" s="207">
        <f>$S$115*$H$115</f>
        <v>0</v>
      </c>
      <c r="AR115" s="82" t="s">
        <v>184</v>
      </c>
      <c r="AT115" s="82" t="s">
        <v>173</v>
      </c>
      <c r="AU115" s="82" t="s">
        <v>77</v>
      </c>
      <c r="AY115" s="88" t="s">
        <v>170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82" t="s">
        <v>21</v>
      </c>
      <c r="BK115" s="208">
        <f>ROUND($I$115*$H$115,2)</f>
        <v>0</v>
      </c>
      <c r="BL115" s="82" t="s">
        <v>184</v>
      </c>
      <c r="BM115" s="82" t="s">
        <v>269</v>
      </c>
    </row>
    <row r="116" spans="2:51" s="88" customFormat="1" ht="15.75" customHeight="1">
      <c r="B116" s="215"/>
      <c r="D116" s="216" t="s">
        <v>223</v>
      </c>
      <c r="E116" s="217"/>
      <c r="F116" s="217" t="s">
        <v>1158</v>
      </c>
      <c r="H116" s="218">
        <v>65.5</v>
      </c>
      <c r="L116" s="215"/>
      <c r="M116" s="219"/>
      <c r="T116" s="220"/>
      <c r="AT116" s="221" t="s">
        <v>223</v>
      </c>
      <c r="AU116" s="221" t="s">
        <v>77</v>
      </c>
      <c r="AV116" s="221" t="s">
        <v>77</v>
      </c>
      <c r="AW116" s="221" t="s">
        <v>149</v>
      </c>
      <c r="AX116" s="221" t="s">
        <v>69</v>
      </c>
      <c r="AY116" s="221" t="s">
        <v>170</v>
      </c>
    </row>
    <row r="117" spans="2:65" s="88" customFormat="1" ht="15.75" customHeight="1">
      <c r="B117" s="102"/>
      <c r="C117" s="198" t="s">
        <v>8</v>
      </c>
      <c r="D117" s="198" t="s">
        <v>173</v>
      </c>
      <c r="E117" s="199" t="s">
        <v>1159</v>
      </c>
      <c r="F117" s="200" t="s">
        <v>1160</v>
      </c>
      <c r="G117" s="201" t="s">
        <v>180</v>
      </c>
      <c r="H117" s="202">
        <v>96</v>
      </c>
      <c r="I117" s="213"/>
      <c r="J117" s="203">
        <f>ROUND($I$117*$H$117,2)</f>
        <v>0</v>
      </c>
      <c r="K117" s="200" t="s">
        <v>1188</v>
      </c>
      <c r="L117" s="102"/>
      <c r="M117" s="204"/>
      <c r="N117" s="205" t="s">
        <v>40</v>
      </c>
      <c r="P117" s="206">
        <f>$O$117*$H$117</f>
        <v>0</v>
      </c>
      <c r="Q117" s="206">
        <v>0.0835</v>
      </c>
      <c r="R117" s="206">
        <f>$Q$117*$H$117</f>
        <v>8.016</v>
      </c>
      <c r="S117" s="206">
        <v>0</v>
      </c>
      <c r="T117" s="207">
        <f>$S$117*$H$117</f>
        <v>0</v>
      </c>
      <c r="AR117" s="82" t="s">
        <v>184</v>
      </c>
      <c r="AT117" s="82" t="s">
        <v>173</v>
      </c>
      <c r="AU117" s="82" t="s">
        <v>77</v>
      </c>
      <c r="AY117" s="88" t="s">
        <v>170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82" t="s">
        <v>21</v>
      </c>
      <c r="BK117" s="208">
        <f>ROUND($I$117*$H$117,2)</f>
        <v>0</v>
      </c>
      <c r="BL117" s="82" t="s">
        <v>184</v>
      </c>
      <c r="BM117" s="82" t="s">
        <v>8</v>
      </c>
    </row>
    <row r="118" spans="2:51" s="88" customFormat="1" ht="15.75" customHeight="1">
      <c r="B118" s="215"/>
      <c r="D118" s="216" t="s">
        <v>223</v>
      </c>
      <c r="E118" s="217"/>
      <c r="F118" s="217" t="s">
        <v>1161</v>
      </c>
      <c r="H118" s="218">
        <v>96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229" t="s">
        <v>276</v>
      </c>
      <c r="D119" s="229" t="s">
        <v>308</v>
      </c>
      <c r="E119" s="230" t="s">
        <v>1162</v>
      </c>
      <c r="F119" s="231" t="s">
        <v>1163</v>
      </c>
      <c r="G119" s="232" t="s">
        <v>359</v>
      </c>
      <c r="H119" s="233">
        <v>32</v>
      </c>
      <c r="I119" s="238"/>
      <c r="J119" s="234">
        <f>ROUND($I$119*$H$119,2)</f>
        <v>0</v>
      </c>
      <c r="K119" s="231"/>
      <c r="L119" s="235"/>
      <c r="M119" s="236"/>
      <c r="N119" s="237" t="s">
        <v>40</v>
      </c>
      <c r="P119" s="206">
        <f>$O$119*$H$119</f>
        <v>0</v>
      </c>
      <c r="Q119" s="206">
        <v>1.613</v>
      </c>
      <c r="R119" s="206">
        <f>$Q$119*$H$119</f>
        <v>51.616</v>
      </c>
      <c r="S119" s="206">
        <v>0</v>
      </c>
      <c r="T119" s="207">
        <f>$S$119*$H$119</f>
        <v>0</v>
      </c>
      <c r="AR119" s="82" t="s">
        <v>196</v>
      </c>
      <c r="AT119" s="82" t="s">
        <v>308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276</v>
      </c>
    </row>
    <row r="120" spans="2:63" s="188" customFormat="1" ht="30.75" customHeight="1">
      <c r="B120" s="187"/>
      <c r="D120" s="189" t="s">
        <v>68</v>
      </c>
      <c r="E120" s="196" t="s">
        <v>412</v>
      </c>
      <c r="F120" s="196" t="s">
        <v>413</v>
      </c>
      <c r="J120" s="197">
        <f>$BK$120</f>
        <v>0</v>
      </c>
      <c r="L120" s="187"/>
      <c r="M120" s="192"/>
      <c r="P120" s="193">
        <f>$P$121</f>
        <v>0</v>
      </c>
      <c r="R120" s="193">
        <f>$R$121</f>
        <v>0</v>
      </c>
      <c r="T120" s="194">
        <f>$T$121</f>
        <v>0</v>
      </c>
      <c r="AR120" s="189" t="s">
        <v>21</v>
      </c>
      <c r="AT120" s="189" t="s">
        <v>68</v>
      </c>
      <c r="AU120" s="189" t="s">
        <v>21</v>
      </c>
      <c r="AY120" s="189" t="s">
        <v>170</v>
      </c>
      <c r="BK120" s="195">
        <f>$BK$121</f>
        <v>0</v>
      </c>
    </row>
    <row r="121" spans="2:65" s="88" customFormat="1" ht="15.75" customHeight="1">
      <c r="B121" s="102"/>
      <c r="C121" s="201" t="s">
        <v>284</v>
      </c>
      <c r="D121" s="201" t="s">
        <v>173</v>
      </c>
      <c r="E121" s="199" t="s">
        <v>965</v>
      </c>
      <c r="F121" s="200" t="s">
        <v>966</v>
      </c>
      <c r="G121" s="201" t="s">
        <v>340</v>
      </c>
      <c r="H121" s="202">
        <v>986.782</v>
      </c>
      <c r="I121" s="213"/>
      <c r="J121" s="203">
        <f>ROUND($I$121*$H$121,2)</f>
        <v>0</v>
      </c>
      <c r="K121" s="200" t="s">
        <v>1188</v>
      </c>
      <c r="L121" s="102"/>
      <c r="M121" s="204"/>
      <c r="N121" s="205" t="s">
        <v>40</v>
      </c>
      <c r="P121" s="206">
        <f>$O$121*$H$121</f>
        <v>0</v>
      </c>
      <c r="Q121" s="206">
        <v>0</v>
      </c>
      <c r="R121" s="206">
        <f>$Q$121*$H$121</f>
        <v>0</v>
      </c>
      <c r="S121" s="206">
        <v>0</v>
      </c>
      <c r="T121" s="207">
        <f>$S$121*$H$121</f>
        <v>0</v>
      </c>
      <c r="AR121" s="82" t="s">
        <v>184</v>
      </c>
      <c r="AT121" s="82" t="s">
        <v>173</v>
      </c>
      <c r="AU121" s="82" t="s">
        <v>77</v>
      </c>
      <c r="AY121" s="82" t="s">
        <v>170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82" t="s">
        <v>21</v>
      </c>
      <c r="BK121" s="208">
        <f>ROUND($I$121*$H$121,2)</f>
        <v>0</v>
      </c>
      <c r="BL121" s="82" t="s">
        <v>184</v>
      </c>
      <c r="BM121" s="82" t="s">
        <v>284</v>
      </c>
    </row>
    <row r="122" spans="2:63" s="188" customFormat="1" ht="37.5" customHeight="1">
      <c r="B122" s="187"/>
      <c r="D122" s="189" t="s">
        <v>68</v>
      </c>
      <c r="E122" s="190" t="s">
        <v>206</v>
      </c>
      <c r="F122" s="190" t="s">
        <v>206</v>
      </c>
      <c r="J122" s="191">
        <f>$BK$122</f>
        <v>0</v>
      </c>
      <c r="L122" s="187"/>
      <c r="M122" s="192"/>
      <c r="P122" s="193">
        <f>$P$123</f>
        <v>0</v>
      </c>
      <c r="R122" s="193">
        <f>$R$123</f>
        <v>0</v>
      </c>
      <c r="T122" s="194">
        <f>$T$123</f>
        <v>0</v>
      </c>
      <c r="AR122" s="189" t="s">
        <v>187</v>
      </c>
      <c r="AT122" s="189" t="s">
        <v>68</v>
      </c>
      <c r="AU122" s="189" t="s">
        <v>69</v>
      </c>
      <c r="AY122" s="189" t="s">
        <v>170</v>
      </c>
      <c r="BK122" s="195">
        <f>$BK$123</f>
        <v>0</v>
      </c>
    </row>
    <row r="123" spans="2:65" s="88" customFormat="1" ht="15.75" customHeight="1">
      <c r="B123" s="102"/>
      <c r="C123" s="201" t="s">
        <v>287</v>
      </c>
      <c r="D123" s="201" t="s">
        <v>173</v>
      </c>
      <c r="E123" s="199" t="s">
        <v>1164</v>
      </c>
      <c r="F123" s="200" t="s">
        <v>209</v>
      </c>
      <c r="G123" s="201" t="s">
        <v>210</v>
      </c>
      <c r="H123" s="214"/>
      <c r="I123" s="213"/>
      <c r="J123" s="203">
        <f>ROUND($I$123*$H$123,2)</f>
        <v>0</v>
      </c>
      <c r="K123" s="200"/>
      <c r="L123" s="102"/>
      <c r="M123" s="204"/>
      <c r="N123" s="209" t="s">
        <v>40</v>
      </c>
      <c r="O123" s="210"/>
      <c r="P123" s="211">
        <f>$O$123*$H$123</f>
        <v>0</v>
      </c>
      <c r="Q123" s="211">
        <v>0</v>
      </c>
      <c r="R123" s="211">
        <f>$Q$123*$H$123</f>
        <v>0</v>
      </c>
      <c r="S123" s="211">
        <v>0</v>
      </c>
      <c r="T123" s="212">
        <f>$S$123*$H$123</f>
        <v>0</v>
      </c>
      <c r="AR123" s="82" t="s">
        <v>211</v>
      </c>
      <c r="AT123" s="82" t="s">
        <v>173</v>
      </c>
      <c r="AU123" s="82" t="s">
        <v>21</v>
      </c>
      <c r="AY123" s="82" t="s">
        <v>170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82" t="s">
        <v>21</v>
      </c>
      <c r="BK123" s="208">
        <f>ROUND($I$123*$H$123,2)</f>
        <v>0</v>
      </c>
      <c r="BL123" s="82" t="s">
        <v>211</v>
      </c>
      <c r="BM123" s="82" t="s">
        <v>287</v>
      </c>
    </row>
    <row r="124" spans="2:12" s="88" customFormat="1" ht="7.5" customHeight="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02"/>
    </row>
    <row r="218" s="87" customFormat="1" ht="14.25" customHeight="1"/>
  </sheetData>
  <sheetProtection password="CB71" sheet="1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140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1165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ROUND($J$80,2)</f>
        <v>256184.4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ROUND(SUM($BE$80:$BE$99),2)</f>
        <v>256184.4</v>
      </c>
      <c r="I30" s="163">
        <v>0.21</v>
      </c>
      <c r="J30" s="162">
        <f>ROUND(ROUND((SUM($BE$80:$BE$99)),2)*$I$30,2)</f>
        <v>53798.72</v>
      </c>
      <c r="K30" s="105"/>
    </row>
    <row r="31" spans="2:11" s="88" customFormat="1" ht="15" customHeight="1">
      <c r="B31" s="102"/>
      <c r="E31" s="108" t="s">
        <v>41</v>
      </c>
      <c r="F31" s="162">
        <f>ROUND(SUM($BF$80:$BF$99),2)</f>
        <v>0</v>
      </c>
      <c r="I31" s="163">
        <v>0.15</v>
      </c>
      <c r="J31" s="162">
        <f>ROUND(ROUND((SUM($BF$80:$BF$99)),2)*$I$31,2)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ROUND(SUM($BG$80:$BG$99),2)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ROUND(SUM($BH$80:$BH$99),2)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ROUND(SUM($BI$80:$BI$99),2)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309983.12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13 - Náklady na ostatní obecná opatření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$J$80</f>
        <v>256184.4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$J$81</f>
        <v>0</v>
      </c>
      <c r="K57" s="172"/>
    </row>
    <row r="58" spans="2:11" s="173" customFormat="1" ht="21" customHeight="1">
      <c r="B58" s="174"/>
      <c r="D58" s="175" t="s">
        <v>216</v>
      </c>
      <c r="E58" s="175"/>
      <c r="F58" s="175"/>
      <c r="G58" s="175"/>
      <c r="H58" s="175"/>
      <c r="I58" s="175"/>
      <c r="J58" s="176">
        <f>$J$82</f>
        <v>0</v>
      </c>
      <c r="K58" s="177"/>
    </row>
    <row r="59" spans="2:11" s="143" customFormat="1" ht="25.5" customHeight="1">
      <c r="B59" s="169"/>
      <c r="D59" s="170" t="s">
        <v>1166</v>
      </c>
      <c r="E59" s="170"/>
      <c r="F59" s="170"/>
      <c r="G59" s="170"/>
      <c r="H59" s="170"/>
      <c r="I59" s="170"/>
      <c r="J59" s="171">
        <f>$J$85</f>
        <v>256184.4</v>
      </c>
      <c r="K59" s="172"/>
    </row>
    <row r="60" spans="2:11" s="173" customFormat="1" ht="21" customHeight="1">
      <c r="B60" s="174"/>
      <c r="D60" s="175" t="s">
        <v>1167</v>
      </c>
      <c r="E60" s="175"/>
      <c r="F60" s="175"/>
      <c r="G60" s="175"/>
      <c r="H60" s="175"/>
      <c r="I60" s="175"/>
      <c r="J60" s="176">
        <f>$J$91</f>
        <v>0</v>
      </c>
      <c r="K60" s="177"/>
    </row>
    <row r="61" spans="2:11" s="88" customFormat="1" ht="22.5" customHeight="1">
      <c r="B61" s="102"/>
      <c r="K61" s="105"/>
    </row>
    <row r="62" spans="2:11" s="88" customFormat="1" ht="7.5" customHeight="1">
      <c r="B62" s="116"/>
      <c r="C62" s="117"/>
      <c r="D62" s="117"/>
      <c r="E62" s="117"/>
      <c r="F62" s="117"/>
      <c r="G62" s="117"/>
      <c r="H62" s="117"/>
      <c r="I62" s="117"/>
      <c r="J62" s="117"/>
      <c r="K62" s="118"/>
    </row>
    <row r="66" spans="2:12" s="88" customFormat="1" ht="7.5" customHeight="1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02"/>
    </row>
    <row r="67" spans="2:12" s="88" customFormat="1" ht="37.5" customHeight="1">
      <c r="B67" s="102"/>
      <c r="C67" s="93" t="s">
        <v>154</v>
      </c>
      <c r="L67" s="102"/>
    </row>
    <row r="68" spans="2:12" s="88" customFormat="1" ht="7.5" customHeight="1">
      <c r="B68" s="102"/>
      <c r="L68" s="102"/>
    </row>
    <row r="69" spans="2:12" s="88" customFormat="1" ht="15" customHeight="1">
      <c r="B69" s="102"/>
      <c r="C69" s="99" t="s">
        <v>16</v>
      </c>
      <c r="L69" s="102"/>
    </row>
    <row r="70" spans="2:12" s="88" customFormat="1" ht="16.5" customHeight="1">
      <c r="B70" s="102"/>
      <c r="E70" s="278" t="str">
        <f>$E$7</f>
        <v>Napojení ÚSES Komořansko - gravitační propojení přeložky vesnického potoka s řekou Bílinou</v>
      </c>
      <c r="F70" s="244"/>
      <c r="G70" s="244"/>
      <c r="H70" s="244"/>
      <c r="L70" s="102"/>
    </row>
    <row r="71" spans="2:12" s="88" customFormat="1" ht="15" customHeight="1">
      <c r="B71" s="102"/>
      <c r="C71" s="99" t="s">
        <v>143</v>
      </c>
      <c r="L71" s="102"/>
    </row>
    <row r="72" spans="2:12" s="88" customFormat="1" ht="19.5" customHeight="1">
      <c r="B72" s="102"/>
      <c r="E72" s="260" t="str">
        <f>$E$9</f>
        <v>SO 13 - Náklady na ostatní obecná opatření</v>
      </c>
      <c r="F72" s="244"/>
      <c r="G72" s="244"/>
      <c r="H72" s="244"/>
      <c r="L72" s="102"/>
    </row>
    <row r="73" spans="2:12" s="88" customFormat="1" ht="7.5" customHeight="1">
      <c r="B73" s="102"/>
      <c r="L73" s="102"/>
    </row>
    <row r="74" spans="2:12" s="88" customFormat="1" ht="18.75" customHeight="1">
      <c r="B74" s="102"/>
      <c r="C74" s="99" t="s">
        <v>22</v>
      </c>
      <c r="F74" s="80" t="str">
        <f>$F$12</f>
        <v> </v>
      </c>
      <c r="I74" s="99" t="s">
        <v>24</v>
      </c>
      <c r="J74" s="125" t="str">
        <f>IF($J$12="","",$J$12)</f>
        <v>09.02.2015</v>
      </c>
      <c r="L74" s="102"/>
    </row>
    <row r="75" spans="2:12" s="88" customFormat="1" ht="7.5" customHeight="1">
      <c r="B75" s="102"/>
      <c r="L75" s="102"/>
    </row>
    <row r="76" spans="2:12" s="88" customFormat="1" ht="15.75" customHeight="1">
      <c r="B76" s="102"/>
      <c r="C76" s="99" t="s">
        <v>27</v>
      </c>
      <c r="F76" s="80" t="str">
        <f>$E$15</f>
        <v> Ministerstvo financí</v>
      </c>
      <c r="I76" s="99" t="s">
        <v>32</v>
      </c>
      <c r="J76" s="80" t="str">
        <f>$E$21</f>
        <v> Vodohospodářské projekty Teplice spol. s r.o.</v>
      </c>
      <c r="L76" s="102"/>
    </row>
    <row r="77" spans="2:12" s="88" customFormat="1" ht="15" customHeight="1">
      <c r="B77" s="102"/>
      <c r="C77" s="99" t="s">
        <v>30</v>
      </c>
      <c r="F77" s="80">
        <f>IF($E$18="","",$E$18)</f>
      </c>
      <c r="L77" s="102"/>
    </row>
    <row r="78" spans="2:12" s="88" customFormat="1" ht="11.25" customHeight="1">
      <c r="B78" s="102"/>
      <c r="L78" s="102"/>
    </row>
    <row r="79" spans="2:20" s="178" customFormat="1" ht="30" customHeight="1">
      <c r="B79" s="179"/>
      <c r="C79" s="180" t="s">
        <v>155</v>
      </c>
      <c r="D79" s="181" t="s">
        <v>54</v>
      </c>
      <c r="E79" s="181" t="s">
        <v>50</v>
      </c>
      <c r="F79" s="181" t="s">
        <v>156</v>
      </c>
      <c r="G79" s="181" t="s">
        <v>157</v>
      </c>
      <c r="H79" s="181" t="s">
        <v>158</v>
      </c>
      <c r="I79" s="181" t="s">
        <v>159</v>
      </c>
      <c r="J79" s="181" t="s">
        <v>160</v>
      </c>
      <c r="K79" s="182" t="s">
        <v>161</v>
      </c>
      <c r="L79" s="179"/>
      <c r="M79" s="131" t="s">
        <v>162</v>
      </c>
      <c r="N79" s="132" t="s">
        <v>39</v>
      </c>
      <c r="O79" s="132" t="s">
        <v>163</v>
      </c>
      <c r="P79" s="132" t="s">
        <v>164</v>
      </c>
      <c r="Q79" s="132" t="s">
        <v>165</v>
      </c>
      <c r="R79" s="132" t="s">
        <v>166</v>
      </c>
      <c r="S79" s="132" t="s">
        <v>167</v>
      </c>
      <c r="T79" s="133" t="s">
        <v>168</v>
      </c>
    </row>
    <row r="80" spans="2:63" s="88" customFormat="1" ht="30" customHeight="1">
      <c r="B80" s="102"/>
      <c r="C80" s="136" t="s">
        <v>148</v>
      </c>
      <c r="J80" s="183">
        <f>$BK$80</f>
        <v>256184.4</v>
      </c>
      <c r="L80" s="102"/>
      <c r="M80" s="135"/>
      <c r="N80" s="126"/>
      <c r="O80" s="126"/>
      <c r="P80" s="184">
        <f>$P$81+$P$85</f>
        <v>0</v>
      </c>
      <c r="Q80" s="126"/>
      <c r="R80" s="184">
        <f>$R$81+$R$85</f>
        <v>2340</v>
      </c>
      <c r="S80" s="126"/>
      <c r="T80" s="185">
        <f>$T$81+$T$85</f>
        <v>0</v>
      </c>
      <c r="AT80" s="88" t="s">
        <v>68</v>
      </c>
      <c r="AU80" s="88" t="s">
        <v>149</v>
      </c>
      <c r="BK80" s="186">
        <f>$BK$81+$BK$85</f>
        <v>256184.4</v>
      </c>
    </row>
    <row r="81" spans="2:63" s="188" customFormat="1" ht="37.5" customHeight="1">
      <c r="B81" s="187"/>
      <c r="D81" s="189" t="s">
        <v>68</v>
      </c>
      <c r="E81" s="190" t="s">
        <v>169</v>
      </c>
      <c r="F81" s="190" t="s">
        <v>169</v>
      </c>
      <c r="J81" s="191">
        <f>$BK$81</f>
        <v>0</v>
      </c>
      <c r="L81" s="187"/>
      <c r="M81" s="192"/>
      <c r="P81" s="193">
        <f>$P$82</f>
        <v>0</v>
      </c>
      <c r="R81" s="193">
        <f>$R$82</f>
        <v>2340</v>
      </c>
      <c r="T81" s="194">
        <f>$T$82</f>
        <v>0</v>
      </c>
      <c r="AR81" s="189" t="s">
        <v>21</v>
      </c>
      <c r="AT81" s="189" t="s">
        <v>68</v>
      </c>
      <c r="AU81" s="189" t="s">
        <v>69</v>
      </c>
      <c r="AY81" s="189" t="s">
        <v>170</v>
      </c>
      <c r="BK81" s="195">
        <f>$BK$82</f>
        <v>0</v>
      </c>
    </row>
    <row r="82" spans="2:63" s="188" customFormat="1" ht="21" customHeight="1">
      <c r="B82" s="187"/>
      <c r="D82" s="189" t="s">
        <v>68</v>
      </c>
      <c r="E82" s="196" t="s">
        <v>394</v>
      </c>
      <c r="F82" s="196" t="s">
        <v>395</v>
      </c>
      <c r="J82" s="197">
        <f>$BK$82</f>
        <v>0</v>
      </c>
      <c r="L82" s="187"/>
      <c r="M82" s="192"/>
      <c r="P82" s="193">
        <f>SUM($P$83:$P$84)</f>
        <v>0</v>
      </c>
      <c r="R82" s="193">
        <f>SUM($R$83:$R$84)</f>
        <v>2340</v>
      </c>
      <c r="T82" s="194">
        <f>SUM($T$83:$T$84)</f>
        <v>0</v>
      </c>
      <c r="AR82" s="189" t="s">
        <v>21</v>
      </c>
      <c r="AT82" s="189" t="s">
        <v>68</v>
      </c>
      <c r="AU82" s="189" t="s">
        <v>21</v>
      </c>
      <c r="AY82" s="189" t="s">
        <v>170</v>
      </c>
      <c r="BK82" s="195">
        <f>SUM($BK$83:$BK$84)</f>
        <v>0</v>
      </c>
    </row>
    <row r="83" spans="2:65" s="88" customFormat="1" ht="15.75" customHeight="1">
      <c r="B83" s="102"/>
      <c r="C83" s="198" t="s">
        <v>21</v>
      </c>
      <c r="D83" s="198" t="s">
        <v>173</v>
      </c>
      <c r="E83" s="199" t="s">
        <v>1168</v>
      </c>
      <c r="F83" s="200" t="s">
        <v>398</v>
      </c>
      <c r="G83" s="201" t="s">
        <v>180</v>
      </c>
      <c r="H83" s="202">
        <v>1500</v>
      </c>
      <c r="I83" s="213"/>
      <c r="J83" s="203">
        <f>ROUND($I$83*$H$83,2)</f>
        <v>0</v>
      </c>
      <c r="K83" s="200"/>
      <c r="L83" s="102"/>
      <c r="M83" s="204"/>
      <c r="N83" s="205" t="s">
        <v>40</v>
      </c>
      <c r="P83" s="206">
        <f>$O$83*$H$83</f>
        <v>0</v>
      </c>
      <c r="Q83" s="206">
        <v>1.56</v>
      </c>
      <c r="R83" s="206">
        <f>$Q$83*$H$83</f>
        <v>2340</v>
      </c>
      <c r="S83" s="206">
        <v>0</v>
      </c>
      <c r="T83" s="207">
        <f>$S$83*$H$83</f>
        <v>0</v>
      </c>
      <c r="AR83" s="82" t="s">
        <v>177</v>
      </c>
      <c r="AT83" s="82" t="s">
        <v>173</v>
      </c>
      <c r="AU83" s="82" t="s">
        <v>77</v>
      </c>
      <c r="AY83" s="88" t="s">
        <v>170</v>
      </c>
      <c r="BE83" s="208">
        <f>IF($N$83="základní",$J$83,0)</f>
        <v>0</v>
      </c>
      <c r="BF83" s="208">
        <f>IF($N$83="snížená",$J$83,0)</f>
        <v>0</v>
      </c>
      <c r="BG83" s="208">
        <f>IF($N$83="zákl. přenesená",$J$83,0)</f>
        <v>0</v>
      </c>
      <c r="BH83" s="208">
        <f>IF($N$83="sníž. přenesená",$J$83,0)</f>
        <v>0</v>
      </c>
      <c r="BI83" s="208">
        <f>IF($N$83="nulová",$J$83,0)</f>
        <v>0</v>
      </c>
      <c r="BJ83" s="82" t="s">
        <v>21</v>
      </c>
      <c r="BK83" s="208">
        <f>ROUND($I$83*$H$83,2)</f>
        <v>0</v>
      </c>
      <c r="BL83" s="82" t="s">
        <v>177</v>
      </c>
      <c r="BM83" s="82" t="s">
        <v>21</v>
      </c>
    </row>
    <row r="84" spans="2:51" s="88" customFormat="1" ht="15.75" customHeight="1">
      <c r="B84" s="215"/>
      <c r="D84" s="216" t="s">
        <v>223</v>
      </c>
      <c r="E84" s="217"/>
      <c r="F84" s="217" t="s">
        <v>1169</v>
      </c>
      <c r="H84" s="218">
        <v>1500</v>
      </c>
      <c r="L84" s="215"/>
      <c r="M84" s="219"/>
      <c r="T84" s="220"/>
      <c r="AT84" s="221" t="s">
        <v>223</v>
      </c>
      <c r="AU84" s="221" t="s">
        <v>77</v>
      </c>
      <c r="AV84" s="221" t="s">
        <v>77</v>
      </c>
      <c r="AW84" s="221" t="s">
        <v>149</v>
      </c>
      <c r="AX84" s="221" t="s">
        <v>69</v>
      </c>
      <c r="AY84" s="221" t="s">
        <v>170</v>
      </c>
    </row>
    <row r="85" spans="2:63" s="188" customFormat="1" ht="37.5" customHeight="1">
      <c r="B85" s="187"/>
      <c r="D85" s="189" t="s">
        <v>68</v>
      </c>
      <c r="E85" s="190" t="s">
        <v>1170</v>
      </c>
      <c r="F85" s="190" t="s">
        <v>1171</v>
      </c>
      <c r="J85" s="191">
        <f>$BK$85</f>
        <v>256184.4</v>
      </c>
      <c r="L85" s="187"/>
      <c r="M85" s="192"/>
      <c r="P85" s="193">
        <f>$P$86+SUM($P$87:$P$91)</f>
        <v>0</v>
      </c>
      <c r="R85" s="193">
        <f>$R$86+SUM($R$87:$R$91)</f>
        <v>0</v>
      </c>
      <c r="T85" s="194">
        <f>$T$86+SUM($T$87:$T$91)</f>
        <v>0</v>
      </c>
      <c r="AR85" s="189" t="s">
        <v>187</v>
      </c>
      <c r="AT85" s="189" t="s">
        <v>68</v>
      </c>
      <c r="AU85" s="189" t="s">
        <v>69</v>
      </c>
      <c r="AY85" s="189" t="s">
        <v>170</v>
      </c>
      <c r="BK85" s="195">
        <f>$BK$86+SUM($BK$87:$BK$91)</f>
        <v>256184.4</v>
      </c>
    </row>
    <row r="86" spans="2:65" s="88" customFormat="1" ht="26.25" customHeight="1">
      <c r="B86" s="102"/>
      <c r="C86" s="198" t="s">
        <v>77</v>
      </c>
      <c r="D86" s="198" t="s">
        <v>173</v>
      </c>
      <c r="E86" s="199" t="s">
        <v>1172</v>
      </c>
      <c r="F86" s="200" t="s">
        <v>1173</v>
      </c>
      <c r="G86" s="201" t="s">
        <v>176</v>
      </c>
      <c r="H86" s="202">
        <v>1</v>
      </c>
      <c r="I86" s="213"/>
      <c r="J86" s="203">
        <f>ROUND($I$86*$H$86,2)</f>
        <v>0</v>
      </c>
      <c r="K86" s="200"/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184</v>
      </c>
      <c r="AT86" s="82" t="s">
        <v>173</v>
      </c>
      <c r="AU86" s="82" t="s">
        <v>21</v>
      </c>
      <c r="AY86" s="88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184</v>
      </c>
      <c r="BM86" s="82" t="s">
        <v>1174</v>
      </c>
    </row>
    <row r="87" spans="2:65" s="88" customFormat="1" ht="26.25" customHeight="1">
      <c r="B87" s="102"/>
      <c r="C87" s="201" t="s">
        <v>181</v>
      </c>
      <c r="D87" s="201" t="s">
        <v>173</v>
      </c>
      <c r="E87" s="199" t="s">
        <v>1175</v>
      </c>
      <c r="F87" s="200" t="s">
        <v>1176</v>
      </c>
      <c r="G87" s="201" t="s">
        <v>176</v>
      </c>
      <c r="H87" s="202">
        <v>1</v>
      </c>
      <c r="I87" s="213"/>
      <c r="J87" s="203">
        <f>ROUND($I$87*$H$87,2)</f>
        <v>0</v>
      </c>
      <c r="K87" s="200"/>
      <c r="L87" s="102"/>
      <c r="M87" s="204"/>
      <c r="N87" s="205" t="s">
        <v>40</v>
      </c>
      <c r="P87" s="206">
        <f>$O$87*$H$87</f>
        <v>0</v>
      </c>
      <c r="Q87" s="206">
        <v>0</v>
      </c>
      <c r="R87" s="206">
        <f>$Q$87*$H$87</f>
        <v>0</v>
      </c>
      <c r="S87" s="206">
        <v>0</v>
      </c>
      <c r="T87" s="207">
        <f>$S$87*$H$87</f>
        <v>0</v>
      </c>
      <c r="AR87" s="82" t="s">
        <v>184</v>
      </c>
      <c r="AT87" s="82" t="s">
        <v>173</v>
      </c>
      <c r="AU87" s="82" t="s">
        <v>21</v>
      </c>
      <c r="AY87" s="82" t="s">
        <v>170</v>
      </c>
      <c r="BE87" s="208">
        <f>IF($N$87="základní",$J$87,0)</f>
        <v>0</v>
      </c>
      <c r="BF87" s="208">
        <f>IF($N$87="snížená",$J$87,0)</f>
        <v>0</v>
      </c>
      <c r="BG87" s="208">
        <f>IF($N$87="zákl. přenesená",$J$87,0)</f>
        <v>0</v>
      </c>
      <c r="BH87" s="208">
        <f>IF($N$87="sníž. přenesená",$J$87,0)</f>
        <v>0</v>
      </c>
      <c r="BI87" s="208">
        <f>IF($N$87="nulová",$J$87,0)</f>
        <v>0</v>
      </c>
      <c r="BJ87" s="82" t="s">
        <v>21</v>
      </c>
      <c r="BK87" s="208">
        <f>ROUND($I$87*$H$87,2)</f>
        <v>0</v>
      </c>
      <c r="BL87" s="82" t="s">
        <v>184</v>
      </c>
      <c r="BM87" s="82" t="s">
        <v>1177</v>
      </c>
    </row>
    <row r="88" spans="2:47" s="88" customFormat="1" ht="16.5" customHeight="1">
      <c r="B88" s="102"/>
      <c r="D88" s="216" t="s">
        <v>290</v>
      </c>
      <c r="F88" s="228" t="s">
        <v>1178</v>
      </c>
      <c r="L88" s="102"/>
      <c r="M88" s="128"/>
      <c r="T88" s="129"/>
      <c r="AT88" s="88" t="s">
        <v>290</v>
      </c>
      <c r="AU88" s="88" t="s">
        <v>21</v>
      </c>
    </row>
    <row r="89" spans="2:65" s="88" customFormat="1" ht="27" customHeight="1">
      <c r="B89" s="102"/>
      <c r="C89" s="198" t="s">
        <v>184</v>
      </c>
      <c r="D89" s="198" t="s">
        <v>173</v>
      </c>
      <c r="E89" s="199" t="s">
        <v>1179</v>
      </c>
      <c r="F89" s="200" t="s">
        <v>1180</v>
      </c>
      <c r="G89" s="201" t="s">
        <v>176</v>
      </c>
      <c r="H89" s="202">
        <v>1</v>
      </c>
      <c r="I89" s="83">
        <v>193997.4</v>
      </c>
      <c r="J89" s="203">
        <f>ROUND($I$89*$H$89,2)</f>
        <v>193997.4</v>
      </c>
      <c r="K89" s="200"/>
      <c r="L89" s="102"/>
      <c r="M89" s="204"/>
      <c r="N89" s="205" t="s">
        <v>40</v>
      </c>
      <c r="P89" s="206">
        <f>$O$89*$H$89</f>
        <v>0</v>
      </c>
      <c r="Q89" s="206">
        <v>0</v>
      </c>
      <c r="R89" s="206">
        <f>$Q$89*$H$89</f>
        <v>0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21</v>
      </c>
      <c r="AY89" s="88" t="s">
        <v>170</v>
      </c>
      <c r="BE89" s="208">
        <f>IF($N$89="základní",$J$89,0)</f>
        <v>193997.4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193997.4</v>
      </c>
      <c r="BL89" s="82" t="s">
        <v>184</v>
      </c>
      <c r="BM89" s="82" t="s">
        <v>1181</v>
      </c>
    </row>
    <row r="90" spans="2:65" s="88" customFormat="1" ht="27" customHeight="1">
      <c r="B90" s="102"/>
      <c r="C90" s="201" t="s">
        <v>187</v>
      </c>
      <c r="D90" s="201" t="s">
        <v>173</v>
      </c>
      <c r="E90" s="199" t="s">
        <v>1182</v>
      </c>
      <c r="F90" s="200" t="s">
        <v>1183</v>
      </c>
      <c r="G90" s="201" t="s">
        <v>176</v>
      </c>
      <c r="H90" s="202">
        <v>1</v>
      </c>
      <c r="I90" s="83">
        <v>62187</v>
      </c>
      <c r="J90" s="203">
        <f>ROUND($I$90*$H$90,2)</f>
        <v>62187</v>
      </c>
      <c r="K90" s="200"/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21</v>
      </c>
      <c r="AY90" s="82" t="s">
        <v>170</v>
      </c>
      <c r="BE90" s="208">
        <f>IF($N$90="základní",$J$90,0)</f>
        <v>62187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62187</v>
      </c>
      <c r="BL90" s="82" t="s">
        <v>184</v>
      </c>
      <c r="BM90" s="82" t="s">
        <v>1184</v>
      </c>
    </row>
    <row r="91" spans="2:63" s="188" customFormat="1" ht="30.75" customHeight="1">
      <c r="B91" s="187"/>
      <c r="D91" s="189" t="s">
        <v>68</v>
      </c>
      <c r="E91" s="196" t="s">
        <v>206</v>
      </c>
      <c r="F91" s="196" t="s">
        <v>1185</v>
      </c>
      <c r="J91" s="197">
        <f>$BK$91</f>
        <v>0</v>
      </c>
      <c r="L91" s="187"/>
      <c r="M91" s="192"/>
      <c r="P91" s="193">
        <f>SUM($P$92:$P$99)</f>
        <v>0</v>
      </c>
      <c r="R91" s="193">
        <f>SUM($R$92:$R$99)</f>
        <v>0</v>
      </c>
      <c r="T91" s="194">
        <f>SUM($T$92:$T$99)</f>
        <v>0</v>
      </c>
      <c r="AR91" s="189" t="s">
        <v>187</v>
      </c>
      <c r="AT91" s="189" t="s">
        <v>68</v>
      </c>
      <c r="AU91" s="189" t="s">
        <v>21</v>
      </c>
      <c r="AY91" s="189" t="s">
        <v>170</v>
      </c>
      <c r="BK91" s="195">
        <f>SUM($BK$92:$BK$99)</f>
        <v>0</v>
      </c>
    </row>
    <row r="92" spans="2:65" s="88" customFormat="1" ht="15.75" customHeight="1">
      <c r="B92" s="102"/>
      <c r="C92" s="201" t="s">
        <v>190</v>
      </c>
      <c r="D92" s="201" t="s">
        <v>173</v>
      </c>
      <c r="E92" s="199" t="s">
        <v>1186</v>
      </c>
      <c r="F92" s="200" t="s">
        <v>1187</v>
      </c>
      <c r="G92" s="201" t="s">
        <v>176</v>
      </c>
      <c r="H92" s="202">
        <v>50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211</v>
      </c>
      <c r="AT92" s="82" t="s">
        <v>173</v>
      </c>
      <c r="AU92" s="82" t="s">
        <v>77</v>
      </c>
      <c r="AY92" s="82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211</v>
      </c>
      <c r="BM92" s="82" t="s">
        <v>1189</v>
      </c>
    </row>
    <row r="93" spans="2:51" s="88" customFormat="1" ht="15.75" customHeight="1">
      <c r="B93" s="215"/>
      <c r="D93" s="216" t="s">
        <v>223</v>
      </c>
      <c r="E93" s="217"/>
      <c r="F93" s="217" t="s">
        <v>1190</v>
      </c>
      <c r="H93" s="218">
        <v>50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15.75" customHeight="1">
      <c r="B94" s="102"/>
      <c r="C94" s="198" t="s">
        <v>193</v>
      </c>
      <c r="D94" s="198" t="s">
        <v>173</v>
      </c>
      <c r="E94" s="199" t="s">
        <v>1191</v>
      </c>
      <c r="F94" s="200" t="s">
        <v>1192</v>
      </c>
      <c r="G94" s="201" t="s">
        <v>176</v>
      </c>
      <c r="H94" s="202">
        <v>200</v>
      </c>
      <c r="I94" s="213"/>
      <c r="J94" s="203">
        <f>ROUND($I$94*$H$94,2)</f>
        <v>0</v>
      </c>
      <c r="K94" s="200" t="s">
        <v>1188</v>
      </c>
      <c r="L94" s="102"/>
      <c r="M94" s="204"/>
      <c r="N94" s="205" t="s">
        <v>40</v>
      </c>
      <c r="P94" s="206">
        <f>$O$94*$H$94</f>
        <v>0</v>
      </c>
      <c r="Q94" s="206">
        <v>0</v>
      </c>
      <c r="R94" s="206">
        <f>$Q$94*$H$94</f>
        <v>0</v>
      </c>
      <c r="S94" s="206">
        <v>0</v>
      </c>
      <c r="T94" s="207">
        <f>$S$94*$H$94</f>
        <v>0</v>
      </c>
      <c r="AR94" s="82" t="s">
        <v>211</v>
      </c>
      <c r="AT94" s="82" t="s">
        <v>173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211</v>
      </c>
      <c r="BM94" s="82" t="s">
        <v>1193</v>
      </c>
    </row>
    <row r="95" spans="2:47" s="88" customFormat="1" ht="16.5" customHeight="1">
      <c r="B95" s="102"/>
      <c r="D95" s="216" t="s">
        <v>290</v>
      </c>
      <c r="F95" s="228" t="s">
        <v>1194</v>
      </c>
      <c r="L95" s="102"/>
      <c r="M95" s="128"/>
      <c r="T95" s="129"/>
      <c r="AT95" s="88" t="s">
        <v>290</v>
      </c>
      <c r="AU95" s="88" t="s">
        <v>77</v>
      </c>
    </row>
    <row r="96" spans="2:51" s="88" customFormat="1" ht="15.75" customHeight="1">
      <c r="B96" s="215"/>
      <c r="D96" s="222" t="s">
        <v>223</v>
      </c>
      <c r="E96" s="221"/>
      <c r="F96" s="217" t="s">
        <v>1195</v>
      </c>
      <c r="H96" s="218">
        <v>200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196</v>
      </c>
      <c r="D97" s="198" t="s">
        <v>173</v>
      </c>
      <c r="E97" s="199" t="s">
        <v>1196</v>
      </c>
      <c r="F97" s="200" t="s">
        <v>1197</v>
      </c>
      <c r="G97" s="201" t="s">
        <v>205</v>
      </c>
      <c r="H97" s="202">
        <v>960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211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211</v>
      </c>
      <c r="BM97" s="82" t="s">
        <v>1198</v>
      </c>
    </row>
    <row r="98" spans="2:47" s="88" customFormat="1" ht="16.5" customHeight="1">
      <c r="B98" s="102"/>
      <c r="D98" s="216" t="s">
        <v>290</v>
      </c>
      <c r="F98" s="228" t="s">
        <v>1199</v>
      </c>
      <c r="L98" s="102"/>
      <c r="M98" s="128"/>
      <c r="T98" s="129"/>
      <c r="AT98" s="88" t="s">
        <v>290</v>
      </c>
      <c r="AU98" s="88" t="s">
        <v>77</v>
      </c>
    </row>
    <row r="99" spans="2:51" s="88" customFormat="1" ht="15.75" customHeight="1">
      <c r="B99" s="215"/>
      <c r="D99" s="222" t="s">
        <v>223</v>
      </c>
      <c r="E99" s="221"/>
      <c r="F99" s="217" t="s">
        <v>1200</v>
      </c>
      <c r="H99" s="218">
        <v>960</v>
      </c>
      <c r="L99" s="215"/>
      <c r="M99" s="239"/>
      <c r="N99" s="240"/>
      <c r="O99" s="240"/>
      <c r="P99" s="240"/>
      <c r="Q99" s="240"/>
      <c r="R99" s="240"/>
      <c r="S99" s="240"/>
      <c r="T99" s="241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12" s="88" customFormat="1" ht="7.5" customHeight="1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02"/>
    </row>
    <row r="218" s="87" customFormat="1" ht="14.25" customHeight="1"/>
  </sheetData>
  <sheetProtection password="CB71" sheet="1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10" customFormat="1" ht="45" customHeight="1">
      <c r="B3" s="8"/>
      <c r="C3" s="280" t="s">
        <v>1208</v>
      </c>
      <c r="D3" s="280"/>
      <c r="E3" s="280"/>
      <c r="F3" s="280"/>
      <c r="G3" s="280"/>
      <c r="H3" s="280"/>
      <c r="I3" s="280"/>
      <c r="J3" s="280"/>
      <c r="K3" s="9"/>
    </row>
    <row r="4" spans="2:11" ht="25.5" customHeight="1">
      <c r="B4" s="11"/>
      <c r="C4" s="281" t="s">
        <v>1209</v>
      </c>
      <c r="D4" s="281"/>
      <c r="E4" s="281"/>
      <c r="F4" s="281"/>
      <c r="G4" s="281"/>
      <c r="H4" s="281"/>
      <c r="I4" s="281"/>
      <c r="J4" s="281"/>
      <c r="K4" s="12"/>
    </row>
    <row r="5" spans="2:11" ht="5.25" customHeight="1">
      <c r="B5" s="11"/>
      <c r="C5" s="13"/>
      <c r="D5" s="13"/>
      <c r="E5" s="13"/>
      <c r="F5" s="13"/>
      <c r="G5" s="13"/>
      <c r="H5" s="13"/>
      <c r="I5" s="13"/>
      <c r="J5" s="13"/>
      <c r="K5" s="12"/>
    </row>
    <row r="6" spans="2:11" ht="15" customHeight="1">
      <c r="B6" s="11"/>
      <c r="C6" s="282" t="s">
        <v>1210</v>
      </c>
      <c r="D6" s="282"/>
      <c r="E6" s="282"/>
      <c r="F6" s="282"/>
      <c r="G6" s="282"/>
      <c r="H6" s="282"/>
      <c r="I6" s="282"/>
      <c r="J6" s="282"/>
      <c r="K6" s="12"/>
    </row>
    <row r="7" spans="2:11" ht="15" customHeight="1">
      <c r="B7" s="15"/>
      <c r="C7" s="282" t="s">
        <v>1211</v>
      </c>
      <c r="D7" s="282"/>
      <c r="E7" s="282"/>
      <c r="F7" s="282"/>
      <c r="G7" s="282"/>
      <c r="H7" s="282"/>
      <c r="I7" s="282"/>
      <c r="J7" s="282"/>
      <c r="K7" s="12"/>
    </row>
    <row r="8" spans="2:11" ht="12.75" customHeight="1">
      <c r="B8" s="15"/>
      <c r="C8" s="14"/>
      <c r="D8" s="14"/>
      <c r="E8" s="14"/>
      <c r="F8" s="14"/>
      <c r="G8" s="14"/>
      <c r="H8" s="14"/>
      <c r="I8" s="14"/>
      <c r="J8" s="14"/>
      <c r="K8" s="12"/>
    </row>
    <row r="9" spans="2:11" ht="15" customHeight="1">
      <c r="B9" s="15"/>
      <c r="C9" s="282" t="s">
        <v>1212</v>
      </c>
      <c r="D9" s="282"/>
      <c r="E9" s="282"/>
      <c r="F9" s="282"/>
      <c r="G9" s="282"/>
      <c r="H9" s="282"/>
      <c r="I9" s="282"/>
      <c r="J9" s="282"/>
      <c r="K9" s="12"/>
    </row>
    <row r="10" spans="2:11" ht="15" customHeight="1">
      <c r="B10" s="15"/>
      <c r="C10" s="14"/>
      <c r="D10" s="282" t="s">
        <v>1213</v>
      </c>
      <c r="E10" s="282"/>
      <c r="F10" s="282"/>
      <c r="G10" s="282"/>
      <c r="H10" s="282"/>
      <c r="I10" s="282"/>
      <c r="J10" s="282"/>
      <c r="K10" s="12"/>
    </row>
    <row r="11" spans="2:11" ht="15" customHeight="1">
      <c r="B11" s="15"/>
      <c r="C11" s="16"/>
      <c r="D11" s="282" t="s">
        <v>1214</v>
      </c>
      <c r="E11" s="282"/>
      <c r="F11" s="282"/>
      <c r="G11" s="282"/>
      <c r="H11" s="282"/>
      <c r="I11" s="282"/>
      <c r="J11" s="282"/>
      <c r="K11" s="12"/>
    </row>
    <row r="12" spans="2:11" ht="12.75" customHeight="1">
      <c r="B12" s="15"/>
      <c r="C12" s="16"/>
      <c r="D12" s="16"/>
      <c r="E12" s="16"/>
      <c r="F12" s="16"/>
      <c r="G12" s="16"/>
      <c r="H12" s="16"/>
      <c r="I12" s="16"/>
      <c r="J12" s="16"/>
      <c r="K12" s="12"/>
    </row>
    <row r="13" spans="2:11" ht="15" customHeight="1">
      <c r="B13" s="15"/>
      <c r="C13" s="16"/>
      <c r="D13" s="282" t="s">
        <v>1215</v>
      </c>
      <c r="E13" s="282"/>
      <c r="F13" s="282"/>
      <c r="G13" s="282"/>
      <c r="H13" s="282"/>
      <c r="I13" s="282"/>
      <c r="J13" s="282"/>
      <c r="K13" s="12"/>
    </row>
    <row r="14" spans="2:11" ht="15" customHeight="1">
      <c r="B14" s="15"/>
      <c r="C14" s="16"/>
      <c r="D14" s="282" t="s">
        <v>1216</v>
      </c>
      <c r="E14" s="282"/>
      <c r="F14" s="282"/>
      <c r="G14" s="282"/>
      <c r="H14" s="282"/>
      <c r="I14" s="282"/>
      <c r="J14" s="282"/>
      <c r="K14" s="12"/>
    </row>
    <row r="15" spans="2:11" ht="15" customHeight="1">
      <c r="B15" s="15"/>
      <c r="C15" s="16"/>
      <c r="D15" s="282" t="s">
        <v>1217</v>
      </c>
      <c r="E15" s="282"/>
      <c r="F15" s="282"/>
      <c r="G15" s="282"/>
      <c r="H15" s="282"/>
      <c r="I15" s="282"/>
      <c r="J15" s="282"/>
      <c r="K15" s="12"/>
    </row>
    <row r="16" spans="2:11" ht="15" customHeight="1">
      <c r="B16" s="15"/>
      <c r="C16" s="16"/>
      <c r="D16" s="16"/>
      <c r="E16" s="17" t="s">
        <v>75</v>
      </c>
      <c r="F16" s="282" t="s">
        <v>1218</v>
      </c>
      <c r="G16" s="282"/>
      <c r="H16" s="282"/>
      <c r="I16" s="282"/>
      <c r="J16" s="282"/>
      <c r="K16" s="12"/>
    </row>
    <row r="17" spans="2:11" ht="15" customHeight="1">
      <c r="B17" s="15"/>
      <c r="C17" s="16"/>
      <c r="D17" s="16"/>
      <c r="E17" s="17" t="s">
        <v>1219</v>
      </c>
      <c r="F17" s="282" t="s">
        <v>1220</v>
      </c>
      <c r="G17" s="282"/>
      <c r="H17" s="282"/>
      <c r="I17" s="282"/>
      <c r="J17" s="282"/>
      <c r="K17" s="12"/>
    </row>
    <row r="18" spans="2:11" ht="15" customHeight="1">
      <c r="B18" s="15"/>
      <c r="C18" s="16"/>
      <c r="D18" s="16"/>
      <c r="E18" s="17" t="s">
        <v>1221</v>
      </c>
      <c r="F18" s="282" t="s">
        <v>1222</v>
      </c>
      <c r="G18" s="282"/>
      <c r="H18" s="282"/>
      <c r="I18" s="282"/>
      <c r="J18" s="282"/>
      <c r="K18" s="12"/>
    </row>
    <row r="19" spans="2:11" ht="15" customHeight="1">
      <c r="B19" s="15"/>
      <c r="C19" s="16"/>
      <c r="D19" s="16"/>
      <c r="E19" s="17" t="s">
        <v>1223</v>
      </c>
      <c r="F19" s="282" t="s">
        <v>1224</v>
      </c>
      <c r="G19" s="282"/>
      <c r="H19" s="282"/>
      <c r="I19" s="282"/>
      <c r="J19" s="282"/>
      <c r="K19" s="12"/>
    </row>
    <row r="20" spans="2:11" ht="15" customHeight="1">
      <c r="B20" s="15"/>
      <c r="C20" s="16"/>
      <c r="D20" s="16"/>
      <c r="E20" s="17" t="s">
        <v>1225</v>
      </c>
      <c r="F20" s="282" t="s">
        <v>1226</v>
      </c>
      <c r="G20" s="282"/>
      <c r="H20" s="282"/>
      <c r="I20" s="282"/>
      <c r="J20" s="282"/>
      <c r="K20" s="12"/>
    </row>
    <row r="21" spans="2:11" ht="15" customHeight="1">
      <c r="B21" s="15"/>
      <c r="C21" s="16"/>
      <c r="D21" s="16"/>
      <c r="E21" s="17" t="s">
        <v>1227</v>
      </c>
      <c r="F21" s="282" t="s">
        <v>1228</v>
      </c>
      <c r="G21" s="282"/>
      <c r="H21" s="282"/>
      <c r="I21" s="282"/>
      <c r="J21" s="282"/>
      <c r="K21" s="12"/>
    </row>
    <row r="22" spans="2:11" ht="12.75" customHeight="1">
      <c r="B22" s="15"/>
      <c r="C22" s="16"/>
      <c r="D22" s="16"/>
      <c r="E22" s="16"/>
      <c r="F22" s="16"/>
      <c r="G22" s="16"/>
      <c r="H22" s="16"/>
      <c r="I22" s="16"/>
      <c r="J22" s="16"/>
      <c r="K22" s="12"/>
    </row>
    <row r="23" spans="2:11" ht="15" customHeight="1">
      <c r="B23" s="15"/>
      <c r="C23" s="282" t="s">
        <v>1229</v>
      </c>
      <c r="D23" s="282"/>
      <c r="E23" s="282"/>
      <c r="F23" s="282"/>
      <c r="G23" s="282"/>
      <c r="H23" s="282"/>
      <c r="I23" s="282"/>
      <c r="J23" s="282"/>
      <c r="K23" s="12"/>
    </row>
    <row r="24" spans="2:11" ht="15" customHeight="1">
      <c r="B24" s="15"/>
      <c r="C24" s="282" t="s">
        <v>1230</v>
      </c>
      <c r="D24" s="282"/>
      <c r="E24" s="282"/>
      <c r="F24" s="282"/>
      <c r="G24" s="282"/>
      <c r="H24" s="282"/>
      <c r="I24" s="282"/>
      <c r="J24" s="282"/>
      <c r="K24" s="12"/>
    </row>
    <row r="25" spans="2:11" ht="15" customHeight="1">
      <c r="B25" s="15"/>
      <c r="C25" s="14"/>
      <c r="D25" s="282" t="s">
        <v>1231</v>
      </c>
      <c r="E25" s="282"/>
      <c r="F25" s="282"/>
      <c r="G25" s="282"/>
      <c r="H25" s="282"/>
      <c r="I25" s="282"/>
      <c r="J25" s="282"/>
      <c r="K25" s="12"/>
    </row>
    <row r="26" spans="2:11" ht="15" customHeight="1">
      <c r="B26" s="15"/>
      <c r="C26" s="16"/>
      <c r="D26" s="282" t="s">
        <v>1232</v>
      </c>
      <c r="E26" s="282"/>
      <c r="F26" s="282"/>
      <c r="G26" s="282"/>
      <c r="H26" s="282"/>
      <c r="I26" s="282"/>
      <c r="J26" s="282"/>
      <c r="K26" s="12"/>
    </row>
    <row r="27" spans="2:11" ht="12.75" customHeight="1">
      <c r="B27" s="15"/>
      <c r="C27" s="16"/>
      <c r="D27" s="16"/>
      <c r="E27" s="16"/>
      <c r="F27" s="16"/>
      <c r="G27" s="16"/>
      <c r="H27" s="16"/>
      <c r="I27" s="16"/>
      <c r="J27" s="16"/>
      <c r="K27" s="12"/>
    </row>
    <row r="28" spans="2:11" ht="15" customHeight="1">
      <c r="B28" s="15"/>
      <c r="C28" s="16"/>
      <c r="D28" s="282" t="s">
        <v>1233</v>
      </c>
      <c r="E28" s="282"/>
      <c r="F28" s="282"/>
      <c r="G28" s="282"/>
      <c r="H28" s="282"/>
      <c r="I28" s="282"/>
      <c r="J28" s="282"/>
      <c r="K28" s="12"/>
    </row>
    <row r="29" spans="2:11" ht="15" customHeight="1">
      <c r="B29" s="15"/>
      <c r="C29" s="16"/>
      <c r="D29" s="282" t="s">
        <v>1234</v>
      </c>
      <c r="E29" s="282"/>
      <c r="F29" s="282"/>
      <c r="G29" s="282"/>
      <c r="H29" s="282"/>
      <c r="I29" s="282"/>
      <c r="J29" s="282"/>
      <c r="K29" s="12"/>
    </row>
    <row r="30" spans="2:11" ht="12.75" customHeight="1">
      <c r="B30" s="15"/>
      <c r="C30" s="16"/>
      <c r="D30" s="16"/>
      <c r="E30" s="16"/>
      <c r="F30" s="16"/>
      <c r="G30" s="16"/>
      <c r="H30" s="16"/>
      <c r="I30" s="16"/>
      <c r="J30" s="16"/>
      <c r="K30" s="12"/>
    </row>
    <row r="31" spans="2:11" ht="15" customHeight="1">
      <c r="B31" s="15"/>
      <c r="C31" s="16"/>
      <c r="D31" s="282" t="s">
        <v>1235</v>
      </c>
      <c r="E31" s="282"/>
      <c r="F31" s="282"/>
      <c r="G31" s="282"/>
      <c r="H31" s="282"/>
      <c r="I31" s="282"/>
      <c r="J31" s="282"/>
      <c r="K31" s="12"/>
    </row>
    <row r="32" spans="2:11" ht="15" customHeight="1">
      <c r="B32" s="15"/>
      <c r="C32" s="16"/>
      <c r="D32" s="282" t="s">
        <v>1236</v>
      </c>
      <c r="E32" s="282"/>
      <c r="F32" s="282"/>
      <c r="G32" s="282"/>
      <c r="H32" s="282"/>
      <c r="I32" s="282"/>
      <c r="J32" s="282"/>
      <c r="K32" s="12"/>
    </row>
    <row r="33" spans="2:11" ht="15" customHeight="1">
      <c r="B33" s="15"/>
      <c r="C33" s="16"/>
      <c r="D33" s="282" t="s">
        <v>1237</v>
      </c>
      <c r="E33" s="282"/>
      <c r="F33" s="282"/>
      <c r="G33" s="282"/>
      <c r="H33" s="282"/>
      <c r="I33" s="282"/>
      <c r="J33" s="282"/>
      <c r="K33" s="12"/>
    </row>
    <row r="34" spans="2:11" ht="15" customHeight="1">
      <c r="B34" s="15"/>
      <c r="C34" s="16"/>
      <c r="D34" s="14"/>
      <c r="E34" s="18" t="s">
        <v>155</v>
      </c>
      <c r="F34" s="14"/>
      <c r="G34" s="282" t="s">
        <v>1238</v>
      </c>
      <c r="H34" s="282"/>
      <c r="I34" s="282"/>
      <c r="J34" s="282"/>
      <c r="K34" s="12"/>
    </row>
    <row r="35" spans="2:11" ht="30.75" customHeight="1">
      <c r="B35" s="15"/>
      <c r="C35" s="16"/>
      <c r="D35" s="14"/>
      <c r="E35" s="18" t="s">
        <v>1239</v>
      </c>
      <c r="F35" s="14"/>
      <c r="G35" s="282" t="s">
        <v>1240</v>
      </c>
      <c r="H35" s="282"/>
      <c r="I35" s="282"/>
      <c r="J35" s="282"/>
      <c r="K35" s="12"/>
    </row>
    <row r="36" spans="2:11" ht="15" customHeight="1">
      <c r="B36" s="15"/>
      <c r="C36" s="16"/>
      <c r="D36" s="14"/>
      <c r="E36" s="18" t="s">
        <v>50</v>
      </c>
      <c r="F36" s="14"/>
      <c r="G36" s="282" t="s">
        <v>1241</v>
      </c>
      <c r="H36" s="282"/>
      <c r="I36" s="282"/>
      <c r="J36" s="282"/>
      <c r="K36" s="12"/>
    </row>
    <row r="37" spans="2:11" ht="15" customHeight="1">
      <c r="B37" s="15"/>
      <c r="C37" s="16"/>
      <c r="D37" s="14"/>
      <c r="E37" s="18" t="s">
        <v>156</v>
      </c>
      <c r="F37" s="14"/>
      <c r="G37" s="282" t="s">
        <v>1242</v>
      </c>
      <c r="H37" s="282"/>
      <c r="I37" s="282"/>
      <c r="J37" s="282"/>
      <c r="K37" s="12"/>
    </row>
    <row r="38" spans="2:11" ht="15" customHeight="1">
      <c r="B38" s="15"/>
      <c r="C38" s="16"/>
      <c r="D38" s="14"/>
      <c r="E38" s="18" t="s">
        <v>157</v>
      </c>
      <c r="F38" s="14"/>
      <c r="G38" s="282" t="s">
        <v>1243</v>
      </c>
      <c r="H38" s="282"/>
      <c r="I38" s="282"/>
      <c r="J38" s="282"/>
      <c r="K38" s="12"/>
    </row>
    <row r="39" spans="2:11" ht="15" customHeight="1">
      <c r="B39" s="15"/>
      <c r="C39" s="16"/>
      <c r="D39" s="14"/>
      <c r="E39" s="18" t="s">
        <v>158</v>
      </c>
      <c r="F39" s="14"/>
      <c r="G39" s="282" t="s">
        <v>1244</v>
      </c>
      <c r="H39" s="282"/>
      <c r="I39" s="282"/>
      <c r="J39" s="282"/>
      <c r="K39" s="12"/>
    </row>
    <row r="40" spans="2:11" ht="15" customHeight="1">
      <c r="B40" s="15"/>
      <c r="C40" s="16"/>
      <c r="D40" s="14"/>
      <c r="E40" s="18" t="s">
        <v>1245</v>
      </c>
      <c r="F40" s="14"/>
      <c r="G40" s="282" t="s">
        <v>1246</v>
      </c>
      <c r="H40" s="282"/>
      <c r="I40" s="282"/>
      <c r="J40" s="282"/>
      <c r="K40" s="12"/>
    </row>
    <row r="41" spans="2:11" ht="15" customHeight="1">
      <c r="B41" s="15"/>
      <c r="C41" s="16"/>
      <c r="D41" s="14"/>
      <c r="E41" s="18"/>
      <c r="F41" s="14"/>
      <c r="G41" s="282" t="s">
        <v>1247</v>
      </c>
      <c r="H41" s="282"/>
      <c r="I41" s="282"/>
      <c r="J41" s="282"/>
      <c r="K41" s="12"/>
    </row>
    <row r="42" spans="2:11" ht="15" customHeight="1">
      <c r="B42" s="15"/>
      <c r="C42" s="16"/>
      <c r="D42" s="14"/>
      <c r="E42" s="18" t="s">
        <v>1248</v>
      </c>
      <c r="F42" s="14"/>
      <c r="G42" s="282" t="s">
        <v>1249</v>
      </c>
      <c r="H42" s="282"/>
      <c r="I42" s="282"/>
      <c r="J42" s="282"/>
      <c r="K42" s="12"/>
    </row>
    <row r="43" spans="2:11" ht="15" customHeight="1">
      <c r="B43" s="15"/>
      <c r="C43" s="16"/>
      <c r="D43" s="14"/>
      <c r="E43" s="18" t="s">
        <v>161</v>
      </c>
      <c r="F43" s="14"/>
      <c r="G43" s="282" t="s">
        <v>1250</v>
      </c>
      <c r="H43" s="282"/>
      <c r="I43" s="282"/>
      <c r="J43" s="282"/>
      <c r="K43" s="12"/>
    </row>
    <row r="44" spans="2:11" ht="12.75" customHeight="1">
      <c r="B44" s="15"/>
      <c r="C44" s="16"/>
      <c r="D44" s="14"/>
      <c r="E44" s="14"/>
      <c r="F44" s="14"/>
      <c r="G44" s="14"/>
      <c r="H44" s="14"/>
      <c r="I44" s="14"/>
      <c r="J44" s="14"/>
      <c r="K44" s="12"/>
    </row>
    <row r="45" spans="2:11" ht="15" customHeight="1">
      <c r="B45" s="15"/>
      <c r="C45" s="16"/>
      <c r="D45" s="282" t="s">
        <v>1251</v>
      </c>
      <c r="E45" s="282"/>
      <c r="F45" s="282"/>
      <c r="G45" s="282"/>
      <c r="H45" s="282"/>
      <c r="I45" s="282"/>
      <c r="J45" s="282"/>
      <c r="K45" s="12"/>
    </row>
    <row r="46" spans="2:11" ht="15" customHeight="1">
      <c r="B46" s="15"/>
      <c r="C46" s="16"/>
      <c r="D46" s="16"/>
      <c r="E46" s="282" t="s">
        <v>1252</v>
      </c>
      <c r="F46" s="282"/>
      <c r="G46" s="282"/>
      <c r="H46" s="282"/>
      <c r="I46" s="282"/>
      <c r="J46" s="282"/>
      <c r="K46" s="12"/>
    </row>
    <row r="47" spans="2:11" ht="15" customHeight="1">
      <c r="B47" s="15"/>
      <c r="C47" s="16"/>
      <c r="D47" s="16"/>
      <c r="E47" s="282" t="s">
        <v>1253</v>
      </c>
      <c r="F47" s="282"/>
      <c r="G47" s="282"/>
      <c r="H47" s="282"/>
      <c r="I47" s="282"/>
      <c r="J47" s="282"/>
      <c r="K47" s="12"/>
    </row>
    <row r="48" spans="2:11" ht="15" customHeight="1">
      <c r="B48" s="15"/>
      <c r="C48" s="16"/>
      <c r="D48" s="16"/>
      <c r="E48" s="282" t="s">
        <v>1254</v>
      </c>
      <c r="F48" s="282"/>
      <c r="G48" s="282"/>
      <c r="H48" s="282"/>
      <c r="I48" s="282"/>
      <c r="J48" s="282"/>
      <c r="K48" s="12"/>
    </row>
    <row r="49" spans="2:11" ht="15" customHeight="1">
      <c r="B49" s="15"/>
      <c r="C49" s="16"/>
      <c r="D49" s="282" t="s">
        <v>1255</v>
      </c>
      <c r="E49" s="282"/>
      <c r="F49" s="282"/>
      <c r="G49" s="282"/>
      <c r="H49" s="282"/>
      <c r="I49" s="282"/>
      <c r="J49" s="282"/>
      <c r="K49" s="12"/>
    </row>
    <row r="50" spans="2:11" ht="25.5" customHeight="1">
      <c r="B50" s="11"/>
      <c r="C50" s="281" t="s">
        <v>1256</v>
      </c>
      <c r="D50" s="281"/>
      <c r="E50" s="281"/>
      <c r="F50" s="281"/>
      <c r="G50" s="281"/>
      <c r="H50" s="281"/>
      <c r="I50" s="281"/>
      <c r="J50" s="281"/>
      <c r="K50" s="12"/>
    </row>
    <row r="51" spans="2:11" ht="5.25" customHeight="1">
      <c r="B51" s="11"/>
      <c r="C51" s="13"/>
      <c r="D51" s="13"/>
      <c r="E51" s="13"/>
      <c r="F51" s="13"/>
      <c r="G51" s="13"/>
      <c r="H51" s="13"/>
      <c r="I51" s="13"/>
      <c r="J51" s="13"/>
      <c r="K51" s="12"/>
    </row>
    <row r="52" spans="2:11" ht="15" customHeight="1">
      <c r="B52" s="11"/>
      <c r="C52" s="282" t="s">
        <v>1257</v>
      </c>
      <c r="D52" s="282"/>
      <c r="E52" s="282"/>
      <c r="F52" s="282"/>
      <c r="G52" s="282"/>
      <c r="H52" s="282"/>
      <c r="I52" s="282"/>
      <c r="J52" s="282"/>
      <c r="K52" s="12"/>
    </row>
    <row r="53" spans="2:11" ht="15" customHeight="1">
      <c r="B53" s="11"/>
      <c r="C53" s="282" t="s">
        <v>1258</v>
      </c>
      <c r="D53" s="282"/>
      <c r="E53" s="282"/>
      <c r="F53" s="282"/>
      <c r="G53" s="282"/>
      <c r="H53" s="282"/>
      <c r="I53" s="282"/>
      <c r="J53" s="282"/>
      <c r="K53" s="12"/>
    </row>
    <row r="54" spans="2:11" ht="12.75" customHeight="1">
      <c r="B54" s="11"/>
      <c r="C54" s="14"/>
      <c r="D54" s="14"/>
      <c r="E54" s="14"/>
      <c r="F54" s="14"/>
      <c r="G54" s="14"/>
      <c r="H54" s="14"/>
      <c r="I54" s="14"/>
      <c r="J54" s="14"/>
      <c r="K54" s="12"/>
    </row>
    <row r="55" spans="2:11" ht="15" customHeight="1">
      <c r="B55" s="11"/>
      <c r="C55" s="282" t="s">
        <v>1259</v>
      </c>
      <c r="D55" s="282"/>
      <c r="E55" s="282"/>
      <c r="F55" s="282"/>
      <c r="G55" s="282"/>
      <c r="H55" s="282"/>
      <c r="I55" s="282"/>
      <c r="J55" s="282"/>
      <c r="K55" s="12"/>
    </row>
    <row r="56" spans="2:11" ht="15" customHeight="1">
      <c r="B56" s="11"/>
      <c r="C56" s="16"/>
      <c r="D56" s="282" t="s">
        <v>1260</v>
      </c>
      <c r="E56" s="282"/>
      <c r="F56" s="282"/>
      <c r="G56" s="282"/>
      <c r="H56" s="282"/>
      <c r="I56" s="282"/>
      <c r="J56" s="282"/>
      <c r="K56" s="12"/>
    </row>
    <row r="57" spans="2:11" ht="15" customHeight="1">
      <c r="B57" s="11"/>
      <c r="C57" s="16"/>
      <c r="D57" s="282" t="s">
        <v>1261</v>
      </c>
      <c r="E57" s="282"/>
      <c r="F57" s="282"/>
      <c r="G57" s="282"/>
      <c r="H57" s="282"/>
      <c r="I57" s="282"/>
      <c r="J57" s="282"/>
      <c r="K57" s="12"/>
    </row>
    <row r="58" spans="2:11" ht="15" customHeight="1">
      <c r="B58" s="11"/>
      <c r="C58" s="16"/>
      <c r="D58" s="282" t="s">
        <v>1262</v>
      </c>
      <c r="E58" s="282"/>
      <c r="F58" s="282"/>
      <c r="G58" s="282"/>
      <c r="H58" s="282"/>
      <c r="I58" s="282"/>
      <c r="J58" s="282"/>
      <c r="K58" s="12"/>
    </row>
    <row r="59" spans="2:11" ht="15" customHeight="1">
      <c r="B59" s="11"/>
      <c r="C59" s="16"/>
      <c r="D59" s="282" t="s">
        <v>1263</v>
      </c>
      <c r="E59" s="282"/>
      <c r="F59" s="282"/>
      <c r="G59" s="282"/>
      <c r="H59" s="282"/>
      <c r="I59" s="282"/>
      <c r="J59" s="282"/>
      <c r="K59" s="12"/>
    </row>
    <row r="60" spans="2:11" ht="15" customHeight="1">
      <c r="B60" s="11"/>
      <c r="C60" s="16"/>
      <c r="D60" s="283" t="s">
        <v>1264</v>
      </c>
      <c r="E60" s="283"/>
      <c r="F60" s="283"/>
      <c r="G60" s="283"/>
      <c r="H60" s="283"/>
      <c r="I60" s="283"/>
      <c r="J60" s="283"/>
      <c r="K60" s="12"/>
    </row>
    <row r="61" spans="2:11" ht="15" customHeight="1">
      <c r="B61" s="11"/>
      <c r="C61" s="16"/>
      <c r="D61" s="282" t="s">
        <v>1265</v>
      </c>
      <c r="E61" s="282"/>
      <c r="F61" s="282"/>
      <c r="G61" s="282"/>
      <c r="H61" s="282"/>
      <c r="I61" s="282"/>
      <c r="J61" s="282"/>
      <c r="K61" s="12"/>
    </row>
    <row r="62" spans="2:11" ht="12.75" customHeight="1">
      <c r="B62" s="11"/>
      <c r="C62" s="16"/>
      <c r="D62" s="16"/>
      <c r="E62" s="19"/>
      <c r="F62" s="16"/>
      <c r="G62" s="16"/>
      <c r="H62" s="16"/>
      <c r="I62" s="16"/>
      <c r="J62" s="16"/>
      <c r="K62" s="12"/>
    </row>
    <row r="63" spans="2:11" ht="15" customHeight="1">
      <c r="B63" s="11"/>
      <c r="C63" s="16"/>
      <c r="D63" s="282" t="s">
        <v>1266</v>
      </c>
      <c r="E63" s="282"/>
      <c r="F63" s="282"/>
      <c r="G63" s="282"/>
      <c r="H63" s="282"/>
      <c r="I63" s="282"/>
      <c r="J63" s="282"/>
      <c r="K63" s="12"/>
    </row>
    <row r="64" spans="2:11" ht="15" customHeight="1">
      <c r="B64" s="11"/>
      <c r="C64" s="16"/>
      <c r="D64" s="283" t="s">
        <v>1267</v>
      </c>
      <c r="E64" s="283"/>
      <c r="F64" s="283"/>
      <c r="G64" s="283"/>
      <c r="H64" s="283"/>
      <c r="I64" s="283"/>
      <c r="J64" s="283"/>
      <c r="K64" s="12"/>
    </row>
    <row r="65" spans="2:11" ht="15" customHeight="1">
      <c r="B65" s="11"/>
      <c r="C65" s="16"/>
      <c r="D65" s="282" t="s">
        <v>1268</v>
      </c>
      <c r="E65" s="282"/>
      <c r="F65" s="282"/>
      <c r="G65" s="282"/>
      <c r="H65" s="282"/>
      <c r="I65" s="282"/>
      <c r="J65" s="282"/>
      <c r="K65" s="12"/>
    </row>
    <row r="66" spans="2:11" ht="15" customHeight="1">
      <c r="B66" s="11"/>
      <c r="C66" s="16"/>
      <c r="D66" s="282" t="s">
        <v>1269</v>
      </c>
      <c r="E66" s="282"/>
      <c r="F66" s="282"/>
      <c r="G66" s="282"/>
      <c r="H66" s="282"/>
      <c r="I66" s="282"/>
      <c r="J66" s="282"/>
      <c r="K66" s="12"/>
    </row>
    <row r="67" spans="2:11" ht="15" customHeight="1">
      <c r="B67" s="11"/>
      <c r="C67" s="16"/>
      <c r="D67" s="282" t="s">
        <v>1270</v>
      </c>
      <c r="E67" s="282"/>
      <c r="F67" s="282"/>
      <c r="G67" s="282"/>
      <c r="H67" s="282"/>
      <c r="I67" s="282"/>
      <c r="J67" s="282"/>
      <c r="K67" s="12"/>
    </row>
    <row r="68" spans="2:11" ht="15" customHeight="1">
      <c r="B68" s="11"/>
      <c r="C68" s="16"/>
      <c r="D68" s="282" t="s">
        <v>1271</v>
      </c>
      <c r="E68" s="282"/>
      <c r="F68" s="282"/>
      <c r="G68" s="282"/>
      <c r="H68" s="282"/>
      <c r="I68" s="282"/>
      <c r="J68" s="282"/>
      <c r="K68" s="12"/>
    </row>
    <row r="69" spans="2:11" ht="12.75" customHeight="1">
      <c r="B69" s="20"/>
      <c r="C69" s="21"/>
      <c r="D69" s="21"/>
      <c r="E69" s="21"/>
      <c r="F69" s="21"/>
      <c r="G69" s="21"/>
      <c r="H69" s="21"/>
      <c r="I69" s="21"/>
      <c r="J69" s="21"/>
      <c r="K69" s="22"/>
    </row>
    <row r="70" spans="2:11" ht="18.75" customHeight="1">
      <c r="B70" s="23"/>
      <c r="C70" s="23"/>
      <c r="D70" s="23"/>
      <c r="E70" s="23"/>
      <c r="F70" s="23"/>
      <c r="G70" s="23"/>
      <c r="H70" s="23"/>
      <c r="I70" s="23"/>
      <c r="J70" s="23"/>
      <c r="K70" s="24"/>
    </row>
    <row r="71" spans="2:11" ht="18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7.5" customHeight="1"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2:11" ht="45" customHeight="1">
      <c r="B73" s="28"/>
      <c r="C73" s="284" t="s">
        <v>1207</v>
      </c>
      <c r="D73" s="284"/>
      <c r="E73" s="284"/>
      <c r="F73" s="284"/>
      <c r="G73" s="284"/>
      <c r="H73" s="284"/>
      <c r="I73" s="284"/>
      <c r="J73" s="284"/>
      <c r="K73" s="29"/>
    </row>
    <row r="74" spans="2:11" ht="17.25" customHeight="1">
      <c r="B74" s="28"/>
      <c r="C74" s="30" t="s">
        <v>1272</v>
      </c>
      <c r="D74" s="30"/>
      <c r="E74" s="30"/>
      <c r="F74" s="30" t="s">
        <v>1273</v>
      </c>
      <c r="G74" s="31"/>
      <c r="H74" s="30" t="s">
        <v>156</v>
      </c>
      <c r="I74" s="30" t="s">
        <v>54</v>
      </c>
      <c r="J74" s="30" t="s">
        <v>1274</v>
      </c>
      <c r="K74" s="29"/>
    </row>
    <row r="75" spans="2:11" ht="17.25" customHeight="1">
      <c r="B75" s="28"/>
      <c r="C75" s="32" t="s">
        <v>1275</v>
      </c>
      <c r="D75" s="32"/>
      <c r="E75" s="32"/>
      <c r="F75" s="33" t="s">
        <v>1276</v>
      </c>
      <c r="G75" s="34"/>
      <c r="H75" s="32"/>
      <c r="I75" s="32"/>
      <c r="J75" s="32" t="s">
        <v>1277</v>
      </c>
      <c r="K75" s="29"/>
    </row>
    <row r="76" spans="2:11" ht="5.25" customHeight="1">
      <c r="B76" s="28"/>
      <c r="C76" s="35"/>
      <c r="D76" s="35"/>
      <c r="E76" s="35"/>
      <c r="F76" s="35"/>
      <c r="G76" s="36"/>
      <c r="H76" s="35"/>
      <c r="I76" s="35"/>
      <c r="J76" s="35"/>
      <c r="K76" s="29"/>
    </row>
    <row r="77" spans="2:11" ht="15" customHeight="1">
      <c r="B77" s="28"/>
      <c r="C77" s="18" t="s">
        <v>50</v>
      </c>
      <c r="D77" s="35"/>
      <c r="E77" s="35"/>
      <c r="F77" s="37" t="s">
        <v>1278</v>
      </c>
      <c r="G77" s="36"/>
      <c r="H77" s="18" t="s">
        <v>1279</v>
      </c>
      <c r="I77" s="18" t="s">
        <v>1280</v>
      </c>
      <c r="J77" s="18">
        <v>20</v>
      </c>
      <c r="K77" s="29"/>
    </row>
    <row r="78" spans="2:11" ht="15" customHeight="1">
      <c r="B78" s="28"/>
      <c r="C78" s="18" t="s">
        <v>1281</v>
      </c>
      <c r="D78" s="18"/>
      <c r="E78" s="18"/>
      <c r="F78" s="37" t="s">
        <v>1278</v>
      </c>
      <c r="G78" s="36"/>
      <c r="H78" s="18" t="s">
        <v>1282</v>
      </c>
      <c r="I78" s="18" t="s">
        <v>1280</v>
      </c>
      <c r="J78" s="18">
        <v>120</v>
      </c>
      <c r="K78" s="29"/>
    </row>
    <row r="79" spans="2:11" ht="15" customHeight="1">
      <c r="B79" s="38"/>
      <c r="C79" s="18" t="s">
        <v>1283</v>
      </c>
      <c r="D79" s="18"/>
      <c r="E79" s="18"/>
      <c r="F79" s="37" t="s">
        <v>1284</v>
      </c>
      <c r="G79" s="36"/>
      <c r="H79" s="18" t="s">
        <v>1285</v>
      </c>
      <c r="I79" s="18" t="s">
        <v>1280</v>
      </c>
      <c r="J79" s="18">
        <v>50</v>
      </c>
      <c r="K79" s="29"/>
    </row>
    <row r="80" spans="2:11" ht="15" customHeight="1">
      <c r="B80" s="38"/>
      <c r="C80" s="18" t="s">
        <v>1286</v>
      </c>
      <c r="D80" s="18"/>
      <c r="E80" s="18"/>
      <c r="F80" s="37" t="s">
        <v>1278</v>
      </c>
      <c r="G80" s="36"/>
      <c r="H80" s="18" t="s">
        <v>1287</v>
      </c>
      <c r="I80" s="18" t="s">
        <v>1288</v>
      </c>
      <c r="J80" s="18"/>
      <c r="K80" s="29"/>
    </row>
    <row r="81" spans="2:11" ht="15" customHeight="1">
      <c r="B81" s="38"/>
      <c r="C81" s="39" t="s">
        <v>1289</v>
      </c>
      <c r="D81" s="39"/>
      <c r="E81" s="39"/>
      <c r="F81" s="40" t="s">
        <v>1284</v>
      </c>
      <c r="G81" s="39"/>
      <c r="H81" s="39" t="s">
        <v>1290</v>
      </c>
      <c r="I81" s="39" t="s">
        <v>1280</v>
      </c>
      <c r="J81" s="39">
        <v>15</v>
      </c>
      <c r="K81" s="29"/>
    </row>
    <row r="82" spans="2:11" ht="15" customHeight="1">
      <c r="B82" s="38"/>
      <c r="C82" s="39" t="s">
        <v>1291</v>
      </c>
      <c r="D82" s="39"/>
      <c r="E82" s="39"/>
      <c r="F82" s="40" t="s">
        <v>1284</v>
      </c>
      <c r="G82" s="39"/>
      <c r="H82" s="39" t="s">
        <v>1292</v>
      </c>
      <c r="I82" s="39" t="s">
        <v>1280</v>
      </c>
      <c r="J82" s="39">
        <v>15</v>
      </c>
      <c r="K82" s="29"/>
    </row>
    <row r="83" spans="2:11" ht="15" customHeight="1">
      <c r="B83" s="38"/>
      <c r="C83" s="39" t="s">
        <v>1293</v>
      </c>
      <c r="D83" s="39"/>
      <c r="E83" s="39"/>
      <c r="F83" s="40" t="s">
        <v>1284</v>
      </c>
      <c r="G83" s="39"/>
      <c r="H83" s="39" t="s">
        <v>1294</v>
      </c>
      <c r="I83" s="39" t="s">
        <v>1280</v>
      </c>
      <c r="J83" s="39">
        <v>20</v>
      </c>
      <c r="K83" s="29"/>
    </row>
    <row r="84" spans="2:11" ht="15" customHeight="1">
      <c r="B84" s="38"/>
      <c r="C84" s="39" t="s">
        <v>1295</v>
      </c>
      <c r="D84" s="39"/>
      <c r="E84" s="39"/>
      <c r="F84" s="40" t="s">
        <v>1284</v>
      </c>
      <c r="G84" s="39"/>
      <c r="H84" s="39" t="s">
        <v>1296</v>
      </c>
      <c r="I84" s="39" t="s">
        <v>1280</v>
      </c>
      <c r="J84" s="39">
        <v>20</v>
      </c>
      <c r="K84" s="29"/>
    </row>
    <row r="85" spans="2:11" ht="15" customHeight="1">
      <c r="B85" s="38"/>
      <c r="C85" s="18" t="s">
        <v>1297</v>
      </c>
      <c r="D85" s="18"/>
      <c r="E85" s="18"/>
      <c r="F85" s="37" t="s">
        <v>1284</v>
      </c>
      <c r="G85" s="36"/>
      <c r="H85" s="18" t="s">
        <v>1298</v>
      </c>
      <c r="I85" s="18" t="s">
        <v>1280</v>
      </c>
      <c r="J85" s="18">
        <v>50</v>
      </c>
      <c r="K85" s="29"/>
    </row>
    <row r="86" spans="2:11" ht="15" customHeight="1">
      <c r="B86" s="38"/>
      <c r="C86" s="18" t="s">
        <v>1299</v>
      </c>
      <c r="D86" s="18"/>
      <c r="E86" s="18"/>
      <c r="F86" s="37" t="s">
        <v>1284</v>
      </c>
      <c r="G86" s="36"/>
      <c r="H86" s="18" t="s">
        <v>1300</v>
      </c>
      <c r="I86" s="18" t="s">
        <v>1280</v>
      </c>
      <c r="J86" s="18">
        <v>20</v>
      </c>
      <c r="K86" s="29"/>
    </row>
    <row r="87" spans="2:11" ht="15" customHeight="1">
      <c r="B87" s="38"/>
      <c r="C87" s="18" t="s">
        <v>1301</v>
      </c>
      <c r="D87" s="18"/>
      <c r="E87" s="18"/>
      <c r="F87" s="37" t="s">
        <v>1284</v>
      </c>
      <c r="G87" s="36"/>
      <c r="H87" s="18" t="s">
        <v>1302</v>
      </c>
      <c r="I87" s="18" t="s">
        <v>1280</v>
      </c>
      <c r="J87" s="18">
        <v>20</v>
      </c>
      <c r="K87" s="29"/>
    </row>
    <row r="88" spans="2:11" ht="15" customHeight="1">
      <c r="B88" s="38"/>
      <c r="C88" s="18" t="s">
        <v>1303</v>
      </c>
      <c r="D88" s="18"/>
      <c r="E88" s="18"/>
      <c r="F88" s="37" t="s">
        <v>1284</v>
      </c>
      <c r="G88" s="36"/>
      <c r="H88" s="18" t="s">
        <v>1304</v>
      </c>
      <c r="I88" s="18" t="s">
        <v>1280</v>
      </c>
      <c r="J88" s="18">
        <v>50</v>
      </c>
      <c r="K88" s="29"/>
    </row>
    <row r="89" spans="2:11" ht="15" customHeight="1">
      <c r="B89" s="38"/>
      <c r="C89" s="18" t="s">
        <v>1305</v>
      </c>
      <c r="D89" s="18"/>
      <c r="E89" s="18"/>
      <c r="F89" s="37" t="s">
        <v>1284</v>
      </c>
      <c r="G89" s="36"/>
      <c r="H89" s="18" t="s">
        <v>1305</v>
      </c>
      <c r="I89" s="18" t="s">
        <v>1280</v>
      </c>
      <c r="J89" s="18">
        <v>50</v>
      </c>
      <c r="K89" s="29"/>
    </row>
    <row r="90" spans="2:11" ht="15" customHeight="1">
      <c r="B90" s="38"/>
      <c r="C90" s="18" t="s">
        <v>162</v>
      </c>
      <c r="D90" s="18"/>
      <c r="E90" s="18"/>
      <c r="F90" s="37" t="s">
        <v>1284</v>
      </c>
      <c r="G90" s="36"/>
      <c r="H90" s="18" t="s">
        <v>1306</v>
      </c>
      <c r="I90" s="18" t="s">
        <v>1280</v>
      </c>
      <c r="J90" s="18">
        <v>255</v>
      </c>
      <c r="K90" s="29"/>
    </row>
    <row r="91" spans="2:11" ht="15" customHeight="1">
      <c r="B91" s="38"/>
      <c r="C91" s="18" t="s">
        <v>1307</v>
      </c>
      <c r="D91" s="18"/>
      <c r="E91" s="18"/>
      <c r="F91" s="37" t="s">
        <v>1278</v>
      </c>
      <c r="G91" s="36"/>
      <c r="H91" s="18" t="s">
        <v>1308</v>
      </c>
      <c r="I91" s="18" t="s">
        <v>1309</v>
      </c>
      <c r="J91" s="18"/>
      <c r="K91" s="29"/>
    </row>
    <row r="92" spans="2:11" ht="15" customHeight="1">
      <c r="B92" s="38"/>
      <c r="C92" s="18" t="s">
        <v>1310</v>
      </c>
      <c r="D92" s="18"/>
      <c r="E92" s="18"/>
      <c r="F92" s="37" t="s">
        <v>1278</v>
      </c>
      <c r="G92" s="36"/>
      <c r="H92" s="18" t="s">
        <v>1311</v>
      </c>
      <c r="I92" s="18" t="s">
        <v>1312</v>
      </c>
      <c r="J92" s="18"/>
      <c r="K92" s="29"/>
    </row>
    <row r="93" spans="2:11" ht="15" customHeight="1">
      <c r="B93" s="38"/>
      <c r="C93" s="18" t="s">
        <v>1313</v>
      </c>
      <c r="D93" s="18"/>
      <c r="E93" s="18"/>
      <c r="F93" s="37" t="s">
        <v>1278</v>
      </c>
      <c r="G93" s="36"/>
      <c r="H93" s="18" t="s">
        <v>1313</v>
      </c>
      <c r="I93" s="18" t="s">
        <v>1312</v>
      </c>
      <c r="J93" s="18"/>
      <c r="K93" s="29"/>
    </row>
    <row r="94" spans="2:11" ht="15" customHeight="1">
      <c r="B94" s="38"/>
      <c r="C94" s="18" t="s">
        <v>35</v>
      </c>
      <c r="D94" s="18"/>
      <c r="E94" s="18"/>
      <c r="F94" s="37" t="s">
        <v>1278</v>
      </c>
      <c r="G94" s="36"/>
      <c r="H94" s="18" t="s">
        <v>1314</v>
      </c>
      <c r="I94" s="18" t="s">
        <v>1312</v>
      </c>
      <c r="J94" s="18"/>
      <c r="K94" s="29"/>
    </row>
    <row r="95" spans="2:11" ht="15" customHeight="1">
      <c r="B95" s="38"/>
      <c r="C95" s="18" t="s">
        <v>45</v>
      </c>
      <c r="D95" s="18"/>
      <c r="E95" s="18"/>
      <c r="F95" s="37" t="s">
        <v>1278</v>
      </c>
      <c r="G95" s="36"/>
      <c r="H95" s="18" t="s">
        <v>1315</v>
      </c>
      <c r="I95" s="18" t="s">
        <v>1312</v>
      </c>
      <c r="J95" s="18"/>
      <c r="K95" s="29"/>
    </row>
    <row r="96" spans="2:11" ht="15" customHeight="1">
      <c r="B96" s="41"/>
      <c r="C96" s="42"/>
      <c r="D96" s="42"/>
      <c r="E96" s="42"/>
      <c r="F96" s="42"/>
      <c r="G96" s="42"/>
      <c r="H96" s="42"/>
      <c r="I96" s="42"/>
      <c r="J96" s="42"/>
      <c r="K96" s="43"/>
    </row>
    <row r="97" spans="2:11" ht="18.75" customHeight="1">
      <c r="B97" s="44"/>
      <c r="C97" s="45"/>
      <c r="D97" s="45"/>
      <c r="E97" s="45"/>
      <c r="F97" s="45"/>
      <c r="G97" s="45"/>
      <c r="H97" s="45"/>
      <c r="I97" s="45"/>
      <c r="J97" s="45"/>
      <c r="K97" s="44"/>
    </row>
    <row r="98" spans="2:11" ht="18.7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2:11" ht="7.5" customHeight="1">
      <c r="B99" s="25"/>
      <c r="C99" s="26"/>
      <c r="D99" s="26"/>
      <c r="E99" s="26"/>
      <c r="F99" s="26"/>
      <c r="G99" s="26"/>
      <c r="H99" s="26"/>
      <c r="I99" s="26"/>
      <c r="J99" s="26"/>
      <c r="K99" s="27"/>
    </row>
    <row r="100" spans="2:11" ht="45" customHeight="1">
      <c r="B100" s="28"/>
      <c r="C100" s="284" t="s">
        <v>1316</v>
      </c>
      <c r="D100" s="284"/>
      <c r="E100" s="284"/>
      <c r="F100" s="284"/>
      <c r="G100" s="284"/>
      <c r="H100" s="284"/>
      <c r="I100" s="284"/>
      <c r="J100" s="284"/>
      <c r="K100" s="29"/>
    </row>
    <row r="101" spans="2:11" ht="17.25" customHeight="1">
      <c r="B101" s="28"/>
      <c r="C101" s="30" t="s">
        <v>1272</v>
      </c>
      <c r="D101" s="30"/>
      <c r="E101" s="30"/>
      <c r="F101" s="30" t="s">
        <v>1273</v>
      </c>
      <c r="G101" s="31"/>
      <c r="H101" s="30" t="s">
        <v>156</v>
      </c>
      <c r="I101" s="30" t="s">
        <v>54</v>
      </c>
      <c r="J101" s="30" t="s">
        <v>1274</v>
      </c>
      <c r="K101" s="29"/>
    </row>
    <row r="102" spans="2:11" ht="17.25" customHeight="1">
      <c r="B102" s="28"/>
      <c r="C102" s="32" t="s">
        <v>1275</v>
      </c>
      <c r="D102" s="32"/>
      <c r="E102" s="32"/>
      <c r="F102" s="33" t="s">
        <v>1276</v>
      </c>
      <c r="G102" s="34"/>
      <c r="H102" s="32"/>
      <c r="I102" s="32"/>
      <c r="J102" s="32" t="s">
        <v>1277</v>
      </c>
      <c r="K102" s="29"/>
    </row>
    <row r="103" spans="2:11" ht="5.25" customHeight="1">
      <c r="B103" s="28"/>
      <c r="C103" s="30"/>
      <c r="D103" s="30"/>
      <c r="E103" s="30"/>
      <c r="F103" s="30"/>
      <c r="G103" s="46"/>
      <c r="H103" s="30"/>
      <c r="I103" s="30"/>
      <c r="J103" s="30"/>
      <c r="K103" s="29"/>
    </row>
    <row r="104" spans="2:11" ht="15" customHeight="1">
      <c r="B104" s="28"/>
      <c r="C104" s="18" t="s">
        <v>50</v>
      </c>
      <c r="D104" s="35"/>
      <c r="E104" s="35"/>
      <c r="F104" s="37" t="s">
        <v>1278</v>
      </c>
      <c r="G104" s="46"/>
      <c r="H104" s="18" t="s">
        <v>1317</v>
      </c>
      <c r="I104" s="18" t="s">
        <v>1280</v>
      </c>
      <c r="J104" s="18">
        <v>20</v>
      </c>
      <c r="K104" s="29"/>
    </row>
    <row r="105" spans="2:11" ht="15" customHeight="1">
      <c r="B105" s="28"/>
      <c r="C105" s="18" t="s">
        <v>1281</v>
      </c>
      <c r="D105" s="18"/>
      <c r="E105" s="18"/>
      <c r="F105" s="37" t="s">
        <v>1278</v>
      </c>
      <c r="G105" s="18"/>
      <c r="H105" s="18" t="s">
        <v>1317</v>
      </c>
      <c r="I105" s="18" t="s">
        <v>1280</v>
      </c>
      <c r="J105" s="18">
        <v>120</v>
      </c>
      <c r="K105" s="29"/>
    </row>
    <row r="106" spans="2:11" ht="15" customHeight="1">
      <c r="B106" s="38"/>
      <c r="C106" s="18" t="s">
        <v>1283</v>
      </c>
      <c r="D106" s="18"/>
      <c r="E106" s="18"/>
      <c r="F106" s="37" t="s">
        <v>1284</v>
      </c>
      <c r="G106" s="18"/>
      <c r="H106" s="18" t="s">
        <v>1317</v>
      </c>
      <c r="I106" s="18" t="s">
        <v>1280</v>
      </c>
      <c r="J106" s="18">
        <v>50</v>
      </c>
      <c r="K106" s="29"/>
    </row>
    <row r="107" spans="2:11" ht="15" customHeight="1">
      <c r="B107" s="38"/>
      <c r="C107" s="18" t="s">
        <v>1286</v>
      </c>
      <c r="D107" s="18"/>
      <c r="E107" s="18"/>
      <c r="F107" s="37" t="s">
        <v>1278</v>
      </c>
      <c r="G107" s="18"/>
      <c r="H107" s="18" t="s">
        <v>1317</v>
      </c>
      <c r="I107" s="18" t="s">
        <v>1288</v>
      </c>
      <c r="J107" s="18"/>
      <c r="K107" s="29"/>
    </row>
    <row r="108" spans="2:11" ht="15" customHeight="1">
      <c r="B108" s="38"/>
      <c r="C108" s="18" t="s">
        <v>1297</v>
      </c>
      <c r="D108" s="18"/>
      <c r="E108" s="18"/>
      <c r="F108" s="37" t="s">
        <v>1284</v>
      </c>
      <c r="G108" s="18"/>
      <c r="H108" s="18" t="s">
        <v>1317</v>
      </c>
      <c r="I108" s="18" t="s">
        <v>1280</v>
      </c>
      <c r="J108" s="18">
        <v>50</v>
      </c>
      <c r="K108" s="29"/>
    </row>
    <row r="109" spans="2:11" ht="15" customHeight="1">
      <c r="B109" s="38"/>
      <c r="C109" s="18" t="s">
        <v>1305</v>
      </c>
      <c r="D109" s="18"/>
      <c r="E109" s="18"/>
      <c r="F109" s="37" t="s">
        <v>1284</v>
      </c>
      <c r="G109" s="18"/>
      <c r="H109" s="18" t="s">
        <v>1317</v>
      </c>
      <c r="I109" s="18" t="s">
        <v>1280</v>
      </c>
      <c r="J109" s="18">
        <v>50</v>
      </c>
      <c r="K109" s="29"/>
    </row>
    <row r="110" spans="2:11" ht="15" customHeight="1">
      <c r="B110" s="38"/>
      <c r="C110" s="18" t="s">
        <v>1303</v>
      </c>
      <c r="D110" s="18"/>
      <c r="E110" s="18"/>
      <c r="F110" s="37" t="s">
        <v>1284</v>
      </c>
      <c r="G110" s="18"/>
      <c r="H110" s="18" t="s">
        <v>1317</v>
      </c>
      <c r="I110" s="18" t="s">
        <v>1280</v>
      </c>
      <c r="J110" s="18">
        <v>50</v>
      </c>
      <c r="K110" s="29"/>
    </row>
    <row r="111" spans="2:11" ht="15" customHeight="1">
      <c r="B111" s="38"/>
      <c r="C111" s="18" t="s">
        <v>50</v>
      </c>
      <c r="D111" s="18"/>
      <c r="E111" s="18"/>
      <c r="F111" s="37" t="s">
        <v>1278</v>
      </c>
      <c r="G111" s="18"/>
      <c r="H111" s="18" t="s">
        <v>1318</v>
      </c>
      <c r="I111" s="18" t="s">
        <v>1280</v>
      </c>
      <c r="J111" s="18">
        <v>20</v>
      </c>
      <c r="K111" s="29"/>
    </row>
    <row r="112" spans="2:11" ht="15" customHeight="1">
      <c r="B112" s="38"/>
      <c r="C112" s="18" t="s">
        <v>1319</v>
      </c>
      <c r="D112" s="18"/>
      <c r="E112" s="18"/>
      <c r="F112" s="37" t="s">
        <v>1278</v>
      </c>
      <c r="G112" s="18"/>
      <c r="H112" s="18" t="s">
        <v>1320</v>
      </c>
      <c r="I112" s="18" t="s">
        <v>1280</v>
      </c>
      <c r="J112" s="18">
        <v>120</v>
      </c>
      <c r="K112" s="29"/>
    </row>
    <row r="113" spans="2:11" ht="15" customHeight="1">
      <c r="B113" s="38"/>
      <c r="C113" s="18" t="s">
        <v>35</v>
      </c>
      <c r="D113" s="18"/>
      <c r="E113" s="18"/>
      <c r="F113" s="37" t="s">
        <v>1278</v>
      </c>
      <c r="G113" s="18"/>
      <c r="H113" s="18" t="s">
        <v>1321</v>
      </c>
      <c r="I113" s="18" t="s">
        <v>1312</v>
      </c>
      <c r="J113" s="18"/>
      <c r="K113" s="29"/>
    </row>
    <row r="114" spans="2:11" ht="15" customHeight="1">
      <c r="B114" s="38"/>
      <c r="C114" s="18" t="s">
        <v>45</v>
      </c>
      <c r="D114" s="18"/>
      <c r="E114" s="18"/>
      <c r="F114" s="37" t="s">
        <v>1278</v>
      </c>
      <c r="G114" s="18"/>
      <c r="H114" s="18" t="s">
        <v>1322</v>
      </c>
      <c r="I114" s="18" t="s">
        <v>1312</v>
      </c>
      <c r="J114" s="18"/>
      <c r="K114" s="29"/>
    </row>
    <row r="115" spans="2:11" ht="15" customHeight="1">
      <c r="B115" s="38"/>
      <c r="C115" s="18" t="s">
        <v>54</v>
      </c>
      <c r="D115" s="18"/>
      <c r="E115" s="18"/>
      <c r="F115" s="37" t="s">
        <v>1278</v>
      </c>
      <c r="G115" s="18"/>
      <c r="H115" s="18" t="s">
        <v>1323</v>
      </c>
      <c r="I115" s="18" t="s">
        <v>1324</v>
      </c>
      <c r="J115" s="18"/>
      <c r="K115" s="29"/>
    </row>
    <row r="116" spans="2:11" ht="15" customHeight="1">
      <c r="B116" s="41"/>
      <c r="C116" s="47"/>
      <c r="D116" s="47"/>
      <c r="E116" s="47"/>
      <c r="F116" s="47"/>
      <c r="G116" s="47"/>
      <c r="H116" s="47"/>
      <c r="I116" s="47"/>
      <c r="J116" s="47"/>
      <c r="K116" s="43"/>
    </row>
    <row r="117" spans="2:11" ht="18.75" customHeight="1">
      <c r="B117" s="48"/>
      <c r="C117" s="14"/>
      <c r="D117" s="14"/>
      <c r="E117" s="14"/>
      <c r="F117" s="49"/>
      <c r="G117" s="14"/>
      <c r="H117" s="14"/>
      <c r="I117" s="14"/>
      <c r="J117" s="14"/>
      <c r="K117" s="48"/>
    </row>
    <row r="118" spans="2:11" ht="18.75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2:11" ht="7.5" customHeight="1">
      <c r="B119" s="50"/>
      <c r="C119" s="51"/>
      <c r="D119" s="51"/>
      <c r="E119" s="51"/>
      <c r="F119" s="51"/>
      <c r="G119" s="51"/>
      <c r="H119" s="51"/>
      <c r="I119" s="51"/>
      <c r="J119" s="51"/>
      <c r="K119" s="52"/>
    </row>
    <row r="120" spans="2:11" ht="45" customHeight="1">
      <c r="B120" s="53"/>
      <c r="C120" s="280" t="s">
        <v>1325</v>
      </c>
      <c r="D120" s="280"/>
      <c r="E120" s="280"/>
      <c r="F120" s="280"/>
      <c r="G120" s="280"/>
      <c r="H120" s="280"/>
      <c r="I120" s="280"/>
      <c r="J120" s="280"/>
      <c r="K120" s="54"/>
    </row>
    <row r="121" spans="2:11" ht="17.25" customHeight="1">
      <c r="B121" s="55"/>
      <c r="C121" s="30" t="s">
        <v>1272</v>
      </c>
      <c r="D121" s="30"/>
      <c r="E121" s="30"/>
      <c r="F121" s="30" t="s">
        <v>1273</v>
      </c>
      <c r="G121" s="31"/>
      <c r="H121" s="30" t="s">
        <v>156</v>
      </c>
      <c r="I121" s="30" t="s">
        <v>54</v>
      </c>
      <c r="J121" s="30" t="s">
        <v>1274</v>
      </c>
      <c r="K121" s="56"/>
    </row>
    <row r="122" spans="2:11" ht="17.25" customHeight="1">
      <c r="B122" s="55"/>
      <c r="C122" s="32" t="s">
        <v>1275</v>
      </c>
      <c r="D122" s="32"/>
      <c r="E122" s="32"/>
      <c r="F122" s="33" t="s">
        <v>1276</v>
      </c>
      <c r="G122" s="34"/>
      <c r="H122" s="32"/>
      <c r="I122" s="32"/>
      <c r="J122" s="32" t="s">
        <v>1277</v>
      </c>
      <c r="K122" s="56"/>
    </row>
    <row r="123" spans="2:11" ht="5.25" customHeight="1">
      <c r="B123" s="57"/>
      <c r="C123" s="35"/>
      <c r="D123" s="35"/>
      <c r="E123" s="35"/>
      <c r="F123" s="35"/>
      <c r="G123" s="18"/>
      <c r="H123" s="35"/>
      <c r="I123" s="35"/>
      <c r="J123" s="35"/>
      <c r="K123" s="58"/>
    </row>
    <row r="124" spans="2:11" ht="15" customHeight="1">
      <c r="B124" s="57"/>
      <c r="C124" s="18" t="s">
        <v>1281</v>
      </c>
      <c r="D124" s="35"/>
      <c r="E124" s="35"/>
      <c r="F124" s="37" t="s">
        <v>1278</v>
      </c>
      <c r="G124" s="18"/>
      <c r="H124" s="18" t="s">
        <v>1317</v>
      </c>
      <c r="I124" s="18" t="s">
        <v>1280</v>
      </c>
      <c r="J124" s="18">
        <v>120</v>
      </c>
      <c r="K124" s="59"/>
    </row>
    <row r="125" spans="2:11" ht="15" customHeight="1">
      <c r="B125" s="57"/>
      <c r="C125" s="18" t="s">
        <v>1326</v>
      </c>
      <c r="D125" s="18"/>
      <c r="E125" s="18"/>
      <c r="F125" s="37" t="s">
        <v>1278</v>
      </c>
      <c r="G125" s="18"/>
      <c r="H125" s="18" t="s">
        <v>1327</v>
      </c>
      <c r="I125" s="18" t="s">
        <v>1280</v>
      </c>
      <c r="J125" s="18" t="s">
        <v>1328</v>
      </c>
      <c r="K125" s="59"/>
    </row>
    <row r="126" spans="2:11" ht="15" customHeight="1">
      <c r="B126" s="57"/>
      <c r="C126" s="18" t="s">
        <v>1227</v>
      </c>
      <c r="D126" s="18"/>
      <c r="E126" s="18"/>
      <c r="F126" s="37" t="s">
        <v>1278</v>
      </c>
      <c r="G126" s="18"/>
      <c r="H126" s="18" t="s">
        <v>1329</v>
      </c>
      <c r="I126" s="18" t="s">
        <v>1280</v>
      </c>
      <c r="J126" s="18" t="s">
        <v>1328</v>
      </c>
      <c r="K126" s="59"/>
    </row>
    <row r="127" spans="2:11" ht="15" customHeight="1">
      <c r="B127" s="57"/>
      <c r="C127" s="18" t="s">
        <v>1289</v>
      </c>
      <c r="D127" s="18"/>
      <c r="E127" s="18"/>
      <c r="F127" s="37" t="s">
        <v>1284</v>
      </c>
      <c r="G127" s="18"/>
      <c r="H127" s="18" t="s">
        <v>1290</v>
      </c>
      <c r="I127" s="18" t="s">
        <v>1280</v>
      </c>
      <c r="J127" s="18">
        <v>15</v>
      </c>
      <c r="K127" s="59"/>
    </row>
    <row r="128" spans="2:11" ht="15" customHeight="1">
      <c r="B128" s="57"/>
      <c r="C128" s="39" t="s">
        <v>1291</v>
      </c>
      <c r="D128" s="39"/>
      <c r="E128" s="39"/>
      <c r="F128" s="40" t="s">
        <v>1284</v>
      </c>
      <c r="G128" s="39"/>
      <c r="H128" s="39" t="s">
        <v>1292</v>
      </c>
      <c r="I128" s="39" t="s">
        <v>1280</v>
      </c>
      <c r="J128" s="39">
        <v>15</v>
      </c>
      <c r="K128" s="59"/>
    </row>
    <row r="129" spans="2:11" ht="15" customHeight="1">
      <c r="B129" s="57"/>
      <c r="C129" s="39" t="s">
        <v>1293</v>
      </c>
      <c r="D129" s="39"/>
      <c r="E129" s="39"/>
      <c r="F129" s="40" t="s">
        <v>1284</v>
      </c>
      <c r="G129" s="39"/>
      <c r="H129" s="39" t="s">
        <v>1294</v>
      </c>
      <c r="I129" s="39" t="s">
        <v>1280</v>
      </c>
      <c r="J129" s="39">
        <v>20</v>
      </c>
      <c r="K129" s="59"/>
    </row>
    <row r="130" spans="2:11" ht="15" customHeight="1">
      <c r="B130" s="57"/>
      <c r="C130" s="39" t="s">
        <v>1295</v>
      </c>
      <c r="D130" s="39"/>
      <c r="E130" s="39"/>
      <c r="F130" s="40" t="s">
        <v>1284</v>
      </c>
      <c r="G130" s="39"/>
      <c r="H130" s="39" t="s">
        <v>1296</v>
      </c>
      <c r="I130" s="39" t="s">
        <v>1280</v>
      </c>
      <c r="J130" s="39">
        <v>20</v>
      </c>
      <c r="K130" s="59"/>
    </row>
    <row r="131" spans="2:11" ht="15" customHeight="1">
      <c r="B131" s="57"/>
      <c r="C131" s="18" t="s">
        <v>1283</v>
      </c>
      <c r="D131" s="18"/>
      <c r="E131" s="18"/>
      <c r="F131" s="37" t="s">
        <v>1284</v>
      </c>
      <c r="G131" s="18"/>
      <c r="H131" s="18" t="s">
        <v>1317</v>
      </c>
      <c r="I131" s="18" t="s">
        <v>1280</v>
      </c>
      <c r="J131" s="18">
        <v>50</v>
      </c>
      <c r="K131" s="59"/>
    </row>
    <row r="132" spans="2:11" ht="15" customHeight="1">
      <c r="B132" s="57"/>
      <c r="C132" s="18" t="s">
        <v>1297</v>
      </c>
      <c r="D132" s="18"/>
      <c r="E132" s="18"/>
      <c r="F132" s="37" t="s">
        <v>1284</v>
      </c>
      <c r="G132" s="18"/>
      <c r="H132" s="18" t="s">
        <v>1317</v>
      </c>
      <c r="I132" s="18" t="s">
        <v>1280</v>
      </c>
      <c r="J132" s="18">
        <v>50</v>
      </c>
      <c r="K132" s="59"/>
    </row>
    <row r="133" spans="2:11" ht="15" customHeight="1">
      <c r="B133" s="57"/>
      <c r="C133" s="18" t="s">
        <v>1303</v>
      </c>
      <c r="D133" s="18"/>
      <c r="E133" s="18"/>
      <c r="F133" s="37" t="s">
        <v>1284</v>
      </c>
      <c r="G133" s="18"/>
      <c r="H133" s="18" t="s">
        <v>1317</v>
      </c>
      <c r="I133" s="18" t="s">
        <v>1280</v>
      </c>
      <c r="J133" s="18">
        <v>50</v>
      </c>
      <c r="K133" s="59"/>
    </row>
    <row r="134" spans="2:11" ht="15" customHeight="1">
      <c r="B134" s="57"/>
      <c r="C134" s="18" t="s">
        <v>1305</v>
      </c>
      <c r="D134" s="18"/>
      <c r="E134" s="18"/>
      <c r="F134" s="37" t="s">
        <v>1284</v>
      </c>
      <c r="G134" s="18"/>
      <c r="H134" s="18" t="s">
        <v>1317</v>
      </c>
      <c r="I134" s="18" t="s">
        <v>1280</v>
      </c>
      <c r="J134" s="18">
        <v>50</v>
      </c>
      <c r="K134" s="59"/>
    </row>
    <row r="135" spans="2:11" ht="15" customHeight="1">
      <c r="B135" s="57"/>
      <c r="C135" s="18" t="s">
        <v>162</v>
      </c>
      <c r="D135" s="18"/>
      <c r="E135" s="18"/>
      <c r="F135" s="37" t="s">
        <v>1284</v>
      </c>
      <c r="G135" s="18"/>
      <c r="H135" s="18" t="s">
        <v>1330</v>
      </c>
      <c r="I135" s="18" t="s">
        <v>1280</v>
      </c>
      <c r="J135" s="18">
        <v>255</v>
      </c>
      <c r="K135" s="59"/>
    </row>
    <row r="136" spans="2:11" ht="15" customHeight="1">
      <c r="B136" s="57"/>
      <c r="C136" s="18" t="s">
        <v>1307</v>
      </c>
      <c r="D136" s="18"/>
      <c r="E136" s="18"/>
      <c r="F136" s="37" t="s">
        <v>1278</v>
      </c>
      <c r="G136" s="18"/>
      <c r="H136" s="18" t="s">
        <v>1331</v>
      </c>
      <c r="I136" s="18" t="s">
        <v>1309</v>
      </c>
      <c r="J136" s="18"/>
      <c r="K136" s="59"/>
    </row>
    <row r="137" spans="2:11" ht="15" customHeight="1">
      <c r="B137" s="57"/>
      <c r="C137" s="18" t="s">
        <v>1310</v>
      </c>
      <c r="D137" s="18"/>
      <c r="E137" s="18"/>
      <c r="F137" s="37" t="s">
        <v>1278</v>
      </c>
      <c r="G137" s="18"/>
      <c r="H137" s="18" t="s">
        <v>1332</v>
      </c>
      <c r="I137" s="18" t="s">
        <v>1312</v>
      </c>
      <c r="J137" s="18"/>
      <c r="K137" s="59"/>
    </row>
    <row r="138" spans="2:11" ht="15" customHeight="1">
      <c r="B138" s="57"/>
      <c r="C138" s="18" t="s">
        <v>1313</v>
      </c>
      <c r="D138" s="18"/>
      <c r="E138" s="18"/>
      <c r="F138" s="37" t="s">
        <v>1278</v>
      </c>
      <c r="G138" s="18"/>
      <c r="H138" s="18" t="s">
        <v>1313</v>
      </c>
      <c r="I138" s="18" t="s">
        <v>1312</v>
      </c>
      <c r="J138" s="18"/>
      <c r="K138" s="59"/>
    </row>
    <row r="139" spans="2:11" ht="15" customHeight="1">
      <c r="B139" s="57"/>
      <c r="C139" s="18" t="s">
        <v>35</v>
      </c>
      <c r="D139" s="18"/>
      <c r="E139" s="18"/>
      <c r="F139" s="37" t="s">
        <v>1278</v>
      </c>
      <c r="G139" s="18"/>
      <c r="H139" s="18" t="s">
        <v>1333</v>
      </c>
      <c r="I139" s="18" t="s">
        <v>1312</v>
      </c>
      <c r="J139" s="18"/>
      <c r="K139" s="59"/>
    </row>
    <row r="140" spans="2:11" ht="15" customHeight="1">
      <c r="B140" s="57"/>
      <c r="C140" s="18" t="s">
        <v>1334</v>
      </c>
      <c r="D140" s="18"/>
      <c r="E140" s="18"/>
      <c r="F140" s="37" t="s">
        <v>1278</v>
      </c>
      <c r="G140" s="18"/>
      <c r="H140" s="18" t="s">
        <v>1335</v>
      </c>
      <c r="I140" s="18" t="s">
        <v>1312</v>
      </c>
      <c r="J140" s="18"/>
      <c r="K140" s="59"/>
    </row>
    <row r="141" spans="2:11" ht="15" customHeight="1">
      <c r="B141" s="60"/>
      <c r="C141" s="61"/>
      <c r="D141" s="61"/>
      <c r="E141" s="61"/>
      <c r="F141" s="61"/>
      <c r="G141" s="61"/>
      <c r="H141" s="61"/>
      <c r="I141" s="61"/>
      <c r="J141" s="61"/>
      <c r="K141" s="62"/>
    </row>
    <row r="142" spans="2:11" ht="18.75" customHeight="1">
      <c r="B142" s="14"/>
      <c r="C142" s="14"/>
      <c r="D142" s="14"/>
      <c r="E142" s="14"/>
      <c r="F142" s="49"/>
      <c r="G142" s="14"/>
      <c r="H142" s="14"/>
      <c r="I142" s="14"/>
      <c r="J142" s="14"/>
      <c r="K142" s="14"/>
    </row>
    <row r="143" spans="2:11" ht="18.75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2:11" ht="7.5" customHeight="1">
      <c r="B144" s="25"/>
      <c r="C144" s="26"/>
      <c r="D144" s="26"/>
      <c r="E144" s="26"/>
      <c r="F144" s="26"/>
      <c r="G144" s="26"/>
      <c r="H144" s="26"/>
      <c r="I144" s="26"/>
      <c r="J144" s="26"/>
      <c r="K144" s="27"/>
    </row>
    <row r="145" spans="2:11" ht="45" customHeight="1">
      <c r="B145" s="28"/>
      <c r="C145" s="284" t="s">
        <v>1336</v>
      </c>
      <c r="D145" s="284"/>
      <c r="E145" s="284"/>
      <c r="F145" s="284"/>
      <c r="G145" s="284"/>
      <c r="H145" s="284"/>
      <c r="I145" s="284"/>
      <c r="J145" s="284"/>
      <c r="K145" s="29"/>
    </row>
    <row r="146" spans="2:11" ht="17.25" customHeight="1">
      <c r="B146" s="28"/>
      <c r="C146" s="30" t="s">
        <v>1272</v>
      </c>
      <c r="D146" s="30"/>
      <c r="E146" s="30"/>
      <c r="F146" s="30" t="s">
        <v>1273</v>
      </c>
      <c r="G146" s="31"/>
      <c r="H146" s="30" t="s">
        <v>156</v>
      </c>
      <c r="I146" s="30" t="s">
        <v>54</v>
      </c>
      <c r="J146" s="30" t="s">
        <v>1274</v>
      </c>
      <c r="K146" s="29"/>
    </row>
    <row r="147" spans="2:11" ht="17.25" customHeight="1">
      <c r="B147" s="28"/>
      <c r="C147" s="32" t="s">
        <v>1275</v>
      </c>
      <c r="D147" s="32"/>
      <c r="E147" s="32"/>
      <c r="F147" s="33" t="s">
        <v>1276</v>
      </c>
      <c r="G147" s="34"/>
      <c r="H147" s="32"/>
      <c r="I147" s="32"/>
      <c r="J147" s="32" t="s">
        <v>1277</v>
      </c>
      <c r="K147" s="29"/>
    </row>
    <row r="148" spans="2:11" ht="5.25" customHeight="1">
      <c r="B148" s="38"/>
      <c r="C148" s="35"/>
      <c r="D148" s="35"/>
      <c r="E148" s="35"/>
      <c r="F148" s="35"/>
      <c r="G148" s="36"/>
      <c r="H148" s="35"/>
      <c r="I148" s="35"/>
      <c r="J148" s="35"/>
      <c r="K148" s="59"/>
    </row>
    <row r="149" spans="2:11" ht="15" customHeight="1">
      <c r="B149" s="38"/>
      <c r="C149" s="63" t="s">
        <v>1281</v>
      </c>
      <c r="D149" s="18"/>
      <c r="E149" s="18"/>
      <c r="F149" s="64" t="s">
        <v>1278</v>
      </c>
      <c r="G149" s="18"/>
      <c r="H149" s="63" t="s">
        <v>1317</v>
      </c>
      <c r="I149" s="63" t="s">
        <v>1280</v>
      </c>
      <c r="J149" s="63">
        <v>120</v>
      </c>
      <c r="K149" s="59"/>
    </row>
    <row r="150" spans="2:11" ht="15" customHeight="1">
      <c r="B150" s="38"/>
      <c r="C150" s="63" t="s">
        <v>1326</v>
      </c>
      <c r="D150" s="18"/>
      <c r="E150" s="18"/>
      <c r="F150" s="64" t="s">
        <v>1278</v>
      </c>
      <c r="G150" s="18"/>
      <c r="H150" s="63" t="s">
        <v>1337</v>
      </c>
      <c r="I150" s="63" t="s">
        <v>1280</v>
      </c>
      <c r="J150" s="63" t="s">
        <v>1328</v>
      </c>
      <c r="K150" s="59"/>
    </row>
    <row r="151" spans="2:11" ht="15" customHeight="1">
      <c r="B151" s="38"/>
      <c r="C151" s="63" t="s">
        <v>1227</v>
      </c>
      <c r="D151" s="18"/>
      <c r="E151" s="18"/>
      <c r="F151" s="64" t="s">
        <v>1278</v>
      </c>
      <c r="G151" s="18"/>
      <c r="H151" s="63" t="s">
        <v>1338</v>
      </c>
      <c r="I151" s="63" t="s">
        <v>1280</v>
      </c>
      <c r="J151" s="63" t="s">
        <v>1328</v>
      </c>
      <c r="K151" s="59"/>
    </row>
    <row r="152" spans="2:11" ht="15" customHeight="1">
      <c r="B152" s="38"/>
      <c r="C152" s="63" t="s">
        <v>1283</v>
      </c>
      <c r="D152" s="18"/>
      <c r="E152" s="18"/>
      <c r="F152" s="64" t="s">
        <v>1284</v>
      </c>
      <c r="G152" s="18"/>
      <c r="H152" s="63" t="s">
        <v>1317</v>
      </c>
      <c r="I152" s="63" t="s">
        <v>1280</v>
      </c>
      <c r="J152" s="63">
        <v>50</v>
      </c>
      <c r="K152" s="59"/>
    </row>
    <row r="153" spans="2:11" ht="15" customHeight="1">
      <c r="B153" s="38"/>
      <c r="C153" s="63" t="s">
        <v>1286</v>
      </c>
      <c r="D153" s="18"/>
      <c r="E153" s="18"/>
      <c r="F153" s="64" t="s">
        <v>1278</v>
      </c>
      <c r="G153" s="18"/>
      <c r="H153" s="63" t="s">
        <v>1317</v>
      </c>
      <c r="I153" s="63" t="s">
        <v>1288</v>
      </c>
      <c r="J153" s="63"/>
      <c r="K153" s="59"/>
    </row>
    <row r="154" spans="2:11" ht="15" customHeight="1">
      <c r="B154" s="38"/>
      <c r="C154" s="63" t="s">
        <v>1297</v>
      </c>
      <c r="D154" s="18"/>
      <c r="E154" s="18"/>
      <c r="F154" s="64" t="s">
        <v>1284</v>
      </c>
      <c r="G154" s="18"/>
      <c r="H154" s="63" t="s">
        <v>1317</v>
      </c>
      <c r="I154" s="63" t="s">
        <v>1280</v>
      </c>
      <c r="J154" s="63">
        <v>50</v>
      </c>
      <c r="K154" s="59"/>
    </row>
    <row r="155" spans="2:11" ht="15" customHeight="1">
      <c r="B155" s="38"/>
      <c r="C155" s="63" t="s">
        <v>1305</v>
      </c>
      <c r="D155" s="18"/>
      <c r="E155" s="18"/>
      <c r="F155" s="64" t="s">
        <v>1284</v>
      </c>
      <c r="G155" s="18"/>
      <c r="H155" s="63" t="s">
        <v>1317</v>
      </c>
      <c r="I155" s="63" t="s">
        <v>1280</v>
      </c>
      <c r="J155" s="63">
        <v>50</v>
      </c>
      <c r="K155" s="59"/>
    </row>
    <row r="156" spans="2:11" ht="15" customHeight="1">
      <c r="B156" s="38"/>
      <c r="C156" s="63" t="s">
        <v>1303</v>
      </c>
      <c r="D156" s="18"/>
      <c r="E156" s="18"/>
      <c r="F156" s="64" t="s">
        <v>1284</v>
      </c>
      <c r="G156" s="18"/>
      <c r="H156" s="63" t="s">
        <v>1317</v>
      </c>
      <c r="I156" s="63" t="s">
        <v>1280</v>
      </c>
      <c r="J156" s="63">
        <v>50</v>
      </c>
      <c r="K156" s="59"/>
    </row>
    <row r="157" spans="2:11" ht="15" customHeight="1">
      <c r="B157" s="38"/>
      <c r="C157" s="63" t="s">
        <v>146</v>
      </c>
      <c r="D157" s="18"/>
      <c r="E157" s="18"/>
      <c r="F157" s="64" t="s">
        <v>1278</v>
      </c>
      <c r="G157" s="18"/>
      <c r="H157" s="63" t="s">
        <v>1339</v>
      </c>
      <c r="I157" s="63" t="s">
        <v>1280</v>
      </c>
      <c r="J157" s="63" t="s">
        <v>1340</v>
      </c>
      <c r="K157" s="59"/>
    </row>
    <row r="158" spans="2:11" ht="15" customHeight="1">
      <c r="B158" s="38"/>
      <c r="C158" s="63" t="s">
        <v>1341</v>
      </c>
      <c r="D158" s="18"/>
      <c r="E158" s="18"/>
      <c r="F158" s="64" t="s">
        <v>1278</v>
      </c>
      <c r="G158" s="18"/>
      <c r="H158" s="63" t="s">
        <v>1342</v>
      </c>
      <c r="I158" s="63" t="s">
        <v>1312</v>
      </c>
      <c r="J158" s="63"/>
      <c r="K158" s="59"/>
    </row>
    <row r="159" spans="2:11" ht="15" customHeight="1">
      <c r="B159" s="65"/>
      <c r="C159" s="47"/>
      <c r="D159" s="47"/>
      <c r="E159" s="47"/>
      <c r="F159" s="47"/>
      <c r="G159" s="47"/>
      <c r="H159" s="47"/>
      <c r="I159" s="47"/>
      <c r="J159" s="47"/>
      <c r="K159" s="66"/>
    </row>
    <row r="160" spans="2:11" ht="18.75" customHeight="1">
      <c r="B160" s="14"/>
      <c r="C160" s="18"/>
      <c r="D160" s="18"/>
      <c r="E160" s="18"/>
      <c r="F160" s="37"/>
      <c r="G160" s="18"/>
      <c r="H160" s="18"/>
      <c r="I160" s="18"/>
      <c r="J160" s="18"/>
      <c r="K160" s="14"/>
    </row>
    <row r="161" spans="2:11" ht="18.75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2:11" ht="7.5" customHeight="1">
      <c r="B162" s="5"/>
      <c r="C162" s="6"/>
      <c r="D162" s="6"/>
      <c r="E162" s="6"/>
      <c r="F162" s="6"/>
      <c r="G162" s="6"/>
      <c r="H162" s="6"/>
      <c r="I162" s="6"/>
      <c r="J162" s="6"/>
      <c r="K162" s="7"/>
    </row>
    <row r="163" spans="2:11" ht="45" customHeight="1">
      <c r="B163" s="8"/>
      <c r="C163" s="280" t="s">
        <v>1343</v>
      </c>
      <c r="D163" s="280"/>
      <c r="E163" s="280"/>
      <c r="F163" s="280"/>
      <c r="G163" s="280"/>
      <c r="H163" s="280"/>
      <c r="I163" s="280"/>
      <c r="J163" s="280"/>
      <c r="K163" s="9"/>
    </row>
    <row r="164" spans="2:11" ht="17.25" customHeight="1">
      <c r="B164" s="8"/>
      <c r="C164" s="30" t="s">
        <v>1272</v>
      </c>
      <c r="D164" s="30"/>
      <c r="E164" s="30"/>
      <c r="F164" s="30" t="s">
        <v>1273</v>
      </c>
      <c r="G164" s="67"/>
      <c r="H164" s="68" t="s">
        <v>156</v>
      </c>
      <c r="I164" s="68" t="s">
        <v>54</v>
      </c>
      <c r="J164" s="30" t="s">
        <v>1274</v>
      </c>
      <c r="K164" s="9"/>
    </row>
    <row r="165" spans="2:11" ht="17.25" customHeight="1">
      <c r="B165" s="11"/>
      <c r="C165" s="32" t="s">
        <v>1275</v>
      </c>
      <c r="D165" s="32"/>
      <c r="E165" s="32"/>
      <c r="F165" s="33" t="s">
        <v>1276</v>
      </c>
      <c r="G165" s="69"/>
      <c r="H165" s="70"/>
      <c r="I165" s="70"/>
      <c r="J165" s="32" t="s">
        <v>1277</v>
      </c>
      <c r="K165" s="12"/>
    </row>
    <row r="166" spans="2:11" ht="5.25" customHeight="1">
      <c r="B166" s="38"/>
      <c r="C166" s="35"/>
      <c r="D166" s="35"/>
      <c r="E166" s="35"/>
      <c r="F166" s="35"/>
      <c r="G166" s="36"/>
      <c r="H166" s="35"/>
      <c r="I166" s="35"/>
      <c r="J166" s="35"/>
      <c r="K166" s="59"/>
    </row>
    <row r="167" spans="2:11" ht="15" customHeight="1">
      <c r="B167" s="38"/>
      <c r="C167" s="18" t="s">
        <v>1281</v>
      </c>
      <c r="D167" s="18"/>
      <c r="E167" s="18"/>
      <c r="F167" s="37" t="s">
        <v>1278</v>
      </c>
      <c r="G167" s="18"/>
      <c r="H167" s="18" t="s">
        <v>1317</v>
      </c>
      <c r="I167" s="18" t="s">
        <v>1280</v>
      </c>
      <c r="J167" s="18">
        <v>120</v>
      </c>
      <c r="K167" s="59"/>
    </row>
    <row r="168" spans="2:11" ht="15" customHeight="1">
      <c r="B168" s="38"/>
      <c r="C168" s="18" t="s">
        <v>1326</v>
      </c>
      <c r="D168" s="18"/>
      <c r="E168" s="18"/>
      <c r="F168" s="37" t="s">
        <v>1278</v>
      </c>
      <c r="G168" s="18"/>
      <c r="H168" s="18" t="s">
        <v>1327</v>
      </c>
      <c r="I168" s="18" t="s">
        <v>1280</v>
      </c>
      <c r="J168" s="18" t="s">
        <v>1328</v>
      </c>
      <c r="K168" s="59"/>
    </row>
    <row r="169" spans="2:11" ht="15" customHeight="1">
      <c r="B169" s="38"/>
      <c r="C169" s="18" t="s">
        <v>1227</v>
      </c>
      <c r="D169" s="18"/>
      <c r="E169" s="18"/>
      <c r="F169" s="37" t="s">
        <v>1278</v>
      </c>
      <c r="G169" s="18"/>
      <c r="H169" s="18" t="s">
        <v>1344</v>
      </c>
      <c r="I169" s="18" t="s">
        <v>1280</v>
      </c>
      <c r="J169" s="18" t="s">
        <v>1328</v>
      </c>
      <c r="K169" s="59"/>
    </row>
    <row r="170" spans="2:11" ht="15" customHeight="1">
      <c r="B170" s="38"/>
      <c r="C170" s="18" t="s">
        <v>1283</v>
      </c>
      <c r="D170" s="18"/>
      <c r="E170" s="18"/>
      <c r="F170" s="37" t="s">
        <v>1284</v>
      </c>
      <c r="G170" s="18"/>
      <c r="H170" s="18" t="s">
        <v>1344</v>
      </c>
      <c r="I170" s="18" t="s">
        <v>1280</v>
      </c>
      <c r="J170" s="18">
        <v>50</v>
      </c>
      <c r="K170" s="59"/>
    </row>
    <row r="171" spans="2:11" ht="15" customHeight="1">
      <c r="B171" s="38"/>
      <c r="C171" s="18" t="s">
        <v>1286</v>
      </c>
      <c r="D171" s="18"/>
      <c r="E171" s="18"/>
      <c r="F171" s="37" t="s">
        <v>1278</v>
      </c>
      <c r="G171" s="18"/>
      <c r="H171" s="18" t="s">
        <v>1344</v>
      </c>
      <c r="I171" s="18" t="s">
        <v>1288</v>
      </c>
      <c r="J171" s="18"/>
      <c r="K171" s="59"/>
    </row>
    <row r="172" spans="2:11" ht="15" customHeight="1">
      <c r="B172" s="38"/>
      <c r="C172" s="18" t="s">
        <v>1297</v>
      </c>
      <c r="D172" s="18"/>
      <c r="E172" s="18"/>
      <c r="F172" s="37" t="s">
        <v>1284</v>
      </c>
      <c r="G172" s="18"/>
      <c r="H172" s="18" t="s">
        <v>1344</v>
      </c>
      <c r="I172" s="18" t="s">
        <v>1280</v>
      </c>
      <c r="J172" s="18">
        <v>50</v>
      </c>
      <c r="K172" s="59"/>
    </row>
    <row r="173" spans="2:11" ht="15" customHeight="1">
      <c r="B173" s="38"/>
      <c r="C173" s="18" t="s">
        <v>1305</v>
      </c>
      <c r="D173" s="18"/>
      <c r="E173" s="18"/>
      <c r="F173" s="37" t="s">
        <v>1284</v>
      </c>
      <c r="G173" s="18"/>
      <c r="H173" s="18" t="s">
        <v>1344</v>
      </c>
      <c r="I173" s="18" t="s">
        <v>1280</v>
      </c>
      <c r="J173" s="18">
        <v>50</v>
      </c>
      <c r="K173" s="59"/>
    </row>
    <row r="174" spans="2:11" ht="15" customHeight="1">
      <c r="B174" s="38"/>
      <c r="C174" s="18" t="s">
        <v>1303</v>
      </c>
      <c r="D174" s="18"/>
      <c r="E174" s="18"/>
      <c r="F174" s="37" t="s">
        <v>1284</v>
      </c>
      <c r="G174" s="18"/>
      <c r="H174" s="18" t="s">
        <v>1344</v>
      </c>
      <c r="I174" s="18" t="s">
        <v>1280</v>
      </c>
      <c r="J174" s="18">
        <v>50</v>
      </c>
      <c r="K174" s="59"/>
    </row>
    <row r="175" spans="2:11" ht="15" customHeight="1">
      <c r="B175" s="38"/>
      <c r="C175" s="18" t="s">
        <v>155</v>
      </c>
      <c r="D175" s="18"/>
      <c r="E175" s="18"/>
      <c r="F175" s="37" t="s">
        <v>1278</v>
      </c>
      <c r="G175" s="18"/>
      <c r="H175" s="18" t="s">
        <v>1345</v>
      </c>
      <c r="I175" s="18" t="s">
        <v>1346</v>
      </c>
      <c r="J175" s="18"/>
      <c r="K175" s="59"/>
    </row>
    <row r="176" spans="2:11" ht="15" customHeight="1">
      <c r="B176" s="38"/>
      <c r="C176" s="18" t="s">
        <v>54</v>
      </c>
      <c r="D176" s="18"/>
      <c r="E176" s="18"/>
      <c r="F176" s="37" t="s">
        <v>1278</v>
      </c>
      <c r="G176" s="18"/>
      <c r="H176" s="18" t="s">
        <v>1347</v>
      </c>
      <c r="I176" s="18" t="s">
        <v>1348</v>
      </c>
      <c r="J176" s="18">
        <v>1</v>
      </c>
      <c r="K176" s="59"/>
    </row>
    <row r="177" spans="2:11" ht="15" customHeight="1">
      <c r="B177" s="38"/>
      <c r="C177" s="18" t="s">
        <v>50</v>
      </c>
      <c r="D177" s="18"/>
      <c r="E177" s="18"/>
      <c r="F177" s="37" t="s">
        <v>1278</v>
      </c>
      <c r="G177" s="18"/>
      <c r="H177" s="18" t="s">
        <v>1349</v>
      </c>
      <c r="I177" s="18" t="s">
        <v>1280</v>
      </c>
      <c r="J177" s="18">
        <v>20</v>
      </c>
      <c r="K177" s="59"/>
    </row>
    <row r="178" spans="2:11" ht="15" customHeight="1">
      <c r="B178" s="38"/>
      <c r="C178" s="18" t="s">
        <v>156</v>
      </c>
      <c r="D178" s="18"/>
      <c r="E178" s="18"/>
      <c r="F178" s="37" t="s">
        <v>1278</v>
      </c>
      <c r="G178" s="18"/>
      <c r="H178" s="18" t="s">
        <v>1350</v>
      </c>
      <c r="I178" s="18" t="s">
        <v>1280</v>
      </c>
      <c r="J178" s="18">
        <v>255</v>
      </c>
      <c r="K178" s="59"/>
    </row>
    <row r="179" spans="2:11" ht="15" customHeight="1">
      <c r="B179" s="38"/>
      <c r="C179" s="18" t="s">
        <v>157</v>
      </c>
      <c r="D179" s="18"/>
      <c r="E179" s="18"/>
      <c r="F179" s="37" t="s">
        <v>1278</v>
      </c>
      <c r="G179" s="18"/>
      <c r="H179" s="18" t="s">
        <v>1243</v>
      </c>
      <c r="I179" s="18" t="s">
        <v>1280</v>
      </c>
      <c r="J179" s="18">
        <v>10</v>
      </c>
      <c r="K179" s="59"/>
    </row>
    <row r="180" spans="2:11" ht="15" customHeight="1">
      <c r="B180" s="38"/>
      <c r="C180" s="18" t="s">
        <v>158</v>
      </c>
      <c r="D180" s="18"/>
      <c r="E180" s="18"/>
      <c r="F180" s="37" t="s">
        <v>1278</v>
      </c>
      <c r="G180" s="18"/>
      <c r="H180" s="18" t="s">
        <v>1351</v>
      </c>
      <c r="I180" s="18" t="s">
        <v>1312</v>
      </c>
      <c r="J180" s="18"/>
      <c r="K180" s="59"/>
    </row>
    <row r="181" spans="2:11" ht="15" customHeight="1">
      <c r="B181" s="38"/>
      <c r="C181" s="18" t="s">
        <v>1352</v>
      </c>
      <c r="D181" s="18"/>
      <c r="E181" s="18"/>
      <c r="F181" s="37" t="s">
        <v>1278</v>
      </c>
      <c r="G181" s="18"/>
      <c r="H181" s="18" t="s">
        <v>1353</v>
      </c>
      <c r="I181" s="18" t="s">
        <v>1312</v>
      </c>
      <c r="J181" s="18"/>
      <c r="K181" s="59"/>
    </row>
    <row r="182" spans="2:11" ht="15" customHeight="1">
      <c r="B182" s="38"/>
      <c r="C182" s="18" t="s">
        <v>1341</v>
      </c>
      <c r="D182" s="18"/>
      <c r="E182" s="18"/>
      <c r="F182" s="37" t="s">
        <v>1278</v>
      </c>
      <c r="G182" s="18"/>
      <c r="H182" s="18" t="s">
        <v>1354</v>
      </c>
      <c r="I182" s="18" t="s">
        <v>1312</v>
      </c>
      <c r="J182" s="18"/>
      <c r="K182" s="59"/>
    </row>
    <row r="183" spans="2:11" ht="15" customHeight="1">
      <c r="B183" s="38"/>
      <c r="C183" s="18" t="s">
        <v>161</v>
      </c>
      <c r="D183" s="18"/>
      <c r="E183" s="18"/>
      <c r="F183" s="37" t="s">
        <v>1284</v>
      </c>
      <c r="G183" s="18"/>
      <c r="H183" s="18" t="s">
        <v>1355</v>
      </c>
      <c r="I183" s="18" t="s">
        <v>1280</v>
      </c>
      <c r="J183" s="18">
        <v>50</v>
      </c>
      <c r="K183" s="59"/>
    </row>
    <row r="184" spans="2:11" ht="15" customHeight="1">
      <c r="B184" s="65"/>
      <c r="C184" s="47"/>
      <c r="D184" s="47"/>
      <c r="E184" s="47"/>
      <c r="F184" s="47"/>
      <c r="G184" s="47"/>
      <c r="H184" s="47"/>
      <c r="I184" s="47"/>
      <c r="J184" s="47"/>
      <c r="K184" s="66"/>
    </row>
    <row r="185" spans="2:11" ht="18.75" customHeight="1">
      <c r="B185" s="14"/>
      <c r="C185" s="18"/>
      <c r="D185" s="18"/>
      <c r="E185" s="18"/>
      <c r="F185" s="37"/>
      <c r="G185" s="18"/>
      <c r="H185" s="18"/>
      <c r="I185" s="18"/>
      <c r="J185" s="18"/>
      <c r="K185" s="14"/>
    </row>
    <row r="186" spans="2:11" ht="18.75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2:11" ht="13.5">
      <c r="B187" s="5"/>
      <c r="C187" s="6"/>
      <c r="D187" s="6"/>
      <c r="E187" s="6"/>
      <c r="F187" s="6"/>
      <c r="G187" s="6"/>
      <c r="H187" s="6"/>
      <c r="I187" s="6"/>
      <c r="J187" s="6"/>
      <c r="K187" s="7"/>
    </row>
    <row r="188" spans="2:11" ht="21">
      <c r="B188" s="8"/>
      <c r="C188" s="280" t="s">
        <v>1356</v>
      </c>
      <c r="D188" s="280"/>
      <c r="E188" s="280"/>
      <c r="F188" s="280"/>
      <c r="G188" s="280"/>
      <c r="H188" s="280"/>
      <c r="I188" s="280"/>
      <c r="J188" s="280"/>
      <c r="K188" s="9"/>
    </row>
    <row r="189" spans="2:11" ht="25.5" customHeight="1">
      <c r="B189" s="8"/>
      <c r="C189" s="71" t="s">
        <v>1357</v>
      </c>
      <c r="D189" s="71"/>
      <c r="E189" s="71"/>
      <c r="F189" s="71" t="s">
        <v>1358</v>
      </c>
      <c r="G189" s="72"/>
      <c r="H189" s="286" t="s">
        <v>1359</v>
      </c>
      <c r="I189" s="286"/>
      <c r="J189" s="286"/>
      <c r="K189" s="9"/>
    </row>
    <row r="190" spans="2:11" ht="5.25" customHeight="1">
      <c r="B190" s="38"/>
      <c r="C190" s="35"/>
      <c r="D190" s="35"/>
      <c r="E190" s="35"/>
      <c r="F190" s="35"/>
      <c r="G190" s="18"/>
      <c r="H190" s="35"/>
      <c r="I190" s="35"/>
      <c r="J190" s="35"/>
      <c r="K190" s="59"/>
    </row>
    <row r="191" spans="2:11" ht="15" customHeight="1">
      <c r="B191" s="38"/>
      <c r="C191" s="18" t="s">
        <v>1360</v>
      </c>
      <c r="D191" s="18"/>
      <c r="E191" s="18"/>
      <c r="F191" s="37" t="s">
        <v>40</v>
      </c>
      <c r="G191" s="18"/>
      <c r="H191" s="287" t="s">
        <v>1361</v>
      </c>
      <c r="I191" s="287"/>
      <c r="J191" s="287"/>
      <c r="K191" s="59"/>
    </row>
    <row r="192" spans="2:11" ht="15" customHeight="1">
      <c r="B192" s="38"/>
      <c r="C192" s="44"/>
      <c r="D192" s="18"/>
      <c r="E192" s="18"/>
      <c r="F192" s="37" t="s">
        <v>41</v>
      </c>
      <c r="G192" s="18"/>
      <c r="H192" s="287" t="s">
        <v>1362</v>
      </c>
      <c r="I192" s="287"/>
      <c r="J192" s="287"/>
      <c r="K192" s="59"/>
    </row>
    <row r="193" spans="2:11" ht="15" customHeight="1">
      <c r="B193" s="38"/>
      <c r="C193" s="44"/>
      <c r="D193" s="18"/>
      <c r="E193" s="18"/>
      <c r="F193" s="37" t="s">
        <v>44</v>
      </c>
      <c r="G193" s="18"/>
      <c r="H193" s="287" t="s">
        <v>1363</v>
      </c>
      <c r="I193" s="287"/>
      <c r="J193" s="287"/>
      <c r="K193" s="59"/>
    </row>
    <row r="194" spans="2:11" ht="15" customHeight="1">
      <c r="B194" s="38"/>
      <c r="C194" s="18"/>
      <c r="D194" s="18"/>
      <c r="E194" s="18"/>
      <c r="F194" s="37" t="s">
        <v>42</v>
      </c>
      <c r="G194" s="18"/>
      <c r="H194" s="287" t="s">
        <v>1364</v>
      </c>
      <c r="I194" s="287"/>
      <c r="J194" s="287"/>
      <c r="K194" s="59"/>
    </row>
    <row r="195" spans="2:11" ht="15" customHeight="1">
      <c r="B195" s="38"/>
      <c r="C195" s="18"/>
      <c r="D195" s="18"/>
      <c r="E195" s="18"/>
      <c r="F195" s="37" t="s">
        <v>43</v>
      </c>
      <c r="G195" s="18"/>
      <c r="H195" s="287" t="s">
        <v>1365</v>
      </c>
      <c r="I195" s="287"/>
      <c r="J195" s="287"/>
      <c r="K195" s="59"/>
    </row>
    <row r="196" spans="2:11" ht="15" customHeight="1">
      <c r="B196" s="38"/>
      <c r="C196" s="18"/>
      <c r="D196" s="18"/>
      <c r="E196" s="18"/>
      <c r="F196" s="37"/>
      <c r="G196" s="18"/>
      <c r="H196" s="18"/>
      <c r="I196" s="18"/>
      <c r="J196" s="18"/>
      <c r="K196" s="59"/>
    </row>
    <row r="197" spans="2:11" ht="15" customHeight="1">
      <c r="B197" s="38"/>
      <c r="C197" s="18" t="s">
        <v>1324</v>
      </c>
      <c r="D197" s="18"/>
      <c r="E197" s="18"/>
      <c r="F197" s="37" t="s">
        <v>75</v>
      </c>
      <c r="G197" s="18"/>
      <c r="H197" s="287" t="s">
        <v>1366</v>
      </c>
      <c r="I197" s="287"/>
      <c r="J197" s="287"/>
      <c r="K197" s="59"/>
    </row>
    <row r="198" spans="2:11" ht="15" customHeight="1">
      <c r="B198" s="38"/>
      <c r="C198" s="44"/>
      <c r="D198" s="18"/>
      <c r="E198" s="18"/>
      <c r="F198" s="37" t="s">
        <v>1221</v>
      </c>
      <c r="G198" s="18"/>
      <c r="H198" s="287" t="s">
        <v>1222</v>
      </c>
      <c r="I198" s="287"/>
      <c r="J198" s="287"/>
      <c r="K198" s="59"/>
    </row>
    <row r="199" spans="2:11" ht="15" customHeight="1">
      <c r="B199" s="38"/>
      <c r="C199" s="18"/>
      <c r="D199" s="18"/>
      <c r="E199" s="18"/>
      <c r="F199" s="37" t="s">
        <v>1219</v>
      </c>
      <c r="G199" s="18"/>
      <c r="H199" s="287" t="s">
        <v>1367</v>
      </c>
      <c r="I199" s="287"/>
      <c r="J199" s="287"/>
      <c r="K199" s="59"/>
    </row>
    <row r="200" spans="2:11" ht="15" customHeight="1">
      <c r="B200" s="73"/>
      <c r="C200" s="44"/>
      <c r="D200" s="44"/>
      <c r="E200" s="44"/>
      <c r="F200" s="37" t="s">
        <v>1223</v>
      </c>
      <c r="G200" s="23"/>
      <c r="H200" s="285" t="s">
        <v>1224</v>
      </c>
      <c r="I200" s="285"/>
      <c r="J200" s="285"/>
      <c r="K200" s="74"/>
    </row>
    <row r="201" spans="2:11" ht="15" customHeight="1">
      <c r="B201" s="73"/>
      <c r="C201" s="44"/>
      <c r="D201" s="44"/>
      <c r="E201" s="44"/>
      <c r="F201" s="37" t="s">
        <v>1225</v>
      </c>
      <c r="G201" s="23"/>
      <c r="H201" s="285" t="s">
        <v>1368</v>
      </c>
      <c r="I201" s="285"/>
      <c r="J201" s="285"/>
      <c r="K201" s="74"/>
    </row>
    <row r="202" spans="2:11" ht="15" customHeight="1">
      <c r="B202" s="73"/>
      <c r="C202" s="44"/>
      <c r="D202" s="44"/>
      <c r="E202" s="44"/>
      <c r="F202" s="75"/>
      <c r="G202" s="23"/>
      <c r="H202" s="76"/>
      <c r="I202" s="76"/>
      <c r="J202" s="76"/>
      <c r="K202" s="74"/>
    </row>
    <row r="203" spans="2:11" ht="15" customHeight="1">
      <c r="B203" s="73"/>
      <c r="C203" s="18" t="s">
        <v>1348</v>
      </c>
      <c r="D203" s="44"/>
      <c r="E203" s="44"/>
      <c r="F203" s="37">
        <v>1</v>
      </c>
      <c r="G203" s="23"/>
      <c r="H203" s="285" t="s">
        <v>1369</v>
      </c>
      <c r="I203" s="285"/>
      <c r="J203" s="285"/>
      <c r="K203" s="74"/>
    </row>
    <row r="204" spans="2:11" ht="15" customHeight="1">
      <c r="B204" s="73"/>
      <c r="C204" s="44"/>
      <c r="D204" s="44"/>
      <c r="E204" s="44"/>
      <c r="F204" s="37">
        <v>2</v>
      </c>
      <c r="G204" s="23"/>
      <c r="H204" s="285" t="s">
        <v>1370</v>
      </c>
      <c r="I204" s="285"/>
      <c r="J204" s="285"/>
      <c r="K204" s="74"/>
    </row>
    <row r="205" spans="2:11" ht="15" customHeight="1">
      <c r="B205" s="73"/>
      <c r="C205" s="44"/>
      <c r="D205" s="44"/>
      <c r="E205" s="44"/>
      <c r="F205" s="37">
        <v>3</v>
      </c>
      <c r="G205" s="23"/>
      <c r="H205" s="285" t="s">
        <v>1371</v>
      </c>
      <c r="I205" s="285"/>
      <c r="J205" s="285"/>
      <c r="K205" s="74"/>
    </row>
    <row r="206" spans="2:11" ht="15" customHeight="1">
      <c r="B206" s="73"/>
      <c r="C206" s="44"/>
      <c r="D206" s="44"/>
      <c r="E206" s="44"/>
      <c r="F206" s="37">
        <v>4</v>
      </c>
      <c r="G206" s="23"/>
      <c r="H206" s="285" t="s">
        <v>1372</v>
      </c>
      <c r="I206" s="285"/>
      <c r="J206" s="285"/>
      <c r="K206" s="74"/>
    </row>
    <row r="207" spans="2:11" ht="12.75" customHeight="1">
      <c r="B207" s="77"/>
      <c r="C207" s="78"/>
      <c r="D207" s="78"/>
      <c r="E207" s="78"/>
      <c r="F207" s="78"/>
      <c r="G207" s="78"/>
      <c r="H207" s="78"/>
      <c r="I207" s="78"/>
      <c r="J207" s="78"/>
      <c r="K207" s="79"/>
    </row>
  </sheetData>
  <sheetProtection password="CB71" sheet="1"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5"/>
  <sheetViews>
    <sheetView showGridLines="0" zoomScalePageLayoutView="0" workbookViewId="0" topLeftCell="A1">
      <pane ySplit="1" topLeftCell="A92" activePane="bottomLeft" state="frozen"/>
      <selection pane="topLeft" activeCell="AI10" sqref="AI10"/>
      <selection pane="bottomLeft" activeCell="F116" sqref="F116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80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212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ROUND($J$87,2)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ROUND(SUM($BE$87:$BE$214),2)</f>
        <v>0</v>
      </c>
      <c r="I30" s="163">
        <v>0.21</v>
      </c>
      <c r="J30" s="162">
        <f>ROUND(ROUND((SUM($BE$87:$BE$214)),2)*$I$30,2)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ROUND(SUM($BF$87:$BF$214),2)</f>
        <v>0</v>
      </c>
      <c r="I31" s="163">
        <v>0.15</v>
      </c>
      <c r="J31" s="162">
        <f>ROUND(ROUND((SUM($BF$87:$BF$214)),2)*$I$31,2)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ROUND(SUM($BG$87:$BG$214),2)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ROUND(SUM($BH$87:$BH$214),2)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ROUND(SUM($BI$87:$BI$214),2)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01 - Přítok do nádrže Hedvika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$J$87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$J$88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$J$89</f>
        <v>0</v>
      </c>
      <c r="K58" s="177"/>
    </row>
    <row r="59" spans="2:11" s="173" customFormat="1" ht="21" customHeight="1">
      <c r="B59" s="174"/>
      <c r="D59" s="175" t="s">
        <v>213</v>
      </c>
      <c r="E59" s="175"/>
      <c r="F59" s="175"/>
      <c r="G59" s="175"/>
      <c r="H59" s="175"/>
      <c r="I59" s="175"/>
      <c r="J59" s="176">
        <f>$J$149</f>
        <v>0</v>
      </c>
      <c r="K59" s="177"/>
    </row>
    <row r="60" spans="2:11" s="173" customFormat="1" ht="21" customHeight="1">
      <c r="B60" s="174"/>
      <c r="D60" s="175" t="s">
        <v>214</v>
      </c>
      <c r="E60" s="175"/>
      <c r="F60" s="175"/>
      <c r="G60" s="175"/>
      <c r="H60" s="175"/>
      <c r="I60" s="175"/>
      <c r="J60" s="176">
        <f>$J$170</f>
        <v>0</v>
      </c>
      <c r="K60" s="177"/>
    </row>
    <row r="61" spans="2:11" s="173" customFormat="1" ht="21" customHeight="1">
      <c r="B61" s="174"/>
      <c r="D61" s="175" t="s">
        <v>215</v>
      </c>
      <c r="E61" s="175"/>
      <c r="F61" s="175"/>
      <c r="G61" s="175"/>
      <c r="H61" s="175"/>
      <c r="I61" s="175"/>
      <c r="J61" s="176">
        <f>$J$184</f>
        <v>0</v>
      </c>
      <c r="K61" s="177"/>
    </row>
    <row r="62" spans="2:11" s="173" customFormat="1" ht="21" customHeight="1">
      <c r="B62" s="174"/>
      <c r="D62" s="175" t="s">
        <v>216</v>
      </c>
      <c r="E62" s="175"/>
      <c r="F62" s="175"/>
      <c r="G62" s="175"/>
      <c r="H62" s="175"/>
      <c r="I62" s="175"/>
      <c r="J62" s="176">
        <f>$J$197</f>
        <v>0</v>
      </c>
      <c r="K62" s="177"/>
    </row>
    <row r="63" spans="2:11" s="173" customFormat="1" ht="21" customHeight="1">
      <c r="B63" s="174"/>
      <c r="D63" s="175" t="s">
        <v>217</v>
      </c>
      <c r="E63" s="175"/>
      <c r="F63" s="175"/>
      <c r="G63" s="175"/>
      <c r="H63" s="175"/>
      <c r="I63" s="175"/>
      <c r="J63" s="176">
        <f>$J$200</f>
        <v>0</v>
      </c>
      <c r="K63" s="177"/>
    </row>
    <row r="64" spans="2:11" s="173" customFormat="1" ht="21" customHeight="1">
      <c r="B64" s="174"/>
      <c r="D64" s="175" t="s">
        <v>218</v>
      </c>
      <c r="E64" s="175"/>
      <c r="F64" s="175"/>
      <c r="G64" s="175"/>
      <c r="H64" s="175"/>
      <c r="I64" s="175"/>
      <c r="J64" s="176">
        <f>$J$205</f>
        <v>0</v>
      </c>
      <c r="K64" s="177"/>
    </row>
    <row r="65" spans="2:11" s="143" customFormat="1" ht="25.5" customHeight="1">
      <c r="B65" s="169"/>
      <c r="D65" s="170" t="s">
        <v>219</v>
      </c>
      <c r="E65" s="170"/>
      <c r="F65" s="170"/>
      <c r="G65" s="170"/>
      <c r="H65" s="170"/>
      <c r="I65" s="170"/>
      <c r="J65" s="171">
        <f>$J$207</f>
        <v>0</v>
      </c>
      <c r="K65" s="172"/>
    </row>
    <row r="66" spans="2:11" s="173" customFormat="1" ht="21" customHeight="1">
      <c r="B66" s="174"/>
      <c r="D66" s="175" t="s">
        <v>220</v>
      </c>
      <c r="E66" s="175"/>
      <c r="F66" s="175"/>
      <c r="G66" s="175"/>
      <c r="H66" s="175"/>
      <c r="I66" s="175"/>
      <c r="J66" s="176">
        <f>$J$208</f>
        <v>0</v>
      </c>
      <c r="K66" s="177"/>
    </row>
    <row r="67" spans="2:11" s="143" customFormat="1" ht="25.5" customHeight="1">
      <c r="B67" s="169"/>
      <c r="D67" s="170" t="s">
        <v>152</v>
      </c>
      <c r="E67" s="170"/>
      <c r="F67" s="170"/>
      <c r="G67" s="170"/>
      <c r="H67" s="170"/>
      <c r="I67" s="170"/>
      <c r="J67" s="171">
        <f>$J$213</f>
        <v>0</v>
      </c>
      <c r="K67" s="172"/>
    </row>
    <row r="68" spans="2:11" s="88" customFormat="1" ht="22.5" customHeight="1">
      <c r="B68" s="102"/>
      <c r="K68" s="105"/>
    </row>
    <row r="69" spans="2:11" s="88" customFormat="1" ht="7.5" customHeight="1">
      <c r="B69" s="116"/>
      <c r="C69" s="117"/>
      <c r="D69" s="117"/>
      <c r="E69" s="117"/>
      <c r="F69" s="117"/>
      <c r="G69" s="117"/>
      <c r="H69" s="117"/>
      <c r="I69" s="117"/>
      <c r="J69" s="117"/>
      <c r="K69" s="118"/>
    </row>
    <row r="73" spans="2:12" s="88" customFormat="1" ht="7.5" customHeight="1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02"/>
    </row>
    <row r="74" spans="2:12" s="88" customFormat="1" ht="37.5" customHeight="1">
      <c r="B74" s="102"/>
      <c r="C74" s="93" t="s">
        <v>154</v>
      </c>
      <c r="L74" s="102"/>
    </row>
    <row r="75" spans="2:12" s="88" customFormat="1" ht="7.5" customHeight="1">
      <c r="B75" s="102"/>
      <c r="L75" s="102"/>
    </row>
    <row r="76" spans="2:12" s="88" customFormat="1" ht="15" customHeight="1">
      <c r="B76" s="102"/>
      <c r="C76" s="99" t="s">
        <v>16</v>
      </c>
      <c r="L76" s="102"/>
    </row>
    <row r="77" spans="2:12" s="88" customFormat="1" ht="16.5" customHeight="1">
      <c r="B77" s="102"/>
      <c r="E77" s="278" t="str">
        <f>$E$7</f>
        <v>Napojení ÚSES Komořansko - gravitační propojení přeložky vesnického potoka s řekou Bílinou</v>
      </c>
      <c r="F77" s="244"/>
      <c r="G77" s="244"/>
      <c r="H77" s="244"/>
      <c r="L77" s="102"/>
    </row>
    <row r="78" spans="2:12" s="88" customFormat="1" ht="15" customHeight="1">
      <c r="B78" s="102"/>
      <c r="C78" s="99" t="s">
        <v>143</v>
      </c>
      <c r="L78" s="102"/>
    </row>
    <row r="79" spans="2:12" s="88" customFormat="1" ht="19.5" customHeight="1">
      <c r="B79" s="102"/>
      <c r="E79" s="260" t="str">
        <f>$E$9</f>
        <v>SO 01 - Přítok do nádrže Hedvika</v>
      </c>
      <c r="F79" s="244"/>
      <c r="G79" s="244"/>
      <c r="H79" s="244"/>
      <c r="L79" s="102"/>
    </row>
    <row r="80" spans="2:12" s="88" customFormat="1" ht="7.5" customHeight="1">
      <c r="B80" s="102"/>
      <c r="L80" s="102"/>
    </row>
    <row r="81" spans="2:12" s="88" customFormat="1" ht="18.75" customHeight="1">
      <c r="B81" s="102"/>
      <c r="C81" s="99" t="s">
        <v>22</v>
      </c>
      <c r="F81" s="80" t="str">
        <f>$F$12</f>
        <v> </v>
      </c>
      <c r="I81" s="99" t="s">
        <v>24</v>
      </c>
      <c r="J81" s="125" t="str">
        <f>IF($J$12="","",$J$12)</f>
        <v>09.02.2015</v>
      </c>
      <c r="L81" s="102"/>
    </row>
    <row r="82" spans="2:12" s="88" customFormat="1" ht="7.5" customHeight="1">
      <c r="B82" s="102"/>
      <c r="L82" s="102"/>
    </row>
    <row r="83" spans="2:12" s="88" customFormat="1" ht="15.75" customHeight="1">
      <c r="B83" s="102"/>
      <c r="C83" s="99" t="s">
        <v>27</v>
      </c>
      <c r="F83" s="80" t="str">
        <f>$E$15</f>
        <v> Ministerstvo financí</v>
      </c>
      <c r="I83" s="99" t="s">
        <v>32</v>
      </c>
      <c r="J83" s="80" t="str">
        <f>$E$21</f>
        <v> Vodohospodářské projekty Teplice spol. s r.o.</v>
      </c>
      <c r="L83" s="102"/>
    </row>
    <row r="84" spans="2:12" s="88" customFormat="1" ht="15" customHeight="1">
      <c r="B84" s="102"/>
      <c r="C84" s="99" t="s">
        <v>30</v>
      </c>
      <c r="F84" s="80">
        <f>IF($E$18="","",$E$18)</f>
      </c>
      <c r="L84" s="102"/>
    </row>
    <row r="85" spans="2:12" s="88" customFormat="1" ht="11.25" customHeight="1">
      <c r="B85" s="102"/>
      <c r="L85" s="102"/>
    </row>
    <row r="86" spans="2:20" s="178" customFormat="1" ht="30" customHeight="1">
      <c r="B86" s="179"/>
      <c r="C86" s="180" t="s">
        <v>155</v>
      </c>
      <c r="D86" s="181" t="s">
        <v>54</v>
      </c>
      <c r="E86" s="181" t="s">
        <v>50</v>
      </c>
      <c r="F86" s="181" t="s">
        <v>156</v>
      </c>
      <c r="G86" s="181" t="s">
        <v>157</v>
      </c>
      <c r="H86" s="181" t="s">
        <v>158</v>
      </c>
      <c r="I86" s="181" t="s">
        <v>159</v>
      </c>
      <c r="J86" s="181" t="s">
        <v>160</v>
      </c>
      <c r="K86" s="182" t="s">
        <v>161</v>
      </c>
      <c r="L86" s="179"/>
      <c r="M86" s="131" t="s">
        <v>162</v>
      </c>
      <c r="N86" s="132" t="s">
        <v>39</v>
      </c>
      <c r="O86" s="132" t="s">
        <v>163</v>
      </c>
      <c r="P86" s="132" t="s">
        <v>164</v>
      </c>
      <c r="Q86" s="132" t="s">
        <v>165</v>
      </c>
      <c r="R86" s="132" t="s">
        <v>166</v>
      </c>
      <c r="S86" s="132" t="s">
        <v>167</v>
      </c>
      <c r="T86" s="133" t="s">
        <v>168</v>
      </c>
    </row>
    <row r="87" spans="2:63" s="88" customFormat="1" ht="30" customHeight="1">
      <c r="B87" s="102"/>
      <c r="C87" s="136" t="s">
        <v>148</v>
      </c>
      <c r="J87" s="183">
        <f>$BK$87</f>
        <v>0</v>
      </c>
      <c r="L87" s="102"/>
      <c r="M87" s="135"/>
      <c r="N87" s="126"/>
      <c r="O87" s="126"/>
      <c r="P87" s="184">
        <f>$P$88+$P$207+$P$213</f>
        <v>0</v>
      </c>
      <c r="Q87" s="126"/>
      <c r="R87" s="184">
        <f>$R$88+$R$207+$R$213</f>
        <v>13229.680776359999</v>
      </c>
      <c r="S87" s="126"/>
      <c r="T87" s="185">
        <f>$T$88+$T$207+$T$213</f>
        <v>47.599999999999994</v>
      </c>
      <c r="AT87" s="88" t="s">
        <v>68</v>
      </c>
      <c r="AU87" s="88" t="s">
        <v>149</v>
      </c>
      <c r="BK87" s="186">
        <f>$BK$88+$BK$207+$BK$213</f>
        <v>0</v>
      </c>
    </row>
    <row r="88" spans="2:63" s="188" customFormat="1" ht="37.5" customHeight="1">
      <c r="B88" s="187"/>
      <c r="D88" s="189" t="s">
        <v>68</v>
      </c>
      <c r="E88" s="190" t="s">
        <v>169</v>
      </c>
      <c r="F88" s="190" t="s">
        <v>169</v>
      </c>
      <c r="J88" s="191">
        <f>$BK$88</f>
        <v>0</v>
      </c>
      <c r="L88" s="187"/>
      <c r="M88" s="192"/>
      <c r="P88" s="193">
        <f>$P$89+$P$149+$P$170+$P$184+$P$197+$P$200+$P$205</f>
        <v>0</v>
      </c>
      <c r="R88" s="193">
        <f>$R$89+$R$149+$R$170+$R$184+$R$197+$R$200+$R$205</f>
        <v>13229.676176359999</v>
      </c>
      <c r="T88" s="194">
        <f>$T$89+$T$149+$T$170+$T$184+$T$197+$T$200+$T$205</f>
        <v>47.599999999999994</v>
      </c>
      <c r="AR88" s="189" t="s">
        <v>21</v>
      </c>
      <c r="AT88" s="189" t="s">
        <v>68</v>
      </c>
      <c r="AU88" s="189" t="s">
        <v>69</v>
      </c>
      <c r="AY88" s="189" t="s">
        <v>170</v>
      </c>
      <c r="BK88" s="195">
        <f>$BK$89+$BK$149+$BK$170+$BK$184+$BK$197+$BK$200+$BK$205</f>
        <v>0</v>
      </c>
    </row>
    <row r="89" spans="2:63" s="188" customFormat="1" ht="21" customHeight="1">
      <c r="B89" s="187"/>
      <c r="D89" s="189" t="s">
        <v>68</v>
      </c>
      <c r="E89" s="196" t="s">
        <v>171</v>
      </c>
      <c r="F89" s="196" t="s">
        <v>172</v>
      </c>
      <c r="J89" s="197">
        <f>$BK$89</f>
        <v>0</v>
      </c>
      <c r="L89" s="187"/>
      <c r="M89" s="192"/>
      <c r="P89" s="193">
        <f>SUM($P$90:$P$148)</f>
        <v>0</v>
      </c>
      <c r="R89" s="193">
        <f>SUM($R$90:$R$148)</f>
        <v>0.103934</v>
      </c>
      <c r="T89" s="194">
        <f>SUM($T$90:$T$148)</f>
        <v>0</v>
      </c>
      <c r="AR89" s="189" t="s">
        <v>21</v>
      </c>
      <c r="AT89" s="189" t="s">
        <v>68</v>
      </c>
      <c r="AU89" s="189" t="s">
        <v>21</v>
      </c>
      <c r="AY89" s="189" t="s">
        <v>170</v>
      </c>
      <c r="BK89" s="195">
        <f>SUM($BK$90:$BK$148)</f>
        <v>0</v>
      </c>
    </row>
    <row r="90" spans="2:65" s="88" customFormat="1" ht="15.75" customHeight="1">
      <c r="B90" s="102"/>
      <c r="C90" s="198" t="s">
        <v>21</v>
      </c>
      <c r="D90" s="198" t="s">
        <v>173</v>
      </c>
      <c r="E90" s="199" t="s">
        <v>221</v>
      </c>
      <c r="F90" s="200" t="s">
        <v>222</v>
      </c>
      <c r="G90" s="201" t="s">
        <v>199</v>
      </c>
      <c r="H90" s="202">
        <v>2182.2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21</v>
      </c>
    </row>
    <row r="91" spans="2:51" s="88" customFormat="1" ht="15.75" customHeight="1">
      <c r="B91" s="215"/>
      <c r="D91" s="216" t="s">
        <v>223</v>
      </c>
      <c r="E91" s="217"/>
      <c r="F91" s="217" t="s">
        <v>224</v>
      </c>
      <c r="H91" s="218">
        <v>2182.2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198" t="s">
        <v>77</v>
      </c>
      <c r="D92" s="198" t="s">
        <v>173</v>
      </c>
      <c r="E92" s="199" t="s">
        <v>225</v>
      </c>
      <c r="F92" s="200" t="s">
        <v>226</v>
      </c>
      <c r="G92" s="201" t="s">
        <v>199</v>
      </c>
      <c r="H92" s="202">
        <v>8736.2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77</v>
      </c>
    </row>
    <row r="93" spans="2:51" s="88" customFormat="1" ht="15.75" customHeight="1">
      <c r="B93" s="215"/>
      <c r="D93" s="216" t="s">
        <v>223</v>
      </c>
      <c r="E93" s="217"/>
      <c r="F93" s="217" t="s">
        <v>227</v>
      </c>
      <c r="H93" s="218">
        <v>8736.2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15.75" customHeight="1">
      <c r="B94" s="102"/>
      <c r="C94" s="198" t="s">
        <v>181</v>
      </c>
      <c r="D94" s="198" t="s">
        <v>173</v>
      </c>
      <c r="E94" s="199" t="s">
        <v>228</v>
      </c>
      <c r="F94" s="200" t="s">
        <v>229</v>
      </c>
      <c r="G94" s="201" t="s">
        <v>199</v>
      </c>
      <c r="H94" s="202">
        <v>1315</v>
      </c>
      <c r="I94" s="213"/>
      <c r="J94" s="203">
        <f>ROUND($I$94*$H$94,2)</f>
        <v>0</v>
      </c>
      <c r="K94" s="200" t="s">
        <v>1188</v>
      </c>
      <c r="L94" s="102"/>
      <c r="M94" s="204"/>
      <c r="N94" s="205" t="s">
        <v>40</v>
      </c>
      <c r="P94" s="206">
        <f>$O$94*$H$94</f>
        <v>0</v>
      </c>
      <c r="Q94" s="206">
        <v>0</v>
      </c>
      <c r="R94" s="206">
        <f>$Q$94*$H$94</f>
        <v>0</v>
      </c>
      <c r="S94" s="206">
        <v>0</v>
      </c>
      <c r="T94" s="207">
        <f>$S$94*$H$94</f>
        <v>0</v>
      </c>
      <c r="AR94" s="82" t="s">
        <v>184</v>
      </c>
      <c r="AT94" s="82" t="s">
        <v>173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184</v>
      </c>
      <c r="BM94" s="82" t="s">
        <v>181</v>
      </c>
    </row>
    <row r="95" spans="2:51" s="88" customFormat="1" ht="15.75" customHeight="1">
      <c r="B95" s="215"/>
      <c r="D95" s="216" t="s">
        <v>223</v>
      </c>
      <c r="E95" s="217"/>
      <c r="F95" s="217" t="s">
        <v>230</v>
      </c>
      <c r="H95" s="218">
        <v>165</v>
      </c>
      <c r="L95" s="215"/>
      <c r="M95" s="219"/>
      <c r="T95" s="220"/>
      <c r="AT95" s="221" t="s">
        <v>223</v>
      </c>
      <c r="AU95" s="221" t="s">
        <v>77</v>
      </c>
      <c r="AV95" s="221" t="s">
        <v>77</v>
      </c>
      <c r="AW95" s="221" t="s">
        <v>149</v>
      </c>
      <c r="AX95" s="221" t="s">
        <v>69</v>
      </c>
      <c r="AY95" s="221" t="s">
        <v>170</v>
      </c>
    </row>
    <row r="96" spans="2:51" s="88" customFormat="1" ht="15.75" customHeight="1">
      <c r="B96" s="215"/>
      <c r="D96" s="222" t="s">
        <v>223</v>
      </c>
      <c r="E96" s="221"/>
      <c r="F96" s="217" t="s">
        <v>231</v>
      </c>
      <c r="H96" s="218">
        <v>770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51" s="88" customFormat="1" ht="15.75" customHeight="1">
      <c r="B97" s="215"/>
      <c r="D97" s="222" t="s">
        <v>223</v>
      </c>
      <c r="E97" s="221"/>
      <c r="F97" s="217" t="s">
        <v>232</v>
      </c>
      <c r="H97" s="218">
        <v>165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51" s="88" customFormat="1" ht="15.75" customHeight="1">
      <c r="B98" s="215"/>
      <c r="D98" s="222" t="s">
        <v>223</v>
      </c>
      <c r="E98" s="221"/>
      <c r="F98" s="217" t="s">
        <v>233</v>
      </c>
      <c r="H98" s="218">
        <v>215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184</v>
      </c>
      <c r="D99" s="198" t="s">
        <v>173</v>
      </c>
      <c r="E99" s="199" t="s">
        <v>234</v>
      </c>
      <c r="F99" s="200" t="s">
        <v>235</v>
      </c>
      <c r="G99" s="201" t="s">
        <v>199</v>
      </c>
      <c r="H99" s="202">
        <v>263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184</v>
      </c>
    </row>
    <row r="100" spans="2:51" s="88" customFormat="1" ht="15.75" customHeight="1">
      <c r="B100" s="215"/>
      <c r="D100" s="216" t="s">
        <v>223</v>
      </c>
      <c r="E100" s="217"/>
      <c r="F100" s="217" t="s">
        <v>236</v>
      </c>
      <c r="H100" s="218">
        <v>263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187</v>
      </c>
      <c r="D101" s="198" t="s">
        <v>173</v>
      </c>
      <c r="E101" s="199" t="s">
        <v>237</v>
      </c>
      <c r="F101" s="200" t="s">
        <v>238</v>
      </c>
      <c r="G101" s="201" t="s">
        <v>199</v>
      </c>
      <c r="H101" s="202">
        <v>30408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187</v>
      </c>
    </row>
    <row r="102" spans="2:51" s="88" customFormat="1" ht="15.75" customHeight="1">
      <c r="B102" s="215"/>
      <c r="D102" s="216" t="s">
        <v>223</v>
      </c>
      <c r="E102" s="217"/>
      <c r="F102" s="217" t="s">
        <v>239</v>
      </c>
      <c r="H102" s="218">
        <v>30408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190</v>
      </c>
      <c r="D103" s="198" t="s">
        <v>173</v>
      </c>
      <c r="E103" s="199" t="s">
        <v>240</v>
      </c>
      <c r="F103" s="200" t="s">
        <v>241</v>
      </c>
      <c r="G103" s="201" t="s">
        <v>199</v>
      </c>
      <c r="H103" s="202">
        <v>6081.6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190</v>
      </c>
    </row>
    <row r="104" spans="2:51" s="88" customFormat="1" ht="15.75" customHeight="1">
      <c r="B104" s="215"/>
      <c r="D104" s="216" t="s">
        <v>223</v>
      </c>
      <c r="E104" s="217"/>
      <c r="F104" s="217" t="s">
        <v>242</v>
      </c>
      <c r="H104" s="218">
        <v>6081.6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65" s="88" customFormat="1" ht="15.75" customHeight="1">
      <c r="B105" s="102"/>
      <c r="C105" s="198" t="s">
        <v>193</v>
      </c>
      <c r="D105" s="198" t="s">
        <v>173</v>
      </c>
      <c r="E105" s="199" t="s">
        <v>243</v>
      </c>
      <c r="F105" s="200" t="s">
        <v>244</v>
      </c>
      <c r="G105" s="201" t="s">
        <v>199</v>
      </c>
      <c r="H105" s="202">
        <v>266.5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0</v>
      </c>
      <c r="R105" s="206">
        <f>$Q$105*$H$105</f>
        <v>0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8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193</v>
      </c>
    </row>
    <row r="106" spans="2:51" s="88" customFormat="1" ht="15.75" customHeight="1">
      <c r="B106" s="215"/>
      <c r="D106" s="216" t="s">
        <v>223</v>
      </c>
      <c r="E106" s="217"/>
      <c r="F106" s="217" t="s">
        <v>245</v>
      </c>
      <c r="H106" s="218">
        <v>266.5</v>
      </c>
      <c r="L106" s="215"/>
      <c r="M106" s="219"/>
      <c r="T106" s="220"/>
      <c r="AT106" s="221" t="s">
        <v>223</v>
      </c>
      <c r="AU106" s="221" t="s">
        <v>77</v>
      </c>
      <c r="AV106" s="221" t="s">
        <v>77</v>
      </c>
      <c r="AW106" s="221" t="s">
        <v>149</v>
      </c>
      <c r="AX106" s="221" t="s">
        <v>69</v>
      </c>
      <c r="AY106" s="221" t="s">
        <v>170</v>
      </c>
    </row>
    <row r="107" spans="2:65" s="88" customFormat="1" ht="15.75" customHeight="1">
      <c r="B107" s="102"/>
      <c r="C107" s="198" t="s">
        <v>196</v>
      </c>
      <c r="D107" s="198" t="s">
        <v>173</v>
      </c>
      <c r="E107" s="199" t="s">
        <v>246</v>
      </c>
      <c r="F107" s="200" t="s">
        <v>247</v>
      </c>
      <c r="G107" s="201" t="s">
        <v>199</v>
      </c>
      <c r="H107" s="202">
        <v>53.3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0</v>
      </c>
      <c r="R107" s="206">
        <f>$Q$107*$H$107</f>
        <v>0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196</v>
      </c>
    </row>
    <row r="108" spans="2:51" s="88" customFormat="1" ht="15.75" customHeight="1">
      <c r="B108" s="215"/>
      <c r="D108" s="216" t="s">
        <v>223</v>
      </c>
      <c r="E108" s="217"/>
      <c r="F108" s="217" t="s">
        <v>248</v>
      </c>
      <c r="H108" s="218">
        <v>53.3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65" s="88" customFormat="1" ht="15.75" customHeight="1">
      <c r="B109" s="102"/>
      <c r="C109" s="198" t="s">
        <v>200</v>
      </c>
      <c r="D109" s="198" t="s">
        <v>173</v>
      </c>
      <c r="E109" s="199" t="s">
        <v>249</v>
      </c>
      <c r="F109" s="200" t="s">
        <v>250</v>
      </c>
      <c r="G109" s="201" t="s">
        <v>199</v>
      </c>
      <c r="H109" s="202">
        <v>6170</v>
      </c>
      <c r="I109" s="213"/>
      <c r="J109" s="203">
        <f>ROUND($I$109*$H$109,2)</f>
        <v>0</v>
      </c>
      <c r="K109" s="200" t="s">
        <v>1188</v>
      </c>
      <c r="L109" s="102"/>
      <c r="M109" s="204"/>
      <c r="N109" s="205" t="s">
        <v>40</v>
      </c>
      <c r="P109" s="206">
        <f>$O$109*$H$109</f>
        <v>0</v>
      </c>
      <c r="Q109" s="206">
        <v>0</v>
      </c>
      <c r="R109" s="206">
        <f>$Q$109*$H$109</f>
        <v>0</v>
      </c>
      <c r="S109" s="206">
        <v>0</v>
      </c>
      <c r="T109" s="207">
        <f>$S$109*$H$109</f>
        <v>0</v>
      </c>
      <c r="AR109" s="82" t="s">
        <v>184</v>
      </c>
      <c r="AT109" s="82" t="s">
        <v>173</v>
      </c>
      <c r="AU109" s="82" t="s">
        <v>77</v>
      </c>
      <c r="AY109" s="88" t="s">
        <v>170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82" t="s">
        <v>21</v>
      </c>
      <c r="BK109" s="208">
        <f>ROUND($I$109*$H$109,2)</f>
        <v>0</v>
      </c>
      <c r="BL109" s="82" t="s">
        <v>184</v>
      </c>
      <c r="BM109" s="82" t="s">
        <v>200</v>
      </c>
    </row>
    <row r="110" spans="2:51" s="88" customFormat="1" ht="15.75" customHeight="1">
      <c r="B110" s="215"/>
      <c r="D110" s="216" t="s">
        <v>223</v>
      </c>
      <c r="E110" s="217"/>
      <c r="F110" s="217" t="s">
        <v>251</v>
      </c>
      <c r="H110" s="218">
        <v>6170</v>
      </c>
      <c r="L110" s="215"/>
      <c r="M110" s="219"/>
      <c r="T110" s="220"/>
      <c r="AT110" s="221" t="s">
        <v>223</v>
      </c>
      <c r="AU110" s="221" t="s">
        <v>77</v>
      </c>
      <c r="AV110" s="221" t="s">
        <v>77</v>
      </c>
      <c r="AW110" s="221" t="s">
        <v>149</v>
      </c>
      <c r="AX110" s="221" t="s">
        <v>69</v>
      </c>
      <c r="AY110" s="221" t="s">
        <v>170</v>
      </c>
    </row>
    <row r="111" spans="2:65" s="88" customFormat="1" ht="15.75" customHeight="1">
      <c r="B111" s="102"/>
      <c r="C111" s="198" t="s">
        <v>26</v>
      </c>
      <c r="D111" s="198" t="s">
        <v>173</v>
      </c>
      <c r="E111" s="199" t="s">
        <v>252</v>
      </c>
      <c r="F111" s="200" t="s">
        <v>253</v>
      </c>
      <c r="G111" s="201" t="s">
        <v>199</v>
      </c>
      <c r="H111" s="202">
        <v>33960.7</v>
      </c>
      <c r="I111" s="213"/>
      <c r="J111" s="203">
        <f>ROUND($I$111*$H$111,2)</f>
        <v>0</v>
      </c>
      <c r="K111" s="200" t="s">
        <v>1188</v>
      </c>
      <c r="L111" s="102"/>
      <c r="M111" s="204"/>
      <c r="N111" s="205" t="s">
        <v>40</v>
      </c>
      <c r="P111" s="206">
        <f>$O$111*$H$111</f>
        <v>0</v>
      </c>
      <c r="Q111" s="206">
        <v>0</v>
      </c>
      <c r="R111" s="206">
        <f>$Q$111*$H$111</f>
        <v>0</v>
      </c>
      <c r="S111" s="206">
        <v>0</v>
      </c>
      <c r="T111" s="207">
        <f>$S$111*$H$111</f>
        <v>0</v>
      </c>
      <c r="AR111" s="82" t="s">
        <v>184</v>
      </c>
      <c r="AT111" s="82" t="s">
        <v>173</v>
      </c>
      <c r="AU111" s="82" t="s">
        <v>77</v>
      </c>
      <c r="AY111" s="88" t="s">
        <v>170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82" t="s">
        <v>21</v>
      </c>
      <c r="BK111" s="208">
        <f>ROUND($I$111*$H$111,2)</f>
        <v>0</v>
      </c>
      <c r="BL111" s="82" t="s">
        <v>184</v>
      </c>
      <c r="BM111" s="82" t="s">
        <v>26</v>
      </c>
    </row>
    <row r="112" spans="2:51" s="88" customFormat="1" ht="15.75" customHeight="1">
      <c r="B112" s="215"/>
      <c r="D112" s="216" t="s">
        <v>223</v>
      </c>
      <c r="E112" s="217"/>
      <c r="F112" s="217" t="s">
        <v>254</v>
      </c>
      <c r="H112" s="218">
        <v>8736.2</v>
      </c>
      <c r="L112" s="215"/>
      <c r="M112" s="219"/>
      <c r="T112" s="220"/>
      <c r="AT112" s="221" t="s">
        <v>223</v>
      </c>
      <c r="AU112" s="221" t="s">
        <v>77</v>
      </c>
      <c r="AV112" s="221" t="s">
        <v>77</v>
      </c>
      <c r="AW112" s="221" t="s">
        <v>149</v>
      </c>
      <c r="AX112" s="221" t="s">
        <v>69</v>
      </c>
      <c r="AY112" s="221" t="s">
        <v>170</v>
      </c>
    </row>
    <row r="113" spans="2:51" s="88" customFormat="1" ht="15.75" customHeight="1">
      <c r="B113" s="215"/>
      <c r="D113" s="222" t="s">
        <v>223</v>
      </c>
      <c r="E113" s="221"/>
      <c r="F113" s="217" t="s">
        <v>255</v>
      </c>
      <c r="H113" s="218">
        <v>24238</v>
      </c>
      <c r="L113" s="215"/>
      <c r="M113" s="219"/>
      <c r="T113" s="220"/>
      <c r="AT113" s="221" t="s">
        <v>223</v>
      </c>
      <c r="AU113" s="221" t="s">
        <v>77</v>
      </c>
      <c r="AV113" s="221" t="s">
        <v>77</v>
      </c>
      <c r="AW113" s="221" t="s">
        <v>149</v>
      </c>
      <c r="AX113" s="221" t="s">
        <v>69</v>
      </c>
      <c r="AY113" s="221" t="s">
        <v>170</v>
      </c>
    </row>
    <row r="114" spans="2:51" s="88" customFormat="1" ht="15.75" customHeight="1">
      <c r="B114" s="215"/>
      <c r="D114" s="222" t="s">
        <v>223</v>
      </c>
      <c r="E114" s="221"/>
      <c r="F114" s="217" t="s">
        <v>256</v>
      </c>
      <c r="H114" s="218">
        <v>266.5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51" s="88" customFormat="1" ht="15.75" customHeight="1">
      <c r="B115" s="215"/>
      <c r="D115" s="222" t="s">
        <v>223</v>
      </c>
      <c r="E115" s="221"/>
      <c r="F115" s="217" t="s">
        <v>257</v>
      </c>
      <c r="H115" s="218">
        <v>720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65" s="88" customFormat="1" ht="15.75" customHeight="1">
      <c r="B116" s="102"/>
      <c r="C116" s="198" t="s">
        <v>207</v>
      </c>
      <c r="D116" s="198" t="s">
        <v>173</v>
      </c>
      <c r="E116" s="199" t="s">
        <v>258</v>
      </c>
      <c r="F116" s="200" t="s">
        <v>259</v>
      </c>
      <c r="G116" s="201" t="s">
        <v>199</v>
      </c>
      <c r="H116" s="202">
        <v>2182.2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</v>
      </c>
      <c r="R116" s="206">
        <f>$Q$116*$H$116</f>
        <v>0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8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207</v>
      </c>
    </row>
    <row r="117" spans="2:51" s="88" customFormat="1" ht="15.75" customHeight="1">
      <c r="B117" s="215"/>
      <c r="D117" s="216" t="s">
        <v>223</v>
      </c>
      <c r="E117" s="217"/>
      <c r="F117" s="217" t="s">
        <v>260</v>
      </c>
      <c r="H117" s="218">
        <v>2182.2</v>
      </c>
      <c r="L117" s="215"/>
      <c r="M117" s="219"/>
      <c r="T117" s="220"/>
      <c r="AT117" s="221" t="s">
        <v>223</v>
      </c>
      <c r="AU117" s="221" t="s">
        <v>77</v>
      </c>
      <c r="AV117" s="221" t="s">
        <v>77</v>
      </c>
      <c r="AW117" s="221" t="s">
        <v>149</v>
      </c>
      <c r="AX117" s="221" t="s">
        <v>69</v>
      </c>
      <c r="AY117" s="221" t="s">
        <v>170</v>
      </c>
    </row>
    <row r="118" spans="2:65" s="88" customFormat="1" ht="15.75" customHeight="1">
      <c r="B118" s="102"/>
      <c r="C118" s="198" t="s">
        <v>261</v>
      </c>
      <c r="D118" s="198" t="s">
        <v>173</v>
      </c>
      <c r="E118" s="199" t="s">
        <v>262</v>
      </c>
      <c r="F118" s="200" t="s">
        <v>263</v>
      </c>
      <c r="G118" s="201" t="s">
        <v>199</v>
      </c>
      <c r="H118" s="202">
        <v>903.2</v>
      </c>
      <c r="I118" s="213"/>
      <c r="J118" s="203">
        <f>ROUND($I$118*$H$118,2)</f>
        <v>0</v>
      </c>
      <c r="K118" s="200" t="s">
        <v>1188</v>
      </c>
      <c r="L118" s="102"/>
      <c r="M118" s="204"/>
      <c r="N118" s="205" t="s">
        <v>40</v>
      </c>
      <c r="P118" s="206">
        <f>$O$118*$H$118</f>
        <v>0</v>
      </c>
      <c r="Q118" s="206">
        <v>0</v>
      </c>
      <c r="R118" s="206">
        <f>$Q$118*$H$118</f>
        <v>0</v>
      </c>
      <c r="S118" s="206">
        <v>0</v>
      </c>
      <c r="T118" s="207">
        <f>$S$118*$H$118</f>
        <v>0</v>
      </c>
      <c r="AR118" s="82" t="s">
        <v>184</v>
      </c>
      <c r="AT118" s="82" t="s">
        <v>173</v>
      </c>
      <c r="AU118" s="82" t="s">
        <v>77</v>
      </c>
      <c r="AY118" s="88" t="s">
        <v>170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82" t="s">
        <v>21</v>
      </c>
      <c r="BK118" s="208">
        <f>ROUND($I$118*$H$118,2)</f>
        <v>0</v>
      </c>
      <c r="BL118" s="82" t="s">
        <v>184</v>
      </c>
      <c r="BM118" s="82" t="s">
        <v>261</v>
      </c>
    </row>
    <row r="119" spans="2:51" s="88" customFormat="1" ht="15.75" customHeight="1">
      <c r="B119" s="215"/>
      <c r="D119" s="216" t="s">
        <v>223</v>
      </c>
      <c r="E119" s="217"/>
      <c r="F119" s="217" t="s">
        <v>264</v>
      </c>
      <c r="H119" s="218">
        <v>903.2</v>
      </c>
      <c r="L119" s="215"/>
      <c r="M119" s="219"/>
      <c r="T119" s="220"/>
      <c r="AT119" s="221" t="s">
        <v>223</v>
      </c>
      <c r="AU119" s="221" t="s">
        <v>77</v>
      </c>
      <c r="AV119" s="221" t="s">
        <v>77</v>
      </c>
      <c r="AW119" s="221" t="s">
        <v>149</v>
      </c>
      <c r="AX119" s="221" t="s">
        <v>69</v>
      </c>
      <c r="AY119" s="221" t="s">
        <v>170</v>
      </c>
    </row>
    <row r="120" spans="2:65" s="88" customFormat="1" ht="15.75" customHeight="1">
      <c r="B120" s="102"/>
      <c r="C120" s="198" t="s">
        <v>265</v>
      </c>
      <c r="D120" s="198" t="s">
        <v>173</v>
      </c>
      <c r="E120" s="199" t="s">
        <v>266</v>
      </c>
      <c r="F120" s="200" t="s">
        <v>267</v>
      </c>
      <c r="G120" s="201" t="s">
        <v>199</v>
      </c>
      <c r="H120" s="202">
        <v>5266.8</v>
      </c>
      <c r="I120" s="213"/>
      <c r="J120" s="203">
        <f>ROUND($I$120*$H$120,2)</f>
        <v>0</v>
      </c>
      <c r="K120" s="200" t="s">
        <v>1188</v>
      </c>
      <c r="L120" s="102"/>
      <c r="M120" s="204"/>
      <c r="N120" s="205" t="s">
        <v>40</v>
      </c>
      <c r="P120" s="206">
        <f>$O$120*$H$120</f>
        <v>0</v>
      </c>
      <c r="Q120" s="206">
        <v>0</v>
      </c>
      <c r="R120" s="206">
        <f>$Q$120*$H$120</f>
        <v>0</v>
      </c>
      <c r="S120" s="206">
        <v>0</v>
      </c>
      <c r="T120" s="207">
        <f>$S$120*$H$120</f>
        <v>0</v>
      </c>
      <c r="AR120" s="82" t="s">
        <v>184</v>
      </c>
      <c r="AT120" s="82" t="s">
        <v>173</v>
      </c>
      <c r="AU120" s="82" t="s">
        <v>77</v>
      </c>
      <c r="AY120" s="88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184</v>
      </c>
      <c r="BM120" s="82" t="s">
        <v>265</v>
      </c>
    </row>
    <row r="121" spans="2:51" s="88" customFormat="1" ht="15.75" customHeight="1">
      <c r="B121" s="215"/>
      <c r="D121" s="216" t="s">
        <v>223</v>
      </c>
      <c r="E121" s="217"/>
      <c r="F121" s="217" t="s">
        <v>268</v>
      </c>
      <c r="H121" s="218">
        <v>5266.8</v>
      </c>
      <c r="L121" s="215"/>
      <c r="M121" s="219"/>
      <c r="T121" s="220"/>
      <c r="AT121" s="221" t="s">
        <v>223</v>
      </c>
      <c r="AU121" s="221" t="s">
        <v>77</v>
      </c>
      <c r="AV121" s="221" t="s">
        <v>77</v>
      </c>
      <c r="AW121" s="221" t="s">
        <v>149</v>
      </c>
      <c r="AX121" s="221" t="s">
        <v>69</v>
      </c>
      <c r="AY121" s="221" t="s">
        <v>170</v>
      </c>
    </row>
    <row r="122" spans="2:65" s="88" customFormat="1" ht="15.75" customHeight="1">
      <c r="B122" s="102"/>
      <c r="C122" s="198" t="s">
        <v>269</v>
      </c>
      <c r="D122" s="198" t="s">
        <v>173</v>
      </c>
      <c r="E122" s="199" t="s">
        <v>270</v>
      </c>
      <c r="F122" s="200" t="s">
        <v>271</v>
      </c>
      <c r="G122" s="201" t="s">
        <v>199</v>
      </c>
      <c r="H122" s="202">
        <v>33960.7</v>
      </c>
      <c r="I122" s="213"/>
      <c r="J122" s="203">
        <f>ROUND($I$122*$H$122,2)</f>
        <v>0</v>
      </c>
      <c r="K122" s="200" t="s">
        <v>1188</v>
      </c>
      <c r="L122" s="102"/>
      <c r="M122" s="204"/>
      <c r="N122" s="205" t="s">
        <v>40</v>
      </c>
      <c r="P122" s="206">
        <f>$O$122*$H$122</f>
        <v>0</v>
      </c>
      <c r="Q122" s="206">
        <v>0</v>
      </c>
      <c r="R122" s="206">
        <f>$Q$122*$H$122</f>
        <v>0</v>
      </c>
      <c r="S122" s="206">
        <v>0</v>
      </c>
      <c r="T122" s="207">
        <f>$S$122*$H$122</f>
        <v>0</v>
      </c>
      <c r="AR122" s="82" t="s">
        <v>184</v>
      </c>
      <c r="AT122" s="82" t="s">
        <v>173</v>
      </c>
      <c r="AU122" s="82" t="s">
        <v>77</v>
      </c>
      <c r="AY122" s="88" t="s">
        <v>170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82" t="s">
        <v>21</v>
      </c>
      <c r="BK122" s="208">
        <f>ROUND($I$122*$H$122,2)</f>
        <v>0</v>
      </c>
      <c r="BL122" s="82" t="s">
        <v>184</v>
      </c>
      <c r="BM122" s="82" t="s">
        <v>269</v>
      </c>
    </row>
    <row r="123" spans="2:51" s="88" customFormat="1" ht="15.75" customHeight="1">
      <c r="B123" s="215"/>
      <c r="D123" s="216" t="s">
        <v>223</v>
      </c>
      <c r="E123" s="217"/>
      <c r="F123" s="217" t="s">
        <v>272</v>
      </c>
      <c r="H123" s="218">
        <v>33960.7</v>
      </c>
      <c r="L123" s="215"/>
      <c r="M123" s="219"/>
      <c r="T123" s="220"/>
      <c r="AT123" s="221" t="s">
        <v>223</v>
      </c>
      <c r="AU123" s="221" t="s">
        <v>77</v>
      </c>
      <c r="AV123" s="221" t="s">
        <v>77</v>
      </c>
      <c r="AW123" s="221" t="s">
        <v>149</v>
      </c>
      <c r="AX123" s="221" t="s">
        <v>69</v>
      </c>
      <c r="AY123" s="221" t="s">
        <v>170</v>
      </c>
    </row>
    <row r="124" spans="2:65" s="88" customFormat="1" ht="15.75" customHeight="1">
      <c r="B124" s="102"/>
      <c r="C124" s="198" t="s">
        <v>8</v>
      </c>
      <c r="D124" s="198" t="s">
        <v>173</v>
      </c>
      <c r="E124" s="199" t="s">
        <v>273</v>
      </c>
      <c r="F124" s="200" t="s">
        <v>274</v>
      </c>
      <c r="G124" s="201" t="s">
        <v>199</v>
      </c>
      <c r="H124" s="202">
        <v>8736.2</v>
      </c>
      <c r="I124" s="213"/>
      <c r="J124" s="203">
        <f>ROUND($I$124*$H$124,2)</f>
        <v>0</v>
      </c>
      <c r="K124" s="200" t="s">
        <v>1188</v>
      </c>
      <c r="L124" s="102"/>
      <c r="M124" s="204"/>
      <c r="N124" s="205" t="s">
        <v>40</v>
      </c>
      <c r="P124" s="206">
        <f>$O$124*$H$124</f>
        <v>0</v>
      </c>
      <c r="Q124" s="206">
        <v>0</v>
      </c>
      <c r="R124" s="206">
        <f>$Q$124*$H$124</f>
        <v>0</v>
      </c>
      <c r="S124" s="206">
        <v>0</v>
      </c>
      <c r="T124" s="207">
        <f>$S$124*$H$124</f>
        <v>0</v>
      </c>
      <c r="AR124" s="82" t="s">
        <v>184</v>
      </c>
      <c r="AT124" s="82" t="s">
        <v>173</v>
      </c>
      <c r="AU124" s="82" t="s">
        <v>77</v>
      </c>
      <c r="AY124" s="88" t="s">
        <v>170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82" t="s">
        <v>21</v>
      </c>
      <c r="BK124" s="208">
        <f>ROUND($I$124*$H$124,2)</f>
        <v>0</v>
      </c>
      <c r="BL124" s="82" t="s">
        <v>184</v>
      </c>
      <c r="BM124" s="82" t="s">
        <v>8</v>
      </c>
    </row>
    <row r="125" spans="2:51" s="88" customFormat="1" ht="15.75" customHeight="1">
      <c r="B125" s="215"/>
      <c r="D125" s="216" t="s">
        <v>223</v>
      </c>
      <c r="E125" s="217"/>
      <c r="F125" s="217" t="s">
        <v>275</v>
      </c>
      <c r="H125" s="218">
        <v>8736.2</v>
      </c>
      <c r="L125" s="215"/>
      <c r="M125" s="219"/>
      <c r="T125" s="220"/>
      <c r="AT125" s="221" t="s">
        <v>223</v>
      </c>
      <c r="AU125" s="221" t="s">
        <v>77</v>
      </c>
      <c r="AV125" s="221" t="s">
        <v>77</v>
      </c>
      <c r="AW125" s="221" t="s">
        <v>149</v>
      </c>
      <c r="AX125" s="221" t="s">
        <v>69</v>
      </c>
      <c r="AY125" s="221" t="s">
        <v>170</v>
      </c>
    </row>
    <row r="126" spans="2:65" s="88" customFormat="1" ht="15.75" customHeight="1">
      <c r="B126" s="102"/>
      <c r="C126" s="198" t="s">
        <v>276</v>
      </c>
      <c r="D126" s="198" t="s">
        <v>173</v>
      </c>
      <c r="E126" s="199" t="s">
        <v>277</v>
      </c>
      <c r="F126" s="200" t="s">
        <v>278</v>
      </c>
      <c r="G126" s="201" t="s">
        <v>199</v>
      </c>
      <c r="H126" s="202">
        <v>595</v>
      </c>
      <c r="I126" s="213"/>
      <c r="J126" s="203">
        <f>ROUND($I$126*$H$126,2)</f>
        <v>0</v>
      </c>
      <c r="K126" s="200" t="s">
        <v>1188</v>
      </c>
      <c r="L126" s="102"/>
      <c r="M126" s="204"/>
      <c r="N126" s="205" t="s">
        <v>40</v>
      </c>
      <c r="P126" s="206">
        <f>$O$126*$H$126</f>
        <v>0</v>
      </c>
      <c r="Q126" s="206">
        <v>0</v>
      </c>
      <c r="R126" s="206">
        <f>$Q$126*$H$126</f>
        <v>0</v>
      </c>
      <c r="S126" s="206">
        <v>0</v>
      </c>
      <c r="T126" s="207">
        <f>$S$126*$H$126</f>
        <v>0</v>
      </c>
      <c r="AR126" s="82" t="s">
        <v>184</v>
      </c>
      <c r="AT126" s="82" t="s">
        <v>173</v>
      </c>
      <c r="AU126" s="82" t="s">
        <v>77</v>
      </c>
      <c r="AY126" s="88" t="s">
        <v>170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82" t="s">
        <v>21</v>
      </c>
      <c r="BK126" s="208">
        <f>ROUND($I$126*$H$126,2)</f>
        <v>0</v>
      </c>
      <c r="BL126" s="82" t="s">
        <v>184</v>
      </c>
      <c r="BM126" s="82" t="s">
        <v>276</v>
      </c>
    </row>
    <row r="127" spans="2:51" s="88" customFormat="1" ht="15.75" customHeight="1">
      <c r="B127" s="223"/>
      <c r="D127" s="216" t="s">
        <v>223</v>
      </c>
      <c r="E127" s="224"/>
      <c r="F127" s="224" t="s">
        <v>279</v>
      </c>
      <c r="H127" s="225"/>
      <c r="L127" s="223"/>
      <c r="M127" s="226"/>
      <c r="T127" s="227"/>
      <c r="AT127" s="225" t="s">
        <v>223</v>
      </c>
      <c r="AU127" s="225" t="s">
        <v>77</v>
      </c>
      <c r="AV127" s="225" t="s">
        <v>21</v>
      </c>
      <c r="AW127" s="225" t="s">
        <v>149</v>
      </c>
      <c r="AX127" s="225" t="s">
        <v>69</v>
      </c>
      <c r="AY127" s="225" t="s">
        <v>170</v>
      </c>
    </row>
    <row r="128" spans="2:51" s="88" customFormat="1" ht="15.75" customHeight="1">
      <c r="B128" s="215"/>
      <c r="D128" s="222" t="s">
        <v>223</v>
      </c>
      <c r="E128" s="221"/>
      <c r="F128" s="217" t="s">
        <v>280</v>
      </c>
      <c r="H128" s="218">
        <v>55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51" s="88" customFormat="1" ht="15.75" customHeight="1">
      <c r="B129" s="215"/>
      <c r="D129" s="222" t="s">
        <v>223</v>
      </c>
      <c r="E129" s="221"/>
      <c r="F129" s="217" t="s">
        <v>281</v>
      </c>
      <c r="H129" s="218">
        <v>80</v>
      </c>
      <c r="L129" s="215"/>
      <c r="M129" s="219"/>
      <c r="T129" s="220"/>
      <c r="AT129" s="221" t="s">
        <v>223</v>
      </c>
      <c r="AU129" s="221" t="s">
        <v>77</v>
      </c>
      <c r="AV129" s="221" t="s">
        <v>77</v>
      </c>
      <c r="AW129" s="221" t="s">
        <v>149</v>
      </c>
      <c r="AX129" s="221" t="s">
        <v>69</v>
      </c>
      <c r="AY129" s="221" t="s">
        <v>170</v>
      </c>
    </row>
    <row r="130" spans="2:51" s="88" customFormat="1" ht="15.75" customHeight="1">
      <c r="B130" s="215"/>
      <c r="D130" s="222" t="s">
        <v>223</v>
      </c>
      <c r="E130" s="221"/>
      <c r="F130" s="217" t="s">
        <v>282</v>
      </c>
      <c r="H130" s="218">
        <v>405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51" s="88" customFormat="1" ht="15.75" customHeight="1">
      <c r="B131" s="215"/>
      <c r="D131" s="222" t="s">
        <v>223</v>
      </c>
      <c r="E131" s="221"/>
      <c r="F131" s="217" t="s">
        <v>283</v>
      </c>
      <c r="H131" s="218">
        <v>55</v>
      </c>
      <c r="L131" s="215"/>
      <c r="M131" s="219"/>
      <c r="T131" s="220"/>
      <c r="AT131" s="221" t="s">
        <v>223</v>
      </c>
      <c r="AU131" s="221" t="s">
        <v>77</v>
      </c>
      <c r="AV131" s="221" t="s">
        <v>77</v>
      </c>
      <c r="AW131" s="221" t="s">
        <v>149</v>
      </c>
      <c r="AX131" s="221" t="s">
        <v>69</v>
      </c>
      <c r="AY131" s="221" t="s">
        <v>170</v>
      </c>
    </row>
    <row r="132" spans="2:65" s="88" customFormat="1" ht="15.75" customHeight="1">
      <c r="B132" s="102"/>
      <c r="C132" s="198" t="s">
        <v>284</v>
      </c>
      <c r="D132" s="198" t="s">
        <v>173</v>
      </c>
      <c r="E132" s="199" t="s">
        <v>285</v>
      </c>
      <c r="F132" s="200" t="s">
        <v>286</v>
      </c>
      <c r="G132" s="201" t="s">
        <v>199</v>
      </c>
      <c r="H132" s="202">
        <v>595</v>
      </c>
      <c r="I132" s="213"/>
      <c r="J132" s="203">
        <f>ROUND($I$132*$H$132,2)</f>
        <v>0</v>
      </c>
      <c r="K132" s="200" t="s">
        <v>1188</v>
      </c>
      <c r="L132" s="102"/>
      <c r="M132" s="204"/>
      <c r="N132" s="205" t="s">
        <v>40</v>
      </c>
      <c r="P132" s="206">
        <f>$O$132*$H$132</f>
        <v>0</v>
      </c>
      <c r="Q132" s="206">
        <v>0</v>
      </c>
      <c r="R132" s="206">
        <f>$Q$132*$H$132</f>
        <v>0</v>
      </c>
      <c r="S132" s="206">
        <v>0</v>
      </c>
      <c r="T132" s="207">
        <f>$S$132*$H$132</f>
        <v>0</v>
      </c>
      <c r="AR132" s="82" t="s">
        <v>184</v>
      </c>
      <c r="AT132" s="82" t="s">
        <v>173</v>
      </c>
      <c r="AU132" s="82" t="s">
        <v>77</v>
      </c>
      <c r="AY132" s="88" t="s">
        <v>170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82" t="s">
        <v>21</v>
      </c>
      <c r="BK132" s="208">
        <f>ROUND($I$132*$H$132,2)</f>
        <v>0</v>
      </c>
      <c r="BL132" s="82" t="s">
        <v>184</v>
      </c>
      <c r="BM132" s="82" t="s">
        <v>284</v>
      </c>
    </row>
    <row r="133" spans="2:65" s="88" customFormat="1" ht="15.75" customHeight="1">
      <c r="B133" s="102"/>
      <c r="C133" s="201" t="s">
        <v>287</v>
      </c>
      <c r="D133" s="201" t="s">
        <v>173</v>
      </c>
      <c r="E133" s="199" t="s">
        <v>288</v>
      </c>
      <c r="F133" s="200" t="s">
        <v>289</v>
      </c>
      <c r="G133" s="201" t="s">
        <v>180</v>
      </c>
      <c r="H133" s="202">
        <v>5774.1</v>
      </c>
      <c r="I133" s="213"/>
      <c r="J133" s="203">
        <f>ROUND($I$133*$H$133,2)</f>
        <v>0</v>
      </c>
      <c r="K133" s="200" t="s">
        <v>1188</v>
      </c>
      <c r="L133" s="102"/>
      <c r="M133" s="204"/>
      <c r="N133" s="205" t="s">
        <v>40</v>
      </c>
      <c r="P133" s="206">
        <f>$O$133*$H$133</f>
        <v>0</v>
      </c>
      <c r="Q133" s="206">
        <v>0</v>
      </c>
      <c r="R133" s="206">
        <f>$Q$133*$H$133</f>
        <v>0</v>
      </c>
      <c r="S133" s="206">
        <v>0</v>
      </c>
      <c r="T133" s="207">
        <f>$S$133*$H$133</f>
        <v>0</v>
      </c>
      <c r="AR133" s="82" t="s">
        <v>184</v>
      </c>
      <c r="AT133" s="82" t="s">
        <v>173</v>
      </c>
      <c r="AU133" s="82" t="s">
        <v>77</v>
      </c>
      <c r="AY133" s="82" t="s">
        <v>170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82" t="s">
        <v>21</v>
      </c>
      <c r="BK133" s="208">
        <f>ROUND($I$133*$H$133,2)</f>
        <v>0</v>
      </c>
      <c r="BL133" s="82" t="s">
        <v>184</v>
      </c>
      <c r="BM133" s="82" t="s">
        <v>287</v>
      </c>
    </row>
    <row r="134" spans="2:47" s="88" customFormat="1" ht="16.5" customHeight="1">
      <c r="B134" s="102"/>
      <c r="D134" s="216" t="s">
        <v>290</v>
      </c>
      <c r="F134" s="228" t="s">
        <v>289</v>
      </c>
      <c r="L134" s="102"/>
      <c r="M134" s="128"/>
      <c r="T134" s="129"/>
      <c r="AT134" s="88" t="s">
        <v>290</v>
      </c>
      <c r="AU134" s="88" t="s">
        <v>77</v>
      </c>
    </row>
    <row r="135" spans="2:51" s="88" customFormat="1" ht="15.75" customHeight="1">
      <c r="B135" s="215"/>
      <c r="D135" s="222" t="s">
        <v>223</v>
      </c>
      <c r="E135" s="221"/>
      <c r="F135" s="217" t="s">
        <v>291</v>
      </c>
      <c r="H135" s="218">
        <v>5774.1</v>
      </c>
      <c r="L135" s="215"/>
      <c r="M135" s="219"/>
      <c r="T135" s="220"/>
      <c r="AT135" s="221" t="s">
        <v>223</v>
      </c>
      <c r="AU135" s="221" t="s">
        <v>77</v>
      </c>
      <c r="AV135" s="221" t="s">
        <v>77</v>
      </c>
      <c r="AW135" s="221" t="s">
        <v>149</v>
      </c>
      <c r="AX135" s="221" t="s">
        <v>69</v>
      </c>
      <c r="AY135" s="221" t="s">
        <v>170</v>
      </c>
    </row>
    <row r="136" spans="2:65" s="88" customFormat="1" ht="15.75" customHeight="1">
      <c r="B136" s="102"/>
      <c r="C136" s="198" t="s">
        <v>292</v>
      </c>
      <c r="D136" s="198" t="s">
        <v>173</v>
      </c>
      <c r="E136" s="199" t="s">
        <v>293</v>
      </c>
      <c r="F136" s="200" t="s">
        <v>294</v>
      </c>
      <c r="G136" s="201" t="s">
        <v>180</v>
      </c>
      <c r="H136" s="202">
        <v>19538.9</v>
      </c>
      <c r="I136" s="213"/>
      <c r="J136" s="203">
        <f>ROUND($I$136*$H$136,2)</f>
        <v>0</v>
      </c>
      <c r="K136" s="200" t="s">
        <v>1188</v>
      </c>
      <c r="L136" s="102"/>
      <c r="M136" s="204"/>
      <c r="N136" s="205" t="s">
        <v>40</v>
      </c>
      <c r="P136" s="206">
        <f>$O$136*$H$136</f>
        <v>0</v>
      </c>
      <c r="Q136" s="206">
        <v>0</v>
      </c>
      <c r="R136" s="206">
        <f>$Q$136*$H$136</f>
        <v>0</v>
      </c>
      <c r="S136" s="206">
        <v>0</v>
      </c>
      <c r="T136" s="207">
        <f>$S$136*$H$136</f>
        <v>0</v>
      </c>
      <c r="AR136" s="82" t="s">
        <v>184</v>
      </c>
      <c r="AT136" s="82" t="s">
        <v>173</v>
      </c>
      <c r="AU136" s="82" t="s">
        <v>77</v>
      </c>
      <c r="AY136" s="88" t="s">
        <v>170</v>
      </c>
      <c r="BE136" s="208">
        <f>IF($N$136="základní",$J$136,0)</f>
        <v>0</v>
      </c>
      <c r="BF136" s="208">
        <f>IF($N$136="snížená",$J$136,0)</f>
        <v>0</v>
      </c>
      <c r="BG136" s="208">
        <f>IF($N$136="zákl. přenesená",$J$136,0)</f>
        <v>0</v>
      </c>
      <c r="BH136" s="208">
        <f>IF($N$136="sníž. přenesená",$J$136,0)</f>
        <v>0</v>
      </c>
      <c r="BI136" s="208">
        <f>IF($N$136="nulová",$J$136,0)</f>
        <v>0</v>
      </c>
      <c r="BJ136" s="82" t="s">
        <v>21</v>
      </c>
      <c r="BK136" s="208">
        <f>ROUND($I$136*$H$136,2)</f>
        <v>0</v>
      </c>
      <c r="BL136" s="82" t="s">
        <v>184</v>
      </c>
      <c r="BM136" s="82" t="s">
        <v>292</v>
      </c>
    </row>
    <row r="137" spans="2:51" s="88" customFormat="1" ht="15.75" customHeight="1">
      <c r="B137" s="215"/>
      <c r="D137" s="216" t="s">
        <v>223</v>
      </c>
      <c r="E137" s="217"/>
      <c r="F137" s="217" t="s">
        <v>295</v>
      </c>
      <c r="H137" s="218">
        <v>19003.9</v>
      </c>
      <c r="L137" s="215"/>
      <c r="M137" s="219"/>
      <c r="T137" s="220"/>
      <c r="AT137" s="221" t="s">
        <v>223</v>
      </c>
      <c r="AU137" s="221" t="s">
        <v>77</v>
      </c>
      <c r="AV137" s="221" t="s">
        <v>77</v>
      </c>
      <c r="AW137" s="221" t="s">
        <v>149</v>
      </c>
      <c r="AX137" s="221" t="s">
        <v>69</v>
      </c>
      <c r="AY137" s="221" t="s">
        <v>170</v>
      </c>
    </row>
    <row r="138" spans="2:51" s="88" customFormat="1" ht="15.75" customHeight="1">
      <c r="B138" s="223"/>
      <c r="D138" s="222" t="s">
        <v>223</v>
      </c>
      <c r="E138" s="225"/>
      <c r="F138" s="224" t="s">
        <v>296</v>
      </c>
      <c r="H138" s="225"/>
      <c r="L138" s="223"/>
      <c r="M138" s="226"/>
      <c r="T138" s="227"/>
      <c r="AT138" s="225" t="s">
        <v>223</v>
      </c>
      <c r="AU138" s="225" t="s">
        <v>77</v>
      </c>
      <c r="AV138" s="225" t="s">
        <v>21</v>
      </c>
      <c r="AW138" s="225" t="s">
        <v>149</v>
      </c>
      <c r="AX138" s="225" t="s">
        <v>69</v>
      </c>
      <c r="AY138" s="225" t="s">
        <v>170</v>
      </c>
    </row>
    <row r="139" spans="2:51" s="88" customFormat="1" ht="15.75" customHeight="1">
      <c r="B139" s="215"/>
      <c r="D139" s="222" t="s">
        <v>223</v>
      </c>
      <c r="E139" s="221"/>
      <c r="F139" s="217" t="s">
        <v>297</v>
      </c>
      <c r="H139" s="218">
        <v>70</v>
      </c>
      <c r="L139" s="215"/>
      <c r="M139" s="219"/>
      <c r="T139" s="220"/>
      <c r="AT139" s="221" t="s">
        <v>223</v>
      </c>
      <c r="AU139" s="221" t="s">
        <v>77</v>
      </c>
      <c r="AV139" s="221" t="s">
        <v>77</v>
      </c>
      <c r="AW139" s="221" t="s">
        <v>149</v>
      </c>
      <c r="AX139" s="221" t="s">
        <v>69</v>
      </c>
      <c r="AY139" s="221" t="s">
        <v>170</v>
      </c>
    </row>
    <row r="140" spans="2:51" s="88" customFormat="1" ht="15.75" customHeight="1">
      <c r="B140" s="215"/>
      <c r="D140" s="222" t="s">
        <v>223</v>
      </c>
      <c r="E140" s="221"/>
      <c r="F140" s="217" t="s">
        <v>298</v>
      </c>
      <c r="H140" s="218">
        <v>95</v>
      </c>
      <c r="L140" s="215"/>
      <c r="M140" s="219"/>
      <c r="T140" s="220"/>
      <c r="AT140" s="221" t="s">
        <v>223</v>
      </c>
      <c r="AU140" s="221" t="s">
        <v>77</v>
      </c>
      <c r="AV140" s="221" t="s">
        <v>77</v>
      </c>
      <c r="AW140" s="221" t="s">
        <v>149</v>
      </c>
      <c r="AX140" s="221" t="s">
        <v>69</v>
      </c>
      <c r="AY140" s="221" t="s">
        <v>170</v>
      </c>
    </row>
    <row r="141" spans="2:51" s="88" customFormat="1" ht="15.75" customHeight="1">
      <c r="B141" s="215"/>
      <c r="D141" s="222" t="s">
        <v>223</v>
      </c>
      <c r="E141" s="221"/>
      <c r="F141" s="217" t="s">
        <v>299</v>
      </c>
      <c r="H141" s="218">
        <v>300</v>
      </c>
      <c r="L141" s="215"/>
      <c r="M141" s="219"/>
      <c r="T141" s="220"/>
      <c r="AT141" s="221" t="s">
        <v>223</v>
      </c>
      <c r="AU141" s="221" t="s">
        <v>77</v>
      </c>
      <c r="AV141" s="221" t="s">
        <v>77</v>
      </c>
      <c r="AW141" s="221" t="s">
        <v>149</v>
      </c>
      <c r="AX141" s="221" t="s">
        <v>69</v>
      </c>
      <c r="AY141" s="221" t="s">
        <v>170</v>
      </c>
    </row>
    <row r="142" spans="2:51" s="88" customFormat="1" ht="15.75" customHeight="1">
      <c r="B142" s="215"/>
      <c r="D142" s="222" t="s">
        <v>223</v>
      </c>
      <c r="E142" s="221"/>
      <c r="F142" s="217" t="s">
        <v>300</v>
      </c>
      <c r="H142" s="218">
        <v>70</v>
      </c>
      <c r="L142" s="215"/>
      <c r="M142" s="219"/>
      <c r="T142" s="220"/>
      <c r="AT142" s="221" t="s">
        <v>223</v>
      </c>
      <c r="AU142" s="221" t="s">
        <v>77</v>
      </c>
      <c r="AV142" s="221" t="s">
        <v>77</v>
      </c>
      <c r="AW142" s="221" t="s">
        <v>149</v>
      </c>
      <c r="AX142" s="221" t="s">
        <v>69</v>
      </c>
      <c r="AY142" s="221" t="s">
        <v>170</v>
      </c>
    </row>
    <row r="143" spans="2:65" s="88" customFormat="1" ht="15.75" customHeight="1">
      <c r="B143" s="102"/>
      <c r="C143" s="198" t="s">
        <v>301</v>
      </c>
      <c r="D143" s="198" t="s">
        <v>173</v>
      </c>
      <c r="E143" s="199" t="s">
        <v>302</v>
      </c>
      <c r="F143" s="200" t="s">
        <v>303</v>
      </c>
      <c r="G143" s="201" t="s">
        <v>180</v>
      </c>
      <c r="H143" s="202">
        <v>41417.8</v>
      </c>
      <c r="I143" s="213"/>
      <c r="J143" s="203">
        <f>ROUND($I$143*$H$143,2)</f>
        <v>0</v>
      </c>
      <c r="K143" s="200" t="s">
        <v>1188</v>
      </c>
      <c r="L143" s="102"/>
      <c r="M143" s="204"/>
      <c r="N143" s="205" t="s">
        <v>40</v>
      </c>
      <c r="P143" s="206">
        <f>$O$143*$H$143</f>
        <v>0</v>
      </c>
      <c r="Q143" s="206">
        <v>0</v>
      </c>
      <c r="R143" s="206">
        <f>$Q$143*$H$143</f>
        <v>0</v>
      </c>
      <c r="S143" s="206">
        <v>0</v>
      </c>
      <c r="T143" s="207">
        <f>$S$143*$H$143</f>
        <v>0</v>
      </c>
      <c r="AR143" s="82" t="s">
        <v>184</v>
      </c>
      <c r="AT143" s="82" t="s">
        <v>173</v>
      </c>
      <c r="AU143" s="82" t="s">
        <v>77</v>
      </c>
      <c r="AY143" s="88" t="s">
        <v>170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82" t="s">
        <v>21</v>
      </c>
      <c r="BK143" s="208">
        <f>ROUND($I$143*$H$143,2)</f>
        <v>0</v>
      </c>
      <c r="BL143" s="82" t="s">
        <v>184</v>
      </c>
      <c r="BM143" s="82" t="s">
        <v>301</v>
      </c>
    </row>
    <row r="144" spans="2:51" s="88" customFormat="1" ht="15.75" customHeight="1">
      <c r="B144" s="215"/>
      <c r="D144" s="216" t="s">
        <v>223</v>
      </c>
      <c r="E144" s="217"/>
      <c r="F144" s="217" t="s">
        <v>304</v>
      </c>
      <c r="H144" s="218">
        <v>41417.8</v>
      </c>
      <c r="L144" s="215"/>
      <c r="M144" s="219"/>
      <c r="T144" s="220"/>
      <c r="AT144" s="221" t="s">
        <v>223</v>
      </c>
      <c r="AU144" s="221" t="s">
        <v>77</v>
      </c>
      <c r="AV144" s="221" t="s">
        <v>77</v>
      </c>
      <c r="AW144" s="221" t="s">
        <v>149</v>
      </c>
      <c r="AX144" s="221" t="s">
        <v>69</v>
      </c>
      <c r="AY144" s="221" t="s">
        <v>170</v>
      </c>
    </row>
    <row r="145" spans="2:65" s="88" customFormat="1" ht="15.75" customHeight="1">
      <c r="B145" s="102"/>
      <c r="C145" s="198" t="s">
        <v>7</v>
      </c>
      <c r="D145" s="198" t="s">
        <v>173</v>
      </c>
      <c r="E145" s="199" t="s">
        <v>305</v>
      </c>
      <c r="F145" s="200" t="s">
        <v>306</v>
      </c>
      <c r="G145" s="201" t="s">
        <v>180</v>
      </c>
      <c r="H145" s="202">
        <v>5774.1</v>
      </c>
      <c r="I145" s="213"/>
      <c r="J145" s="203">
        <f>ROUND($I$145*$H$145,2)</f>
        <v>0</v>
      </c>
      <c r="K145" s="200" t="s">
        <v>1188</v>
      </c>
      <c r="L145" s="102"/>
      <c r="M145" s="204"/>
      <c r="N145" s="205" t="s">
        <v>40</v>
      </c>
      <c r="P145" s="206">
        <f>$O$145*$H$145</f>
        <v>0</v>
      </c>
      <c r="Q145" s="206">
        <v>0</v>
      </c>
      <c r="R145" s="206">
        <f>$Q$145*$H$145</f>
        <v>0</v>
      </c>
      <c r="S145" s="206">
        <v>0</v>
      </c>
      <c r="T145" s="207">
        <f>$S$145*$H$145</f>
        <v>0</v>
      </c>
      <c r="AR145" s="82" t="s">
        <v>184</v>
      </c>
      <c r="AT145" s="82" t="s">
        <v>173</v>
      </c>
      <c r="AU145" s="82" t="s">
        <v>77</v>
      </c>
      <c r="AY145" s="88" t="s">
        <v>170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82" t="s">
        <v>21</v>
      </c>
      <c r="BK145" s="208">
        <f>ROUND($I$145*$H$145,2)</f>
        <v>0</v>
      </c>
      <c r="BL145" s="82" t="s">
        <v>184</v>
      </c>
      <c r="BM145" s="82" t="s">
        <v>7</v>
      </c>
    </row>
    <row r="146" spans="2:51" s="88" customFormat="1" ht="15.75" customHeight="1">
      <c r="B146" s="215"/>
      <c r="D146" s="216" t="s">
        <v>223</v>
      </c>
      <c r="E146" s="217"/>
      <c r="F146" s="217" t="s">
        <v>291</v>
      </c>
      <c r="H146" s="218">
        <v>5774.1</v>
      </c>
      <c r="L146" s="215"/>
      <c r="M146" s="219"/>
      <c r="T146" s="220"/>
      <c r="AT146" s="221" t="s">
        <v>223</v>
      </c>
      <c r="AU146" s="221" t="s">
        <v>77</v>
      </c>
      <c r="AV146" s="221" t="s">
        <v>77</v>
      </c>
      <c r="AW146" s="221" t="s">
        <v>149</v>
      </c>
      <c r="AX146" s="221" t="s">
        <v>69</v>
      </c>
      <c r="AY146" s="221" t="s">
        <v>170</v>
      </c>
    </row>
    <row r="147" spans="2:65" s="88" customFormat="1" ht="15.75" customHeight="1">
      <c r="B147" s="102"/>
      <c r="C147" s="229" t="s">
        <v>307</v>
      </c>
      <c r="D147" s="229" t="s">
        <v>308</v>
      </c>
      <c r="E147" s="230" t="s">
        <v>309</v>
      </c>
      <c r="F147" s="231" t="s">
        <v>310</v>
      </c>
      <c r="G147" s="232" t="s">
        <v>311</v>
      </c>
      <c r="H147" s="233">
        <v>103.934</v>
      </c>
      <c r="I147" s="238"/>
      <c r="J147" s="234">
        <f>ROUND($I$147*$H$147,2)</f>
        <v>0</v>
      </c>
      <c r="K147" s="231"/>
      <c r="L147" s="235"/>
      <c r="M147" s="236"/>
      <c r="N147" s="237" t="s">
        <v>40</v>
      </c>
      <c r="P147" s="206">
        <f>$O$147*$H$147</f>
        <v>0</v>
      </c>
      <c r="Q147" s="206">
        <v>0.001</v>
      </c>
      <c r="R147" s="206">
        <f>$Q$147*$H$147</f>
        <v>0.103934</v>
      </c>
      <c r="S147" s="206">
        <v>0</v>
      </c>
      <c r="T147" s="207">
        <f>$S$147*$H$147</f>
        <v>0</v>
      </c>
      <c r="AR147" s="82" t="s">
        <v>196</v>
      </c>
      <c r="AT147" s="82" t="s">
        <v>308</v>
      </c>
      <c r="AU147" s="82" t="s">
        <v>77</v>
      </c>
      <c r="AY147" s="88" t="s">
        <v>170</v>
      </c>
      <c r="BE147" s="208">
        <f>IF($N$147="základní",$J$147,0)</f>
        <v>0</v>
      </c>
      <c r="BF147" s="208">
        <f>IF($N$147="snížená",$J$147,0)</f>
        <v>0</v>
      </c>
      <c r="BG147" s="208">
        <f>IF($N$147="zákl. přenesená",$J$147,0)</f>
        <v>0</v>
      </c>
      <c r="BH147" s="208">
        <f>IF($N$147="sníž. přenesená",$J$147,0)</f>
        <v>0</v>
      </c>
      <c r="BI147" s="208">
        <f>IF($N$147="nulová",$J$147,0)</f>
        <v>0</v>
      </c>
      <c r="BJ147" s="82" t="s">
        <v>21</v>
      </c>
      <c r="BK147" s="208">
        <f>ROUND($I$147*$H$147,2)</f>
        <v>0</v>
      </c>
      <c r="BL147" s="82" t="s">
        <v>184</v>
      </c>
      <c r="BM147" s="82" t="s">
        <v>307</v>
      </c>
    </row>
    <row r="148" spans="2:51" s="88" customFormat="1" ht="15.75" customHeight="1">
      <c r="B148" s="215"/>
      <c r="D148" s="216" t="s">
        <v>223</v>
      </c>
      <c r="E148" s="217"/>
      <c r="F148" s="217" t="s">
        <v>312</v>
      </c>
      <c r="H148" s="218">
        <v>103.934</v>
      </c>
      <c r="L148" s="215"/>
      <c r="M148" s="219"/>
      <c r="T148" s="220"/>
      <c r="AT148" s="221" t="s">
        <v>223</v>
      </c>
      <c r="AU148" s="221" t="s">
        <v>77</v>
      </c>
      <c r="AV148" s="221" t="s">
        <v>77</v>
      </c>
      <c r="AW148" s="221" t="s">
        <v>149</v>
      </c>
      <c r="AX148" s="221" t="s">
        <v>69</v>
      </c>
      <c r="AY148" s="221" t="s">
        <v>170</v>
      </c>
    </row>
    <row r="149" spans="2:63" s="188" customFormat="1" ht="30.75" customHeight="1">
      <c r="B149" s="187"/>
      <c r="D149" s="189" t="s">
        <v>68</v>
      </c>
      <c r="E149" s="196" t="s">
        <v>313</v>
      </c>
      <c r="F149" s="196" t="s">
        <v>314</v>
      </c>
      <c r="J149" s="197">
        <f>$BK$149</f>
        <v>0</v>
      </c>
      <c r="L149" s="187"/>
      <c r="M149" s="192"/>
      <c r="P149" s="193">
        <f>SUM($P$150:$P$169)</f>
        <v>0</v>
      </c>
      <c r="R149" s="193">
        <f>SUM($R$150:$R$169)</f>
        <v>185.95022136</v>
      </c>
      <c r="T149" s="194">
        <f>SUM($T$150:$T$169)</f>
        <v>0</v>
      </c>
      <c r="AR149" s="189" t="s">
        <v>21</v>
      </c>
      <c r="AT149" s="189" t="s">
        <v>68</v>
      </c>
      <c r="AU149" s="189" t="s">
        <v>21</v>
      </c>
      <c r="AY149" s="189" t="s">
        <v>170</v>
      </c>
      <c r="BK149" s="195">
        <f>SUM($BK$150:$BK$169)</f>
        <v>0</v>
      </c>
    </row>
    <row r="150" spans="2:65" s="88" customFormat="1" ht="15.75" customHeight="1">
      <c r="B150" s="102"/>
      <c r="C150" s="198" t="s">
        <v>315</v>
      </c>
      <c r="D150" s="198" t="s">
        <v>173</v>
      </c>
      <c r="E150" s="199" t="s">
        <v>316</v>
      </c>
      <c r="F150" s="200" t="s">
        <v>317</v>
      </c>
      <c r="G150" s="201" t="s">
        <v>199</v>
      </c>
      <c r="H150" s="202">
        <v>37.3</v>
      </c>
      <c r="I150" s="213"/>
      <c r="J150" s="203">
        <f>ROUND($I$150*$H$150,2)</f>
        <v>0</v>
      </c>
      <c r="K150" s="200" t="s">
        <v>1188</v>
      </c>
      <c r="L150" s="102"/>
      <c r="M150" s="204"/>
      <c r="N150" s="205" t="s">
        <v>40</v>
      </c>
      <c r="P150" s="206">
        <f>$O$150*$H$150</f>
        <v>0</v>
      </c>
      <c r="Q150" s="206">
        <v>2.16</v>
      </c>
      <c r="R150" s="206">
        <f>$Q$150*$H$150</f>
        <v>80.568</v>
      </c>
      <c r="S150" s="206">
        <v>0</v>
      </c>
      <c r="T150" s="207">
        <f>$S$150*$H$150</f>
        <v>0</v>
      </c>
      <c r="AR150" s="82" t="s">
        <v>184</v>
      </c>
      <c r="AT150" s="82" t="s">
        <v>173</v>
      </c>
      <c r="AU150" s="82" t="s">
        <v>77</v>
      </c>
      <c r="AY150" s="88" t="s">
        <v>170</v>
      </c>
      <c r="BE150" s="208">
        <f>IF($N$150="základní",$J$150,0)</f>
        <v>0</v>
      </c>
      <c r="BF150" s="208">
        <f>IF($N$150="snížená",$J$150,0)</f>
        <v>0</v>
      </c>
      <c r="BG150" s="208">
        <f>IF($N$150="zákl. přenesená",$J$150,0)</f>
        <v>0</v>
      </c>
      <c r="BH150" s="208">
        <f>IF($N$150="sníž. přenesená",$J$150,0)</f>
        <v>0</v>
      </c>
      <c r="BI150" s="208">
        <f>IF($N$150="nulová",$J$150,0)</f>
        <v>0</v>
      </c>
      <c r="BJ150" s="82" t="s">
        <v>21</v>
      </c>
      <c r="BK150" s="208">
        <f>ROUND($I$150*$H$150,2)</f>
        <v>0</v>
      </c>
      <c r="BL150" s="82" t="s">
        <v>184</v>
      </c>
      <c r="BM150" s="82" t="s">
        <v>315</v>
      </c>
    </row>
    <row r="151" spans="2:51" s="88" customFormat="1" ht="15.75" customHeight="1">
      <c r="B151" s="223"/>
      <c r="D151" s="216" t="s">
        <v>223</v>
      </c>
      <c r="E151" s="224"/>
      <c r="F151" s="224" t="s">
        <v>318</v>
      </c>
      <c r="H151" s="225"/>
      <c r="L151" s="223"/>
      <c r="M151" s="226"/>
      <c r="T151" s="227"/>
      <c r="AT151" s="225" t="s">
        <v>223</v>
      </c>
      <c r="AU151" s="225" t="s">
        <v>77</v>
      </c>
      <c r="AV151" s="225" t="s">
        <v>21</v>
      </c>
      <c r="AW151" s="225" t="s">
        <v>149</v>
      </c>
      <c r="AX151" s="225" t="s">
        <v>69</v>
      </c>
      <c r="AY151" s="225" t="s">
        <v>170</v>
      </c>
    </row>
    <row r="152" spans="2:51" s="88" customFormat="1" ht="15.75" customHeight="1">
      <c r="B152" s="215"/>
      <c r="D152" s="222" t="s">
        <v>223</v>
      </c>
      <c r="E152" s="221"/>
      <c r="F152" s="217" t="s">
        <v>319</v>
      </c>
      <c r="H152" s="218">
        <v>3.2</v>
      </c>
      <c r="L152" s="215"/>
      <c r="M152" s="219"/>
      <c r="T152" s="220"/>
      <c r="AT152" s="221" t="s">
        <v>223</v>
      </c>
      <c r="AU152" s="221" t="s">
        <v>77</v>
      </c>
      <c r="AV152" s="221" t="s">
        <v>77</v>
      </c>
      <c r="AW152" s="221" t="s">
        <v>149</v>
      </c>
      <c r="AX152" s="221" t="s">
        <v>69</v>
      </c>
      <c r="AY152" s="221" t="s">
        <v>170</v>
      </c>
    </row>
    <row r="153" spans="2:51" s="88" customFormat="1" ht="15.75" customHeight="1">
      <c r="B153" s="215"/>
      <c r="D153" s="222" t="s">
        <v>223</v>
      </c>
      <c r="E153" s="221"/>
      <c r="F153" s="217" t="s">
        <v>320</v>
      </c>
      <c r="H153" s="218">
        <v>4.7</v>
      </c>
      <c r="L153" s="215"/>
      <c r="M153" s="219"/>
      <c r="T153" s="220"/>
      <c r="AT153" s="221" t="s">
        <v>223</v>
      </c>
      <c r="AU153" s="221" t="s">
        <v>77</v>
      </c>
      <c r="AV153" s="221" t="s">
        <v>77</v>
      </c>
      <c r="AW153" s="221" t="s">
        <v>149</v>
      </c>
      <c r="AX153" s="221" t="s">
        <v>69</v>
      </c>
      <c r="AY153" s="221" t="s">
        <v>170</v>
      </c>
    </row>
    <row r="154" spans="2:51" s="88" customFormat="1" ht="15.75" customHeight="1">
      <c r="B154" s="215"/>
      <c r="D154" s="222" t="s">
        <v>223</v>
      </c>
      <c r="E154" s="221"/>
      <c r="F154" s="217" t="s">
        <v>321</v>
      </c>
      <c r="H154" s="218">
        <v>26.2</v>
      </c>
      <c r="L154" s="215"/>
      <c r="M154" s="219"/>
      <c r="T154" s="220"/>
      <c r="AT154" s="221" t="s">
        <v>223</v>
      </c>
      <c r="AU154" s="221" t="s">
        <v>77</v>
      </c>
      <c r="AV154" s="221" t="s">
        <v>77</v>
      </c>
      <c r="AW154" s="221" t="s">
        <v>149</v>
      </c>
      <c r="AX154" s="221" t="s">
        <v>69</v>
      </c>
      <c r="AY154" s="221" t="s">
        <v>170</v>
      </c>
    </row>
    <row r="155" spans="2:51" s="88" customFormat="1" ht="15.75" customHeight="1">
      <c r="B155" s="215"/>
      <c r="D155" s="222" t="s">
        <v>223</v>
      </c>
      <c r="E155" s="221"/>
      <c r="F155" s="217" t="s">
        <v>322</v>
      </c>
      <c r="H155" s="218">
        <v>3.2</v>
      </c>
      <c r="L155" s="215"/>
      <c r="M155" s="219"/>
      <c r="T155" s="220"/>
      <c r="AT155" s="221" t="s">
        <v>223</v>
      </c>
      <c r="AU155" s="221" t="s">
        <v>77</v>
      </c>
      <c r="AV155" s="221" t="s">
        <v>77</v>
      </c>
      <c r="AW155" s="221" t="s">
        <v>149</v>
      </c>
      <c r="AX155" s="221" t="s">
        <v>69</v>
      </c>
      <c r="AY155" s="221" t="s">
        <v>170</v>
      </c>
    </row>
    <row r="156" spans="2:65" s="88" customFormat="1" ht="15.75" customHeight="1">
      <c r="B156" s="102"/>
      <c r="C156" s="198" t="s">
        <v>323</v>
      </c>
      <c r="D156" s="198" t="s">
        <v>173</v>
      </c>
      <c r="E156" s="199" t="s">
        <v>324</v>
      </c>
      <c r="F156" s="200" t="s">
        <v>325</v>
      </c>
      <c r="G156" s="201" t="s">
        <v>199</v>
      </c>
      <c r="H156" s="202">
        <v>44.1</v>
      </c>
      <c r="I156" s="213"/>
      <c r="J156" s="203">
        <f>ROUND($I$156*$H$156,2)</f>
        <v>0</v>
      </c>
      <c r="K156" s="200" t="s">
        <v>1188</v>
      </c>
      <c r="L156" s="102"/>
      <c r="M156" s="204"/>
      <c r="N156" s="205" t="s">
        <v>40</v>
      </c>
      <c r="P156" s="206">
        <f>$O$156*$H$156</f>
        <v>0</v>
      </c>
      <c r="Q156" s="206">
        <v>2.34715</v>
      </c>
      <c r="R156" s="206">
        <f>$Q$156*$H$156</f>
        <v>103.509315</v>
      </c>
      <c r="S156" s="206">
        <v>0</v>
      </c>
      <c r="T156" s="207">
        <f>$S$156*$H$156</f>
        <v>0</v>
      </c>
      <c r="AR156" s="82" t="s">
        <v>184</v>
      </c>
      <c r="AT156" s="82" t="s">
        <v>173</v>
      </c>
      <c r="AU156" s="82" t="s">
        <v>77</v>
      </c>
      <c r="AY156" s="88" t="s">
        <v>170</v>
      </c>
      <c r="BE156" s="208">
        <f>IF($N$156="základní",$J$156,0)</f>
        <v>0</v>
      </c>
      <c r="BF156" s="208">
        <f>IF($N$156="snížená",$J$156,0)</f>
        <v>0</v>
      </c>
      <c r="BG156" s="208">
        <f>IF($N$156="zákl. přenesená",$J$156,0)</f>
        <v>0</v>
      </c>
      <c r="BH156" s="208">
        <f>IF($N$156="sníž. přenesená",$J$156,0)</f>
        <v>0</v>
      </c>
      <c r="BI156" s="208">
        <f>IF($N$156="nulová",$J$156,0)</f>
        <v>0</v>
      </c>
      <c r="BJ156" s="82" t="s">
        <v>21</v>
      </c>
      <c r="BK156" s="208">
        <f>ROUND($I$156*$H$156,2)</f>
        <v>0</v>
      </c>
      <c r="BL156" s="82" t="s">
        <v>184</v>
      </c>
      <c r="BM156" s="82" t="s">
        <v>323</v>
      </c>
    </row>
    <row r="157" spans="2:51" s="88" customFormat="1" ht="15.75" customHeight="1">
      <c r="B157" s="223"/>
      <c r="D157" s="216" t="s">
        <v>223</v>
      </c>
      <c r="E157" s="224"/>
      <c r="F157" s="224" t="s">
        <v>326</v>
      </c>
      <c r="H157" s="225"/>
      <c r="L157" s="223"/>
      <c r="M157" s="226"/>
      <c r="T157" s="227"/>
      <c r="AT157" s="225" t="s">
        <v>223</v>
      </c>
      <c r="AU157" s="225" t="s">
        <v>77</v>
      </c>
      <c r="AV157" s="225" t="s">
        <v>21</v>
      </c>
      <c r="AW157" s="225" t="s">
        <v>149</v>
      </c>
      <c r="AX157" s="225" t="s">
        <v>69</v>
      </c>
      <c r="AY157" s="225" t="s">
        <v>170</v>
      </c>
    </row>
    <row r="158" spans="2:51" s="88" customFormat="1" ht="15.75" customHeight="1">
      <c r="B158" s="215"/>
      <c r="D158" s="222" t="s">
        <v>223</v>
      </c>
      <c r="E158" s="221"/>
      <c r="F158" s="217" t="s">
        <v>327</v>
      </c>
      <c r="H158" s="218">
        <v>3.8</v>
      </c>
      <c r="L158" s="215"/>
      <c r="M158" s="219"/>
      <c r="T158" s="220"/>
      <c r="AT158" s="221" t="s">
        <v>223</v>
      </c>
      <c r="AU158" s="221" t="s">
        <v>77</v>
      </c>
      <c r="AV158" s="221" t="s">
        <v>77</v>
      </c>
      <c r="AW158" s="221" t="s">
        <v>149</v>
      </c>
      <c r="AX158" s="221" t="s">
        <v>69</v>
      </c>
      <c r="AY158" s="221" t="s">
        <v>170</v>
      </c>
    </row>
    <row r="159" spans="2:51" s="88" customFormat="1" ht="15.75" customHeight="1">
      <c r="B159" s="215"/>
      <c r="D159" s="222" t="s">
        <v>223</v>
      </c>
      <c r="E159" s="221"/>
      <c r="F159" s="217" t="s">
        <v>328</v>
      </c>
      <c r="H159" s="218">
        <v>5.5</v>
      </c>
      <c r="L159" s="215"/>
      <c r="M159" s="219"/>
      <c r="T159" s="220"/>
      <c r="AT159" s="221" t="s">
        <v>223</v>
      </c>
      <c r="AU159" s="221" t="s">
        <v>77</v>
      </c>
      <c r="AV159" s="221" t="s">
        <v>77</v>
      </c>
      <c r="AW159" s="221" t="s">
        <v>149</v>
      </c>
      <c r="AX159" s="221" t="s">
        <v>69</v>
      </c>
      <c r="AY159" s="221" t="s">
        <v>170</v>
      </c>
    </row>
    <row r="160" spans="2:51" s="88" customFormat="1" ht="15.75" customHeight="1">
      <c r="B160" s="215"/>
      <c r="D160" s="222" t="s">
        <v>223</v>
      </c>
      <c r="E160" s="221"/>
      <c r="F160" s="217" t="s">
        <v>329</v>
      </c>
      <c r="H160" s="218">
        <v>31</v>
      </c>
      <c r="L160" s="215"/>
      <c r="M160" s="219"/>
      <c r="T160" s="220"/>
      <c r="AT160" s="221" t="s">
        <v>223</v>
      </c>
      <c r="AU160" s="221" t="s">
        <v>77</v>
      </c>
      <c r="AV160" s="221" t="s">
        <v>77</v>
      </c>
      <c r="AW160" s="221" t="s">
        <v>149</v>
      </c>
      <c r="AX160" s="221" t="s">
        <v>69</v>
      </c>
      <c r="AY160" s="221" t="s">
        <v>170</v>
      </c>
    </row>
    <row r="161" spans="2:51" s="88" customFormat="1" ht="15.75" customHeight="1">
      <c r="B161" s="215"/>
      <c r="D161" s="222" t="s">
        <v>223</v>
      </c>
      <c r="E161" s="221"/>
      <c r="F161" s="217" t="s">
        <v>330</v>
      </c>
      <c r="H161" s="218">
        <v>3.8</v>
      </c>
      <c r="L161" s="215"/>
      <c r="M161" s="219"/>
      <c r="T161" s="220"/>
      <c r="AT161" s="221" t="s">
        <v>223</v>
      </c>
      <c r="AU161" s="221" t="s">
        <v>77</v>
      </c>
      <c r="AV161" s="221" t="s">
        <v>77</v>
      </c>
      <c r="AW161" s="221" t="s">
        <v>149</v>
      </c>
      <c r="AX161" s="221" t="s">
        <v>69</v>
      </c>
      <c r="AY161" s="221" t="s">
        <v>170</v>
      </c>
    </row>
    <row r="162" spans="2:65" s="88" customFormat="1" ht="15.75" customHeight="1">
      <c r="B162" s="102"/>
      <c r="C162" s="198" t="s">
        <v>331</v>
      </c>
      <c r="D162" s="198" t="s">
        <v>173</v>
      </c>
      <c r="E162" s="199" t="s">
        <v>332</v>
      </c>
      <c r="F162" s="200" t="s">
        <v>333</v>
      </c>
      <c r="G162" s="201" t="s">
        <v>180</v>
      </c>
      <c r="H162" s="202">
        <v>176.4</v>
      </c>
      <c r="I162" s="213"/>
      <c r="J162" s="203">
        <f>ROUND($I$162*$H$162,2)</f>
        <v>0</v>
      </c>
      <c r="K162" s="200" t="s">
        <v>1188</v>
      </c>
      <c r="L162" s="102"/>
      <c r="M162" s="204"/>
      <c r="N162" s="205" t="s">
        <v>40</v>
      </c>
      <c r="P162" s="206">
        <f>$O$162*$H$162</f>
        <v>0</v>
      </c>
      <c r="Q162" s="206">
        <v>0.00103</v>
      </c>
      <c r="R162" s="206">
        <f>$Q$162*$H$162</f>
        <v>0.18169200000000002</v>
      </c>
      <c r="S162" s="206">
        <v>0</v>
      </c>
      <c r="T162" s="207">
        <f>$S$162*$H$162</f>
        <v>0</v>
      </c>
      <c r="AR162" s="82" t="s">
        <v>184</v>
      </c>
      <c r="AT162" s="82" t="s">
        <v>173</v>
      </c>
      <c r="AU162" s="82" t="s">
        <v>77</v>
      </c>
      <c r="AY162" s="88" t="s">
        <v>170</v>
      </c>
      <c r="BE162" s="208">
        <f>IF($N$162="základní",$J$162,0)</f>
        <v>0</v>
      </c>
      <c r="BF162" s="208">
        <f>IF($N$162="snížená",$J$162,0)</f>
        <v>0</v>
      </c>
      <c r="BG162" s="208">
        <f>IF($N$162="zákl. přenesená",$J$162,0)</f>
        <v>0</v>
      </c>
      <c r="BH162" s="208">
        <f>IF($N$162="sníž. přenesená",$J$162,0)</f>
        <v>0</v>
      </c>
      <c r="BI162" s="208">
        <f>IF($N$162="nulová",$J$162,0)</f>
        <v>0</v>
      </c>
      <c r="BJ162" s="82" t="s">
        <v>21</v>
      </c>
      <c r="BK162" s="208">
        <f>ROUND($I$162*$H$162,2)</f>
        <v>0</v>
      </c>
      <c r="BL162" s="82" t="s">
        <v>184</v>
      </c>
      <c r="BM162" s="82" t="s">
        <v>331</v>
      </c>
    </row>
    <row r="163" spans="2:65" s="88" customFormat="1" ht="15.75" customHeight="1">
      <c r="B163" s="102"/>
      <c r="C163" s="201" t="s">
        <v>334</v>
      </c>
      <c r="D163" s="201" t="s">
        <v>173</v>
      </c>
      <c r="E163" s="199" t="s">
        <v>335</v>
      </c>
      <c r="F163" s="200" t="s">
        <v>336</v>
      </c>
      <c r="G163" s="201" t="s">
        <v>180</v>
      </c>
      <c r="H163" s="202">
        <v>176.4</v>
      </c>
      <c r="I163" s="213"/>
      <c r="J163" s="203">
        <f>ROUND($I$163*$H$163,2)</f>
        <v>0</v>
      </c>
      <c r="K163" s="200" t="s">
        <v>1188</v>
      </c>
      <c r="L163" s="102"/>
      <c r="M163" s="204"/>
      <c r="N163" s="205" t="s">
        <v>40</v>
      </c>
      <c r="P163" s="206">
        <f>$O$163*$H$163</f>
        <v>0</v>
      </c>
      <c r="Q163" s="206">
        <v>0</v>
      </c>
      <c r="R163" s="206">
        <f>$Q$163*$H$163</f>
        <v>0</v>
      </c>
      <c r="S163" s="206">
        <v>0</v>
      </c>
      <c r="T163" s="207">
        <f>$S$163*$H$163</f>
        <v>0</v>
      </c>
      <c r="AR163" s="82" t="s">
        <v>184</v>
      </c>
      <c r="AT163" s="82" t="s">
        <v>173</v>
      </c>
      <c r="AU163" s="82" t="s">
        <v>77</v>
      </c>
      <c r="AY163" s="82" t="s">
        <v>170</v>
      </c>
      <c r="BE163" s="208">
        <f>IF($N$163="základní",$J$163,0)</f>
        <v>0</v>
      </c>
      <c r="BF163" s="208">
        <f>IF($N$163="snížená",$J$163,0)</f>
        <v>0</v>
      </c>
      <c r="BG163" s="208">
        <f>IF($N$163="zákl. přenesená",$J$163,0)</f>
        <v>0</v>
      </c>
      <c r="BH163" s="208">
        <f>IF($N$163="sníž. přenesená",$J$163,0)</f>
        <v>0</v>
      </c>
      <c r="BI163" s="208">
        <f>IF($N$163="nulová",$J$163,0)</f>
        <v>0</v>
      </c>
      <c r="BJ163" s="82" t="s">
        <v>21</v>
      </c>
      <c r="BK163" s="208">
        <f>ROUND($I$163*$H$163,2)</f>
        <v>0</v>
      </c>
      <c r="BL163" s="82" t="s">
        <v>184</v>
      </c>
      <c r="BM163" s="82" t="s">
        <v>334</v>
      </c>
    </row>
    <row r="164" spans="2:65" s="88" customFormat="1" ht="15.75" customHeight="1">
      <c r="B164" s="102"/>
      <c r="C164" s="201" t="s">
        <v>337</v>
      </c>
      <c r="D164" s="201" t="s">
        <v>173</v>
      </c>
      <c r="E164" s="199" t="s">
        <v>338</v>
      </c>
      <c r="F164" s="200" t="s">
        <v>339</v>
      </c>
      <c r="G164" s="201" t="s">
        <v>340</v>
      </c>
      <c r="H164" s="202">
        <v>1.606</v>
      </c>
      <c r="I164" s="213"/>
      <c r="J164" s="203">
        <f>ROUND($I$164*$H$164,2)</f>
        <v>0</v>
      </c>
      <c r="K164" s="200" t="s">
        <v>1188</v>
      </c>
      <c r="L164" s="102"/>
      <c r="M164" s="204"/>
      <c r="N164" s="205" t="s">
        <v>40</v>
      </c>
      <c r="P164" s="206">
        <f>$O$164*$H$164</f>
        <v>0</v>
      </c>
      <c r="Q164" s="206">
        <v>1.05306</v>
      </c>
      <c r="R164" s="206">
        <f>$Q$164*$H$164</f>
        <v>1.6912143600000002</v>
      </c>
      <c r="S164" s="206">
        <v>0</v>
      </c>
      <c r="T164" s="207">
        <f>$S$164*$H$164</f>
        <v>0</v>
      </c>
      <c r="AR164" s="82" t="s">
        <v>184</v>
      </c>
      <c r="AT164" s="82" t="s">
        <v>173</v>
      </c>
      <c r="AU164" s="82" t="s">
        <v>77</v>
      </c>
      <c r="AY164" s="82" t="s">
        <v>170</v>
      </c>
      <c r="BE164" s="208">
        <f>IF($N$164="základní",$J$164,0)</f>
        <v>0</v>
      </c>
      <c r="BF164" s="208">
        <f>IF($N$164="snížená",$J$164,0)</f>
        <v>0</v>
      </c>
      <c r="BG164" s="208">
        <f>IF($N$164="zákl. přenesená",$J$164,0)</f>
        <v>0</v>
      </c>
      <c r="BH164" s="208">
        <f>IF($N$164="sníž. přenesená",$J$164,0)</f>
        <v>0</v>
      </c>
      <c r="BI164" s="208">
        <f>IF($N$164="nulová",$J$164,0)</f>
        <v>0</v>
      </c>
      <c r="BJ164" s="82" t="s">
        <v>21</v>
      </c>
      <c r="BK164" s="208">
        <f>ROUND($I$164*$H$164,2)</f>
        <v>0</v>
      </c>
      <c r="BL164" s="82" t="s">
        <v>184</v>
      </c>
      <c r="BM164" s="82" t="s">
        <v>337</v>
      </c>
    </row>
    <row r="165" spans="2:51" s="88" customFormat="1" ht="15.75" customHeight="1">
      <c r="B165" s="223"/>
      <c r="D165" s="216" t="s">
        <v>223</v>
      </c>
      <c r="E165" s="224"/>
      <c r="F165" s="224" t="s">
        <v>341</v>
      </c>
      <c r="H165" s="225"/>
      <c r="L165" s="223"/>
      <c r="M165" s="226"/>
      <c r="T165" s="227"/>
      <c r="AT165" s="225" t="s">
        <v>223</v>
      </c>
      <c r="AU165" s="225" t="s">
        <v>77</v>
      </c>
      <c r="AV165" s="225" t="s">
        <v>21</v>
      </c>
      <c r="AW165" s="225" t="s">
        <v>149</v>
      </c>
      <c r="AX165" s="225" t="s">
        <v>69</v>
      </c>
      <c r="AY165" s="225" t="s">
        <v>170</v>
      </c>
    </row>
    <row r="166" spans="2:51" s="88" customFormat="1" ht="15.75" customHeight="1">
      <c r="B166" s="215"/>
      <c r="D166" s="222" t="s">
        <v>223</v>
      </c>
      <c r="E166" s="221"/>
      <c r="F166" s="217" t="s">
        <v>342</v>
      </c>
      <c r="H166" s="218">
        <v>0.136</v>
      </c>
      <c r="L166" s="215"/>
      <c r="M166" s="219"/>
      <c r="T166" s="220"/>
      <c r="AT166" s="221" t="s">
        <v>223</v>
      </c>
      <c r="AU166" s="221" t="s">
        <v>77</v>
      </c>
      <c r="AV166" s="221" t="s">
        <v>77</v>
      </c>
      <c r="AW166" s="221" t="s">
        <v>149</v>
      </c>
      <c r="AX166" s="221" t="s">
        <v>69</v>
      </c>
      <c r="AY166" s="221" t="s">
        <v>170</v>
      </c>
    </row>
    <row r="167" spans="2:51" s="88" customFormat="1" ht="15.75" customHeight="1">
      <c r="B167" s="215"/>
      <c r="D167" s="222" t="s">
        <v>223</v>
      </c>
      <c r="E167" s="221"/>
      <c r="F167" s="217" t="s">
        <v>343</v>
      </c>
      <c r="H167" s="218">
        <v>0.198</v>
      </c>
      <c r="L167" s="215"/>
      <c r="M167" s="219"/>
      <c r="T167" s="220"/>
      <c r="AT167" s="221" t="s">
        <v>223</v>
      </c>
      <c r="AU167" s="221" t="s">
        <v>77</v>
      </c>
      <c r="AV167" s="221" t="s">
        <v>77</v>
      </c>
      <c r="AW167" s="221" t="s">
        <v>149</v>
      </c>
      <c r="AX167" s="221" t="s">
        <v>69</v>
      </c>
      <c r="AY167" s="221" t="s">
        <v>170</v>
      </c>
    </row>
    <row r="168" spans="2:51" s="88" customFormat="1" ht="15.75" customHeight="1">
      <c r="B168" s="215"/>
      <c r="D168" s="222" t="s">
        <v>223</v>
      </c>
      <c r="E168" s="221"/>
      <c r="F168" s="217" t="s">
        <v>344</v>
      </c>
      <c r="H168" s="218">
        <v>1.136</v>
      </c>
      <c r="L168" s="215"/>
      <c r="M168" s="219"/>
      <c r="T168" s="220"/>
      <c r="AT168" s="221" t="s">
        <v>223</v>
      </c>
      <c r="AU168" s="221" t="s">
        <v>77</v>
      </c>
      <c r="AV168" s="221" t="s">
        <v>77</v>
      </c>
      <c r="AW168" s="221" t="s">
        <v>149</v>
      </c>
      <c r="AX168" s="221" t="s">
        <v>69</v>
      </c>
      <c r="AY168" s="221" t="s">
        <v>170</v>
      </c>
    </row>
    <row r="169" spans="2:51" s="88" customFormat="1" ht="15.75" customHeight="1">
      <c r="B169" s="215"/>
      <c r="D169" s="222" t="s">
        <v>223</v>
      </c>
      <c r="E169" s="221"/>
      <c r="F169" s="217" t="s">
        <v>345</v>
      </c>
      <c r="H169" s="218">
        <v>0.136</v>
      </c>
      <c r="L169" s="215"/>
      <c r="M169" s="219"/>
      <c r="T169" s="220"/>
      <c r="AT169" s="221" t="s">
        <v>223</v>
      </c>
      <c r="AU169" s="221" t="s">
        <v>77</v>
      </c>
      <c r="AV169" s="221" t="s">
        <v>77</v>
      </c>
      <c r="AW169" s="221" t="s">
        <v>149</v>
      </c>
      <c r="AX169" s="221" t="s">
        <v>69</v>
      </c>
      <c r="AY169" s="221" t="s">
        <v>170</v>
      </c>
    </row>
    <row r="170" spans="2:63" s="188" customFormat="1" ht="30.75" customHeight="1">
      <c r="B170" s="187"/>
      <c r="D170" s="189" t="s">
        <v>68</v>
      </c>
      <c r="E170" s="196" t="s">
        <v>346</v>
      </c>
      <c r="F170" s="196" t="s">
        <v>347</v>
      </c>
      <c r="J170" s="197">
        <f>$BK$170</f>
        <v>0</v>
      </c>
      <c r="L170" s="187"/>
      <c r="M170" s="192"/>
      <c r="P170" s="193">
        <f>SUM($P$171:$P$183)</f>
        <v>0</v>
      </c>
      <c r="R170" s="193">
        <f>SUM($R$171:$R$183)</f>
        <v>1050.64814</v>
      </c>
      <c r="T170" s="194">
        <f>SUM($T$171:$T$183)</f>
        <v>0</v>
      </c>
      <c r="AR170" s="189" t="s">
        <v>21</v>
      </c>
      <c r="AT170" s="189" t="s">
        <v>68</v>
      </c>
      <c r="AU170" s="189" t="s">
        <v>21</v>
      </c>
      <c r="AY170" s="189" t="s">
        <v>170</v>
      </c>
      <c r="BK170" s="195">
        <f>SUM($BK$171:$BK$183)</f>
        <v>0</v>
      </c>
    </row>
    <row r="171" spans="2:65" s="88" customFormat="1" ht="15.75" customHeight="1">
      <c r="B171" s="102"/>
      <c r="C171" s="198" t="s">
        <v>348</v>
      </c>
      <c r="D171" s="198" t="s">
        <v>173</v>
      </c>
      <c r="E171" s="199" t="s">
        <v>349</v>
      </c>
      <c r="F171" s="200" t="s">
        <v>350</v>
      </c>
      <c r="G171" s="201" t="s">
        <v>199</v>
      </c>
      <c r="H171" s="202">
        <v>210</v>
      </c>
      <c r="I171" s="213"/>
      <c r="J171" s="203">
        <f>ROUND($I$171*$H$171,2)</f>
        <v>0</v>
      </c>
      <c r="K171" s="200" t="s">
        <v>1188</v>
      </c>
      <c r="L171" s="102"/>
      <c r="M171" s="204"/>
      <c r="N171" s="205" t="s">
        <v>40</v>
      </c>
      <c r="P171" s="206">
        <f>$O$171*$H$171</f>
        <v>0</v>
      </c>
      <c r="Q171" s="206">
        <v>3.11388</v>
      </c>
      <c r="R171" s="206">
        <f>$Q$171*$H$171</f>
        <v>653.9148</v>
      </c>
      <c r="S171" s="206">
        <v>0</v>
      </c>
      <c r="T171" s="207">
        <f>$S$171*$H$171</f>
        <v>0</v>
      </c>
      <c r="AR171" s="82" t="s">
        <v>184</v>
      </c>
      <c r="AT171" s="82" t="s">
        <v>173</v>
      </c>
      <c r="AU171" s="82" t="s">
        <v>77</v>
      </c>
      <c r="AY171" s="88" t="s">
        <v>170</v>
      </c>
      <c r="BE171" s="208">
        <f>IF($N$171="základní",$J$171,0)</f>
        <v>0</v>
      </c>
      <c r="BF171" s="208">
        <f>IF($N$171="snížená",$J$171,0)</f>
        <v>0</v>
      </c>
      <c r="BG171" s="208">
        <f>IF($N$171="zákl. přenesená",$J$171,0)</f>
        <v>0</v>
      </c>
      <c r="BH171" s="208">
        <f>IF($N$171="sníž. přenesená",$J$171,0)</f>
        <v>0</v>
      </c>
      <c r="BI171" s="208">
        <f>IF($N$171="nulová",$J$171,0)</f>
        <v>0</v>
      </c>
      <c r="BJ171" s="82" t="s">
        <v>21</v>
      </c>
      <c r="BK171" s="208">
        <f>ROUND($I$171*$H$171,2)</f>
        <v>0</v>
      </c>
      <c r="BL171" s="82" t="s">
        <v>184</v>
      </c>
      <c r="BM171" s="82" t="s">
        <v>348</v>
      </c>
    </row>
    <row r="172" spans="2:51" s="88" customFormat="1" ht="15.75" customHeight="1">
      <c r="B172" s="223"/>
      <c r="D172" s="216" t="s">
        <v>223</v>
      </c>
      <c r="E172" s="224"/>
      <c r="F172" s="224" t="s">
        <v>351</v>
      </c>
      <c r="H172" s="225"/>
      <c r="L172" s="223"/>
      <c r="M172" s="226"/>
      <c r="T172" s="227"/>
      <c r="AT172" s="225" t="s">
        <v>223</v>
      </c>
      <c r="AU172" s="225" t="s">
        <v>77</v>
      </c>
      <c r="AV172" s="225" t="s">
        <v>21</v>
      </c>
      <c r="AW172" s="225" t="s">
        <v>149</v>
      </c>
      <c r="AX172" s="225" t="s">
        <v>69</v>
      </c>
      <c r="AY172" s="225" t="s">
        <v>170</v>
      </c>
    </row>
    <row r="173" spans="2:51" s="88" customFormat="1" ht="15.75" customHeight="1">
      <c r="B173" s="215"/>
      <c r="D173" s="222" t="s">
        <v>223</v>
      </c>
      <c r="E173" s="221"/>
      <c r="F173" s="217" t="s">
        <v>352</v>
      </c>
      <c r="H173" s="218">
        <v>50</v>
      </c>
      <c r="L173" s="215"/>
      <c r="M173" s="219"/>
      <c r="T173" s="220"/>
      <c r="AT173" s="221" t="s">
        <v>223</v>
      </c>
      <c r="AU173" s="221" t="s">
        <v>77</v>
      </c>
      <c r="AV173" s="221" t="s">
        <v>77</v>
      </c>
      <c r="AW173" s="221" t="s">
        <v>149</v>
      </c>
      <c r="AX173" s="221" t="s">
        <v>69</v>
      </c>
      <c r="AY173" s="221" t="s">
        <v>170</v>
      </c>
    </row>
    <row r="174" spans="2:51" s="88" customFormat="1" ht="15.75" customHeight="1">
      <c r="B174" s="215"/>
      <c r="D174" s="222" t="s">
        <v>223</v>
      </c>
      <c r="E174" s="221"/>
      <c r="F174" s="217" t="s">
        <v>353</v>
      </c>
      <c r="H174" s="218">
        <v>55</v>
      </c>
      <c r="L174" s="215"/>
      <c r="M174" s="219"/>
      <c r="T174" s="220"/>
      <c r="AT174" s="221" t="s">
        <v>223</v>
      </c>
      <c r="AU174" s="221" t="s">
        <v>77</v>
      </c>
      <c r="AV174" s="221" t="s">
        <v>77</v>
      </c>
      <c r="AW174" s="221" t="s">
        <v>149</v>
      </c>
      <c r="AX174" s="221" t="s">
        <v>69</v>
      </c>
      <c r="AY174" s="221" t="s">
        <v>170</v>
      </c>
    </row>
    <row r="175" spans="2:51" s="88" customFormat="1" ht="15.75" customHeight="1">
      <c r="B175" s="215"/>
      <c r="D175" s="222" t="s">
        <v>223</v>
      </c>
      <c r="E175" s="221"/>
      <c r="F175" s="217" t="s">
        <v>354</v>
      </c>
      <c r="H175" s="218">
        <v>55</v>
      </c>
      <c r="L175" s="215"/>
      <c r="M175" s="219"/>
      <c r="T175" s="220"/>
      <c r="AT175" s="221" t="s">
        <v>223</v>
      </c>
      <c r="AU175" s="221" t="s">
        <v>77</v>
      </c>
      <c r="AV175" s="221" t="s">
        <v>77</v>
      </c>
      <c r="AW175" s="221" t="s">
        <v>149</v>
      </c>
      <c r="AX175" s="221" t="s">
        <v>69</v>
      </c>
      <c r="AY175" s="221" t="s">
        <v>170</v>
      </c>
    </row>
    <row r="176" spans="2:51" s="88" customFormat="1" ht="15.75" customHeight="1">
      <c r="B176" s="215"/>
      <c r="D176" s="222" t="s">
        <v>223</v>
      </c>
      <c r="E176" s="221"/>
      <c r="F176" s="217" t="s">
        <v>355</v>
      </c>
      <c r="H176" s="218">
        <v>50</v>
      </c>
      <c r="L176" s="215"/>
      <c r="M176" s="219"/>
      <c r="T176" s="220"/>
      <c r="AT176" s="221" t="s">
        <v>223</v>
      </c>
      <c r="AU176" s="221" t="s">
        <v>77</v>
      </c>
      <c r="AV176" s="221" t="s">
        <v>77</v>
      </c>
      <c r="AW176" s="221" t="s">
        <v>149</v>
      </c>
      <c r="AX176" s="221" t="s">
        <v>69</v>
      </c>
      <c r="AY176" s="221" t="s">
        <v>170</v>
      </c>
    </row>
    <row r="177" spans="2:65" s="88" customFormat="1" ht="15.75" customHeight="1">
      <c r="B177" s="102"/>
      <c r="C177" s="198" t="s">
        <v>356</v>
      </c>
      <c r="D177" s="198" t="s">
        <v>173</v>
      </c>
      <c r="E177" s="199" t="s">
        <v>357</v>
      </c>
      <c r="F177" s="200" t="s">
        <v>358</v>
      </c>
      <c r="G177" s="201" t="s">
        <v>359</v>
      </c>
      <c r="H177" s="202">
        <v>58</v>
      </c>
      <c r="I177" s="213"/>
      <c r="J177" s="203">
        <f>ROUND($I$177*$H$177,2)</f>
        <v>0</v>
      </c>
      <c r="K177" s="200" t="s">
        <v>1188</v>
      </c>
      <c r="L177" s="102"/>
      <c r="M177" s="204"/>
      <c r="N177" s="205" t="s">
        <v>40</v>
      </c>
      <c r="P177" s="206">
        <f>$O$177*$H$177</f>
        <v>0</v>
      </c>
      <c r="Q177" s="206">
        <v>0.45423</v>
      </c>
      <c r="R177" s="206">
        <f>$Q$177*$H$177</f>
        <v>26.34534</v>
      </c>
      <c r="S177" s="206">
        <v>0</v>
      </c>
      <c r="T177" s="207">
        <f>$S$177*$H$177</f>
        <v>0</v>
      </c>
      <c r="AR177" s="82" t="s">
        <v>184</v>
      </c>
      <c r="AT177" s="82" t="s">
        <v>173</v>
      </c>
      <c r="AU177" s="82" t="s">
        <v>77</v>
      </c>
      <c r="AY177" s="88" t="s">
        <v>170</v>
      </c>
      <c r="BE177" s="208">
        <f>IF($N$177="základní",$J$177,0)</f>
        <v>0</v>
      </c>
      <c r="BF177" s="208">
        <f>IF($N$177="snížená",$J$177,0)</f>
        <v>0</v>
      </c>
      <c r="BG177" s="208">
        <f>IF($N$177="zákl. přenesená",$J$177,0)</f>
        <v>0</v>
      </c>
      <c r="BH177" s="208">
        <f>IF($N$177="sníž. přenesená",$J$177,0)</f>
        <v>0</v>
      </c>
      <c r="BI177" s="208">
        <f>IF($N$177="nulová",$J$177,0)</f>
        <v>0</v>
      </c>
      <c r="BJ177" s="82" t="s">
        <v>21</v>
      </c>
      <c r="BK177" s="208">
        <f>ROUND($I$177*$H$177,2)</f>
        <v>0</v>
      </c>
      <c r="BL177" s="82" t="s">
        <v>184</v>
      </c>
      <c r="BM177" s="82" t="s">
        <v>356</v>
      </c>
    </row>
    <row r="178" spans="2:51" s="88" customFormat="1" ht="15.75" customHeight="1">
      <c r="B178" s="223"/>
      <c r="D178" s="216" t="s">
        <v>223</v>
      </c>
      <c r="E178" s="224"/>
      <c r="F178" s="224" t="s">
        <v>360</v>
      </c>
      <c r="H178" s="225"/>
      <c r="L178" s="223"/>
      <c r="M178" s="226"/>
      <c r="T178" s="227"/>
      <c r="AT178" s="225" t="s">
        <v>223</v>
      </c>
      <c r="AU178" s="225" t="s">
        <v>77</v>
      </c>
      <c r="AV178" s="225" t="s">
        <v>21</v>
      </c>
      <c r="AW178" s="225" t="s">
        <v>149</v>
      </c>
      <c r="AX178" s="225" t="s">
        <v>69</v>
      </c>
      <c r="AY178" s="225" t="s">
        <v>170</v>
      </c>
    </row>
    <row r="179" spans="2:51" s="88" customFormat="1" ht="15.75" customHeight="1">
      <c r="B179" s="215"/>
      <c r="D179" s="222" t="s">
        <v>223</v>
      </c>
      <c r="E179" s="221"/>
      <c r="F179" s="217" t="s">
        <v>361</v>
      </c>
      <c r="H179" s="218">
        <v>6</v>
      </c>
      <c r="L179" s="215"/>
      <c r="M179" s="219"/>
      <c r="T179" s="220"/>
      <c r="AT179" s="221" t="s">
        <v>223</v>
      </c>
      <c r="AU179" s="221" t="s">
        <v>77</v>
      </c>
      <c r="AV179" s="221" t="s">
        <v>77</v>
      </c>
      <c r="AW179" s="221" t="s">
        <v>149</v>
      </c>
      <c r="AX179" s="221" t="s">
        <v>69</v>
      </c>
      <c r="AY179" s="221" t="s">
        <v>170</v>
      </c>
    </row>
    <row r="180" spans="2:51" s="88" customFormat="1" ht="15.75" customHeight="1">
      <c r="B180" s="215"/>
      <c r="D180" s="222" t="s">
        <v>223</v>
      </c>
      <c r="E180" s="221"/>
      <c r="F180" s="217" t="s">
        <v>362</v>
      </c>
      <c r="H180" s="218">
        <v>8</v>
      </c>
      <c r="L180" s="215"/>
      <c r="M180" s="219"/>
      <c r="T180" s="220"/>
      <c r="AT180" s="221" t="s">
        <v>223</v>
      </c>
      <c r="AU180" s="221" t="s">
        <v>77</v>
      </c>
      <c r="AV180" s="221" t="s">
        <v>77</v>
      </c>
      <c r="AW180" s="221" t="s">
        <v>149</v>
      </c>
      <c r="AX180" s="221" t="s">
        <v>69</v>
      </c>
      <c r="AY180" s="221" t="s">
        <v>170</v>
      </c>
    </row>
    <row r="181" spans="2:51" s="88" customFormat="1" ht="15.75" customHeight="1">
      <c r="B181" s="215"/>
      <c r="D181" s="222" t="s">
        <v>223</v>
      </c>
      <c r="E181" s="221"/>
      <c r="F181" s="217" t="s">
        <v>363</v>
      </c>
      <c r="H181" s="218">
        <v>38</v>
      </c>
      <c r="L181" s="215"/>
      <c r="M181" s="219"/>
      <c r="T181" s="220"/>
      <c r="AT181" s="221" t="s">
        <v>223</v>
      </c>
      <c r="AU181" s="221" t="s">
        <v>77</v>
      </c>
      <c r="AV181" s="221" t="s">
        <v>77</v>
      </c>
      <c r="AW181" s="221" t="s">
        <v>149</v>
      </c>
      <c r="AX181" s="221" t="s">
        <v>69</v>
      </c>
      <c r="AY181" s="221" t="s">
        <v>170</v>
      </c>
    </row>
    <row r="182" spans="2:51" s="88" customFormat="1" ht="15.75" customHeight="1">
      <c r="B182" s="215"/>
      <c r="D182" s="222" t="s">
        <v>223</v>
      </c>
      <c r="E182" s="221"/>
      <c r="F182" s="217" t="s">
        <v>364</v>
      </c>
      <c r="H182" s="218">
        <v>6</v>
      </c>
      <c r="L182" s="215"/>
      <c r="M182" s="219"/>
      <c r="T182" s="220"/>
      <c r="AT182" s="221" t="s">
        <v>223</v>
      </c>
      <c r="AU182" s="221" t="s">
        <v>77</v>
      </c>
      <c r="AV182" s="221" t="s">
        <v>77</v>
      </c>
      <c r="AW182" s="221" t="s">
        <v>149</v>
      </c>
      <c r="AX182" s="221" t="s">
        <v>69</v>
      </c>
      <c r="AY182" s="221" t="s">
        <v>170</v>
      </c>
    </row>
    <row r="183" spans="2:65" s="88" customFormat="1" ht="27" customHeight="1">
      <c r="B183" s="102"/>
      <c r="C183" s="229" t="s">
        <v>365</v>
      </c>
      <c r="D183" s="229" t="s">
        <v>308</v>
      </c>
      <c r="E183" s="230" t="s">
        <v>366</v>
      </c>
      <c r="F183" s="231" t="s">
        <v>367</v>
      </c>
      <c r="G183" s="232" t="s">
        <v>176</v>
      </c>
      <c r="H183" s="233">
        <v>58</v>
      </c>
      <c r="I183" s="238"/>
      <c r="J183" s="234">
        <f>ROUND($I$183*$H$183,2)</f>
        <v>0</v>
      </c>
      <c r="K183" s="231"/>
      <c r="L183" s="235"/>
      <c r="M183" s="236"/>
      <c r="N183" s="237" t="s">
        <v>40</v>
      </c>
      <c r="P183" s="206">
        <f>$O$183*$H$183</f>
        <v>0</v>
      </c>
      <c r="Q183" s="206">
        <v>6.386</v>
      </c>
      <c r="R183" s="206">
        <f>$Q$183*$H$183</f>
        <v>370.38800000000003</v>
      </c>
      <c r="S183" s="206">
        <v>0</v>
      </c>
      <c r="T183" s="207">
        <f>$S$183*$H$183</f>
        <v>0</v>
      </c>
      <c r="AR183" s="82" t="s">
        <v>196</v>
      </c>
      <c r="AT183" s="82" t="s">
        <v>308</v>
      </c>
      <c r="AU183" s="82" t="s">
        <v>77</v>
      </c>
      <c r="AY183" s="88" t="s">
        <v>170</v>
      </c>
      <c r="BE183" s="208">
        <f>IF($N$183="základní",$J$183,0)</f>
        <v>0</v>
      </c>
      <c r="BF183" s="208">
        <f>IF($N$183="snížená",$J$183,0)</f>
        <v>0</v>
      </c>
      <c r="BG183" s="208">
        <f>IF($N$183="zákl. přenesená",$J$183,0)</f>
        <v>0</v>
      </c>
      <c r="BH183" s="208">
        <f>IF($N$183="sníž. přenesená",$J$183,0)</f>
        <v>0</v>
      </c>
      <c r="BI183" s="208">
        <f>IF($N$183="nulová",$J$183,0)</f>
        <v>0</v>
      </c>
      <c r="BJ183" s="82" t="s">
        <v>21</v>
      </c>
      <c r="BK183" s="208">
        <f>ROUND($I$183*$H$183,2)</f>
        <v>0</v>
      </c>
      <c r="BL183" s="82" t="s">
        <v>184</v>
      </c>
      <c r="BM183" s="82" t="s">
        <v>365</v>
      </c>
    </row>
    <row r="184" spans="2:63" s="188" customFormat="1" ht="30.75" customHeight="1">
      <c r="B184" s="187"/>
      <c r="D184" s="189" t="s">
        <v>68</v>
      </c>
      <c r="E184" s="196" t="s">
        <v>368</v>
      </c>
      <c r="F184" s="196" t="s">
        <v>369</v>
      </c>
      <c r="J184" s="197">
        <f>$BK$184</f>
        <v>0</v>
      </c>
      <c r="L184" s="187"/>
      <c r="M184" s="192"/>
      <c r="P184" s="193">
        <f>SUM($P$185:$P$196)</f>
        <v>0</v>
      </c>
      <c r="R184" s="193">
        <f>SUM($R$185:$R$196)</f>
        <v>11712.173880999999</v>
      </c>
      <c r="T184" s="194">
        <f>SUM($T$185:$T$196)</f>
        <v>0</v>
      </c>
      <c r="AR184" s="189" t="s">
        <v>21</v>
      </c>
      <c r="AT184" s="189" t="s">
        <v>68</v>
      </c>
      <c r="AU184" s="189" t="s">
        <v>21</v>
      </c>
      <c r="AY184" s="189" t="s">
        <v>170</v>
      </c>
      <c r="BK184" s="195">
        <f>SUM($BK$185:$BK$196)</f>
        <v>0</v>
      </c>
    </row>
    <row r="185" spans="2:65" s="88" customFormat="1" ht="15.75" customHeight="1">
      <c r="B185" s="102"/>
      <c r="C185" s="201" t="s">
        <v>370</v>
      </c>
      <c r="D185" s="201" t="s">
        <v>173</v>
      </c>
      <c r="E185" s="199" t="s">
        <v>371</v>
      </c>
      <c r="F185" s="200" t="s">
        <v>372</v>
      </c>
      <c r="G185" s="201" t="s">
        <v>180</v>
      </c>
      <c r="H185" s="202">
        <v>1233.8</v>
      </c>
      <c r="I185" s="213"/>
      <c r="J185" s="203">
        <f>ROUND($I$185*$H$185,2)</f>
        <v>0</v>
      </c>
      <c r="K185" s="200" t="s">
        <v>1188</v>
      </c>
      <c r="L185" s="102"/>
      <c r="M185" s="204"/>
      <c r="N185" s="205" t="s">
        <v>40</v>
      </c>
      <c r="P185" s="206">
        <f>$O$185*$H$185</f>
        <v>0</v>
      </c>
      <c r="Q185" s="206">
        <v>0.21252</v>
      </c>
      <c r="R185" s="206">
        <f>$Q$185*$H$185</f>
        <v>262.20717599999995</v>
      </c>
      <c r="S185" s="206">
        <v>0</v>
      </c>
      <c r="T185" s="207">
        <f>$S$185*$H$185</f>
        <v>0</v>
      </c>
      <c r="AR185" s="82" t="s">
        <v>184</v>
      </c>
      <c r="AT185" s="82" t="s">
        <v>173</v>
      </c>
      <c r="AU185" s="82" t="s">
        <v>77</v>
      </c>
      <c r="AY185" s="82" t="s">
        <v>170</v>
      </c>
      <c r="BE185" s="208">
        <f>IF($N$185="základní",$J$185,0)</f>
        <v>0</v>
      </c>
      <c r="BF185" s="208">
        <f>IF($N$185="snížená",$J$185,0)</f>
        <v>0</v>
      </c>
      <c r="BG185" s="208">
        <f>IF($N$185="zákl. přenesená",$J$185,0)</f>
        <v>0</v>
      </c>
      <c r="BH185" s="208">
        <f>IF($N$185="sníž. přenesená",$J$185,0)</f>
        <v>0</v>
      </c>
      <c r="BI185" s="208">
        <f>IF($N$185="nulová",$J$185,0)</f>
        <v>0</v>
      </c>
      <c r="BJ185" s="82" t="s">
        <v>21</v>
      </c>
      <c r="BK185" s="208">
        <f>ROUND($I$185*$H$185,2)</f>
        <v>0</v>
      </c>
      <c r="BL185" s="82" t="s">
        <v>184</v>
      </c>
      <c r="BM185" s="82" t="s">
        <v>370</v>
      </c>
    </row>
    <row r="186" spans="2:51" s="88" customFormat="1" ht="15.75" customHeight="1">
      <c r="B186" s="215"/>
      <c r="D186" s="216" t="s">
        <v>223</v>
      </c>
      <c r="E186" s="217"/>
      <c r="F186" s="217" t="s">
        <v>373</v>
      </c>
      <c r="H186" s="218">
        <v>1233.8</v>
      </c>
      <c r="L186" s="215"/>
      <c r="M186" s="219"/>
      <c r="T186" s="220"/>
      <c r="AT186" s="221" t="s">
        <v>223</v>
      </c>
      <c r="AU186" s="221" t="s">
        <v>77</v>
      </c>
      <c r="AV186" s="221" t="s">
        <v>77</v>
      </c>
      <c r="AW186" s="221" t="s">
        <v>149</v>
      </c>
      <c r="AX186" s="221" t="s">
        <v>69</v>
      </c>
      <c r="AY186" s="221" t="s">
        <v>170</v>
      </c>
    </row>
    <row r="187" spans="2:65" s="88" customFormat="1" ht="15.75" customHeight="1">
      <c r="B187" s="102"/>
      <c r="C187" s="198" t="s">
        <v>374</v>
      </c>
      <c r="D187" s="198" t="s">
        <v>173</v>
      </c>
      <c r="E187" s="199" t="s">
        <v>375</v>
      </c>
      <c r="F187" s="200" t="s">
        <v>376</v>
      </c>
      <c r="G187" s="201" t="s">
        <v>180</v>
      </c>
      <c r="H187" s="202">
        <v>14813.3</v>
      </c>
      <c r="I187" s="213"/>
      <c r="J187" s="203">
        <f>ROUND($I$187*$H$187,2)</f>
        <v>0</v>
      </c>
      <c r="K187" s="200" t="s">
        <v>1188</v>
      </c>
      <c r="L187" s="102"/>
      <c r="M187" s="204"/>
      <c r="N187" s="205" t="s">
        <v>40</v>
      </c>
      <c r="P187" s="206">
        <f>$O$187*$H$187</f>
        <v>0</v>
      </c>
      <c r="Q187" s="206">
        <v>0.0023</v>
      </c>
      <c r="R187" s="206">
        <f>$Q$187*$H$187</f>
        <v>34.070589999999996</v>
      </c>
      <c r="S187" s="206">
        <v>0</v>
      </c>
      <c r="T187" s="207">
        <f>$S$187*$H$187</f>
        <v>0</v>
      </c>
      <c r="AR187" s="82" t="s">
        <v>184</v>
      </c>
      <c r="AT187" s="82" t="s">
        <v>173</v>
      </c>
      <c r="AU187" s="82" t="s">
        <v>77</v>
      </c>
      <c r="AY187" s="88" t="s">
        <v>170</v>
      </c>
      <c r="BE187" s="208">
        <f>IF($N$187="základní",$J$187,0)</f>
        <v>0</v>
      </c>
      <c r="BF187" s="208">
        <f>IF($N$187="snížená",$J$187,0)</f>
        <v>0</v>
      </c>
      <c r="BG187" s="208">
        <f>IF($N$187="zákl. přenesená",$J$187,0)</f>
        <v>0</v>
      </c>
      <c r="BH187" s="208">
        <f>IF($N$187="sníž. přenesená",$J$187,0)</f>
        <v>0</v>
      </c>
      <c r="BI187" s="208">
        <f>IF($N$187="nulová",$J$187,0)</f>
        <v>0</v>
      </c>
      <c r="BJ187" s="82" t="s">
        <v>21</v>
      </c>
      <c r="BK187" s="208">
        <f>ROUND($I$187*$H$187,2)</f>
        <v>0</v>
      </c>
      <c r="BL187" s="82" t="s">
        <v>184</v>
      </c>
      <c r="BM187" s="82" t="s">
        <v>374</v>
      </c>
    </row>
    <row r="188" spans="2:51" s="88" customFormat="1" ht="15.75" customHeight="1">
      <c r="B188" s="215"/>
      <c r="D188" s="216" t="s">
        <v>223</v>
      </c>
      <c r="E188" s="217"/>
      <c r="F188" s="217" t="s">
        <v>377</v>
      </c>
      <c r="H188" s="218">
        <v>14813.3</v>
      </c>
      <c r="L188" s="215"/>
      <c r="M188" s="219"/>
      <c r="T188" s="220"/>
      <c r="AT188" s="221" t="s">
        <v>223</v>
      </c>
      <c r="AU188" s="221" t="s">
        <v>77</v>
      </c>
      <c r="AV188" s="221" t="s">
        <v>77</v>
      </c>
      <c r="AW188" s="221" t="s">
        <v>149</v>
      </c>
      <c r="AX188" s="221" t="s">
        <v>69</v>
      </c>
      <c r="AY188" s="221" t="s">
        <v>170</v>
      </c>
    </row>
    <row r="189" spans="2:65" s="88" customFormat="1" ht="15.75" customHeight="1">
      <c r="B189" s="102"/>
      <c r="C189" s="198" t="s">
        <v>378</v>
      </c>
      <c r="D189" s="198" t="s">
        <v>173</v>
      </c>
      <c r="E189" s="199" t="s">
        <v>379</v>
      </c>
      <c r="F189" s="200" t="s">
        <v>380</v>
      </c>
      <c r="G189" s="201" t="s">
        <v>199</v>
      </c>
      <c r="H189" s="202">
        <v>266.5</v>
      </c>
      <c r="I189" s="213"/>
      <c r="J189" s="203">
        <f>ROUND($I$189*$H$189,2)</f>
        <v>0</v>
      </c>
      <c r="K189" s="200" t="s">
        <v>1188</v>
      </c>
      <c r="L189" s="102"/>
      <c r="M189" s="204"/>
      <c r="N189" s="205" t="s">
        <v>40</v>
      </c>
      <c r="P189" s="206">
        <f>$O$189*$H$189</f>
        <v>0</v>
      </c>
      <c r="Q189" s="206">
        <v>2.83331</v>
      </c>
      <c r="R189" s="206">
        <f>$Q$189*$H$189</f>
        <v>755.077115</v>
      </c>
      <c r="S189" s="206">
        <v>0</v>
      </c>
      <c r="T189" s="207">
        <f>$S$189*$H$189</f>
        <v>0</v>
      </c>
      <c r="AR189" s="82" t="s">
        <v>184</v>
      </c>
      <c r="AT189" s="82" t="s">
        <v>173</v>
      </c>
      <c r="AU189" s="82" t="s">
        <v>77</v>
      </c>
      <c r="AY189" s="88" t="s">
        <v>170</v>
      </c>
      <c r="BE189" s="208">
        <f>IF($N$189="základní",$J$189,0)</f>
        <v>0</v>
      </c>
      <c r="BF189" s="208">
        <f>IF($N$189="snížená",$J$189,0)</f>
        <v>0</v>
      </c>
      <c r="BG189" s="208">
        <f>IF($N$189="zákl. přenesená",$J$189,0)</f>
        <v>0</v>
      </c>
      <c r="BH189" s="208">
        <f>IF($N$189="sníž. přenesená",$J$189,0)</f>
        <v>0</v>
      </c>
      <c r="BI189" s="208">
        <f>IF($N$189="nulová",$J$189,0)</f>
        <v>0</v>
      </c>
      <c r="BJ189" s="82" t="s">
        <v>21</v>
      </c>
      <c r="BK189" s="208">
        <f>ROUND($I$189*$H$189,2)</f>
        <v>0</v>
      </c>
      <c r="BL189" s="82" t="s">
        <v>184</v>
      </c>
      <c r="BM189" s="82" t="s">
        <v>378</v>
      </c>
    </row>
    <row r="190" spans="2:51" s="88" customFormat="1" ht="15.75" customHeight="1">
      <c r="B190" s="215"/>
      <c r="D190" s="216" t="s">
        <v>223</v>
      </c>
      <c r="E190" s="217"/>
      <c r="F190" s="217" t="s">
        <v>381</v>
      </c>
      <c r="H190" s="218">
        <v>266.5</v>
      </c>
      <c r="L190" s="215"/>
      <c r="M190" s="219"/>
      <c r="T190" s="220"/>
      <c r="AT190" s="221" t="s">
        <v>223</v>
      </c>
      <c r="AU190" s="221" t="s">
        <v>77</v>
      </c>
      <c r="AV190" s="221" t="s">
        <v>77</v>
      </c>
      <c r="AW190" s="221" t="s">
        <v>149</v>
      </c>
      <c r="AX190" s="221" t="s">
        <v>69</v>
      </c>
      <c r="AY190" s="221" t="s">
        <v>170</v>
      </c>
    </row>
    <row r="191" spans="2:65" s="88" customFormat="1" ht="15.75" customHeight="1">
      <c r="B191" s="102"/>
      <c r="C191" s="198" t="s">
        <v>382</v>
      </c>
      <c r="D191" s="198" t="s">
        <v>173</v>
      </c>
      <c r="E191" s="199" t="s">
        <v>383</v>
      </c>
      <c r="F191" s="200" t="s">
        <v>384</v>
      </c>
      <c r="G191" s="201" t="s">
        <v>199</v>
      </c>
      <c r="H191" s="202">
        <v>4823.9</v>
      </c>
      <c r="I191" s="213"/>
      <c r="J191" s="203">
        <f>ROUND($I$191*$H$191,2)</f>
        <v>0</v>
      </c>
      <c r="K191" s="200" t="s">
        <v>1188</v>
      </c>
      <c r="L191" s="102"/>
      <c r="M191" s="204"/>
      <c r="N191" s="205" t="s">
        <v>40</v>
      </c>
      <c r="P191" s="206">
        <f>$O$191*$H$191</f>
        <v>0</v>
      </c>
      <c r="Q191" s="206">
        <v>2.21</v>
      </c>
      <c r="R191" s="206">
        <f>$Q$191*$H$191</f>
        <v>10660.819</v>
      </c>
      <c r="S191" s="206">
        <v>0</v>
      </c>
      <c r="T191" s="207">
        <f>$S$191*$H$191</f>
        <v>0</v>
      </c>
      <c r="AR191" s="82" t="s">
        <v>184</v>
      </c>
      <c r="AT191" s="82" t="s">
        <v>173</v>
      </c>
      <c r="AU191" s="82" t="s">
        <v>77</v>
      </c>
      <c r="AY191" s="88" t="s">
        <v>170</v>
      </c>
      <c r="BE191" s="208">
        <f>IF($N$191="základní",$J$191,0)</f>
        <v>0</v>
      </c>
      <c r="BF191" s="208">
        <f>IF($N$191="snížená",$J$191,0)</f>
        <v>0</v>
      </c>
      <c r="BG191" s="208">
        <f>IF($N$191="zákl. přenesená",$J$191,0)</f>
        <v>0</v>
      </c>
      <c r="BH191" s="208">
        <f>IF($N$191="sníž. přenesená",$J$191,0)</f>
        <v>0</v>
      </c>
      <c r="BI191" s="208">
        <f>IF($N$191="nulová",$J$191,0)</f>
        <v>0</v>
      </c>
      <c r="BJ191" s="82" t="s">
        <v>21</v>
      </c>
      <c r="BK191" s="208">
        <f>ROUND($I$191*$H$191,2)</f>
        <v>0</v>
      </c>
      <c r="BL191" s="82" t="s">
        <v>184</v>
      </c>
      <c r="BM191" s="82" t="s">
        <v>382</v>
      </c>
    </row>
    <row r="192" spans="2:51" s="88" customFormat="1" ht="15.75" customHeight="1">
      <c r="B192" s="215"/>
      <c r="D192" s="216" t="s">
        <v>223</v>
      </c>
      <c r="E192" s="217"/>
      <c r="F192" s="217" t="s">
        <v>385</v>
      </c>
      <c r="H192" s="218">
        <v>4823.9</v>
      </c>
      <c r="L192" s="215"/>
      <c r="M192" s="219"/>
      <c r="T192" s="220"/>
      <c r="AT192" s="221" t="s">
        <v>223</v>
      </c>
      <c r="AU192" s="221" t="s">
        <v>77</v>
      </c>
      <c r="AV192" s="221" t="s">
        <v>77</v>
      </c>
      <c r="AW192" s="221" t="s">
        <v>149</v>
      </c>
      <c r="AX192" s="221" t="s">
        <v>69</v>
      </c>
      <c r="AY192" s="221" t="s">
        <v>170</v>
      </c>
    </row>
    <row r="193" spans="2:65" s="88" customFormat="1" ht="15.75" customHeight="1">
      <c r="B193" s="102"/>
      <c r="C193" s="198" t="s">
        <v>386</v>
      </c>
      <c r="D193" s="198" t="s">
        <v>173</v>
      </c>
      <c r="E193" s="199" t="s">
        <v>387</v>
      </c>
      <c r="F193" s="200" t="s">
        <v>388</v>
      </c>
      <c r="G193" s="201" t="s">
        <v>180</v>
      </c>
      <c r="H193" s="202">
        <v>12059.75</v>
      </c>
      <c r="I193" s="213"/>
      <c r="J193" s="203">
        <f>ROUND($I$193*$H$193,2)</f>
        <v>0</v>
      </c>
      <c r="K193" s="200" t="s">
        <v>1188</v>
      </c>
      <c r="L193" s="102"/>
      <c r="M193" s="204"/>
      <c r="N193" s="205" t="s">
        <v>40</v>
      </c>
      <c r="P193" s="206">
        <f>$O$193*$H$193</f>
        <v>0</v>
      </c>
      <c r="Q193" s="206">
        <v>0</v>
      </c>
      <c r="R193" s="206">
        <f>$Q$193*$H$193</f>
        <v>0</v>
      </c>
      <c r="S193" s="206">
        <v>0</v>
      </c>
      <c r="T193" s="207">
        <f>$S$193*$H$193</f>
        <v>0</v>
      </c>
      <c r="AR193" s="82" t="s">
        <v>184</v>
      </c>
      <c r="AT193" s="82" t="s">
        <v>173</v>
      </c>
      <c r="AU193" s="82" t="s">
        <v>77</v>
      </c>
      <c r="AY193" s="88" t="s">
        <v>170</v>
      </c>
      <c r="BE193" s="208">
        <f>IF($N$193="základní",$J$193,0)</f>
        <v>0</v>
      </c>
      <c r="BF193" s="208">
        <f>IF($N$193="snížená",$J$193,0)</f>
        <v>0</v>
      </c>
      <c r="BG193" s="208">
        <f>IF($N$193="zákl. přenesená",$J$193,0)</f>
        <v>0</v>
      </c>
      <c r="BH193" s="208">
        <f>IF($N$193="sníž. přenesená",$J$193,0)</f>
        <v>0</v>
      </c>
      <c r="BI193" s="208">
        <f>IF($N$193="nulová",$J$193,0)</f>
        <v>0</v>
      </c>
      <c r="BJ193" s="82" t="s">
        <v>21</v>
      </c>
      <c r="BK193" s="208">
        <f>ROUND($I$193*$H$193,2)</f>
        <v>0</v>
      </c>
      <c r="BL193" s="82" t="s">
        <v>184</v>
      </c>
      <c r="BM193" s="82" t="s">
        <v>386</v>
      </c>
    </row>
    <row r="194" spans="2:51" s="88" customFormat="1" ht="15.75" customHeight="1">
      <c r="B194" s="215"/>
      <c r="D194" s="216" t="s">
        <v>223</v>
      </c>
      <c r="E194" s="217"/>
      <c r="F194" s="217" t="s">
        <v>389</v>
      </c>
      <c r="H194" s="218">
        <v>12059.75</v>
      </c>
      <c r="L194" s="215"/>
      <c r="M194" s="219"/>
      <c r="T194" s="220"/>
      <c r="AT194" s="221" t="s">
        <v>223</v>
      </c>
      <c r="AU194" s="221" t="s">
        <v>77</v>
      </c>
      <c r="AV194" s="221" t="s">
        <v>77</v>
      </c>
      <c r="AW194" s="221" t="s">
        <v>149</v>
      </c>
      <c r="AX194" s="221" t="s">
        <v>69</v>
      </c>
      <c r="AY194" s="221" t="s">
        <v>170</v>
      </c>
    </row>
    <row r="195" spans="2:65" s="88" customFormat="1" ht="15.75" customHeight="1">
      <c r="B195" s="102"/>
      <c r="C195" s="229" t="s">
        <v>390</v>
      </c>
      <c r="D195" s="229" t="s">
        <v>308</v>
      </c>
      <c r="E195" s="230" t="s">
        <v>391</v>
      </c>
      <c r="F195" s="231" t="s">
        <v>392</v>
      </c>
      <c r="G195" s="232" t="s">
        <v>180</v>
      </c>
      <c r="H195" s="233">
        <v>16294.63</v>
      </c>
      <c r="I195" s="238"/>
      <c r="J195" s="234">
        <f>ROUND($I$195*$H$195,2)</f>
        <v>0</v>
      </c>
      <c r="K195" s="231"/>
      <c r="L195" s="235"/>
      <c r="M195" s="236"/>
      <c r="N195" s="237" t="s">
        <v>40</v>
      </c>
      <c r="P195" s="206">
        <f>$O$195*$H$195</f>
        <v>0</v>
      </c>
      <c r="Q195" s="206">
        <v>0</v>
      </c>
      <c r="R195" s="206">
        <f>$Q$195*$H$195</f>
        <v>0</v>
      </c>
      <c r="S195" s="206">
        <v>0</v>
      </c>
      <c r="T195" s="207">
        <f>$S$195*$H$195</f>
        <v>0</v>
      </c>
      <c r="AR195" s="82" t="s">
        <v>196</v>
      </c>
      <c r="AT195" s="82" t="s">
        <v>308</v>
      </c>
      <c r="AU195" s="82" t="s">
        <v>77</v>
      </c>
      <c r="AY195" s="88" t="s">
        <v>170</v>
      </c>
      <c r="BE195" s="208">
        <f>IF($N$195="základní",$J$195,0)</f>
        <v>0</v>
      </c>
      <c r="BF195" s="208">
        <f>IF($N$195="snížená",$J$195,0)</f>
        <v>0</v>
      </c>
      <c r="BG195" s="208">
        <f>IF($N$195="zákl. přenesená",$J$195,0)</f>
        <v>0</v>
      </c>
      <c r="BH195" s="208">
        <f>IF($N$195="sníž. přenesená",$J$195,0)</f>
        <v>0</v>
      </c>
      <c r="BI195" s="208">
        <f>IF($N$195="nulová",$J$195,0)</f>
        <v>0</v>
      </c>
      <c r="BJ195" s="82" t="s">
        <v>21</v>
      </c>
      <c r="BK195" s="208">
        <f>ROUND($I$195*$H$195,2)</f>
        <v>0</v>
      </c>
      <c r="BL195" s="82" t="s">
        <v>184</v>
      </c>
      <c r="BM195" s="82" t="s">
        <v>390</v>
      </c>
    </row>
    <row r="196" spans="2:51" s="88" customFormat="1" ht="15.75" customHeight="1">
      <c r="B196" s="215"/>
      <c r="D196" s="216" t="s">
        <v>223</v>
      </c>
      <c r="E196" s="217"/>
      <c r="F196" s="217" t="s">
        <v>393</v>
      </c>
      <c r="H196" s="218">
        <v>16294.63</v>
      </c>
      <c r="L196" s="215"/>
      <c r="M196" s="219"/>
      <c r="T196" s="220"/>
      <c r="AT196" s="221" t="s">
        <v>223</v>
      </c>
      <c r="AU196" s="221" t="s">
        <v>77</v>
      </c>
      <c r="AV196" s="221" t="s">
        <v>77</v>
      </c>
      <c r="AW196" s="221" t="s">
        <v>149</v>
      </c>
      <c r="AX196" s="221" t="s">
        <v>69</v>
      </c>
      <c r="AY196" s="221" t="s">
        <v>170</v>
      </c>
    </row>
    <row r="197" spans="2:63" s="188" customFormat="1" ht="30.75" customHeight="1">
      <c r="B197" s="187"/>
      <c r="D197" s="189" t="s">
        <v>68</v>
      </c>
      <c r="E197" s="196" t="s">
        <v>394</v>
      </c>
      <c r="F197" s="196" t="s">
        <v>395</v>
      </c>
      <c r="J197" s="197">
        <f>$BK$197</f>
        <v>0</v>
      </c>
      <c r="L197" s="187"/>
      <c r="M197" s="192"/>
      <c r="P197" s="193">
        <f>SUM($P$198:$P$199)</f>
        <v>0</v>
      </c>
      <c r="R197" s="193">
        <f>SUM($R$198:$R$199)</f>
        <v>280.8</v>
      </c>
      <c r="T197" s="194">
        <f>SUM($T$198:$T$199)</f>
        <v>0</v>
      </c>
      <c r="AR197" s="189" t="s">
        <v>21</v>
      </c>
      <c r="AT197" s="189" t="s">
        <v>68</v>
      </c>
      <c r="AU197" s="189" t="s">
        <v>21</v>
      </c>
      <c r="AY197" s="189" t="s">
        <v>170</v>
      </c>
      <c r="BK197" s="195">
        <f>SUM($BK$198:$BK$199)</f>
        <v>0</v>
      </c>
    </row>
    <row r="198" spans="2:65" s="88" customFormat="1" ht="15.75" customHeight="1">
      <c r="B198" s="102"/>
      <c r="C198" s="198" t="s">
        <v>396</v>
      </c>
      <c r="D198" s="198" t="s">
        <v>173</v>
      </c>
      <c r="E198" s="199" t="s">
        <v>397</v>
      </c>
      <c r="F198" s="200" t="s">
        <v>398</v>
      </c>
      <c r="G198" s="201" t="s">
        <v>180</v>
      </c>
      <c r="H198" s="202">
        <v>180</v>
      </c>
      <c r="I198" s="213"/>
      <c r="J198" s="203">
        <f>ROUND($I$198*$H$198,2)</f>
        <v>0</v>
      </c>
      <c r="K198" s="200"/>
      <c r="L198" s="102"/>
      <c r="M198" s="204"/>
      <c r="N198" s="205" t="s">
        <v>40</v>
      </c>
      <c r="P198" s="206">
        <f>$O$198*$H$198</f>
        <v>0</v>
      </c>
      <c r="Q198" s="206">
        <v>1.56</v>
      </c>
      <c r="R198" s="206">
        <f>$Q$198*$H$198</f>
        <v>280.8</v>
      </c>
      <c r="S198" s="206">
        <v>0</v>
      </c>
      <c r="T198" s="207">
        <f>$S$198*$H$198</f>
        <v>0</v>
      </c>
      <c r="AR198" s="82" t="s">
        <v>177</v>
      </c>
      <c r="AT198" s="82" t="s">
        <v>173</v>
      </c>
      <c r="AU198" s="82" t="s">
        <v>77</v>
      </c>
      <c r="AY198" s="88" t="s">
        <v>170</v>
      </c>
      <c r="BE198" s="208">
        <f>IF($N$198="základní",$J$198,0)</f>
        <v>0</v>
      </c>
      <c r="BF198" s="208">
        <f>IF($N$198="snížená",$J$198,0)</f>
        <v>0</v>
      </c>
      <c r="BG198" s="208">
        <f>IF($N$198="zákl. přenesená",$J$198,0)</f>
        <v>0</v>
      </c>
      <c r="BH198" s="208">
        <f>IF($N$198="sníž. přenesená",$J$198,0)</f>
        <v>0</v>
      </c>
      <c r="BI198" s="208">
        <f>IF($N$198="nulová",$J$198,0)</f>
        <v>0</v>
      </c>
      <c r="BJ198" s="82" t="s">
        <v>21</v>
      </c>
      <c r="BK198" s="208">
        <f>ROUND($I$198*$H$198,2)</f>
        <v>0</v>
      </c>
      <c r="BL198" s="82" t="s">
        <v>177</v>
      </c>
      <c r="BM198" s="82" t="s">
        <v>396</v>
      </c>
    </row>
    <row r="199" spans="2:51" s="88" customFormat="1" ht="15.75" customHeight="1">
      <c r="B199" s="215"/>
      <c r="D199" s="216" t="s">
        <v>223</v>
      </c>
      <c r="E199" s="217"/>
      <c r="F199" s="217" t="s">
        <v>399</v>
      </c>
      <c r="H199" s="218">
        <v>180</v>
      </c>
      <c r="L199" s="215"/>
      <c r="M199" s="219"/>
      <c r="T199" s="220"/>
      <c r="AT199" s="221" t="s">
        <v>223</v>
      </c>
      <c r="AU199" s="221" t="s">
        <v>77</v>
      </c>
      <c r="AV199" s="221" t="s">
        <v>77</v>
      </c>
      <c r="AW199" s="221" t="s">
        <v>149</v>
      </c>
      <c r="AX199" s="221" t="s">
        <v>69</v>
      </c>
      <c r="AY199" s="221" t="s">
        <v>170</v>
      </c>
    </row>
    <row r="200" spans="2:63" s="188" customFormat="1" ht="30.75" customHeight="1">
      <c r="B200" s="187"/>
      <c r="D200" s="189" t="s">
        <v>68</v>
      </c>
      <c r="E200" s="196" t="s">
        <v>400</v>
      </c>
      <c r="F200" s="196" t="s">
        <v>401</v>
      </c>
      <c r="J200" s="197">
        <f>$BK$200</f>
        <v>0</v>
      </c>
      <c r="L200" s="187"/>
      <c r="M200" s="192"/>
      <c r="P200" s="193">
        <f>SUM($P$201:$P$204)</f>
        <v>0</v>
      </c>
      <c r="R200" s="193">
        <f>SUM($R$201:$R$204)</f>
        <v>0</v>
      </c>
      <c r="T200" s="194">
        <f>SUM($T$201:$T$204)</f>
        <v>47.599999999999994</v>
      </c>
      <c r="AR200" s="189" t="s">
        <v>21</v>
      </c>
      <c r="AT200" s="189" t="s">
        <v>68</v>
      </c>
      <c r="AU200" s="189" t="s">
        <v>21</v>
      </c>
      <c r="AY200" s="189" t="s">
        <v>170</v>
      </c>
      <c r="BK200" s="195">
        <f>SUM($BK$201:$BK$204)</f>
        <v>0</v>
      </c>
    </row>
    <row r="201" spans="2:65" s="88" customFormat="1" ht="15.75" customHeight="1">
      <c r="B201" s="102"/>
      <c r="C201" s="198" t="s">
        <v>402</v>
      </c>
      <c r="D201" s="198" t="s">
        <v>173</v>
      </c>
      <c r="E201" s="199" t="s">
        <v>403</v>
      </c>
      <c r="F201" s="200" t="s">
        <v>404</v>
      </c>
      <c r="G201" s="201" t="s">
        <v>340</v>
      </c>
      <c r="H201" s="202">
        <v>47.6</v>
      </c>
      <c r="I201" s="213"/>
      <c r="J201" s="203">
        <f>ROUND($I$201*$H$201,2)</f>
        <v>0</v>
      </c>
      <c r="K201" s="200" t="s">
        <v>1188</v>
      </c>
      <c r="L201" s="102"/>
      <c r="M201" s="204"/>
      <c r="N201" s="205" t="s">
        <v>40</v>
      </c>
      <c r="P201" s="206">
        <f>$O$201*$H$201</f>
        <v>0</v>
      </c>
      <c r="Q201" s="206">
        <v>0</v>
      </c>
      <c r="R201" s="206">
        <f>$Q$201*$H$201</f>
        <v>0</v>
      </c>
      <c r="S201" s="206">
        <v>0</v>
      </c>
      <c r="T201" s="207">
        <f>$S$201*$H$201</f>
        <v>0</v>
      </c>
      <c r="AR201" s="82" t="s">
        <v>184</v>
      </c>
      <c r="AT201" s="82" t="s">
        <v>173</v>
      </c>
      <c r="AU201" s="82" t="s">
        <v>77</v>
      </c>
      <c r="AY201" s="88" t="s">
        <v>170</v>
      </c>
      <c r="BE201" s="208">
        <f>IF($N$201="základní",$J$201,0)</f>
        <v>0</v>
      </c>
      <c r="BF201" s="208">
        <f>IF($N$201="snížená",$J$201,0)</f>
        <v>0</v>
      </c>
      <c r="BG201" s="208">
        <f>IF($N$201="zákl. přenesená",$J$201,0)</f>
        <v>0</v>
      </c>
      <c r="BH201" s="208">
        <f>IF($N$201="sníž. přenesená",$J$201,0)</f>
        <v>0</v>
      </c>
      <c r="BI201" s="208">
        <f>IF($N$201="nulová",$J$201,0)</f>
        <v>0</v>
      </c>
      <c r="BJ201" s="82" t="s">
        <v>21</v>
      </c>
      <c r="BK201" s="208">
        <f>ROUND($I$201*$H$201,2)</f>
        <v>0</v>
      </c>
      <c r="BL201" s="82" t="s">
        <v>184</v>
      </c>
      <c r="BM201" s="82" t="s">
        <v>402</v>
      </c>
    </row>
    <row r="202" spans="2:65" s="88" customFormat="1" ht="15.75" customHeight="1">
      <c r="B202" s="102"/>
      <c r="C202" s="201" t="s">
        <v>405</v>
      </c>
      <c r="D202" s="201" t="s">
        <v>173</v>
      </c>
      <c r="E202" s="199" t="s">
        <v>406</v>
      </c>
      <c r="F202" s="200" t="s">
        <v>407</v>
      </c>
      <c r="G202" s="201" t="s">
        <v>340</v>
      </c>
      <c r="H202" s="202">
        <v>47.6</v>
      </c>
      <c r="I202" s="213"/>
      <c r="J202" s="203">
        <f>ROUND($I$202*$H$202,2)</f>
        <v>0</v>
      </c>
      <c r="K202" s="200" t="s">
        <v>1188</v>
      </c>
      <c r="L202" s="102"/>
      <c r="M202" s="204"/>
      <c r="N202" s="205" t="s">
        <v>40</v>
      </c>
      <c r="P202" s="206">
        <f>$O$202*$H$202</f>
        <v>0</v>
      </c>
      <c r="Q202" s="206">
        <v>0</v>
      </c>
      <c r="R202" s="206">
        <f>$Q$202*$H$202</f>
        <v>0</v>
      </c>
      <c r="S202" s="206">
        <v>0</v>
      </c>
      <c r="T202" s="207">
        <f>$S$202*$H$202</f>
        <v>0</v>
      </c>
      <c r="AR202" s="82" t="s">
        <v>184</v>
      </c>
      <c r="AT202" s="82" t="s">
        <v>173</v>
      </c>
      <c r="AU202" s="82" t="s">
        <v>77</v>
      </c>
      <c r="AY202" s="82" t="s">
        <v>170</v>
      </c>
      <c r="BE202" s="208">
        <f>IF($N$202="základní",$J$202,0)</f>
        <v>0</v>
      </c>
      <c r="BF202" s="208">
        <f>IF($N$202="snížená",$J$202,0)</f>
        <v>0</v>
      </c>
      <c r="BG202" s="208">
        <f>IF($N$202="zákl. přenesená",$J$202,0)</f>
        <v>0</v>
      </c>
      <c r="BH202" s="208">
        <f>IF($N$202="sníž. přenesená",$J$202,0)</f>
        <v>0</v>
      </c>
      <c r="BI202" s="208">
        <f>IF($N$202="nulová",$J$202,0)</f>
        <v>0</v>
      </c>
      <c r="BJ202" s="82" t="s">
        <v>21</v>
      </c>
      <c r="BK202" s="208">
        <f>ROUND($I$202*$H$202,2)</f>
        <v>0</v>
      </c>
      <c r="BL202" s="82" t="s">
        <v>184</v>
      </c>
      <c r="BM202" s="82" t="s">
        <v>405</v>
      </c>
    </row>
    <row r="203" spans="2:65" s="88" customFormat="1" ht="15.75" customHeight="1">
      <c r="B203" s="102"/>
      <c r="C203" s="201" t="s">
        <v>408</v>
      </c>
      <c r="D203" s="201" t="s">
        <v>173</v>
      </c>
      <c r="E203" s="199" t="s">
        <v>409</v>
      </c>
      <c r="F203" s="200" t="s">
        <v>410</v>
      </c>
      <c r="G203" s="201" t="s">
        <v>199</v>
      </c>
      <c r="H203" s="202">
        <v>20</v>
      </c>
      <c r="I203" s="213"/>
      <c r="J203" s="203">
        <f>ROUND($I$203*$H$203,2)</f>
        <v>0</v>
      </c>
      <c r="K203" s="200" t="s">
        <v>1188</v>
      </c>
      <c r="L203" s="102"/>
      <c r="M203" s="204"/>
      <c r="N203" s="205" t="s">
        <v>40</v>
      </c>
      <c r="P203" s="206">
        <f>$O$203*$H$203</f>
        <v>0</v>
      </c>
      <c r="Q203" s="206">
        <v>0</v>
      </c>
      <c r="R203" s="206">
        <f>$Q$203*$H$203</f>
        <v>0</v>
      </c>
      <c r="S203" s="206">
        <v>2.38</v>
      </c>
      <c r="T203" s="207">
        <f>$S$203*$H$203</f>
        <v>47.599999999999994</v>
      </c>
      <c r="AR203" s="82" t="s">
        <v>184</v>
      </c>
      <c r="AT203" s="82" t="s">
        <v>173</v>
      </c>
      <c r="AU203" s="82" t="s">
        <v>77</v>
      </c>
      <c r="AY203" s="82" t="s">
        <v>170</v>
      </c>
      <c r="BE203" s="208">
        <f>IF($N$203="základní",$J$203,0)</f>
        <v>0</v>
      </c>
      <c r="BF203" s="208">
        <f>IF($N$203="snížená",$J$203,0)</f>
        <v>0</v>
      </c>
      <c r="BG203" s="208">
        <f>IF($N$203="zákl. přenesená",$J$203,0)</f>
        <v>0</v>
      </c>
      <c r="BH203" s="208">
        <f>IF($N$203="sníž. přenesená",$J$203,0)</f>
        <v>0</v>
      </c>
      <c r="BI203" s="208">
        <f>IF($N$203="nulová",$J$203,0)</f>
        <v>0</v>
      </c>
      <c r="BJ203" s="82" t="s">
        <v>21</v>
      </c>
      <c r="BK203" s="208">
        <f>ROUND($I$203*$H$203,2)</f>
        <v>0</v>
      </c>
      <c r="BL203" s="82" t="s">
        <v>184</v>
      </c>
      <c r="BM203" s="82" t="s">
        <v>408</v>
      </c>
    </row>
    <row r="204" spans="2:51" s="88" customFormat="1" ht="15.75" customHeight="1">
      <c r="B204" s="215"/>
      <c r="D204" s="216" t="s">
        <v>223</v>
      </c>
      <c r="E204" s="217"/>
      <c r="F204" s="217" t="s">
        <v>411</v>
      </c>
      <c r="H204" s="218">
        <v>20</v>
      </c>
      <c r="L204" s="215"/>
      <c r="M204" s="219"/>
      <c r="T204" s="220"/>
      <c r="AT204" s="221" t="s">
        <v>223</v>
      </c>
      <c r="AU204" s="221" t="s">
        <v>77</v>
      </c>
      <c r="AV204" s="221" t="s">
        <v>77</v>
      </c>
      <c r="AW204" s="221" t="s">
        <v>149</v>
      </c>
      <c r="AX204" s="221" t="s">
        <v>69</v>
      </c>
      <c r="AY204" s="221" t="s">
        <v>170</v>
      </c>
    </row>
    <row r="205" spans="2:63" s="188" customFormat="1" ht="30.75" customHeight="1">
      <c r="B205" s="187"/>
      <c r="D205" s="189" t="s">
        <v>68</v>
      </c>
      <c r="E205" s="196" t="s">
        <v>412</v>
      </c>
      <c r="F205" s="196" t="s">
        <v>413</v>
      </c>
      <c r="J205" s="197">
        <f>$BK$205</f>
        <v>0</v>
      </c>
      <c r="L205" s="187"/>
      <c r="M205" s="192"/>
      <c r="P205" s="193">
        <f>$P$206</f>
        <v>0</v>
      </c>
      <c r="R205" s="193">
        <f>$R$206</f>
        <v>0</v>
      </c>
      <c r="T205" s="194">
        <f>$T$206</f>
        <v>0</v>
      </c>
      <c r="AR205" s="189" t="s">
        <v>21</v>
      </c>
      <c r="AT205" s="189" t="s">
        <v>68</v>
      </c>
      <c r="AU205" s="189" t="s">
        <v>21</v>
      </c>
      <c r="AY205" s="189" t="s">
        <v>170</v>
      </c>
      <c r="BK205" s="195">
        <f>$BK$206</f>
        <v>0</v>
      </c>
    </row>
    <row r="206" spans="2:65" s="88" customFormat="1" ht="15.75" customHeight="1">
      <c r="B206" s="102"/>
      <c r="C206" s="198" t="s">
        <v>414</v>
      </c>
      <c r="D206" s="198" t="s">
        <v>173</v>
      </c>
      <c r="E206" s="199" t="s">
        <v>415</v>
      </c>
      <c r="F206" s="200" t="s">
        <v>416</v>
      </c>
      <c r="G206" s="201" t="s">
        <v>340</v>
      </c>
      <c r="H206" s="202">
        <v>13229.681</v>
      </c>
      <c r="I206" s="213"/>
      <c r="J206" s="203">
        <f>ROUND($I$206*$H$206,2)</f>
        <v>0</v>
      </c>
      <c r="K206" s="200" t="s">
        <v>1188</v>
      </c>
      <c r="L206" s="102"/>
      <c r="M206" s="204"/>
      <c r="N206" s="205" t="s">
        <v>40</v>
      </c>
      <c r="P206" s="206">
        <f>$O$206*$H$206</f>
        <v>0</v>
      </c>
      <c r="Q206" s="206">
        <v>0</v>
      </c>
      <c r="R206" s="206">
        <f>$Q$206*$H$206</f>
        <v>0</v>
      </c>
      <c r="S206" s="206">
        <v>0</v>
      </c>
      <c r="T206" s="207">
        <f>$S$206*$H$206</f>
        <v>0</v>
      </c>
      <c r="AR206" s="82" t="s">
        <v>184</v>
      </c>
      <c r="AT206" s="82" t="s">
        <v>173</v>
      </c>
      <c r="AU206" s="82" t="s">
        <v>77</v>
      </c>
      <c r="AY206" s="88" t="s">
        <v>170</v>
      </c>
      <c r="BE206" s="208">
        <f>IF($N$206="základní",$J$206,0)</f>
        <v>0</v>
      </c>
      <c r="BF206" s="208">
        <f>IF($N$206="snížená",$J$206,0)</f>
        <v>0</v>
      </c>
      <c r="BG206" s="208">
        <f>IF($N$206="zákl. přenesená",$J$206,0)</f>
        <v>0</v>
      </c>
      <c r="BH206" s="208">
        <f>IF($N$206="sníž. přenesená",$J$206,0)</f>
        <v>0</v>
      </c>
      <c r="BI206" s="208">
        <f>IF($N$206="nulová",$J$206,0)</f>
        <v>0</v>
      </c>
      <c r="BJ206" s="82" t="s">
        <v>21</v>
      </c>
      <c r="BK206" s="208">
        <f>ROUND($I$206*$H$206,2)</f>
        <v>0</v>
      </c>
      <c r="BL206" s="82" t="s">
        <v>184</v>
      </c>
      <c r="BM206" s="82" t="s">
        <v>414</v>
      </c>
    </row>
    <row r="207" spans="2:63" s="188" customFormat="1" ht="37.5" customHeight="1">
      <c r="B207" s="187"/>
      <c r="D207" s="189" t="s">
        <v>68</v>
      </c>
      <c r="E207" s="190" t="s">
        <v>417</v>
      </c>
      <c r="F207" s="190" t="s">
        <v>417</v>
      </c>
      <c r="J207" s="191">
        <f>$BK$207</f>
        <v>0</v>
      </c>
      <c r="L207" s="187"/>
      <c r="M207" s="192"/>
      <c r="P207" s="193">
        <f>$P$208</f>
        <v>0</v>
      </c>
      <c r="R207" s="193">
        <f>$R$208</f>
        <v>0.0046</v>
      </c>
      <c r="T207" s="194">
        <f>$T$208</f>
        <v>0</v>
      </c>
      <c r="AR207" s="189" t="s">
        <v>77</v>
      </c>
      <c r="AT207" s="189" t="s">
        <v>68</v>
      </c>
      <c r="AU207" s="189" t="s">
        <v>69</v>
      </c>
      <c r="AY207" s="189" t="s">
        <v>170</v>
      </c>
      <c r="BK207" s="195">
        <f>$BK$208</f>
        <v>0</v>
      </c>
    </row>
    <row r="208" spans="2:63" s="188" customFormat="1" ht="21" customHeight="1">
      <c r="B208" s="187"/>
      <c r="D208" s="189" t="s">
        <v>68</v>
      </c>
      <c r="E208" s="196" t="s">
        <v>418</v>
      </c>
      <c r="F208" s="196" t="s">
        <v>419</v>
      </c>
      <c r="J208" s="197">
        <f>$BK$208</f>
        <v>0</v>
      </c>
      <c r="L208" s="187"/>
      <c r="M208" s="192"/>
      <c r="P208" s="193">
        <f>SUM($P$209:$P$212)</f>
        <v>0</v>
      </c>
      <c r="R208" s="193">
        <f>SUM($R$209:$R$212)</f>
        <v>0.0046</v>
      </c>
      <c r="T208" s="194">
        <f>SUM($T$209:$T$212)</f>
        <v>0</v>
      </c>
      <c r="AR208" s="189" t="s">
        <v>77</v>
      </c>
      <c r="AT208" s="189" t="s">
        <v>68</v>
      </c>
      <c r="AU208" s="189" t="s">
        <v>21</v>
      </c>
      <c r="AY208" s="189" t="s">
        <v>170</v>
      </c>
      <c r="BK208" s="195">
        <f>SUM($BK$209:$BK$212)</f>
        <v>0</v>
      </c>
    </row>
    <row r="209" spans="2:65" s="88" customFormat="1" ht="15.75" customHeight="1">
      <c r="B209" s="102"/>
      <c r="C209" s="201" t="s">
        <v>420</v>
      </c>
      <c r="D209" s="201" t="s">
        <v>173</v>
      </c>
      <c r="E209" s="199" t="s">
        <v>421</v>
      </c>
      <c r="F209" s="200" t="s">
        <v>422</v>
      </c>
      <c r="G209" s="201" t="s">
        <v>423</v>
      </c>
      <c r="H209" s="202">
        <v>92</v>
      </c>
      <c r="I209" s="213"/>
      <c r="J209" s="203">
        <f>ROUND($I$209*$H$209,2)</f>
        <v>0</v>
      </c>
      <c r="K209" s="200" t="s">
        <v>1188</v>
      </c>
      <c r="L209" s="102"/>
      <c r="M209" s="204"/>
      <c r="N209" s="205" t="s">
        <v>40</v>
      </c>
      <c r="P209" s="206">
        <f>$O$209*$H$209</f>
        <v>0</v>
      </c>
      <c r="Q209" s="206">
        <v>5E-05</v>
      </c>
      <c r="R209" s="206">
        <f>$Q$209*$H$209</f>
        <v>0.0046</v>
      </c>
      <c r="S209" s="206">
        <v>0</v>
      </c>
      <c r="T209" s="207">
        <f>$S$209*$H$209</f>
        <v>0</v>
      </c>
      <c r="AR209" s="82" t="s">
        <v>276</v>
      </c>
      <c r="AT209" s="82" t="s">
        <v>173</v>
      </c>
      <c r="AU209" s="82" t="s">
        <v>77</v>
      </c>
      <c r="AY209" s="82" t="s">
        <v>170</v>
      </c>
      <c r="BE209" s="208">
        <f>IF($N$209="základní",$J$209,0)</f>
        <v>0</v>
      </c>
      <c r="BF209" s="208">
        <f>IF($N$209="snížená",$J$209,0)</f>
        <v>0</v>
      </c>
      <c r="BG209" s="208">
        <f>IF($N$209="zákl. přenesená",$J$209,0)</f>
        <v>0</v>
      </c>
      <c r="BH209" s="208">
        <f>IF($N$209="sníž. přenesená",$J$209,0)</f>
        <v>0</v>
      </c>
      <c r="BI209" s="208">
        <f>IF($N$209="nulová",$J$209,0)</f>
        <v>0</v>
      </c>
      <c r="BJ209" s="82" t="s">
        <v>21</v>
      </c>
      <c r="BK209" s="208">
        <f>ROUND($I$209*$H$209,2)</f>
        <v>0</v>
      </c>
      <c r="BL209" s="82" t="s">
        <v>276</v>
      </c>
      <c r="BM209" s="82" t="s">
        <v>420</v>
      </c>
    </row>
    <row r="210" spans="2:51" s="88" customFormat="1" ht="15.75" customHeight="1">
      <c r="B210" s="215"/>
      <c r="D210" s="216" t="s">
        <v>223</v>
      </c>
      <c r="E210" s="217"/>
      <c r="F210" s="217" t="s">
        <v>424</v>
      </c>
      <c r="H210" s="218">
        <v>92</v>
      </c>
      <c r="L210" s="215"/>
      <c r="M210" s="219"/>
      <c r="T210" s="220"/>
      <c r="AT210" s="221" t="s">
        <v>223</v>
      </c>
      <c r="AU210" s="221" t="s">
        <v>77</v>
      </c>
      <c r="AV210" s="221" t="s">
        <v>77</v>
      </c>
      <c r="AW210" s="221" t="s">
        <v>149</v>
      </c>
      <c r="AX210" s="221" t="s">
        <v>69</v>
      </c>
      <c r="AY210" s="221" t="s">
        <v>170</v>
      </c>
    </row>
    <row r="211" spans="2:65" s="88" customFormat="1" ht="27" customHeight="1">
      <c r="B211" s="102"/>
      <c r="C211" s="229" t="s">
        <v>425</v>
      </c>
      <c r="D211" s="229" t="s">
        <v>308</v>
      </c>
      <c r="E211" s="230" t="s">
        <v>426</v>
      </c>
      <c r="F211" s="231" t="s">
        <v>427</v>
      </c>
      <c r="G211" s="232" t="s">
        <v>176</v>
      </c>
      <c r="H211" s="233">
        <v>8</v>
      </c>
      <c r="I211" s="238"/>
      <c r="J211" s="234">
        <f>ROUND($I$211*$H$211,2)</f>
        <v>0</v>
      </c>
      <c r="K211" s="231"/>
      <c r="L211" s="235"/>
      <c r="M211" s="236"/>
      <c r="N211" s="237" t="s">
        <v>40</v>
      </c>
      <c r="P211" s="206">
        <f>$O$211*$H$211</f>
        <v>0</v>
      </c>
      <c r="Q211" s="206">
        <v>0</v>
      </c>
      <c r="R211" s="206">
        <f>$Q$211*$H$211</f>
        <v>0</v>
      </c>
      <c r="S211" s="206">
        <v>0</v>
      </c>
      <c r="T211" s="207">
        <f>$S$211*$H$211</f>
        <v>0</v>
      </c>
      <c r="AR211" s="82" t="s">
        <v>374</v>
      </c>
      <c r="AT211" s="82" t="s">
        <v>308</v>
      </c>
      <c r="AU211" s="82" t="s">
        <v>77</v>
      </c>
      <c r="AY211" s="88" t="s">
        <v>170</v>
      </c>
      <c r="BE211" s="208">
        <f>IF($N$211="základní",$J$211,0)</f>
        <v>0</v>
      </c>
      <c r="BF211" s="208">
        <f>IF($N$211="snížená",$J$211,0)</f>
        <v>0</v>
      </c>
      <c r="BG211" s="208">
        <f>IF($N$211="zákl. přenesená",$J$211,0)</f>
        <v>0</v>
      </c>
      <c r="BH211" s="208">
        <f>IF($N$211="sníž. přenesená",$J$211,0)</f>
        <v>0</v>
      </c>
      <c r="BI211" s="208">
        <f>IF($N$211="nulová",$J$211,0)</f>
        <v>0</v>
      </c>
      <c r="BJ211" s="82" t="s">
        <v>21</v>
      </c>
      <c r="BK211" s="208">
        <f>ROUND($I$211*$H$211,2)</f>
        <v>0</v>
      </c>
      <c r="BL211" s="82" t="s">
        <v>276</v>
      </c>
      <c r="BM211" s="82" t="s">
        <v>428</v>
      </c>
    </row>
    <row r="212" spans="2:65" s="88" customFormat="1" ht="15.75" customHeight="1">
      <c r="B212" s="102"/>
      <c r="C212" s="201" t="s">
        <v>428</v>
      </c>
      <c r="D212" s="201" t="s">
        <v>173</v>
      </c>
      <c r="E212" s="199" t="s">
        <v>429</v>
      </c>
      <c r="F212" s="200" t="s">
        <v>430</v>
      </c>
      <c r="G212" s="201" t="s">
        <v>210</v>
      </c>
      <c r="H212" s="214"/>
      <c r="I212" s="213"/>
      <c r="J212" s="203">
        <f>ROUND($I$212*$H$212,2)</f>
        <v>0</v>
      </c>
      <c r="K212" s="200" t="s">
        <v>1188</v>
      </c>
      <c r="L212" s="102"/>
      <c r="M212" s="204"/>
      <c r="N212" s="205" t="s">
        <v>40</v>
      </c>
      <c r="P212" s="206">
        <f>$O$212*$H$212</f>
        <v>0</v>
      </c>
      <c r="Q212" s="206">
        <v>0</v>
      </c>
      <c r="R212" s="206">
        <f>$Q$212*$H$212</f>
        <v>0</v>
      </c>
      <c r="S212" s="206">
        <v>0</v>
      </c>
      <c r="T212" s="207">
        <f>$S$212*$H$212</f>
        <v>0</v>
      </c>
      <c r="AR212" s="82" t="s">
        <v>276</v>
      </c>
      <c r="AT212" s="82" t="s">
        <v>173</v>
      </c>
      <c r="AU212" s="82" t="s">
        <v>77</v>
      </c>
      <c r="AY212" s="82" t="s">
        <v>170</v>
      </c>
      <c r="BE212" s="208">
        <f>IF($N$212="základní",$J$212,0)</f>
        <v>0</v>
      </c>
      <c r="BF212" s="208">
        <f>IF($N$212="snížená",$J$212,0)</f>
        <v>0</v>
      </c>
      <c r="BG212" s="208">
        <f>IF($N$212="zákl. přenesená",$J$212,0)</f>
        <v>0</v>
      </c>
      <c r="BH212" s="208">
        <f>IF($N$212="sníž. přenesená",$J$212,0)</f>
        <v>0</v>
      </c>
      <c r="BI212" s="208">
        <f>IF($N$212="nulová",$J$212,0)</f>
        <v>0</v>
      </c>
      <c r="BJ212" s="82" t="s">
        <v>21</v>
      </c>
      <c r="BK212" s="208">
        <f>ROUND($I$212*$H$212,2)</f>
        <v>0</v>
      </c>
      <c r="BL212" s="82" t="s">
        <v>276</v>
      </c>
      <c r="BM212" s="82" t="s">
        <v>425</v>
      </c>
    </row>
    <row r="213" spans="2:63" s="188" customFormat="1" ht="37.5" customHeight="1">
      <c r="B213" s="187"/>
      <c r="D213" s="189" t="s">
        <v>68</v>
      </c>
      <c r="E213" s="190" t="s">
        <v>206</v>
      </c>
      <c r="F213" s="190" t="s">
        <v>206</v>
      </c>
      <c r="J213" s="191">
        <f>$BK$213</f>
        <v>0</v>
      </c>
      <c r="L213" s="187"/>
      <c r="M213" s="192"/>
      <c r="P213" s="193">
        <f>$P$214</f>
        <v>0</v>
      </c>
      <c r="R213" s="193">
        <f>$R$214</f>
        <v>0</v>
      </c>
      <c r="T213" s="194">
        <f>$T$214</f>
        <v>0</v>
      </c>
      <c r="AR213" s="189" t="s">
        <v>187</v>
      </c>
      <c r="AT213" s="189" t="s">
        <v>68</v>
      </c>
      <c r="AU213" s="189" t="s">
        <v>69</v>
      </c>
      <c r="AY213" s="189" t="s">
        <v>170</v>
      </c>
      <c r="BK213" s="195">
        <f>$BK$214</f>
        <v>0</v>
      </c>
    </row>
    <row r="214" spans="2:65" s="88" customFormat="1" ht="15.75" customHeight="1">
      <c r="B214" s="102"/>
      <c r="C214" s="201" t="s">
        <v>431</v>
      </c>
      <c r="D214" s="201" t="s">
        <v>173</v>
      </c>
      <c r="E214" s="199" t="s">
        <v>432</v>
      </c>
      <c r="F214" s="200" t="s">
        <v>209</v>
      </c>
      <c r="G214" s="201" t="s">
        <v>210</v>
      </c>
      <c r="H214" s="214"/>
      <c r="I214" s="213"/>
      <c r="J214" s="203">
        <f>ROUND($I$214*$H$214,2)</f>
        <v>0</v>
      </c>
      <c r="K214" s="200"/>
      <c r="L214" s="102"/>
      <c r="M214" s="204"/>
      <c r="N214" s="209" t="s">
        <v>40</v>
      </c>
      <c r="O214" s="210"/>
      <c r="P214" s="211">
        <f>$O$214*$H$214</f>
        <v>0</v>
      </c>
      <c r="Q214" s="211">
        <v>0</v>
      </c>
      <c r="R214" s="211">
        <f>$Q$214*$H$214</f>
        <v>0</v>
      </c>
      <c r="S214" s="211">
        <v>0</v>
      </c>
      <c r="T214" s="212">
        <f>$S$214*$H$214</f>
        <v>0</v>
      </c>
      <c r="AR214" s="82" t="s">
        <v>211</v>
      </c>
      <c r="AT214" s="82" t="s">
        <v>173</v>
      </c>
      <c r="AU214" s="82" t="s">
        <v>21</v>
      </c>
      <c r="AY214" s="82" t="s">
        <v>170</v>
      </c>
      <c r="BE214" s="208">
        <f>IF($N$214="základní",$J$214,0)</f>
        <v>0</v>
      </c>
      <c r="BF214" s="208">
        <f>IF($N$214="snížená",$J$214,0)</f>
        <v>0</v>
      </c>
      <c r="BG214" s="208">
        <f>IF($N$214="zákl. přenesená",$J$214,0)</f>
        <v>0</v>
      </c>
      <c r="BH214" s="208">
        <f>IF($N$214="sníž. přenesená",$J$214,0)</f>
        <v>0</v>
      </c>
      <c r="BI214" s="208">
        <f>IF($N$214="nulová",$J$214,0)</f>
        <v>0</v>
      </c>
      <c r="BJ214" s="82" t="s">
        <v>21</v>
      </c>
      <c r="BK214" s="208">
        <f>ROUND($I$214*$H$214,2)</f>
        <v>0</v>
      </c>
      <c r="BL214" s="82" t="s">
        <v>211</v>
      </c>
      <c r="BM214" s="82" t="s">
        <v>431</v>
      </c>
    </row>
    <row r="215" spans="2:12" s="88" customFormat="1" ht="7.5" customHeight="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02"/>
    </row>
    <row r="216" s="87" customFormat="1" ht="14.25" customHeight="1"/>
  </sheetData>
  <sheetProtection password="CB71" sheet="1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83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433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ROUND($J$88,2)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ROUND(SUM($BE$88:$BE$182),2)</f>
        <v>0</v>
      </c>
      <c r="I30" s="163">
        <v>0.21</v>
      </c>
      <c r="J30" s="162">
        <f>ROUND(ROUND((SUM($BE$88:$BE$182)),2)*$I$30,2)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ROUND(SUM($BF$88:$BF$182),2)</f>
        <v>0</v>
      </c>
      <c r="I31" s="163">
        <v>0.15</v>
      </c>
      <c r="J31" s="162">
        <f>ROUND(ROUND((SUM($BF$88:$BF$182)),2)*$I$31,2)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ROUND(SUM($BG$88:$BG$182),2)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ROUND(SUM($BH$88:$BH$182),2)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ROUND(SUM($BI$88:$BI$182),2)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02 - Spojení nádrží Hedvika a Marcela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$J$88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$J$89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$J$90</f>
        <v>0</v>
      </c>
      <c r="K58" s="177"/>
    </row>
    <row r="59" spans="2:11" s="173" customFormat="1" ht="21" customHeight="1">
      <c r="B59" s="174"/>
      <c r="D59" s="175" t="s">
        <v>213</v>
      </c>
      <c r="E59" s="175"/>
      <c r="F59" s="175"/>
      <c r="G59" s="175"/>
      <c r="H59" s="175"/>
      <c r="I59" s="175"/>
      <c r="J59" s="176">
        <f>$J$132</f>
        <v>0</v>
      </c>
      <c r="K59" s="177"/>
    </row>
    <row r="60" spans="2:11" s="173" customFormat="1" ht="21" customHeight="1">
      <c r="B60" s="174"/>
      <c r="D60" s="175" t="s">
        <v>214</v>
      </c>
      <c r="E60" s="175"/>
      <c r="F60" s="175"/>
      <c r="G60" s="175"/>
      <c r="H60" s="175"/>
      <c r="I60" s="175"/>
      <c r="J60" s="176">
        <f>$J$145</f>
        <v>0</v>
      </c>
      <c r="K60" s="177"/>
    </row>
    <row r="61" spans="2:11" s="173" customFormat="1" ht="21" customHeight="1">
      <c r="B61" s="174"/>
      <c r="D61" s="175" t="s">
        <v>215</v>
      </c>
      <c r="E61" s="175"/>
      <c r="F61" s="175"/>
      <c r="G61" s="175"/>
      <c r="H61" s="175"/>
      <c r="I61" s="175"/>
      <c r="J61" s="176">
        <f>$J$153</f>
        <v>0</v>
      </c>
      <c r="K61" s="177"/>
    </row>
    <row r="62" spans="2:11" s="173" customFormat="1" ht="21" customHeight="1">
      <c r="B62" s="174"/>
      <c r="D62" s="175" t="s">
        <v>216</v>
      </c>
      <c r="E62" s="175"/>
      <c r="F62" s="175"/>
      <c r="G62" s="175"/>
      <c r="H62" s="175"/>
      <c r="I62" s="175"/>
      <c r="J62" s="176">
        <f>$J$164</f>
        <v>0</v>
      </c>
      <c r="K62" s="177"/>
    </row>
    <row r="63" spans="2:11" s="173" customFormat="1" ht="21" customHeight="1">
      <c r="B63" s="174"/>
      <c r="D63" s="175" t="s">
        <v>217</v>
      </c>
      <c r="E63" s="175"/>
      <c r="F63" s="175"/>
      <c r="G63" s="175"/>
      <c r="H63" s="175"/>
      <c r="I63" s="175"/>
      <c r="J63" s="176">
        <f>$J$167</f>
        <v>0</v>
      </c>
      <c r="K63" s="177"/>
    </row>
    <row r="64" spans="2:11" s="173" customFormat="1" ht="21" customHeight="1">
      <c r="B64" s="174"/>
      <c r="D64" s="175" t="s">
        <v>218</v>
      </c>
      <c r="E64" s="175"/>
      <c r="F64" s="175"/>
      <c r="G64" s="175"/>
      <c r="H64" s="175"/>
      <c r="I64" s="175"/>
      <c r="J64" s="176">
        <f>$J$172</f>
        <v>0</v>
      </c>
      <c r="K64" s="177"/>
    </row>
    <row r="65" spans="2:11" s="143" customFormat="1" ht="25.5" customHeight="1">
      <c r="B65" s="169"/>
      <c r="D65" s="170" t="s">
        <v>219</v>
      </c>
      <c r="E65" s="170"/>
      <c r="F65" s="170"/>
      <c r="G65" s="170"/>
      <c r="H65" s="170"/>
      <c r="I65" s="170"/>
      <c r="J65" s="171">
        <f>$J$174</f>
        <v>0</v>
      </c>
      <c r="K65" s="172"/>
    </row>
    <row r="66" spans="2:11" s="173" customFormat="1" ht="21" customHeight="1">
      <c r="B66" s="174"/>
      <c r="D66" s="175" t="s">
        <v>220</v>
      </c>
      <c r="E66" s="175"/>
      <c r="F66" s="175"/>
      <c r="G66" s="175"/>
      <c r="H66" s="175"/>
      <c r="I66" s="175"/>
      <c r="J66" s="176">
        <f>$J$175</f>
        <v>0</v>
      </c>
      <c r="K66" s="177"/>
    </row>
    <row r="67" spans="2:11" s="143" customFormat="1" ht="25.5" customHeight="1">
      <c r="B67" s="169"/>
      <c r="D67" s="170" t="s">
        <v>152</v>
      </c>
      <c r="E67" s="170"/>
      <c r="F67" s="170"/>
      <c r="G67" s="170"/>
      <c r="H67" s="170"/>
      <c r="I67" s="170"/>
      <c r="J67" s="171">
        <f>$J$180</f>
        <v>0</v>
      </c>
      <c r="K67" s="172"/>
    </row>
    <row r="68" spans="2:11" s="173" customFormat="1" ht="21" customHeight="1">
      <c r="B68" s="174"/>
      <c r="D68" s="175" t="s">
        <v>153</v>
      </c>
      <c r="E68" s="175"/>
      <c r="F68" s="175"/>
      <c r="G68" s="175"/>
      <c r="H68" s="175"/>
      <c r="I68" s="175"/>
      <c r="J68" s="176">
        <f>$J$181</f>
        <v>0</v>
      </c>
      <c r="K68" s="177"/>
    </row>
    <row r="69" spans="2:11" s="88" customFormat="1" ht="22.5" customHeight="1">
      <c r="B69" s="102"/>
      <c r="K69" s="105"/>
    </row>
    <row r="70" spans="2:11" s="88" customFormat="1" ht="7.5" customHeight="1">
      <c r="B70" s="116"/>
      <c r="C70" s="117"/>
      <c r="D70" s="117"/>
      <c r="E70" s="117"/>
      <c r="F70" s="117"/>
      <c r="G70" s="117"/>
      <c r="H70" s="117"/>
      <c r="I70" s="117"/>
      <c r="J70" s="117"/>
      <c r="K70" s="118"/>
    </row>
    <row r="74" spans="2:12" s="88" customFormat="1" ht="7.5" customHeight="1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02"/>
    </row>
    <row r="75" spans="2:12" s="88" customFormat="1" ht="37.5" customHeight="1">
      <c r="B75" s="102"/>
      <c r="C75" s="93" t="s">
        <v>154</v>
      </c>
      <c r="L75" s="102"/>
    </row>
    <row r="76" spans="2:12" s="88" customFormat="1" ht="7.5" customHeight="1">
      <c r="B76" s="102"/>
      <c r="L76" s="102"/>
    </row>
    <row r="77" spans="2:12" s="88" customFormat="1" ht="15" customHeight="1">
      <c r="B77" s="102"/>
      <c r="C77" s="99" t="s">
        <v>16</v>
      </c>
      <c r="L77" s="102"/>
    </row>
    <row r="78" spans="2:12" s="88" customFormat="1" ht="16.5" customHeight="1">
      <c r="B78" s="102"/>
      <c r="E78" s="278" t="str">
        <f>$E$7</f>
        <v>Napojení ÚSES Komořansko - gravitační propojení přeložky vesnického potoka s řekou Bílinou</v>
      </c>
      <c r="F78" s="244"/>
      <c r="G78" s="244"/>
      <c r="H78" s="244"/>
      <c r="L78" s="102"/>
    </row>
    <row r="79" spans="2:12" s="88" customFormat="1" ht="15" customHeight="1">
      <c r="B79" s="102"/>
      <c r="C79" s="99" t="s">
        <v>143</v>
      </c>
      <c r="L79" s="102"/>
    </row>
    <row r="80" spans="2:12" s="88" customFormat="1" ht="19.5" customHeight="1">
      <c r="B80" s="102"/>
      <c r="E80" s="260" t="str">
        <f>$E$9</f>
        <v>SO 02 - Spojení nádrží Hedvika a Marcela</v>
      </c>
      <c r="F80" s="244"/>
      <c r="G80" s="244"/>
      <c r="H80" s="244"/>
      <c r="L80" s="102"/>
    </row>
    <row r="81" spans="2:12" s="88" customFormat="1" ht="7.5" customHeight="1">
      <c r="B81" s="102"/>
      <c r="L81" s="102"/>
    </row>
    <row r="82" spans="2:12" s="88" customFormat="1" ht="18.75" customHeight="1">
      <c r="B82" s="102"/>
      <c r="C82" s="99" t="s">
        <v>22</v>
      </c>
      <c r="F82" s="80" t="str">
        <f>$F$12</f>
        <v> </v>
      </c>
      <c r="I82" s="99" t="s">
        <v>24</v>
      </c>
      <c r="J82" s="125" t="str">
        <f>IF($J$12="","",$J$12)</f>
        <v>09.02.2015</v>
      </c>
      <c r="L82" s="102"/>
    </row>
    <row r="83" spans="2:12" s="88" customFormat="1" ht="7.5" customHeight="1">
      <c r="B83" s="102"/>
      <c r="L83" s="102"/>
    </row>
    <row r="84" spans="2:12" s="88" customFormat="1" ht="15.75" customHeight="1">
      <c r="B84" s="102"/>
      <c r="C84" s="99" t="s">
        <v>27</v>
      </c>
      <c r="F84" s="80" t="str">
        <f>$E$15</f>
        <v> Ministerstvo financí</v>
      </c>
      <c r="I84" s="99" t="s">
        <v>32</v>
      </c>
      <c r="J84" s="80" t="str">
        <f>$E$21</f>
        <v> Vodohospodářské projekty Teplice spol. s r.o.</v>
      </c>
      <c r="L84" s="102"/>
    </row>
    <row r="85" spans="2:12" s="88" customFormat="1" ht="15" customHeight="1">
      <c r="B85" s="102"/>
      <c r="C85" s="99" t="s">
        <v>30</v>
      </c>
      <c r="F85" s="80">
        <f>IF($E$18="","",$E$18)</f>
      </c>
      <c r="L85" s="102"/>
    </row>
    <row r="86" spans="2:12" s="88" customFormat="1" ht="11.25" customHeight="1">
      <c r="B86" s="102"/>
      <c r="L86" s="102"/>
    </row>
    <row r="87" spans="2:20" s="178" customFormat="1" ht="30" customHeight="1">
      <c r="B87" s="179"/>
      <c r="C87" s="180" t="s">
        <v>155</v>
      </c>
      <c r="D87" s="181" t="s">
        <v>54</v>
      </c>
      <c r="E87" s="181" t="s">
        <v>50</v>
      </c>
      <c r="F87" s="181" t="s">
        <v>156</v>
      </c>
      <c r="G87" s="181" t="s">
        <v>157</v>
      </c>
      <c r="H87" s="181" t="s">
        <v>158</v>
      </c>
      <c r="I87" s="181" t="s">
        <v>159</v>
      </c>
      <c r="J87" s="181" t="s">
        <v>160</v>
      </c>
      <c r="K87" s="182" t="s">
        <v>161</v>
      </c>
      <c r="L87" s="179"/>
      <c r="M87" s="131" t="s">
        <v>162</v>
      </c>
      <c r="N87" s="132" t="s">
        <v>39</v>
      </c>
      <c r="O87" s="132" t="s">
        <v>163</v>
      </c>
      <c r="P87" s="132" t="s">
        <v>164</v>
      </c>
      <c r="Q87" s="132" t="s">
        <v>165</v>
      </c>
      <c r="R87" s="132" t="s">
        <v>166</v>
      </c>
      <c r="S87" s="132" t="s">
        <v>167</v>
      </c>
      <c r="T87" s="133" t="s">
        <v>168</v>
      </c>
    </row>
    <row r="88" spans="2:63" s="88" customFormat="1" ht="30" customHeight="1">
      <c r="B88" s="102"/>
      <c r="C88" s="136" t="s">
        <v>148</v>
      </c>
      <c r="J88" s="183">
        <f>$BK$88</f>
        <v>0</v>
      </c>
      <c r="L88" s="102"/>
      <c r="M88" s="135"/>
      <c r="N88" s="126"/>
      <c r="O88" s="126"/>
      <c r="P88" s="184">
        <f>$P$89+$P$174+$P$180</f>
        <v>0</v>
      </c>
      <c r="Q88" s="126"/>
      <c r="R88" s="184">
        <f>$R$89+$R$174+$R$180</f>
        <v>3373.38144736</v>
      </c>
      <c r="S88" s="126"/>
      <c r="T88" s="185">
        <f>$T$89+$T$174+$T$180</f>
        <v>59.5</v>
      </c>
      <c r="AT88" s="88" t="s">
        <v>68</v>
      </c>
      <c r="AU88" s="88" t="s">
        <v>149</v>
      </c>
      <c r="BK88" s="186">
        <f>$BK$89+$BK$174+$BK$180</f>
        <v>0</v>
      </c>
    </row>
    <row r="89" spans="2:63" s="188" customFormat="1" ht="37.5" customHeight="1">
      <c r="B89" s="187"/>
      <c r="D89" s="189" t="s">
        <v>68</v>
      </c>
      <c r="E89" s="190" t="s">
        <v>169</v>
      </c>
      <c r="F89" s="190" t="s">
        <v>169</v>
      </c>
      <c r="J89" s="191">
        <f>$BK$89</f>
        <v>0</v>
      </c>
      <c r="L89" s="187"/>
      <c r="M89" s="192"/>
      <c r="P89" s="193">
        <f>$P$90+$P$132+$P$145+$P$153+$P$164+$P$167+$P$172</f>
        <v>0</v>
      </c>
      <c r="R89" s="193">
        <f>$R$90+$R$132+$R$145+$R$153+$R$164+$R$167+$R$172</f>
        <v>3373.38029736</v>
      </c>
      <c r="T89" s="194">
        <f>$T$90+$T$132+$T$145+$T$153+$T$164+$T$167+$T$172</f>
        <v>59.5</v>
      </c>
      <c r="AR89" s="189" t="s">
        <v>21</v>
      </c>
      <c r="AT89" s="189" t="s">
        <v>68</v>
      </c>
      <c r="AU89" s="189" t="s">
        <v>69</v>
      </c>
      <c r="AY89" s="189" t="s">
        <v>170</v>
      </c>
      <c r="BK89" s="195">
        <f>$BK$90+$BK$132+$BK$145+$BK$153+$BK$164+$BK$167+$BK$172</f>
        <v>0</v>
      </c>
    </row>
    <row r="90" spans="2:63" s="188" customFormat="1" ht="21" customHeight="1">
      <c r="B90" s="187"/>
      <c r="D90" s="189" t="s">
        <v>68</v>
      </c>
      <c r="E90" s="196" t="s">
        <v>171</v>
      </c>
      <c r="F90" s="196" t="s">
        <v>172</v>
      </c>
      <c r="J90" s="197">
        <f>$BK$90</f>
        <v>0</v>
      </c>
      <c r="L90" s="187"/>
      <c r="M90" s="192"/>
      <c r="P90" s="193">
        <f>SUM($P$91:$P$131)</f>
        <v>0</v>
      </c>
      <c r="R90" s="193">
        <f>SUM($R$91:$R$131)</f>
        <v>0.11201900000000001</v>
      </c>
      <c r="T90" s="194">
        <f>SUM($T$91:$T$131)</f>
        <v>0</v>
      </c>
      <c r="AR90" s="189" t="s">
        <v>21</v>
      </c>
      <c r="AT90" s="189" t="s">
        <v>68</v>
      </c>
      <c r="AU90" s="189" t="s">
        <v>21</v>
      </c>
      <c r="AY90" s="189" t="s">
        <v>170</v>
      </c>
      <c r="BK90" s="195">
        <f>SUM($BK$91:$BK$131)</f>
        <v>0</v>
      </c>
    </row>
    <row r="91" spans="2:65" s="88" customFormat="1" ht="15.75" customHeight="1">
      <c r="B91" s="102"/>
      <c r="C91" s="198" t="s">
        <v>21</v>
      </c>
      <c r="D91" s="198" t="s">
        <v>173</v>
      </c>
      <c r="E91" s="199" t="s">
        <v>434</v>
      </c>
      <c r="F91" s="200" t="s">
        <v>435</v>
      </c>
      <c r="G91" s="201" t="s">
        <v>199</v>
      </c>
      <c r="H91" s="202">
        <v>260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</v>
      </c>
      <c r="R91" s="206">
        <f>$Q$91*$H$91</f>
        <v>0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21</v>
      </c>
    </row>
    <row r="92" spans="2:51" s="88" customFormat="1" ht="15.75" customHeight="1">
      <c r="B92" s="215"/>
      <c r="D92" s="216" t="s">
        <v>223</v>
      </c>
      <c r="E92" s="217"/>
      <c r="F92" s="217" t="s">
        <v>436</v>
      </c>
      <c r="H92" s="218">
        <v>260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77</v>
      </c>
      <c r="D93" s="198" t="s">
        <v>173</v>
      </c>
      <c r="E93" s="199" t="s">
        <v>234</v>
      </c>
      <c r="F93" s="200" t="s">
        <v>235</v>
      </c>
      <c r="G93" s="201" t="s">
        <v>199</v>
      </c>
      <c r="H93" s="202">
        <v>52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77</v>
      </c>
    </row>
    <row r="94" spans="2:51" s="88" customFormat="1" ht="15.75" customHeight="1">
      <c r="B94" s="215"/>
      <c r="D94" s="216" t="s">
        <v>223</v>
      </c>
      <c r="E94" s="217"/>
      <c r="F94" s="217" t="s">
        <v>437</v>
      </c>
      <c r="H94" s="218">
        <v>52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181</v>
      </c>
      <c r="D95" s="198" t="s">
        <v>173</v>
      </c>
      <c r="E95" s="199" t="s">
        <v>438</v>
      </c>
      <c r="F95" s="200" t="s">
        <v>439</v>
      </c>
      <c r="G95" s="201" t="s">
        <v>199</v>
      </c>
      <c r="H95" s="202">
        <v>8342.6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181</v>
      </c>
    </row>
    <row r="96" spans="2:51" s="88" customFormat="1" ht="15.75" customHeight="1">
      <c r="B96" s="215"/>
      <c r="D96" s="216" t="s">
        <v>223</v>
      </c>
      <c r="E96" s="217"/>
      <c r="F96" s="217" t="s">
        <v>440</v>
      </c>
      <c r="H96" s="218">
        <v>8342.6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184</v>
      </c>
      <c r="D97" s="198" t="s">
        <v>173</v>
      </c>
      <c r="E97" s="199" t="s">
        <v>240</v>
      </c>
      <c r="F97" s="200" t="s">
        <v>241</v>
      </c>
      <c r="G97" s="201" t="s">
        <v>199</v>
      </c>
      <c r="H97" s="202">
        <v>1668.52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184</v>
      </c>
    </row>
    <row r="98" spans="2:51" s="88" customFormat="1" ht="15.75" customHeight="1">
      <c r="B98" s="215"/>
      <c r="D98" s="216" t="s">
        <v>223</v>
      </c>
      <c r="E98" s="217"/>
      <c r="F98" s="217" t="s">
        <v>441</v>
      </c>
      <c r="H98" s="218">
        <v>1668.52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187</v>
      </c>
      <c r="D99" s="198" t="s">
        <v>173</v>
      </c>
      <c r="E99" s="199" t="s">
        <v>243</v>
      </c>
      <c r="F99" s="200" t="s">
        <v>244</v>
      </c>
      <c r="G99" s="201" t="s">
        <v>199</v>
      </c>
      <c r="H99" s="202">
        <v>197.5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187</v>
      </c>
    </row>
    <row r="100" spans="2:51" s="88" customFormat="1" ht="15.75" customHeight="1">
      <c r="B100" s="215"/>
      <c r="D100" s="216" t="s">
        <v>223</v>
      </c>
      <c r="E100" s="217"/>
      <c r="F100" s="217" t="s">
        <v>442</v>
      </c>
      <c r="H100" s="218">
        <v>197.5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190</v>
      </c>
      <c r="D101" s="198" t="s">
        <v>173</v>
      </c>
      <c r="E101" s="199" t="s">
        <v>246</v>
      </c>
      <c r="F101" s="200" t="s">
        <v>247</v>
      </c>
      <c r="G101" s="201" t="s">
        <v>199</v>
      </c>
      <c r="H101" s="202">
        <v>39.5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190</v>
      </c>
    </row>
    <row r="102" spans="2:51" s="88" customFormat="1" ht="15.75" customHeight="1">
      <c r="B102" s="215"/>
      <c r="D102" s="216" t="s">
        <v>223</v>
      </c>
      <c r="E102" s="217"/>
      <c r="F102" s="217" t="s">
        <v>443</v>
      </c>
      <c r="H102" s="218">
        <v>39.5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193</v>
      </c>
      <c r="D103" s="198" t="s">
        <v>173</v>
      </c>
      <c r="E103" s="199" t="s">
        <v>249</v>
      </c>
      <c r="F103" s="200" t="s">
        <v>250</v>
      </c>
      <c r="G103" s="201" t="s">
        <v>199</v>
      </c>
      <c r="H103" s="202">
        <v>2374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193</v>
      </c>
    </row>
    <row r="104" spans="2:51" s="88" customFormat="1" ht="15.75" customHeight="1">
      <c r="B104" s="215"/>
      <c r="D104" s="216" t="s">
        <v>223</v>
      </c>
      <c r="E104" s="217"/>
      <c r="F104" s="217" t="s">
        <v>444</v>
      </c>
      <c r="H104" s="218">
        <v>2374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65" s="88" customFormat="1" ht="15.75" customHeight="1">
      <c r="B105" s="102"/>
      <c r="C105" s="198" t="s">
        <v>196</v>
      </c>
      <c r="D105" s="198" t="s">
        <v>173</v>
      </c>
      <c r="E105" s="199" t="s">
        <v>252</v>
      </c>
      <c r="F105" s="200" t="s">
        <v>253</v>
      </c>
      <c r="G105" s="201" t="s">
        <v>199</v>
      </c>
      <c r="H105" s="202">
        <v>7209.595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0</v>
      </c>
      <c r="R105" s="206">
        <f>$Q$105*$H$105</f>
        <v>0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8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196</v>
      </c>
    </row>
    <row r="106" spans="2:51" s="88" customFormat="1" ht="15.75" customHeight="1">
      <c r="B106" s="215"/>
      <c r="D106" s="216" t="s">
        <v>223</v>
      </c>
      <c r="E106" s="217"/>
      <c r="F106" s="217" t="s">
        <v>445</v>
      </c>
      <c r="H106" s="218">
        <v>933.495</v>
      </c>
      <c r="L106" s="215"/>
      <c r="M106" s="219"/>
      <c r="T106" s="220"/>
      <c r="AT106" s="221" t="s">
        <v>223</v>
      </c>
      <c r="AU106" s="221" t="s">
        <v>77</v>
      </c>
      <c r="AV106" s="221" t="s">
        <v>77</v>
      </c>
      <c r="AW106" s="221" t="s">
        <v>149</v>
      </c>
      <c r="AX106" s="221" t="s">
        <v>69</v>
      </c>
      <c r="AY106" s="221" t="s">
        <v>170</v>
      </c>
    </row>
    <row r="107" spans="2:51" s="88" customFormat="1" ht="15.75" customHeight="1">
      <c r="B107" s="215"/>
      <c r="D107" s="222" t="s">
        <v>223</v>
      </c>
      <c r="E107" s="221"/>
      <c r="F107" s="217" t="s">
        <v>446</v>
      </c>
      <c r="H107" s="218">
        <v>197.5</v>
      </c>
      <c r="L107" s="215"/>
      <c r="M107" s="219"/>
      <c r="T107" s="220"/>
      <c r="AT107" s="221" t="s">
        <v>223</v>
      </c>
      <c r="AU107" s="221" t="s">
        <v>77</v>
      </c>
      <c r="AV107" s="221" t="s">
        <v>77</v>
      </c>
      <c r="AW107" s="221" t="s">
        <v>149</v>
      </c>
      <c r="AX107" s="221" t="s">
        <v>69</v>
      </c>
      <c r="AY107" s="221" t="s">
        <v>170</v>
      </c>
    </row>
    <row r="108" spans="2:51" s="88" customFormat="1" ht="15.75" customHeight="1">
      <c r="B108" s="215"/>
      <c r="D108" s="222" t="s">
        <v>223</v>
      </c>
      <c r="E108" s="221"/>
      <c r="F108" s="217" t="s">
        <v>447</v>
      </c>
      <c r="H108" s="218">
        <v>110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51" s="88" customFormat="1" ht="15.75" customHeight="1">
      <c r="B109" s="215"/>
      <c r="D109" s="222" t="s">
        <v>223</v>
      </c>
      <c r="E109" s="221"/>
      <c r="F109" s="217" t="s">
        <v>448</v>
      </c>
      <c r="H109" s="218">
        <v>5968.6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65" s="88" customFormat="1" ht="15.75" customHeight="1">
      <c r="B110" s="102"/>
      <c r="C110" s="198" t="s">
        <v>200</v>
      </c>
      <c r="D110" s="198" t="s">
        <v>173</v>
      </c>
      <c r="E110" s="199" t="s">
        <v>258</v>
      </c>
      <c r="F110" s="200" t="s">
        <v>259</v>
      </c>
      <c r="G110" s="201" t="s">
        <v>199</v>
      </c>
      <c r="H110" s="202">
        <v>933.495</v>
      </c>
      <c r="I110" s="213"/>
      <c r="J110" s="203">
        <f>ROUND($I$110*$H$110,2)</f>
        <v>0</v>
      </c>
      <c r="K110" s="200" t="s">
        <v>1188</v>
      </c>
      <c r="L110" s="102"/>
      <c r="M110" s="204"/>
      <c r="N110" s="205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184</v>
      </c>
      <c r="AT110" s="82" t="s">
        <v>173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200</v>
      </c>
    </row>
    <row r="111" spans="2:51" s="88" customFormat="1" ht="15.75" customHeight="1">
      <c r="B111" s="215"/>
      <c r="D111" s="216" t="s">
        <v>223</v>
      </c>
      <c r="E111" s="217"/>
      <c r="F111" s="217" t="s">
        <v>449</v>
      </c>
      <c r="H111" s="218">
        <v>933.495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15.75" customHeight="1">
      <c r="B112" s="102"/>
      <c r="C112" s="198" t="s">
        <v>26</v>
      </c>
      <c r="D112" s="198" t="s">
        <v>173</v>
      </c>
      <c r="E112" s="199" t="s">
        <v>262</v>
      </c>
      <c r="F112" s="200" t="s">
        <v>263</v>
      </c>
      <c r="G112" s="201" t="s">
        <v>199</v>
      </c>
      <c r="H112" s="202">
        <v>937.1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26</v>
      </c>
    </row>
    <row r="113" spans="2:51" s="88" customFormat="1" ht="15.75" customHeight="1">
      <c r="B113" s="215"/>
      <c r="D113" s="216" t="s">
        <v>223</v>
      </c>
      <c r="E113" s="217"/>
      <c r="F113" s="217" t="s">
        <v>450</v>
      </c>
      <c r="H113" s="218">
        <v>937.1</v>
      </c>
      <c r="L113" s="215"/>
      <c r="M113" s="219"/>
      <c r="T113" s="220"/>
      <c r="AT113" s="221" t="s">
        <v>223</v>
      </c>
      <c r="AU113" s="221" t="s">
        <v>77</v>
      </c>
      <c r="AV113" s="221" t="s">
        <v>77</v>
      </c>
      <c r="AW113" s="221" t="s">
        <v>149</v>
      </c>
      <c r="AX113" s="221" t="s">
        <v>69</v>
      </c>
      <c r="AY113" s="221" t="s">
        <v>170</v>
      </c>
    </row>
    <row r="114" spans="2:65" s="88" customFormat="1" ht="15.75" customHeight="1">
      <c r="B114" s="102"/>
      <c r="C114" s="198" t="s">
        <v>207</v>
      </c>
      <c r="D114" s="198" t="s">
        <v>173</v>
      </c>
      <c r="E114" s="199" t="s">
        <v>266</v>
      </c>
      <c r="F114" s="200" t="s">
        <v>267</v>
      </c>
      <c r="G114" s="201" t="s">
        <v>199</v>
      </c>
      <c r="H114" s="202">
        <v>1436.9</v>
      </c>
      <c r="I114" s="213"/>
      <c r="J114" s="203">
        <f>ROUND($I$114*$H$114,2)</f>
        <v>0</v>
      </c>
      <c r="K114" s="200" t="s">
        <v>1188</v>
      </c>
      <c r="L114" s="102"/>
      <c r="M114" s="204"/>
      <c r="N114" s="205" t="s">
        <v>40</v>
      </c>
      <c r="P114" s="206">
        <f>$O$114*$H$114</f>
        <v>0</v>
      </c>
      <c r="Q114" s="206">
        <v>0</v>
      </c>
      <c r="R114" s="206">
        <f>$Q$114*$H$114</f>
        <v>0</v>
      </c>
      <c r="S114" s="206">
        <v>0</v>
      </c>
      <c r="T114" s="207">
        <f>$S$114*$H$114</f>
        <v>0</v>
      </c>
      <c r="AR114" s="82" t="s">
        <v>184</v>
      </c>
      <c r="AT114" s="82" t="s">
        <v>173</v>
      </c>
      <c r="AU114" s="82" t="s">
        <v>77</v>
      </c>
      <c r="AY114" s="88" t="s">
        <v>170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82" t="s">
        <v>21</v>
      </c>
      <c r="BK114" s="208">
        <f>ROUND($I$114*$H$114,2)</f>
        <v>0</v>
      </c>
      <c r="BL114" s="82" t="s">
        <v>184</v>
      </c>
      <c r="BM114" s="82" t="s">
        <v>207</v>
      </c>
    </row>
    <row r="115" spans="2:51" s="88" customFormat="1" ht="15.75" customHeight="1">
      <c r="B115" s="215"/>
      <c r="D115" s="216" t="s">
        <v>223</v>
      </c>
      <c r="E115" s="217"/>
      <c r="F115" s="217" t="s">
        <v>451</v>
      </c>
      <c r="H115" s="218">
        <v>1436.9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65" s="88" customFormat="1" ht="15.75" customHeight="1">
      <c r="B116" s="102"/>
      <c r="C116" s="198" t="s">
        <v>261</v>
      </c>
      <c r="D116" s="198" t="s">
        <v>173</v>
      </c>
      <c r="E116" s="199" t="s">
        <v>277</v>
      </c>
      <c r="F116" s="200" t="s">
        <v>278</v>
      </c>
      <c r="G116" s="201" t="s">
        <v>199</v>
      </c>
      <c r="H116" s="202">
        <v>150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</v>
      </c>
      <c r="R116" s="206">
        <f>$Q$116*$H$116</f>
        <v>0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8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261</v>
      </c>
    </row>
    <row r="117" spans="2:51" s="88" customFormat="1" ht="15.75" customHeight="1">
      <c r="B117" s="223"/>
      <c r="D117" s="216" t="s">
        <v>223</v>
      </c>
      <c r="E117" s="224"/>
      <c r="F117" s="224" t="s">
        <v>279</v>
      </c>
      <c r="H117" s="225"/>
      <c r="L117" s="223"/>
      <c r="M117" s="226"/>
      <c r="T117" s="227"/>
      <c r="AT117" s="225" t="s">
        <v>223</v>
      </c>
      <c r="AU117" s="225" t="s">
        <v>77</v>
      </c>
      <c r="AV117" s="225" t="s">
        <v>21</v>
      </c>
      <c r="AW117" s="225" t="s">
        <v>149</v>
      </c>
      <c r="AX117" s="225" t="s">
        <v>69</v>
      </c>
      <c r="AY117" s="225" t="s">
        <v>170</v>
      </c>
    </row>
    <row r="118" spans="2:51" s="88" customFormat="1" ht="15.75" customHeight="1">
      <c r="B118" s="215"/>
      <c r="D118" s="222" t="s">
        <v>223</v>
      </c>
      <c r="E118" s="221"/>
      <c r="F118" s="217" t="s">
        <v>452</v>
      </c>
      <c r="H118" s="218">
        <v>150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198" t="s">
        <v>265</v>
      </c>
      <c r="D119" s="198" t="s">
        <v>173</v>
      </c>
      <c r="E119" s="199" t="s">
        <v>285</v>
      </c>
      <c r="F119" s="200" t="s">
        <v>286</v>
      </c>
      <c r="G119" s="201" t="s">
        <v>199</v>
      </c>
      <c r="H119" s="202">
        <v>150</v>
      </c>
      <c r="I119" s="213"/>
      <c r="J119" s="203">
        <f>ROUND($I$119*$H$119,2)</f>
        <v>0</v>
      </c>
      <c r="K119" s="200" t="s">
        <v>1188</v>
      </c>
      <c r="L119" s="102"/>
      <c r="M119" s="204"/>
      <c r="N119" s="205" t="s">
        <v>40</v>
      </c>
      <c r="P119" s="206">
        <f>$O$119*$H$119</f>
        <v>0</v>
      </c>
      <c r="Q119" s="206">
        <v>0</v>
      </c>
      <c r="R119" s="206">
        <f>$Q$119*$H$119</f>
        <v>0</v>
      </c>
      <c r="S119" s="206">
        <v>0</v>
      </c>
      <c r="T119" s="207">
        <f>$S$119*$H$119</f>
        <v>0</v>
      </c>
      <c r="AR119" s="82" t="s">
        <v>184</v>
      </c>
      <c r="AT119" s="82" t="s">
        <v>173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265</v>
      </c>
    </row>
    <row r="120" spans="2:65" s="88" customFormat="1" ht="15.75" customHeight="1">
      <c r="B120" s="102"/>
      <c r="C120" s="201" t="s">
        <v>269</v>
      </c>
      <c r="D120" s="201" t="s">
        <v>173</v>
      </c>
      <c r="E120" s="199" t="s">
        <v>288</v>
      </c>
      <c r="F120" s="200" t="s">
        <v>289</v>
      </c>
      <c r="G120" s="201" t="s">
        <v>180</v>
      </c>
      <c r="H120" s="202">
        <v>6223.3</v>
      </c>
      <c r="I120" s="213"/>
      <c r="J120" s="203">
        <f>ROUND($I$120*$H$120,2)</f>
        <v>0</v>
      </c>
      <c r="K120" s="200" t="s">
        <v>1188</v>
      </c>
      <c r="L120" s="102"/>
      <c r="M120" s="204"/>
      <c r="N120" s="205" t="s">
        <v>40</v>
      </c>
      <c r="P120" s="206">
        <f>$O$120*$H$120</f>
        <v>0</v>
      </c>
      <c r="Q120" s="206">
        <v>0</v>
      </c>
      <c r="R120" s="206">
        <f>$Q$120*$H$120</f>
        <v>0</v>
      </c>
      <c r="S120" s="206">
        <v>0</v>
      </c>
      <c r="T120" s="207">
        <f>$S$120*$H$120</f>
        <v>0</v>
      </c>
      <c r="AR120" s="82" t="s">
        <v>184</v>
      </c>
      <c r="AT120" s="82" t="s">
        <v>173</v>
      </c>
      <c r="AU120" s="82" t="s">
        <v>77</v>
      </c>
      <c r="AY120" s="82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184</v>
      </c>
      <c r="BM120" s="82" t="s">
        <v>269</v>
      </c>
    </row>
    <row r="121" spans="2:47" s="88" customFormat="1" ht="16.5" customHeight="1">
      <c r="B121" s="102"/>
      <c r="D121" s="216" t="s">
        <v>290</v>
      </c>
      <c r="F121" s="228" t="s">
        <v>289</v>
      </c>
      <c r="L121" s="102"/>
      <c r="M121" s="128"/>
      <c r="T121" s="129"/>
      <c r="AT121" s="88" t="s">
        <v>290</v>
      </c>
      <c r="AU121" s="88" t="s">
        <v>77</v>
      </c>
    </row>
    <row r="122" spans="2:51" s="88" customFormat="1" ht="15.75" customHeight="1">
      <c r="B122" s="215"/>
      <c r="D122" s="222" t="s">
        <v>223</v>
      </c>
      <c r="E122" s="221"/>
      <c r="F122" s="217" t="s">
        <v>453</v>
      </c>
      <c r="H122" s="218">
        <v>6223.3</v>
      </c>
      <c r="L122" s="215"/>
      <c r="M122" s="219"/>
      <c r="T122" s="220"/>
      <c r="AT122" s="221" t="s">
        <v>223</v>
      </c>
      <c r="AU122" s="221" t="s">
        <v>77</v>
      </c>
      <c r="AV122" s="221" t="s">
        <v>77</v>
      </c>
      <c r="AW122" s="221" t="s">
        <v>149</v>
      </c>
      <c r="AX122" s="221" t="s">
        <v>69</v>
      </c>
      <c r="AY122" s="221" t="s">
        <v>170</v>
      </c>
    </row>
    <row r="123" spans="2:65" s="88" customFormat="1" ht="15.75" customHeight="1">
      <c r="B123" s="102"/>
      <c r="C123" s="198" t="s">
        <v>8</v>
      </c>
      <c r="D123" s="198" t="s">
        <v>173</v>
      </c>
      <c r="E123" s="199" t="s">
        <v>293</v>
      </c>
      <c r="F123" s="200" t="s">
        <v>294</v>
      </c>
      <c r="G123" s="201" t="s">
        <v>180</v>
      </c>
      <c r="H123" s="202">
        <v>7967.4</v>
      </c>
      <c r="I123" s="213"/>
      <c r="J123" s="203">
        <f>ROUND($I$123*$H$123,2)</f>
        <v>0</v>
      </c>
      <c r="K123" s="200" t="s">
        <v>1188</v>
      </c>
      <c r="L123" s="102"/>
      <c r="M123" s="204"/>
      <c r="N123" s="205" t="s">
        <v>40</v>
      </c>
      <c r="P123" s="206">
        <f>$O$123*$H$123</f>
        <v>0</v>
      </c>
      <c r="Q123" s="206">
        <v>0</v>
      </c>
      <c r="R123" s="206">
        <f>$Q$123*$H$123</f>
        <v>0</v>
      </c>
      <c r="S123" s="206">
        <v>0</v>
      </c>
      <c r="T123" s="207">
        <f>$S$123*$H$123</f>
        <v>0</v>
      </c>
      <c r="AR123" s="82" t="s">
        <v>184</v>
      </c>
      <c r="AT123" s="82" t="s">
        <v>173</v>
      </c>
      <c r="AU123" s="82" t="s">
        <v>77</v>
      </c>
      <c r="AY123" s="88" t="s">
        <v>170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82" t="s">
        <v>21</v>
      </c>
      <c r="BK123" s="208">
        <f>ROUND($I$123*$H$123,2)</f>
        <v>0</v>
      </c>
      <c r="BL123" s="82" t="s">
        <v>184</v>
      </c>
      <c r="BM123" s="82" t="s">
        <v>8</v>
      </c>
    </row>
    <row r="124" spans="2:51" s="88" customFormat="1" ht="15.75" customHeight="1">
      <c r="B124" s="215"/>
      <c r="D124" s="216" t="s">
        <v>223</v>
      </c>
      <c r="E124" s="217"/>
      <c r="F124" s="217" t="s">
        <v>454</v>
      </c>
      <c r="H124" s="218">
        <v>7807.4</v>
      </c>
      <c r="L124" s="215"/>
      <c r="M124" s="219"/>
      <c r="T124" s="220"/>
      <c r="AT124" s="221" t="s">
        <v>223</v>
      </c>
      <c r="AU124" s="221" t="s">
        <v>77</v>
      </c>
      <c r="AV124" s="221" t="s">
        <v>77</v>
      </c>
      <c r="AW124" s="221" t="s">
        <v>149</v>
      </c>
      <c r="AX124" s="221" t="s">
        <v>69</v>
      </c>
      <c r="AY124" s="221" t="s">
        <v>170</v>
      </c>
    </row>
    <row r="125" spans="2:51" s="88" customFormat="1" ht="15.75" customHeight="1">
      <c r="B125" s="215"/>
      <c r="D125" s="222" t="s">
        <v>223</v>
      </c>
      <c r="E125" s="221"/>
      <c r="F125" s="217" t="s">
        <v>455</v>
      </c>
      <c r="H125" s="218">
        <v>160</v>
      </c>
      <c r="L125" s="215"/>
      <c r="M125" s="219"/>
      <c r="T125" s="220"/>
      <c r="AT125" s="221" t="s">
        <v>223</v>
      </c>
      <c r="AU125" s="221" t="s">
        <v>77</v>
      </c>
      <c r="AV125" s="221" t="s">
        <v>77</v>
      </c>
      <c r="AW125" s="221" t="s">
        <v>149</v>
      </c>
      <c r="AX125" s="221" t="s">
        <v>69</v>
      </c>
      <c r="AY125" s="221" t="s">
        <v>170</v>
      </c>
    </row>
    <row r="126" spans="2:65" s="88" customFormat="1" ht="15.75" customHeight="1">
      <c r="B126" s="102"/>
      <c r="C126" s="198" t="s">
        <v>276</v>
      </c>
      <c r="D126" s="198" t="s">
        <v>173</v>
      </c>
      <c r="E126" s="199" t="s">
        <v>302</v>
      </c>
      <c r="F126" s="200" t="s">
        <v>303</v>
      </c>
      <c r="G126" s="201" t="s">
        <v>180</v>
      </c>
      <c r="H126" s="202">
        <v>7591.5</v>
      </c>
      <c r="I126" s="213"/>
      <c r="J126" s="203">
        <f>ROUND($I$126*$H$126,2)</f>
        <v>0</v>
      </c>
      <c r="K126" s="200" t="s">
        <v>1188</v>
      </c>
      <c r="L126" s="102"/>
      <c r="M126" s="204"/>
      <c r="N126" s="205" t="s">
        <v>40</v>
      </c>
      <c r="P126" s="206">
        <f>$O$126*$H$126</f>
        <v>0</v>
      </c>
      <c r="Q126" s="206">
        <v>0</v>
      </c>
      <c r="R126" s="206">
        <f>$Q$126*$H$126</f>
        <v>0</v>
      </c>
      <c r="S126" s="206">
        <v>0</v>
      </c>
      <c r="T126" s="207">
        <f>$S$126*$H$126</f>
        <v>0</v>
      </c>
      <c r="AR126" s="82" t="s">
        <v>184</v>
      </c>
      <c r="AT126" s="82" t="s">
        <v>173</v>
      </c>
      <c r="AU126" s="82" t="s">
        <v>77</v>
      </c>
      <c r="AY126" s="88" t="s">
        <v>170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82" t="s">
        <v>21</v>
      </c>
      <c r="BK126" s="208">
        <f>ROUND($I$126*$H$126,2)</f>
        <v>0</v>
      </c>
      <c r="BL126" s="82" t="s">
        <v>184</v>
      </c>
      <c r="BM126" s="82" t="s">
        <v>276</v>
      </c>
    </row>
    <row r="127" spans="2:51" s="88" customFormat="1" ht="15.75" customHeight="1">
      <c r="B127" s="215"/>
      <c r="D127" s="216" t="s">
        <v>223</v>
      </c>
      <c r="E127" s="217"/>
      <c r="F127" s="217" t="s">
        <v>456</v>
      </c>
      <c r="H127" s="218">
        <v>7591.5</v>
      </c>
      <c r="L127" s="215"/>
      <c r="M127" s="219"/>
      <c r="T127" s="220"/>
      <c r="AT127" s="221" t="s">
        <v>223</v>
      </c>
      <c r="AU127" s="221" t="s">
        <v>77</v>
      </c>
      <c r="AV127" s="221" t="s">
        <v>77</v>
      </c>
      <c r="AW127" s="221" t="s">
        <v>149</v>
      </c>
      <c r="AX127" s="221" t="s">
        <v>69</v>
      </c>
      <c r="AY127" s="221" t="s">
        <v>170</v>
      </c>
    </row>
    <row r="128" spans="2:65" s="88" customFormat="1" ht="15.75" customHeight="1">
      <c r="B128" s="102"/>
      <c r="C128" s="198" t="s">
        <v>284</v>
      </c>
      <c r="D128" s="198" t="s">
        <v>173</v>
      </c>
      <c r="E128" s="199" t="s">
        <v>305</v>
      </c>
      <c r="F128" s="200" t="s">
        <v>306</v>
      </c>
      <c r="G128" s="201" t="s">
        <v>180</v>
      </c>
      <c r="H128" s="202">
        <v>6223.3</v>
      </c>
      <c r="I128" s="213"/>
      <c r="J128" s="203">
        <f>ROUND($I$128*$H$128,2)</f>
        <v>0</v>
      </c>
      <c r="K128" s="200" t="s">
        <v>1188</v>
      </c>
      <c r="L128" s="102"/>
      <c r="M128" s="204"/>
      <c r="N128" s="205" t="s">
        <v>40</v>
      </c>
      <c r="P128" s="206">
        <f>$O$128*$H$128</f>
        <v>0</v>
      </c>
      <c r="Q128" s="206">
        <v>0</v>
      </c>
      <c r="R128" s="206">
        <f>$Q$128*$H$128</f>
        <v>0</v>
      </c>
      <c r="S128" s="206">
        <v>0</v>
      </c>
      <c r="T128" s="207">
        <f>$S$128*$H$128</f>
        <v>0</v>
      </c>
      <c r="AR128" s="82" t="s">
        <v>184</v>
      </c>
      <c r="AT128" s="82" t="s">
        <v>173</v>
      </c>
      <c r="AU128" s="82" t="s">
        <v>77</v>
      </c>
      <c r="AY128" s="88" t="s">
        <v>170</v>
      </c>
      <c r="BE128" s="208">
        <f>IF($N$128="základní",$J$128,0)</f>
        <v>0</v>
      </c>
      <c r="BF128" s="208">
        <f>IF($N$128="snížená",$J$128,0)</f>
        <v>0</v>
      </c>
      <c r="BG128" s="208">
        <f>IF($N$128="zákl. přenesená",$J$128,0)</f>
        <v>0</v>
      </c>
      <c r="BH128" s="208">
        <f>IF($N$128="sníž. přenesená",$J$128,0)</f>
        <v>0</v>
      </c>
      <c r="BI128" s="208">
        <f>IF($N$128="nulová",$J$128,0)</f>
        <v>0</v>
      </c>
      <c r="BJ128" s="82" t="s">
        <v>21</v>
      </c>
      <c r="BK128" s="208">
        <f>ROUND($I$128*$H$128,2)</f>
        <v>0</v>
      </c>
      <c r="BL128" s="82" t="s">
        <v>184</v>
      </c>
      <c r="BM128" s="82" t="s">
        <v>284</v>
      </c>
    </row>
    <row r="129" spans="2:51" s="88" customFormat="1" ht="15.75" customHeight="1">
      <c r="B129" s="215"/>
      <c r="D129" s="216" t="s">
        <v>223</v>
      </c>
      <c r="E129" s="217"/>
      <c r="F129" s="217" t="s">
        <v>453</v>
      </c>
      <c r="H129" s="218">
        <v>6223.3</v>
      </c>
      <c r="L129" s="215"/>
      <c r="M129" s="219"/>
      <c r="T129" s="220"/>
      <c r="AT129" s="221" t="s">
        <v>223</v>
      </c>
      <c r="AU129" s="221" t="s">
        <v>77</v>
      </c>
      <c r="AV129" s="221" t="s">
        <v>77</v>
      </c>
      <c r="AW129" s="221" t="s">
        <v>149</v>
      </c>
      <c r="AX129" s="221" t="s">
        <v>69</v>
      </c>
      <c r="AY129" s="221" t="s">
        <v>170</v>
      </c>
    </row>
    <row r="130" spans="2:65" s="88" customFormat="1" ht="15.75" customHeight="1">
      <c r="B130" s="102"/>
      <c r="C130" s="229" t="s">
        <v>287</v>
      </c>
      <c r="D130" s="229" t="s">
        <v>308</v>
      </c>
      <c r="E130" s="230" t="s">
        <v>457</v>
      </c>
      <c r="F130" s="231" t="s">
        <v>310</v>
      </c>
      <c r="G130" s="232" t="s">
        <v>311</v>
      </c>
      <c r="H130" s="233">
        <v>112.019</v>
      </c>
      <c r="I130" s="238"/>
      <c r="J130" s="234">
        <f>ROUND($I$130*$H$130,2)</f>
        <v>0</v>
      </c>
      <c r="K130" s="231"/>
      <c r="L130" s="235"/>
      <c r="M130" s="236"/>
      <c r="N130" s="237" t="s">
        <v>40</v>
      </c>
      <c r="P130" s="206">
        <f>$O$130*$H$130</f>
        <v>0</v>
      </c>
      <c r="Q130" s="206">
        <v>0.001</v>
      </c>
      <c r="R130" s="206">
        <f>$Q$130*$H$130</f>
        <v>0.11201900000000001</v>
      </c>
      <c r="S130" s="206">
        <v>0</v>
      </c>
      <c r="T130" s="207">
        <f>$S$130*$H$130</f>
        <v>0</v>
      </c>
      <c r="AR130" s="82" t="s">
        <v>196</v>
      </c>
      <c r="AT130" s="82" t="s">
        <v>308</v>
      </c>
      <c r="AU130" s="82" t="s">
        <v>77</v>
      </c>
      <c r="AY130" s="88" t="s">
        <v>170</v>
      </c>
      <c r="BE130" s="208">
        <f>IF($N$130="základní",$J$130,0)</f>
        <v>0</v>
      </c>
      <c r="BF130" s="208">
        <f>IF($N$130="snížená",$J$130,0)</f>
        <v>0</v>
      </c>
      <c r="BG130" s="208">
        <f>IF($N$130="zákl. přenesená",$J$130,0)</f>
        <v>0</v>
      </c>
      <c r="BH130" s="208">
        <f>IF($N$130="sníž. přenesená",$J$130,0)</f>
        <v>0</v>
      </c>
      <c r="BI130" s="208">
        <f>IF($N$130="nulová",$J$130,0)</f>
        <v>0</v>
      </c>
      <c r="BJ130" s="82" t="s">
        <v>21</v>
      </c>
      <c r="BK130" s="208">
        <f>ROUND($I$130*$H$130,2)</f>
        <v>0</v>
      </c>
      <c r="BL130" s="82" t="s">
        <v>184</v>
      </c>
      <c r="BM130" s="82" t="s">
        <v>287</v>
      </c>
    </row>
    <row r="131" spans="2:51" s="88" customFormat="1" ht="15.75" customHeight="1">
      <c r="B131" s="215"/>
      <c r="D131" s="216" t="s">
        <v>223</v>
      </c>
      <c r="E131" s="217"/>
      <c r="F131" s="217" t="s">
        <v>458</v>
      </c>
      <c r="H131" s="218">
        <v>112.019</v>
      </c>
      <c r="L131" s="215"/>
      <c r="M131" s="219"/>
      <c r="T131" s="220"/>
      <c r="AT131" s="221" t="s">
        <v>223</v>
      </c>
      <c r="AU131" s="221" t="s">
        <v>77</v>
      </c>
      <c r="AV131" s="221" t="s">
        <v>77</v>
      </c>
      <c r="AW131" s="221" t="s">
        <v>149</v>
      </c>
      <c r="AX131" s="221" t="s">
        <v>69</v>
      </c>
      <c r="AY131" s="221" t="s">
        <v>170</v>
      </c>
    </row>
    <row r="132" spans="2:63" s="188" customFormat="1" ht="30.75" customHeight="1">
      <c r="B132" s="187"/>
      <c r="D132" s="189" t="s">
        <v>68</v>
      </c>
      <c r="E132" s="196" t="s">
        <v>313</v>
      </c>
      <c r="F132" s="196" t="s">
        <v>314</v>
      </c>
      <c r="J132" s="197">
        <f>$BK$132</f>
        <v>0</v>
      </c>
      <c r="L132" s="187"/>
      <c r="M132" s="192"/>
      <c r="P132" s="193">
        <f>SUM($P$133:$P$144)</f>
        <v>0</v>
      </c>
      <c r="R132" s="193">
        <f>SUM($R$133:$R$144)</f>
        <v>264.82416736</v>
      </c>
      <c r="T132" s="194">
        <f>SUM($T$133:$T$144)</f>
        <v>0</v>
      </c>
      <c r="AR132" s="189" t="s">
        <v>21</v>
      </c>
      <c r="AT132" s="189" t="s">
        <v>68</v>
      </c>
      <c r="AU132" s="189" t="s">
        <v>21</v>
      </c>
      <c r="AY132" s="189" t="s">
        <v>170</v>
      </c>
      <c r="BK132" s="195">
        <f>SUM($BK$133:$BK$144)</f>
        <v>0</v>
      </c>
    </row>
    <row r="133" spans="2:65" s="88" customFormat="1" ht="15.75" customHeight="1">
      <c r="B133" s="102"/>
      <c r="C133" s="198" t="s">
        <v>292</v>
      </c>
      <c r="D133" s="198" t="s">
        <v>173</v>
      </c>
      <c r="E133" s="199" t="s">
        <v>316</v>
      </c>
      <c r="F133" s="200" t="s">
        <v>317</v>
      </c>
      <c r="G133" s="201" t="s">
        <v>199</v>
      </c>
      <c r="H133" s="202">
        <v>40.4</v>
      </c>
      <c r="I133" s="213"/>
      <c r="J133" s="203">
        <f>ROUND($I$133*$H$133,2)</f>
        <v>0</v>
      </c>
      <c r="K133" s="200" t="s">
        <v>1188</v>
      </c>
      <c r="L133" s="102"/>
      <c r="M133" s="204"/>
      <c r="N133" s="205" t="s">
        <v>40</v>
      </c>
      <c r="P133" s="206">
        <f>$O$133*$H$133</f>
        <v>0</v>
      </c>
      <c r="Q133" s="206">
        <v>2.16</v>
      </c>
      <c r="R133" s="206">
        <f>$Q$133*$H$133</f>
        <v>87.264</v>
      </c>
      <c r="S133" s="206">
        <v>0</v>
      </c>
      <c r="T133" s="207">
        <f>$S$133*$H$133</f>
        <v>0</v>
      </c>
      <c r="AR133" s="82" t="s">
        <v>184</v>
      </c>
      <c r="AT133" s="82" t="s">
        <v>173</v>
      </c>
      <c r="AU133" s="82" t="s">
        <v>77</v>
      </c>
      <c r="AY133" s="88" t="s">
        <v>170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82" t="s">
        <v>21</v>
      </c>
      <c r="BK133" s="208">
        <f>ROUND($I$133*$H$133,2)</f>
        <v>0</v>
      </c>
      <c r="BL133" s="82" t="s">
        <v>184</v>
      </c>
      <c r="BM133" s="82" t="s">
        <v>292</v>
      </c>
    </row>
    <row r="134" spans="2:51" s="88" customFormat="1" ht="15.75" customHeight="1">
      <c r="B134" s="215"/>
      <c r="D134" s="216" t="s">
        <v>223</v>
      </c>
      <c r="E134" s="217"/>
      <c r="F134" s="217" t="s">
        <v>459</v>
      </c>
      <c r="H134" s="218">
        <v>35.7</v>
      </c>
      <c r="L134" s="215"/>
      <c r="M134" s="219"/>
      <c r="T134" s="220"/>
      <c r="AT134" s="221" t="s">
        <v>223</v>
      </c>
      <c r="AU134" s="221" t="s">
        <v>77</v>
      </c>
      <c r="AV134" s="221" t="s">
        <v>77</v>
      </c>
      <c r="AW134" s="221" t="s">
        <v>149</v>
      </c>
      <c r="AX134" s="221" t="s">
        <v>69</v>
      </c>
      <c r="AY134" s="221" t="s">
        <v>170</v>
      </c>
    </row>
    <row r="135" spans="2:51" s="88" customFormat="1" ht="15.75" customHeight="1">
      <c r="B135" s="215"/>
      <c r="D135" s="222" t="s">
        <v>223</v>
      </c>
      <c r="E135" s="221"/>
      <c r="F135" s="217" t="s">
        <v>460</v>
      </c>
      <c r="H135" s="218">
        <v>4.7</v>
      </c>
      <c r="L135" s="215"/>
      <c r="M135" s="219"/>
      <c r="T135" s="220"/>
      <c r="AT135" s="221" t="s">
        <v>223</v>
      </c>
      <c r="AU135" s="221" t="s">
        <v>77</v>
      </c>
      <c r="AV135" s="221" t="s">
        <v>77</v>
      </c>
      <c r="AW135" s="221" t="s">
        <v>149</v>
      </c>
      <c r="AX135" s="221" t="s">
        <v>69</v>
      </c>
      <c r="AY135" s="221" t="s">
        <v>170</v>
      </c>
    </row>
    <row r="136" spans="2:65" s="88" customFormat="1" ht="15.75" customHeight="1">
      <c r="B136" s="102"/>
      <c r="C136" s="198" t="s">
        <v>301</v>
      </c>
      <c r="D136" s="198" t="s">
        <v>173</v>
      </c>
      <c r="E136" s="199" t="s">
        <v>324</v>
      </c>
      <c r="F136" s="200" t="s">
        <v>325</v>
      </c>
      <c r="G136" s="201" t="s">
        <v>199</v>
      </c>
      <c r="H136" s="202">
        <v>74.5</v>
      </c>
      <c r="I136" s="213"/>
      <c r="J136" s="203">
        <f>ROUND($I$136*$H$136,2)</f>
        <v>0</v>
      </c>
      <c r="K136" s="200" t="s">
        <v>1188</v>
      </c>
      <c r="L136" s="102"/>
      <c r="M136" s="204"/>
      <c r="N136" s="205" t="s">
        <v>40</v>
      </c>
      <c r="P136" s="206">
        <f>$O$136*$H$136</f>
        <v>0</v>
      </c>
      <c r="Q136" s="206">
        <v>2.34715</v>
      </c>
      <c r="R136" s="206">
        <f>$Q$136*$H$136</f>
        <v>174.862675</v>
      </c>
      <c r="S136" s="206">
        <v>0</v>
      </c>
      <c r="T136" s="207">
        <f>$S$136*$H$136</f>
        <v>0</v>
      </c>
      <c r="AR136" s="82" t="s">
        <v>184</v>
      </c>
      <c r="AT136" s="82" t="s">
        <v>173</v>
      </c>
      <c r="AU136" s="82" t="s">
        <v>77</v>
      </c>
      <c r="AY136" s="88" t="s">
        <v>170</v>
      </c>
      <c r="BE136" s="208">
        <f>IF($N$136="základní",$J$136,0)</f>
        <v>0</v>
      </c>
      <c r="BF136" s="208">
        <f>IF($N$136="snížená",$J$136,0)</f>
        <v>0</v>
      </c>
      <c r="BG136" s="208">
        <f>IF($N$136="zákl. přenesená",$J$136,0)</f>
        <v>0</v>
      </c>
      <c r="BH136" s="208">
        <f>IF($N$136="sníž. přenesená",$J$136,0)</f>
        <v>0</v>
      </c>
      <c r="BI136" s="208">
        <f>IF($N$136="nulová",$J$136,0)</f>
        <v>0</v>
      </c>
      <c r="BJ136" s="82" t="s">
        <v>21</v>
      </c>
      <c r="BK136" s="208">
        <f>ROUND($I$136*$H$136,2)</f>
        <v>0</v>
      </c>
      <c r="BL136" s="82" t="s">
        <v>184</v>
      </c>
      <c r="BM136" s="82" t="s">
        <v>301</v>
      </c>
    </row>
    <row r="137" spans="2:51" s="88" customFormat="1" ht="15.75" customHeight="1">
      <c r="B137" s="215"/>
      <c r="D137" s="216" t="s">
        <v>223</v>
      </c>
      <c r="E137" s="217"/>
      <c r="F137" s="217" t="s">
        <v>461</v>
      </c>
      <c r="H137" s="218">
        <v>63.4</v>
      </c>
      <c r="L137" s="215"/>
      <c r="M137" s="219"/>
      <c r="T137" s="220"/>
      <c r="AT137" s="221" t="s">
        <v>223</v>
      </c>
      <c r="AU137" s="221" t="s">
        <v>77</v>
      </c>
      <c r="AV137" s="221" t="s">
        <v>77</v>
      </c>
      <c r="AW137" s="221" t="s">
        <v>149</v>
      </c>
      <c r="AX137" s="221" t="s">
        <v>69</v>
      </c>
      <c r="AY137" s="221" t="s">
        <v>170</v>
      </c>
    </row>
    <row r="138" spans="2:51" s="88" customFormat="1" ht="15.75" customHeight="1">
      <c r="B138" s="215"/>
      <c r="D138" s="222" t="s">
        <v>223</v>
      </c>
      <c r="E138" s="221"/>
      <c r="F138" s="217" t="s">
        <v>462</v>
      </c>
      <c r="H138" s="218">
        <v>11.1</v>
      </c>
      <c r="L138" s="215"/>
      <c r="M138" s="219"/>
      <c r="T138" s="220"/>
      <c r="AT138" s="221" t="s">
        <v>223</v>
      </c>
      <c r="AU138" s="221" t="s">
        <v>77</v>
      </c>
      <c r="AV138" s="221" t="s">
        <v>77</v>
      </c>
      <c r="AW138" s="221" t="s">
        <v>149</v>
      </c>
      <c r="AX138" s="221" t="s">
        <v>69</v>
      </c>
      <c r="AY138" s="221" t="s">
        <v>170</v>
      </c>
    </row>
    <row r="139" spans="2:65" s="88" customFormat="1" ht="15.75" customHeight="1">
      <c r="B139" s="102"/>
      <c r="C139" s="198" t="s">
        <v>7</v>
      </c>
      <c r="D139" s="198" t="s">
        <v>173</v>
      </c>
      <c r="E139" s="199" t="s">
        <v>332</v>
      </c>
      <c r="F139" s="200" t="s">
        <v>333</v>
      </c>
      <c r="G139" s="201" t="s">
        <v>180</v>
      </c>
      <c r="H139" s="202">
        <v>5.7</v>
      </c>
      <c r="I139" s="213"/>
      <c r="J139" s="203">
        <f>ROUND($I$139*$H$139,2)</f>
        <v>0</v>
      </c>
      <c r="K139" s="200" t="s">
        <v>1188</v>
      </c>
      <c r="L139" s="102"/>
      <c r="M139" s="204"/>
      <c r="N139" s="205" t="s">
        <v>40</v>
      </c>
      <c r="P139" s="206">
        <f>$O$139*$H$139</f>
        <v>0</v>
      </c>
      <c r="Q139" s="206">
        <v>0.00103</v>
      </c>
      <c r="R139" s="206">
        <f>$Q$139*$H$139</f>
        <v>0.005871</v>
      </c>
      <c r="S139" s="206">
        <v>0</v>
      </c>
      <c r="T139" s="207">
        <f>$S$139*$H$139</f>
        <v>0</v>
      </c>
      <c r="AR139" s="82" t="s">
        <v>184</v>
      </c>
      <c r="AT139" s="82" t="s">
        <v>173</v>
      </c>
      <c r="AU139" s="82" t="s">
        <v>77</v>
      </c>
      <c r="AY139" s="88" t="s">
        <v>170</v>
      </c>
      <c r="BE139" s="208">
        <f>IF($N$139="základní",$J$139,0)</f>
        <v>0</v>
      </c>
      <c r="BF139" s="208">
        <f>IF($N$139="snížená",$J$139,0)</f>
        <v>0</v>
      </c>
      <c r="BG139" s="208">
        <f>IF($N$139="zákl. přenesená",$J$139,0)</f>
        <v>0</v>
      </c>
      <c r="BH139" s="208">
        <f>IF($N$139="sníž. přenesená",$J$139,0)</f>
        <v>0</v>
      </c>
      <c r="BI139" s="208">
        <f>IF($N$139="nulová",$J$139,0)</f>
        <v>0</v>
      </c>
      <c r="BJ139" s="82" t="s">
        <v>21</v>
      </c>
      <c r="BK139" s="208">
        <f>ROUND($I$139*$H$139,2)</f>
        <v>0</v>
      </c>
      <c r="BL139" s="82" t="s">
        <v>184</v>
      </c>
      <c r="BM139" s="82" t="s">
        <v>7</v>
      </c>
    </row>
    <row r="140" spans="2:51" s="88" customFormat="1" ht="15.75" customHeight="1">
      <c r="B140" s="215"/>
      <c r="D140" s="216" t="s">
        <v>223</v>
      </c>
      <c r="E140" s="217"/>
      <c r="F140" s="217" t="s">
        <v>463</v>
      </c>
      <c r="H140" s="218">
        <v>5.7</v>
      </c>
      <c r="L140" s="215"/>
      <c r="M140" s="219"/>
      <c r="T140" s="220"/>
      <c r="AT140" s="221" t="s">
        <v>223</v>
      </c>
      <c r="AU140" s="221" t="s">
        <v>77</v>
      </c>
      <c r="AV140" s="221" t="s">
        <v>77</v>
      </c>
      <c r="AW140" s="221" t="s">
        <v>149</v>
      </c>
      <c r="AX140" s="221" t="s">
        <v>69</v>
      </c>
      <c r="AY140" s="221" t="s">
        <v>170</v>
      </c>
    </row>
    <row r="141" spans="2:65" s="88" customFormat="1" ht="15.75" customHeight="1">
      <c r="B141" s="102"/>
      <c r="C141" s="198" t="s">
        <v>307</v>
      </c>
      <c r="D141" s="198" t="s">
        <v>173</v>
      </c>
      <c r="E141" s="199" t="s">
        <v>335</v>
      </c>
      <c r="F141" s="200" t="s">
        <v>336</v>
      </c>
      <c r="G141" s="201" t="s">
        <v>180</v>
      </c>
      <c r="H141" s="202">
        <v>5.7</v>
      </c>
      <c r="I141" s="213"/>
      <c r="J141" s="203">
        <f>ROUND($I$141*$H$141,2)</f>
        <v>0</v>
      </c>
      <c r="K141" s="200" t="s">
        <v>1188</v>
      </c>
      <c r="L141" s="102"/>
      <c r="M141" s="204"/>
      <c r="N141" s="205" t="s">
        <v>40</v>
      </c>
      <c r="P141" s="206">
        <f>$O$141*$H$141</f>
        <v>0</v>
      </c>
      <c r="Q141" s="206">
        <v>0</v>
      </c>
      <c r="R141" s="206">
        <f>$Q$141*$H$141</f>
        <v>0</v>
      </c>
      <c r="S141" s="206">
        <v>0</v>
      </c>
      <c r="T141" s="207">
        <f>$S$141*$H$141</f>
        <v>0</v>
      </c>
      <c r="AR141" s="82" t="s">
        <v>184</v>
      </c>
      <c r="AT141" s="82" t="s">
        <v>173</v>
      </c>
      <c r="AU141" s="82" t="s">
        <v>77</v>
      </c>
      <c r="AY141" s="88" t="s">
        <v>170</v>
      </c>
      <c r="BE141" s="208">
        <f>IF($N$141="základní",$J$141,0)</f>
        <v>0</v>
      </c>
      <c r="BF141" s="208">
        <f>IF($N$141="snížená",$J$141,0)</f>
        <v>0</v>
      </c>
      <c r="BG141" s="208">
        <f>IF($N$141="zákl. přenesená",$J$141,0)</f>
        <v>0</v>
      </c>
      <c r="BH141" s="208">
        <f>IF($N$141="sníž. přenesená",$J$141,0)</f>
        <v>0</v>
      </c>
      <c r="BI141" s="208">
        <f>IF($N$141="nulová",$J$141,0)</f>
        <v>0</v>
      </c>
      <c r="BJ141" s="82" t="s">
        <v>21</v>
      </c>
      <c r="BK141" s="208">
        <f>ROUND($I$141*$H$141,2)</f>
        <v>0</v>
      </c>
      <c r="BL141" s="82" t="s">
        <v>184</v>
      </c>
      <c r="BM141" s="82" t="s">
        <v>307</v>
      </c>
    </row>
    <row r="142" spans="2:65" s="88" customFormat="1" ht="15.75" customHeight="1">
      <c r="B142" s="102"/>
      <c r="C142" s="201" t="s">
        <v>315</v>
      </c>
      <c r="D142" s="201" t="s">
        <v>173</v>
      </c>
      <c r="E142" s="199" t="s">
        <v>338</v>
      </c>
      <c r="F142" s="200" t="s">
        <v>339</v>
      </c>
      <c r="G142" s="201" t="s">
        <v>340</v>
      </c>
      <c r="H142" s="202">
        <v>2.556</v>
      </c>
      <c r="I142" s="213"/>
      <c r="J142" s="203">
        <f>ROUND($I$142*$H$142,2)</f>
        <v>0</v>
      </c>
      <c r="K142" s="200" t="s">
        <v>1188</v>
      </c>
      <c r="L142" s="102"/>
      <c r="M142" s="204"/>
      <c r="N142" s="205" t="s">
        <v>40</v>
      </c>
      <c r="P142" s="206">
        <f>$O$142*$H$142</f>
        <v>0</v>
      </c>
      <c r="Q142" s="206">
        <v>1.05306</v>
      </c>
      <c r="R142" s="206">
        <f>$Q$142*$H$142</f>
        <v>2.6916213600000005</v>
      </c>
      <c r="S142" s="206">
        <v>0</v>
      </c>
      <c r="T142" s="207">
        <f>$S$142*$H$142</f>
        <v>0</v>
      </c>
      <c r="AR142" s="82" t="s">
        <v>184</v>
      </c>
      <c r="AT142" s="82" t="s">
        <v>173</v>
      </c>
      <c r="AU142" s="82" t="s">
        <v>77</v>
      </c>
      <c r="AY142" s="82" t="s">
        <v>170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82" t="s">
        <v>21</v>
      </c>
      <c r="BK142" s="208">
        <f>ROUND($I$142*$H$142,2)</f>
        <v>0</v>
      </c>
      <c r="BL142" s="82" t="s">
        <v>184</v>
      </c>
      <c r="BM142" s="82" t="s">
        <v>315</v>
      </c>
    </row>
    <row r="143" spans="2:51" s="88" customFormat="1" ht="15.75" customHeight="1">
      <c r="B143" s="215"/>
      <c r="D143" s="216" t="s">
        <v>223</v>
      </c>
      <c r="E143" s="217"/>
      <c r="F143" s="217" t="s">
        <v>464</v>
      </c>
      <c r="H143" s="218">
        <v>2.165</v>
      </c>
      <c r="L143" s="215"/>
      <c r="M143" s="219"/>
      <c r="T143" s="220"/>
      <c r="AT143" s="221" t="s">
        <v>223</v>
      </c>
      <c r="AU143" s="221" t="s">
        <v>77</v>
      </c>
      <c r="AV143" s="221" t="s">
        <v>77</v>
      </c>
      <c r="AW143" s="221" t="s">
        <v>149</v>
      </c>
      <c r="AX143" s="221" t="s">
        <v>69</v>
      </c>
      <c r="AY143" s="221" t="s">
        <v>170</v>
      </c>
    </row>
    <row r="144" spans="2:51" s="88" customFormat="1" ht="27" customHeight="1">
      <c r="B144" s="215"/>
      <c r="D144" s="222" t="s">
        <v>223</v>
      </c>
      <c r="E144" s="221"/>
      <c r="F144" s="217" t="s">
        <v>465</v>
      </c>
      <c r="H144" s="218">
        <v>0.391</v>
      </c>
      <c r="L144" s="215"/>
      <c r="M144" s="219"/>
      <c r="T144" s="220"/>
      <c r="AT144" s="221" t="s">
        <v>223</v>
      </c>
      <c r="AU144" s="221" t="s">
        <v>77</v>
      </c>
      <c r="AV144" s="221" t="s">
        <v>77</v>
      </c>
      <c r="AW144" s="221" t="s">
        <v>149</v>
      </c>
      <c r="AX144" s="221" t="s">
        <v>69</v>
      </c>
      <c r="AY144" s="221" t="s">
        <v>170</v>
      </c>
    </row>
    <row r="145" spans="2:63" s="188" customFormat="1" ht="30.75" customHeight="1">
      <c r="B145" s="187"/>
      <c r="D145" s="189" t="s">
        <v>68</v>
      </c>
      <c r="E145" s="196" t="s">
        <v>346</v>
      </c>
      <c r="F145" s="196" t="s">
        <v>347</v>
      </c>
      <c r="J145" s="197">
        <f>$BK$145</f>
        <v>0</v>
      </c>
      <c r="L145" s="187"/>
      <c r="M145" s="192"/>
      <c r="P145" s="193">
        <f>SUM($P$146:$P$152)</f>
        <v>0</v>
      </c>
      <c r="R145" s="193">
        <f>SUM($R$146:$R$152)</f>
        <v>1256.884388</v>
      </c>
      <c r="T145" s="194">
        <f>SUM($T$146:$T$152)</f>
        <v>0</v>
      </c>
      <c r="AR145" s="189" t="s">
        <v>21</v>
      </c>
      <c r="AT145" s="189" t="s">
        <v>68</v>
      </c>
      <c r="AU145" s="189" t="s">
        <v>21</v>
      </c>
      <c r="AY145" s="189" t="s">
        <v>170</v>
      </c>
      <c r="BK145" s="195">
        <f>SUM($BK$146:$BK$152)</f>
        <v>0</v>
      </c>
    </row>
    <row r="146" spans="2:65" s="88" customFormat="1" ht="15.75" customHeight="1">
      <c r="B146" s="102"/>
      <c r="C146" s="198" t="s">
        <v>323</v>
      </c>
      <c r="D146" s="198" t="s">
        <v>173</v>
      </c>
      <c r="E146" s="199" t="s">
        <v>349</v>
      </c>
      <c r="F146" s="200" t="s">
        <v>350</v>
      </c>
      <c r="G146" s="201" t="s">
        <v>199</v>
      </c>
      <c r="H146" s="202">
        <v>375.1</v>
      </c>
      <c r="I146" s="213"/>
      <c r="J146" s="203">
        <f>ROUND($I$146*$H$146,2)</f>
        <v>0</v>
      </c>
      <c r="K146" s="200" t="s">
        <v>1188</v>
      </c>
      <c r="L146" s="102"/>
      <c r="M146" s="204"/>
      <c r="N146" s="205" t="s">
        <v>40</v>
      </c>
      <c r="P146" s="206">
        <f>$O$146*$H$146</f>
        <v>0</v>
      </c>
      <c r="Q146" s="206">
        <v>3.11388</v>
      </c>
      <c r="R146" s="206">
        <f>$Q$146*$H$146</f>
        <v>1168.016388</v>
      </c>
      <c r="S146" s="206">
        <v>0</v>
      </c>
      <c r="T146" s="207">
        <f>$S$146*$H$146</f>
        <v>0</v>
      </c>
      <c r="AR146" s="82" t="s">
        <v>184</v>
      </c>
      <c r="AT146" s="82" t="s">
        <v>173</v>
      </c>
      <c r="AU146" s="82" t="s">
        <v>77</v>
      </c>
      <c r="AY146" s="88" t="s">
        <v>170</v>
      </c>
      <c r="BE146" s="208">
        <f>IF($N$146="základní",$J$146,0)</f>
        <v>0</v>
      </c>
      <c r="BF146" s="208">
        <f>IF($N$146="snížená",$J$146,0)</f>
        <v>0</v>
      </c>
      <c r="BG146" s="208">
        <f>IF($N$146="zákl. přenesená",$J$146,0)</f>
        <v>0</v>
      </c>
      <c r="BH146" s="208">
        <f>IF($N$146="sníž. přenesená",$J$146,0)</f>
        <v>0</v>
      </c>
      <c r="BI146" s="208">
        <f>IF($N$146="nulová",$J$146,0)</f>
        <v>0</v>
      </c>
      <c r="BJ146" s="82" t="s">
        <v>21</v>
      </c>
      <c r="BK146" s="208">
        <f>ROUND($I$146*$H$146,2)</f>
        <v>0</v>
      </c>
      <c r="BL146" s="82" t="s">
        <v>184</v>
      </c>
      <c r="BM146" s="82" t="s">
        <v>323</v>
      </c>
    </row>
    <row r="147" spans="2:51" s="88" customFormat="1" ht="15.75" customHeight="1">
      <c r="B147" s="215"/>
      <c r="D147" s="216" t="s">
        <v>223</v>
      </c>
      <c r="E147" s="217"/>
      <c r="F147" s="217" t="s">
        <v>466</v>
      </c>
      <c r="H147" s="218">
        <v>320.1</v>
      </c>
      <c r="L147" s="215"/>
      <c r="M147" s="219"/>
      <c r="T147" s="220"/>
      <c r="AT147" s="221" t="s">
        <v>223</v>
      </c>
      <c r="AU147" s="221" t="s">
        <v>77</v>
      </c>
      <c r="AV147" s="221" t="s">
        <v>77</v>
      </c>
      <c r="AW147" s="221" t="s">
        <v>149</v>
      </c>
      <c r="AX147" s="221" t="s">
        <v>69</v>
      </c>
      <c r="AY147" s="221" t="s">
        <v>170</v>
      </c>
    </row>
    <row r="148" spans="2:51" s="88" customFormat="1" ht="15.75" customHeight="1">
      <c r="B148" s="215"/>
      <c r="D148" s="222" t="s">
        <v>223</v>
      </c>
      <c r="E148" s="221"/>
      <c r="F148" s="217" t="s">
        <v>467</v>
      </c>
      <c r="H148" s="218">
        <v>55</v>
      </c>
      <c r="L148" s="215"/>
      <c r="M148" s="219"/>
      <c r="T148" s="220"/>
      <c r="AT148" s="221" t="s">
        <v>223</v>
      </c>
      <c r="AU148" s="221" t="s">
        <v>77</v>
      </c>
      <c r="AV148" s="221" t="s">
        <v>77</v>
      </c>
      <c r="AW148" s="221" t="s">
        <v>149</v>
      </c>
      <c r="AX148" s="221" t="s">
        <v>69</v>
      </c>
      <c r="AY148" s="221" t="s">
        <v>170</v>
      </c>
    </row>
    <row r="149" spans="2:65" s="88" customFormat="1" ht="15.75" customHeight="1">
      <c r="B149" s="102"/>
      <c r="C149" s="198" t="s">
        <v>331</v>
      </c>
      <c r="D149" s="198" t="s">
        <v>173</v>
      </c>
      <c r="E149" s="199" t="s">
        <v>468</v>
      </c>
      <c r="F149" s="200" t="s">
        <v>358</v>
      </c>
      <c r="G149" s="201" t="s">
        <v>359</v>
      </c>
      <c r="H149" s="202">
        <v>13</v>
      </c>
      <c r="I149" s="213"/>
      <c r="J149" s="203">
        <f>ROUND($I$149*$H$149,2)</f>
        <v>0</v>
      </c>
      <c r="K149" s="200" t="s">
        <v>1188</v>
      </c>
      <c r="L149" s="102"/>
      <c r="M149" s="204"/>
      <c r="N149" s="205" t="s">
        <v>40</v>
      </c>
      <c r="P149" s="206">
        <f>$O$149*$H$149</f>
        <v>0</v>
      </c>
      <c r="Q149" s="206">
        <v>0.45</v>
      </c>
      <c r="R149" s="206">
        <f>$Q$149*$H$149</f>
        <v>5.8500000000000005</v>
      </c>
      <c r="S149" s="206">
        <v>0</v>
      </c>
      <c r="T149" s="207">
        <f>$S$149*$H$149</f>
        <v>0</v>
      </c>
      <c r="AR149" s="82" t="s">
        <v>184</v>
      </c>
      <c r="AT149" s="82" t="s">
        <v>173</v>
      </c>
      <c r="AU149" s="82" t="s">
        <v>77</v>
      </c>
      <c r="AY149" s="88" t="s">
        <v>170</v>
      </c>
      <c r="BE149" s="208">
        <f>IF($N$149="základní",$J$149,0)</f>
        <v>0</v>
      </c>
      <c r="BF149" s="208">
        <f>IF($N$149="snížená",$J$149,0)</f>
        <v>0</v>
      </c>
      <c r="BG149" s="208">
        <f>IF($N$149="zákl. přenesená",$J$149,0)</f>
        <v>0</v>
      </c>
      <c r="BH149" s="208">
        <f>IF($N$149="sníž. přenesená",$J$149,0)</f>
        <v>0</v>
      </c>
      <c r="BI149" s="208">
        <f>IF($N$149="nulová",$J$149,0)</f>
        <v>0</v>
      </c>
      <c r="BJ149" s="82" t="s">
        <v>21</v>
      </c>
      <c r="BK149" s="208">
        <f>ROUND($I$149*$H$149,2)</f>
        <v>0</v>
      </c>
      <c r="BL149" s="82" t="s">
        <v>184</v>
      </c>
      <c r="BM149" s="82" t="s">
        <v>331</v>
      </c>
    </row>
    <row r="150" spans="2:51" s="88" customFormat="1" ht="15.75" customHeight="1">
      <c r="B150" s="215"/>
      <c r="D150" s="216" t="s">
        <v>223</v>
      </c>
      <c r="E150" s="217"/>
      <c r="F150" s="217" t="s">
        <v>469</v>
      </c>
      <c r="H150" s="218">
        <v>13</v>
      </c>
      <c r="L150" s="215"/>
      <c r="M150" s="219"/>
      <c r="T150" s="220"/>
      <c r="AT150" s="221" t="s">
        <v>223</v>
      </c>
      <c r="AU150" s="221" t="s">
        <v>77</v>
      </c>
      <c r="AV150" s="221" t="s">
        <v>77</v>
      </c>
      <c r="AW150" s="221" t="s">
        <v>149</v>
      </c>
      <c r="AX150" s="221" t="s">
        <v>69</v>
      </c>
      <c r="AY150" s="221" t="s">
        <v>170</v>
      </c>
    </row>
    <row r="151" spans="2:65" s="88" customFormat="1" ht="27" customHeight="1">
      <c r="B151" s="102"/>
      <c r="C151" s="229" t="s">
        <v>334</v>
      </c>
      <c r="D151" s="229" t="s">
        <v>308</v>
      </c>
      <c r="E151" s="230" t="s">
        <v>366</v>
      </c>
      <c r="F151" s="231" t="s">
        <v>367</v>
      </c>
      <c r="G151" s="232" t="s">
        <v>176</v>
      </c>
      <c r="H151" s="233">
        <v>13</v>
      </c>
      <c r="I151" s="238"/>
      <c r="J151" s="234">
        <f>ROUND($I$151*$H$151,2)</f>
        <v>0</v>
      </c>
      <c r="K151" s="231"/>
      <c r="L151" s="235"/>
      <c r="M151" s="236"/>
      <c r="N151" s="237" t="s">
        <v>40</v>
      </c>
      <c r="P151" s="206">
        <f>$O$151*$H$151</f>
        <v>0</v>
      </c>
      <c r="Q151" s="206">
        <v>6.386</v>
      </c>
      <c r="R151" s="206">
        <f>$Q$151*$H$151</f>
        <v>83.018</v>
      </c>
      <c r="S151" s="206">
        <v>0</v>
      </c>
      <c r="T151" s="207">
        <f>$S$151*$H$151</f>
        <v>0</v>
      </c>
      <c r="AR151" s="82" t="s">
        <v>196</v>
      </c>
      <c r="AT151" s="82" t="s">
        <v>308</v>
      </c>
      <c r="AU151" s="82" t="s">
        <v>77</v>
      </c>
      <c r="AY151" s="88" t="s">
        <v>170</v>
      </c>
      <c r="BE151" s="208">
        <f>IF($N$151="základní",$J$151,0)</f>
        <v>0</v>
      </c>
      <c r="BF151" s="208">
        <f>IF($N$151="snížená",$J$151,0)</f>
        <v>0</v>
      </c>
      <c r="BG151" s="208">
        <f>IF($N$151="zákl. přenesená",$J$151,0)</f>
        <v>0</v>
      </c>
      <c r="BH151" s="208">
        <f>IF($N$151="sníž. přenesená",$J$151,0)</f>
        <v>0</v>
      </c>
      <c r="BI151" s="208">
        <f>IF($N$151="nulová",$J$151,0)</f>
        <v>0</v>
      </c>
      <c r="BJ151" s="82" t="s">
        <v>21</v>
      </c>
      <c r="BK151" s="208">
        <f>ROUND($I$151*$H$151,2)</f>
        <v>0</v>
      </c>
      <c r="BL151" s="82" t="s">
        <v>184</v>
      </c>
      <c r="BM151" s="82" t="s">
        <v>337</v>
      </c>
    </row>
    <row r="152" spans="2:65" s="88" customFormat="1" ht="15.75" customHeight="1">
      <c r="B152" s="102"/>
      <c r="C152" s="232" t="s">
        <v>337</v>
      </c>
      <c r="D152" s="232" t="s">
        <v>308</v>
      </c>
      <c r="E152" s="230" t="s">
        <v>470</v>
      </c>
      <c r="F152" s="231" t="s">
        <v>471</v>
      </c>
      <c r="G152" s="232" t="s">
        <v>176</v>
      </c>
      <c r="H152" s="233">
        <v>1</v>
      </c>
      <c r="I152" s="238"/>
      <c r="J152" s="234">
        <f>ROUND($I$152*$H$152,2)</f>
        <v>0</v>
      </c>
      <c r="K152" s="231"/>
      <c r="L152" s="235"/>
      <c r="M152" s="236"/>
      <c r="N152" s="237" t="s">
        <v>40</v>
      </c>
      <c r="P152" s="206">
        <f>$O$152*$H$152</f>
        <v>0</v>
      </c>
      <c r="Q152" s="206">
        <v>0</v>
      </c>
      <c r="R152" s="206">
        <f>$Q$152*$H$152</f>
        <v>0</v>
      </c>
      <c r="S152" s="206">
        <v>0</v>
      </c>
      <c r="T152" s="207">
        <f>$S$152*$H$152</f>
        <v>0</v>
      </c>
      <c r="AR152" s="82" t="s">
        <v>196</v>
      </c>
      <c r="AT152" s="82" t="s">
        <v>308</v>
      </c>
      <c r="AU152" s="82" t="s">
        <v>77</v>
      </c>
      <c r="AY152" s="82" t="s">
        <v>170</v>
      </c>
      <c r="BE152" s="208">
        <f>IF($N$152="základní",$J$152,0)</f>
        <v>0</v>
      </c>
      <c r="BF152" s="208">
        <f>IF($N$152="snížená",$J$152,0)</f>
        <v>0</v>
      </c>
      <c r="BG152" s="208">
        <f>IF($N$152="zákl. přenesená",$J$152,0)</f>
        <v>0</v>
      </c>
      <c r="BH152" s="208">
        <f>IF($N$152="sníž. přenesená",$J$152,0)</f>
        <v>0</v>
      </c>
      <c r="BI152" s="208">
        <f>IF($N$152="nulová",$J$152,0)</f>
        <v>0</v>
      </c>
      <c r="BJ152" s="82" t="s">
        <v>21</v>
      </c>
      <c r="BK152" s="208">
        <f>ROUND($I$152*$H$152,2)</f>
        <v>0</v>
      </c>
      <c r="BL152" s="82" t="s">
        <v>184</v>
      </c>
      <c r="BM152" s="82" t="s">
        <v>334</v>
      </c>
    </row>
    <row r="153" spans="2:63" s="188" customFormat="1" ht="30.75" customHeight="1">
      <c r="B153" s="187"/>
      <c r="D153" s="189" t="s">
        <v>68</v>
      </c>
      <c r="E153" s="196" t="s">
        <v>368</v>
      </c>
      <c r="F153" s="196" t="s">
        <v>369</v>
      </c>
      <c r="J153" s="197">
        <f>$BK$153</f>
        <v>0</v>
      </c>
      <c r="L153" s="187"/>
      <c r="M153" s="192"/>
      <c r="P153" s="193">
        <f>SUM($P$154:$P$163)</f>
        <v>0</v>
      </c>
      <c r="R153" s="193">
        <f>SUM($R$154:$R$163)</f>
        <v>1726.725223</v>
      </c>
      <c r="T153" s="194">
        <f>SUM($T$154:$T$163)</f>
        <v>0</v>
      </c>
      <c r="AR153" s="189" t="s">
        <v>21</v>
      </c>
      <c r="AT153" s="189" t="s">
        <v>68</v>
      </c>
      <c r="AU153" s="189" t="s">
        <v>21</v>
      </c>
      <c r="AY153" s="189" t="s">
        <v>170</v>
      </c>
      <c r="BK153" s="195">
        <f>SUM($BK$154:$BK$163)</f>
        <v>0</v>
      </c>
    </row>
    <row r="154" spans="2:65" s="88" customFormat="1" ht="15.75" customHeight="1">
      <c r="B154" s="102"/>
      <c r="C154" s="201" t="s">
        <v>348</v>
      </c>
      <c r="D154" s="201" t="s">
        <v>173</v>
      </c>
      <c r="E154" s="199" t="s">
        <v>379</v>
      </c>
      <c r="F154" s="200" t="s">
        <v>380</v>
      </c>
      <c r="G154" s="201" t="s">
        <v>199</v>
      </c>
      <c r="H154" s="202">
        <v>197.5</v>
      </c>
      <c r="I154" s="213"/>
      <c r="J154" s="203">
        <f>ROUND($I$154*$H$154,2)</f>
        <v>0</v>
      </c>
      <c r="K154" s="200" t="s">
        <v>1188</v>
      </c>
      <c r="L154" s="102"/>
      <c r="M154" s="204"/>
      <c r="N154" s="205" t="s">
        <v>40</v>
      </c>
      <c r="P154" s="206">
        <f>$O$154*$H$154</f>
        <v>0</v>
      </c>
      <c r="Q154" s="206">
        <v>2.83331</v>
      </c>
      <c r="R154" s="206">
        <f>$Q$154*$H$154</f>
        <v>559.578725</v>
      </c>
      <c r="S154" s="206">
        <v>0</v>
      </c>
      <c r="T154" s="207">
        <f>$S$154*$H$154</f>
        <v>0</v>
      </c>
      <c r="AR154" s="82" t="s">
        <v>184</v>
      </c>
      <c r="AT154" s="82" t="s">
        <v>173</v>
      </c>
      <c r="AU154" s="82" t="s">
        <v>77</v>
      </c>
      <c r="AY154" s="82" t="s">
        <v>170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82" t="s">
        <v>21</v>
      </c>
      <c r="BK154" s="208">
        <f>ROUND($I$154*$H$154,2)</f>
        <v>0</v>
      </c>
      <c r="BL154" s="82" t="s">
        <v>184</v>
      </c>
      <c r="BM154" s="82" t="s">
        <v>348</v>
      </c>
    </row>
    <row r="155" spans="2:51" s="88" customFormat="1" ht="15.75" customHeight="1">
      <c r="B155" s="215"/>
      <c r="D155" s="216" t="s">
        <v>223</v>
      </c>
      <c r="E155" s="217"/>
      <c r="F155" s="217" t="s">
        <v>472</v>
      </c>
      <c r="H155" s="218">
        <v>197.5</v>
      </c>
      <c r="L155" s="215"/>
      <c r="M155" s="219"/>
      <c r="T155" s="220"/>
      <c r="AT155" s="221" t="s">
        <v>223</v>
      </c>
      <c r="AU155" s="221" t="s">
        <v>77</v>
      </c>
      <c r="AV155" s="221" t="s">
        <v>77</v>
      </c>
      <c r="AW155" s="221" t="s">
        <v>149</v>
      </c>
      <c r="AX155" s="221" t="s">
        <v>69</v>
      </c>
      <c r="AY155" s="221" t="s">
        <v>170</v>
      </c>
    </row>
    <row r="156" spans="2:65" s="88" customFormat="1" ht="15.75" customHeight="1">
      <c r="B156" s="102"/>
      <c r="C156" s="198" t="s">
        <v>356</v>
      </c>
      <c r="D156" s="198" t="s">
        <v>173</v>
      </c>
      <c r="E156" s="199" t="s">
        <v>473</v>
      </c>
      <c r="F156" s="200" t="s">
        <v>474</v>
      </c>
      <c r="G156" s="201" t="s">
        <v>199</v>
      </c>
      <c r="H156" s="202">
        <v>43.7</v>
      </c>
      <c r="I156" s="213"/>
      <c r="J156" s="203">
        <f>ROUND($I$156*$H$156,2)</f>
        <v>0</v>
      </c>
      <c r="K156" s="200" t="s">
        <v>1188</v>
      </c>
      <c r="L156" s="102"/>
      <c r="M156" s="204"/>
      <c r="N156" s="205" t="s">
        <v>40</v>
      </c>
      <c r="P156" s="206">
        <f>$O$156*$H$156</f>
        <v>0</v>
      </c>
      <c r="Q156" s="206">
        <v>2.0328</v>
      </c>
      <c r="R156" s="206">
        <f>$Q$156*$H$156</f>
        <v>88.83336</v>
      </c>
      <c r="S156" s="206">
        <v>0</v>
      </c>
      <c r="T156" s="207">
        <f>$S$156*$H$156</f>
        <v>0</v>
      </c>
      <c r="AR156" s="82" t="s">
        <v>184</v>
      </c>
      <c r="AT156" s="82" t="s">
        <v>173</v>
      </c>
      <c r="AU156" s="82" t="s">
        <v>77</v>
      </c>
      <c r="AY156" s="88" t="s">
        <v>170</v>
      </c>
      <c r="BE156" s="208">
        <f>IF($N$156="základní",$J$156,0)</f>
        <v>0</v>
      </c>
      <c r="BF156" s="208">
        <f>IF($N$156="snížená",$J$156,0)</f>
        <v>0</v>
      </c>
      <c r="BG156" s="208">
        <f>IF($N$156="zákl. přenesená",$J$156,0)</f>
        <v>0</v>
      </c>
      <c r="BH156" s="208">
        <f>IF($N$156="sníž. přenesená",$J$156,0)</f>
        <v>0</v>
      </c>
      <c r="BI156" s="208">
        <f>IF($N$156="nulová",$J$156,0)</f>
        <v>0</v>
      </c>
      <c r="BJ156" s="82" t="s">
        <v>21</v>
      </c>
      <c r="BK156" s="208">
        <f>ROUND($I$156*$H$156,2)</f>
        <v>0</v>
      </c>
      <c r="BL156" s="82" t="s">
        <v>184</v>
      </c>
      <c r="BM156" s="82" t="s">
        <v>356</v>
      </c>
    </row>
    <row r="157" spans="2:51" s="88" customFormat="1" ht="15.75" customHeight="1">
      <c r="B157" s="215"/>
      <c r="D157" s="216" t="s">
        <v>223</v>
      </c>
      <c r="E157" s="217"/>
      <c r="F157" s="217" t="s">
        <v>475</v>
      </c>
      <c r="H157" s="218">
        <v>43.7</v>
      </c>
      <c r="L157" s="215"/>
      <c r="M157" s="219"/>
      <c r="T157" s="220"/>
      <c r="AT157" s="221" t="s">
        <v>223</v>
      </c>
      <c r="AU157" s="221" t="s">
        <v>77</v>
      </c>
      <c r="AV157" s="221" t="s">
        <v>77</v>
      </c>
      <c r="AW157" s="221" t="s">
        <v>149</v>
      </c>
      <c r="AX157" s="221" t="s">
        <v>69</v>
      </c>
      <c r="AY157" s="221" t="s">
        <v>170</v>
      </c>
    </row>
    <row r="158" spans="2:65" s="88" customFormat="1" ht="15.75" customHeight="1">
      <c r="B158" s="102"/>
      <c r="C158" s="198" t="s">
        <v>365</v>
      </c>
      <c r="D158" s="198" t="s">
        <v>173</v>
      </c>
      <c r="E158" s="199" t="s">
        <v>383</v>
      </c>
      <c r="F158" s="200" t="s">
        <v>384</v>
      </c>
      <c r="G158" s="201" t="s">
        <v>199</v>
      </c>
      <c r="H158" s="202">
        <v>454.2</v>
      </c>
      <c r="I158" s="213"/>
      <c r="J158" s="203">
        <f>ROUND($I$158*$H$158,2)</f>
        <v>0</v>
      </c>
      <c r="K158" s="200" t="s">
        <v>1188</v>
      </c>
      <c r="L158" s="102"/>
      <c r="M158" s="204"/>
      <c r="N158" s="205" t="s">
        <v>40</v>
      </c>
      <c r="P158" s="206">
        <f>$O$158*$H$158</f>
        <v>0</v>
      </c>
      <c r="Q158" s="206">
        <v>2.21</v>
      </c>
      <c r="R158" s="206">
        <f>$Q$158*$H$158</f>
        <v>1003.7819999999999</v>
      </c>
      <c r="S158" s="206">
        <v>0</v>
      </c>
      <c r="T158" s="207">
        <f>$S$158*$H$158</f>
        <v>0</v>
      </c>
      <c r="AR158" s="82" t="s">
        <v>184</v>
      </c>
      <c r="AT158" s="82" t="s">
        <v>173</v>
      </c>
      <c r="AU158" s="82" t="s">
        <v>77</v>
      </c>
      <c r="AY158" s="88" t="s">
        <v>170</v>
      </c>
      <c r="BE158" s="208">
        <f>IF($N$158="základní",$J$158,0)</f>
        <v>0</v>
      </c>
      <c r="BF158" s="208">
        <f>IF($N$158="snížená",$J$158,0)</f>
        <v>0</v>
      </c>
      <c r="BG158" s="208">
        <f>IF($N$158="zákl. přenesená",$J$158,0)</f>
        <v>0</v>
      </c>
      <c r="BH158" s="208">
        <f>IF($N$158="sníž. přenesená",$J$158,0)</f>
        <v>0</v>
      </c>
      <c r="BI158" s="208">
        <f>IF($N$158="nulová",$J$158,0)</f>
        <v>0</v>
      </c>
      <c r="BJ158" s="82" t="s">
        <v>21</v>
      </c>
      <c r="BK158" s="208">
        <f>ROUND($I$158*$H$158,2)</f>
        <v>0</v>
      </c>
      <c r="BL158" s="82" t="s">
        <v>184</v>
      </c>
      <c r="BM158" s="82" t="s">
        <v>365</v>
      </c>
    </row>
    <row r="159" spans="2:51" s="88" customFormat="1" ht="15.75" customHeight="1">
      <c r="B159" s="215"/>
      <c r="D159" s="216" t="s">
        <v>223</v>
      </c>
      <c r="E159" s="217"/>
      <c r="F159" s="217" t="s">
        <v>476</v>
      </c>
      <c r="H159" s="218">
        <v>454.2</v>
      </c>
      <c r="L159" s="215"/>
      <c r="M159" s="219"/>
      <c r="T159" s="220"/>
      <c r="AT159" s="221" t="s">
        <v>223</v>
      </c>
      <c r="AU159" s="221" t="s">
        <v>77</v>
      </c>
      <c r="AV159" s="221" t="s">
        <v>77</v>
      </c>
      <c r="AW159" s="221" t="s">
        <v>149</v>
      </c>
      <c r="AX159" s="221" t="s">
        <v>69</v>
      </c>
      <c r="AY159" s="221" t="s">
        <v>170</v>
      </c>
    </row>
    <row r="160" spans="2:65" s="88" customFormat="1" ht="15.75" customHeight="1">
      <c r="B160" s="102"/>
      <c r="C160" s="198" t="s">
        <v>370</v>
      </c>
      <c r="D160" s="198" t="s">
        <v>173</v>
      </c>
      <c r="E160" s="199" t="s">
        <v>387</v>
      </c>
      <c r="F160" s="200" t="s">
        <v>388</v>
      </c>
      <c r="G160" s="201" t="s">
        <v>180</v>
      </c>
      <c r="H160" s="202">
        <v>1514</v>
      </c>
      <c r="I160" s="213"/>
      <c r="J160" s="203">
        <f>ROUND($I$160*$H$160,2)</f>
        <v>0</v>
      </c>
      <c r="K160" s="200" t="s">
        <v>1188</v>
      </c>
      <c r="L160" s="102"/>
      <c r="M160" s="204"/>
      <c r="N160" s="205" t="s">
        <v>40</v>
      </c>
      <c r="P160" s="206">
        <f>$O$160*$H$160</f>
        <v>0</v>
      </c>
      <c r="Q160" s="206">
        <v>0</v>
      </c>
      <c r="R160" s="206">
        <f>$Q$160*$H$160</f>
        <v>0</v>
      </c>
      <c r="S160" s="206">
        <v>0</v>
      </c>
      <c r="T160" s="207">
        <f>$S$160*$H$160</f>
        <v>0</v>
      </c>
      <c r="AR160" s="82" t="s">
        <v>184</v>
      </c>
      <c r="AT160" s="82" t="s">
        <v>173</v>
      </c>
      <c r="AU160" s="82" t="s">
        <v>77</v>
      </c>
      <c r="AY160" s="88" t="s">
        <v>170</v>
      </c>
      <c r="BE160" s="208">
        <f>IF($N$160="základní",$J$160,0)</f>
        <v>0</v>
      </c>
      <c r="BF160" s="208">
        <f>IF($N$160="snížená",$J$160,0)</f>
        <v>0</v>
      </c>
      <c r="BG160" s="208">
        <f>IF($N$160="zákl. přenesená",$J$160,0)</f>
        <v>0</v>
      </c>
      <c r="BH160" s="208">
        <f>IF($N$160="sníž. přenesená",$J$160,0)</f>
        <v>0</v>
      </c>
      <c r="BI160" s="208">
        <f>IF($N$160="nulová",$J$160,0)</f>
        <v>0</v>
      </c>
      <c r="BJ160" s="82" t="s">
        <v>21</v>
      </c>
      <c r="BK160" s="208">
        <f>ROUND($I$160*$H$160,2)</f>
        <v>0</v>
      </c>
      <c r="BL160" s="82" t="s">
        <v>184</v>
      </c>
      <c r="BM160" s="82" t="s">
        <v>370</v>
      </c>
    </row>
    <row r="161" spans="2:51" s="88" customFormat="1" ht="15.75" customHeight="1">
      <c r="B161" s="215"/>
      <c r="D161" s="216" t="s">
        <v>223</v>
      </c>
      <c r="E161" s="217"/>
      <c r="F161" s="217" t="s">
        <v>477</v>
      </c>
      <c r="H161" s="218">
        <v>1514</v>
      </c>
      <c r="L161" s="215"/>
      <c r="M161" s="219"/>
      <c r="T161" s="220"/>
      <c r="AT161" s="221" t="s">
        <v>223</v>
      </c>
      <c r="AU161" s="221" t="s">
        <v>77</v>
      </c>
      <c r="AV161" s="221" t="s">
        <v>77</v>
      </c>
      <c r="AW161" s="221" t="s">
        <v>149</v>
      </c>
      <c r="AX161" s="221" t="s">
        <v>69</v>
      </c>
      <c r="AY161" s="221" t="s">
        <v>170</v>
      </c>
    </row>
    <row r="162" spans="2:65" s="88" customFormat="1" ht="15.75" customHeight="1">
      <c r="B162" s="102"/>
      <c r="C162" s="198" t="s">
        <v>374</v>
      </c>
      <c r="D162" s="198" t="s">
        <v>173</v>
      </c>
      <c r="E162" s="199" t="s">
        <v>478</v>
      </c>
      <c r="F162" s="200" t="s">
        <v>479</v>
      </c>
      <c r="G162" s="201" t="s">
        <v>180</v>
      </c>
      <c r="H162" s="202">
        <v>63.4</v>
      </c>
      <c r="I162" s="213"/>
      <c r="J162" s="203">
        <f>ROUND($I$162*$H$162,2)</f>
        <v>0</v>
      </c>
      <c r="K162" s="200" t="s">
        <v>1188</v>
      </c>
      <c r="L162" s="102"/>
      <c r="M162" s="204"/>
      <c r="N162" s="205" t="s">
        <v>40</v>
      </c>
      <c r="P162" s="206">
        <f>$O$162*$H$162</f>
        <v>0</v>
      </c>
      <c r="Q162" s="206">
        <v>1.17557</v>
      </c>
      <c r="R162" s="206">
        <f>$Q$162*$H$162</f>
        <v>74.531138</v>
      </c>
      <c r="S162" s="206">
        <v>0</v>
      </c>
      <c r="T162" s="207">
        <f>$S$162*$H$162</f>
        <v>0</v>
      </c>
      <c r="AR162" s="82" t="s">
        <v>184</v>
      </c>
      <c r="AT162" s="82" t="s">
        <v>173</v>
      </c>
      <c r="AU162" s="82" t="s">
        <v>77</v>
      </c>
      <c r="AY162" s="88" t="s">
        <v>170</v>
      </c>
      <c r="BE162" s="208">
        <f>IF($N$162="základní",$J$162,0)</f>
        <v>0</v>
      </c>
      <c r="BF162" s="208">
        <f>IF($N$162="snížená",$J$162,0)</f>
        <v>0</v>
      </c>
      <c r="BG162" s="208">
        <f>IF($N$162="zákl. přenesená",$J$162,0)</f>
        <v>0</v>
      </c>
      <c r="BH162" s="208">
        <f>IF($N$162="sníž. přenesená",$J$162,0)</f>
        <v>0</v>
      </c>
      <c r="BI162" s="208">
        <f>IF($N$162="nulová",$J$162,0)</f>
        <v>0</v>
      </c>
      <c r="BJ162" s="82" t="s">
        <v>21</v>
      </c>
      <c r="BK162" s="208">
        <f>ROUND($I$162*$H$162,2)</f>
        <v>0</v>
      </c>
      <c r="BL162" s="82" t="s">
        <v>184</v>
      </c>
      <c r="BM162" s="82" t="s">
        <v>374</v>
      </c>
    </row>
    <row r="163" spans="2:51" s="88" customFormat="1" ht="15.75" customHeight="1">
      <c r="B163" s="215"/>
      <c r="D163" s="216" t="s">
        <v>223</v>
      </c>
      <c r="E163" s="217"/>
      <c r="F163" s="217" t="s">
        <v>480</v>
      </c>
      <c r="H163" s="218">
        <v>63.4</v>
      </c>
      <c r="L163" s="215"/>
      <c r="M163" s="219"/>
      <c r="T163" s="220"/>
      <c r="AT163" s="221" t="s">
        <v>223</v>
      </c>
      <c r="AU163" s="221" t="s">
        <v>77</v>
      </c>
      <c r="AV163" s="221" t="s">
        <v>77</v>
      </c>
      <c r="AW163" s="221" t="s">
        <v>149</v>
      </c>
      <c r="AX163" s="221" t="s">
        <v>69</v>
      </c>
      <c r="AY163" s="221" t="s">
        <v>170</v>
      </c>
    </row>
    <row r="164" spans="2:63" s="188" customFormat="1" ht="30.75" customHeight="1">
      <c r="B164" s="187"/>
      <c r="D164" s="189" t="s">
        <v>68</v>
      </c>
      <c r="E164" s="196" t="s">
        <v>394</v>
      </c>
      <c r="F164" s="196" t="s">
        <v>395</v>
      </c>
      <c r="J164" s="197">
        <f>$BK$164</f>
        <v>0</v>
      </c>
      <c r="L164" s="187"/>
      <c r="M164" s="192"/>
      <c r="P164" s="193">
        <f>SUM($P$165:$P$166)</f>
        <v>0</v>
      </c>
      <c r="R164" s="193">
        <f>SUM($R$165:$R$166)</f>
        <v>124.80000000000001</v>
      </c>
      <c r="T164" s="194">
        <f>SUM($T$165:$T$166)</f>
        <v>0</v>
      </c>
      <c r="AR164" s="189" t="s">
        <v>21</v>
      </c>
      <c r="AT164" s="189" t="s">
        <v>68</v>
      </c>
      <c r="AU164" s="189" t="s">
        <v>21</v>
      </c>
      <c r="AY164" s="189" t="s">
        <v>170</v>
      </c>
      <c r="BK164" s="195">
        <f>SUM($BK$165:$BK$166)</f>
        <v>0</v>
      </c>
    </row>
    <row r="165" spans="2:65" s="88" customFormat="1" ht="15.75" customHeight="1">
      <c r="B165" s="102"/>
      <c r="C165" s="198" t="s">
        <v>378</v>
      </c>
      <c r="D165" s="198" t="s">
        <v>173</v>
      </c>
      <c r="E165" s="199" t="s">
        <v>397</v>
      </c>
      <c r="F165" s="200" t="s">
        <v>398</v>
      </c>
      <c r="G165" s="201" t="s">
        <v>180</v>
      </c>
      <c r="H165" s="202">
        <v>80</v>
      </c>
      <c r="I165" s="213"/>
      <c r="J165" s="203">
        <f>ROUND($I$165*$H$165,2)</f>
        <v>0</v>
      </c>
      <c r="K165" s="200" t="s">
        <v>1188</v>
      </c>
      <c r="L165" s="102"/>
      <c r="M165" s="204"/>
      <c r="N165" s="205" t="s">
        <v>40</v>
      </c>
      <c r="P165" s="206">
        <f>$O$165*$H$165</f>
        <v>0</v>
      </c>
      <c r="Q165" s="206">
        <v>1.56</v>
      </c>
      <c r="R165" s="206">
        <f>$Q$165*$H$165</f>
        <v>124.80000000000001</v>
      </c>
      <c r="S165" s="206">
        <v>0</v>
      </c>
      <c r="T165" s="207">
        <f>$S$165*$H$165</f>
        <v>0</v>
      </c>
      <c r="AR165" s="82" t="s">
        <v>177</v>
      </c>
      <c r="AT165" s="82" t="s">
        <v>173</v>
      </c>
      <c r="AU165" s="82" t="s">
        <v>77</v>
      </c>
      <c r="AY165" s="88" t="s">
        <v>170</v>
      </c>
      <c r="BE165" s="208">
        <f>IF($N$165="základní",$J$165,0)</f>
        <v>0</v>
      </c>
      <c r="BF165" s="208">
        <f>IF($N$165="snížená",$J$165,0)</f>
        <v>0</v>
      </c>
      <c r="BG165" s="208">
        <f>IF($N$165="zákl. přenesená",$J$165,0)</f>
        <v>0</v>
      </c>
      <c r="BH165" s="208">
        <f>IF($N$165="sníž. přenesená",$J$165,0)</f>
        <v>0</v>
      </c>
      <c r="BI165" s="208">
        <f>IF($N$165="nulová",$J$165,0)</f>
        <v>0</v>
      </c>
      <c r="BJ165" s="82" t="s">
        <v>21</v>
      </c>
      <c r="BK165" s="208">
        <f>ROUND($I$165*$H$165,2)</f>
        <v>0</v>
      </c>
      <c r="BL165" s="82" t="s">
        <v>177</v>
      </c>
      <c r="BM165" s="82" t="s">
        <v>378</v>
      </c>
    </row>
    <row r="166" spans="2:51" s="88" customFormat="1" ht="15.75" customHeight="1">
      <c r="B166" s="215"/>
      <c r="D166" s="216" t="s">
        <v>223</v>
      </c>
      <c r="E166" s="217"/>
      <c r="F166" s="217" t="s">
        <v>481</v>
      </c>
      <c r="H166" s="218">
        <v>80</v>
      </c>
      <c r="L166" s="215"/>
      <c r="M166" s="219"/>
      <c r="T166" s="220"/>
      <c r="AT166" s="221" t="s">
        <v>223</v>
      </c>
      <c r="AU166" s="221" t="s">
        <v>77</v>
      </c>
      <c r="AV166" s="221" t="s">
        <v>77</v>
      </c>
      <c r="AW166" s="221" t="s">
        <v>149</v>
      </c>
      <c r="AX166" s="221" t="s">
        <v>69</v>
      </c>
      <c r="AY166" s="221" t="s">
        <v>170</v>
      </c>
    </row>
    <row r="167" spans="2:63" s="188" customFormat="1" ht="30.75" customHeight="1">
      <c r="B167" s="187"/>
      <c r="D167" s="189" t="s">
        <v>68</v>
      </c>
      <c r="E167" s="196" t="s">
        <v>400</v>
      </c>
      <c r="F167" s="196" t="s">
        <v>401</v>
      </c>
      <c r="J167" s="197">
        <f>$BK$167</f>
        <v>0</v>
      </c>
      <c r="L167" s="187"/>
      <c r="M167" s="192"/>
      <c r="P167" s="193">
        <f>SUM($P$168:$P$171)</f>
        <v>0</v>
      </c>
      <c r="R167" s="193">
        <f>SUM($R$168:$R$171)</f>
        <v>0.034499999999999996</v>
      </c>
      <c r="T167" s="194">
        <f>SUM($T$168:$T$171)</f>
        <v>59.5</v>
      </c>
      <c r="AR167" s="189" t="s">
        <v>21</v>
      </c>
      <c r="AT167" s="189" t="s">
        <v>68</v>
      </c>
      <c r="AU167" s="189" t="s">
        <v>21</v>
      </c>
      <c r="AY167" s="189" t="s">
        <v>170</v>
      </c>
      <c r="BK167" s="195">
        <f>SUM($BK$168:$BK$171)</f>
        <v>0</v>
      </c>
    </row>
    <row r="168" spans="2:65" s="88" customFormat="1" ht="15.75" customHeight="1">
      <c r="B168" s="102"/>
      <c r="C168" s="198" t="s">
        <v>382</v>
      </c>
      <c r="D168" s="198" t="s">
        <v>173</v>
      </c>
      <c r="E168" s="199" t="s">
        <v>403</v>
      </c>
      <c r="F168" s="200" t="s">
        <v>404</v>
      </c>
      <c r="G168" s="201" t="s">
        <v>340</v>
      </c>
      <c r="H168" s="202">
        <v>59.5</v>
      </c>
      <c r="I168" s="213"/>
      <c r="J168" s="203">
        <f>ROUND($I$168*$H$168,2)</f>
        <v>0</v>
      </c>
      <c r="K168" s="200" t="s">
        <v>1188</v>
      </c>
      <c r="L168" s="102"/>
      <c r="M168" s="204"/>
      <c r="N168" s="205" t="s">
        <v>40</v>
      </c>
      <c r="P168" s="206">
        <f>$O$168*$H$168</f>
        <v>0</v>
      </c>
      <c r="Q168" s="206">
        <v>0</v>
      </c>
      <c r="R168" s="206">
        <f>$Q$168*$H$168</f>
        <v>0</v>
      </c>
      <c r="S168" s="206">
        <v>0</v>
      </c>
      <c r="T168" s="207">
        <f>$S$168*$H$168</f>
        <v>0</v>
      </c>
      <c r="AR168" s="82" t="s">
        <v>184</v>
      </c>
      <c r="AT168" s="82" t="s">
        <v>173</v>
      </c>
      <c r="AU168" s="82" t="s">
        <v>77</v>
      </c>
      <c r="AY168" s="88" t="s">
        <v>170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82" t="s">
        <v>21</v>
      </c>
      <c r="BK168" s="208">
        <f>ROUND($I$168*$H$168,2)</f>
        <v>0</v>
      </c>
      <c r="BL168" s="82" t="s">
        <v>184</v>
      </c>
      <c r="BM168" s="82" t="s">
        <v>382</v>
      </c>
    </row>
    <row r="169" spans="2:65" s="88" customFormat="1" ht="15.75" customHeight="1">
      <c r="B169" s="102"/>
      <c r="C169" s="201" t="s">
        <v>386</v>
      </c>
      <c r="D169" s="201" t="s">
        <v>173</v>
      </c>
      <c r="E169" s="199" t="s">
        <v>406</v>
      </c>
      <c r="F169" s="200" t="s">
        <v>407</v>
      </c>
      <c r="G169" s="201" t="s">
        <v>340</v>
      </c>
      <c r="H169" s="202">
        <v>59.5</v>
      </c>
      <c r="I169" s="213"/>
      <c r="J169" s="203">
        <f>ROUND($I$169*$H$169,2)</f>
        <v>0</v>
      </c>
      <c r="K169" s="200" t="s">
        <v>1188</v>
      </c>
      <c r="L169" s="102"/>
      <c r="M169" s="204"/>
      <c r="N169" s="205" t="s">
        <v>40</v>
      </c>
      <c r="P169" s="206">
        <f>$O$169*$H$169</f>
        <v>0</v>
      </c>
      <c r="Q169" s="206">
        <v>0</v>
      </c>
      <c r="R169" s="206">
        <f>$Q$169*$H$169</f>
        <v>0</v>
      </c>
      <c r="S169" s="206">
        <v>0</v>
      </c>
      <c r="T169" s="207">
        <f>$S$169*$H$169</f>
        <v>0</v>
      </c>
      <c r="AR169" s="82" t="s">
        <v>184</v>
      </c>
      <c r="AT169" s="82" t="s">
        <v>173</v>
      </c>
      <c r="AU169" s="82" t="s">
        <v>77</v>
      </c>
      <c r="AY169" s="82" t="s">
        <v>170</v>
      </c>
      <c r="BE169" s="208">
        <f>IF($N$169="základní",$J$169,0)</f>
        <v>0</v>
      </c>
      <c r="BF169" s="208">
        <f>IF($N$169="snížená",$J$169,0)</f>
        <v>0</v>
      </c>
      <c r="BG169" s="208">
        <f>IF($N$169="zákl. přenesená",$J$169,0)</f>
        <v>0</v>
      </c>
      <c r="BH169" s="208">
        <f>IF($N$169="sníž. přenesená",$J$169,0)</f>
        <v>0</v>
      </c>
      <c r="BI169" s="208">
        <f>IF($N$169="nulová",$J$169,0)</f>
        <v>0</v>
      </c>
      <c r="BJ169" s="82" t="s">
        <v>21</v>
      </c>
      <c r="BK169" s="208">
        <f>ROUND($I$169*$H$169,2)</f>
        <v>0</v>
      </c>
      <c r="BL169" s="82" t="s">
        <v>184</v>
      </c>
      <c r="BM169" s="82" t="s">
        <v>386</v>
      </c>
    </row>
    <row r="170" spans="2:65" s="88" customFormat="1" ht="15.75" customHeight="1">
      <c r="B170" s="102"/>
      <c r="C170" s="201" t="s">
        <v>390</v>
      </c>
      <c r="D170" s="201" t="s">
        <v>173</v>
      </c>
      <c r="E170" s="199" t="s">
        <v>409</v>
      </c>
      <c r="F170" s="200" t="s">
        <v>410</v>
      </c>
      <c r="G170" s="201" t="s">
        <v>199</v>
      </c>
      <c r="H170" s="202">
        <v>25</v>
      </c>
      <c r="I170" s="213"/>
      <c r="J170" s="203">
        <f>ROUND($I$170*$H$170,2)</f>
        <v>0</v>
      </c>
      <c r="K170" s="200" t="s">
        <v>1188</v>
      </c>
      <c r="L170" s="102"/>
      <c r="M170" s="204"/>
      <c r="N170" s="205" t="s">
        <v>40</v>
      </c>
      <c r="P170" s="206">
        <f>$O$170*$H$170</f>
        <v>0</v>
      </c>
      <c r="Q170" s="206">
        <v>0.00138</v>
      </c>
      <c r="R170" s="206">
        <f>$Q$170*$H$170</f>
        <v>0.034499999999999996</v>
      </c>
      <c r="S170" s="206">
        <v>2.38</v>
      </c>
      <c r="T170" s="207">
        <f>$S$170*$H$170</f>
        <v>59.5</v>
      </c>
      <c r="AR170" s="82" t="s">
        <v>184</v>
      </c>
      <c r="AT170" s="82" t="s">
        <v>173</v>
      </c>
      <c r="AU170" s="82" t="s">
        <v>77</v>
      </c>
      <c r="AY170" s="82" t="s">
        <v>170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82" t="s">
        <v>21</v>
      </c>
      <c r="BK170" s="208">
        <f>ROUND($I$170*$H$170,2)</f>
        <v>0</v>
      </c>
      <c r="BL170" s="82" t="s">
        <v>184</v>
      </c>
      <c r="BM170" s="82" t="s">
        <v>390</v>
      </c>
    </row>
    <row r="171" spans="2:51" s="88" customFormat="1" ht="15.75" customHeight="1">
      <c r="B171" s="215"/>
      <c r="D171" s="216" t="s">
        <v>223</v>
      </c>
      <c r="E171" s="217"/>
      <c r="F171" s="217" t="s">
        <v>482</v>
      </c>
      <c r="H171" s="218">
        <v>25</v>
      </c>
      <c r="L171" s="215"/>
      <c r="M171" s="219"/>
      <c r="T171" s="220"/>
      <c r="AT171" s="221" t="s">
        <v>223</v>
      </c>
      <c r="AU171" s="221" t="s">
        <v>77</v>
      </c>
      <c r="AV171" s="221" t="s">
        <v>77</v>
      </c>
      <c r="AW171" s="221" t="s">
        <v>149</v>
      </c>
      <c r="AX171" s="221" t="s">
        <v>69</v>
      </c>
      <c r="AY171" s="221" t="s">
        <v>170</v>
      </c>
    </row>
    <row r="172" spans="2:63" s="188" customFormat="1" ht="30.75" customHeight="1">
      <c r="B172" s="187"/>
      <c r="D172" s="189" t="s">
        <v>68</v>
      </c>
      <c r="E172" s="196" t="s">
        <v>412</v>
      </c>
      <c r="F172" s="196" t="s">
        <v>413</v>
      </c>
      <c r="J172" s="197">
        <f>$BK$172</f>
        <v>0</v>
      </c>
      <c r="L172" s="187"/>
      <c r="M172" s="192"/>
      <c r="P172" s="193">
        <f>$P$173</f>
        <v>0</v>
      </c>
      <c r="R172" s="193">
        <f>$R$173</f>
        <v>0</v>
      </c>
      <c r="T172" s="194">
        <f>$T$173</f>
        <v>0</v>
      </c>
      <c r="AR172" s="189" t="s">
        <v>21</v>
      </c>
      <c r="AT172" s="189" t="s">
        <v>68</v>
      </c>
      <c r="AU172" s="189" t="s">
        <v>21</v>
      </c>
      <c r="AY172" s="189" t="s">
        <v>170</v>
      </c>
      <c r="BK172" s="195">
        <f>$BK$173</f>
        <v>0</v>
      </c>
    </row>
    <row r="173" spans="2:65" s="88" customFormat="1" ht="15.75" customHeight="1">
      <c r="B173" s="102"/>
      <c r="C173" s="198" t="s">
        <v>396</v>
      </c>
      <c r="D173" s="198" t="s">
        <v>173</v>
      </c>
      <c r="E173" s="199" t="s">
        <v>415</v>
      </c>
      <c r="F173" s="200" t="s">
        <v>416</v>
      </c>
      <c r="G173" s="201" t="s">
        <v>340</v>
      </c>
      <c r="H173" s="202">
        <v>3373.381</v>
      </c>
      <c r="I173" s="213"/>
      <c r="J173" s="203">
        <f>ROUND($I$173*$H$173,2)</f>
        <v>0</v>
      </c>
      <c r="K173" s="200" t="s">
        <v>1188</v>
      </c>
      <c r="L173" s="102"/>
      <c r="M173" s="204"/>
      <c r="N173" s="205" t="s">
        <v>40</v>
      </c>
      <c r="P173" s="206">
        <f>$O$173*$H$173</f>
        <v>0</v>
      </c>
      <c r="Q173" s="206">
        <v>0</v>
      </c>
      <c r="R173" s="206">
        <f>$Q$173*$H$173</f>
        <v>0</v>
      </c>
      <c r="S173" s="206">
        <v>0</v>
      </c>
      <c r="T173" s="207">
        <f>$S$173*$H$173</f>
        <v>0</v>
      </c>
      <c r="AR173" s="82" t="s">
        <v>184</v>
      </c>
      <c r="AT173" s="82" t="s">
        <v>173</v>
      </c>
      <c r="AU173" s="82" t="s">
        <v>77</v>
      </c>
      <c r="AY173" s="88" t="s">
        <v>170</v>
      </c>
      <c r="BE173" s="208">
        <f>IF($N$173="základní",$J$173,0)</f>
        <v>0</v>
      </c>
      <c r="BF173" s="208">
        <f>IF($N$173="snížená",$J$173,0)</f>
        <v>0</v>
      </c>
      <c r="BG173" s="208">
        <f>IF($N$173="zákl. přenesená",$J$173,0)</f>
        <v>0</v>
      </c>
      <c r="BH173" s="208">
        <f>IF($N$173="sníž. přenesená",$J$173,0)</f>
        <v>0</v>
      </c>
      <c r="BI173" s="208">
        <f>IF($N$173="nulová",$J$173,0)</f>
        <v>0</v>
      </c>
      <c r="BJ173" s="82" t="s">
        <v>21</v>
      </c>
      <c r="BK173" s="208">
        <f>ROUND($I$173*$H$173,2)</f>
        <v>0</v>
      </c>
      <c r="BL173" s="82" t="s">
        <v>184</v>
      </c>
      <c r="BM173" s="82" t="s">
        <v>396</v>
      </c>
    </row>
    <row r="174" spans="2:63" s="188" customFormat="1" ht="37.5" customHeight="1">
      <c r="B174" s="187"/>
      <c r="D174" s="189" t="s">
        <v>68</v>
      </c>
      <c r="E174" s="190" t="s">
        <v>417</v>
      </c>
      <c r="F174" s="190" t="s">
        <v>417</v>
      </c>
      <c r="J174" s="191">
        <f>$BK$174</f>
        <v>0</v>
      </c>
      <c r="L174" s="187"/>
      <c r="M174" s="192"/>
      <c r="P174" s="193">
        <f>$P$175</f>
        <v>0</v>
      </c>
      <c r="R174" s="193">
        <f>$R$175</f>
        <v>0.00115</v>
      </c>
      <c r="T174" s="194">
        <f>$T$175</f>
        <v>0</v>
      </c>
      <c r="AR174" s="189" t="s">
        <v>77</v>
      </c>
      <c r="AT174" s="189" t="s">
        <v>68</v>
      </c>
      <c r="AU174" s="189" t="s">
        <v>69</v>
      </c>
      <c r="AY174" s="189" t="s">
        <v>170</v>
      </c>
      <c r="BK174" s="195">
        <f>$BK$175</f>
        <v>0</v>
      </c>
    </row>
    <row r="175" spans="2:63" s="188" customFormat="1" ht="21" customHeight="1">
      <c r="B175" s="187"/>
      <c r="D175" s="189" t="s">
        <v>68</v>
      </c>
      <c r="E175" s="196" t="s">
        <v>418</v>
      </c>
      <c r="F175" s="196" t="s">
        <v>419</v>
      </c>
      <c r="J175" s="197">
        <f>$BK$175</f>
        <v>0</v>
      </c>
      <c r="L175" s="187"/>
      <c r="M175" s="192"/>
      <c r="P175" s="193">
        <f>SUM($P$176:$P$179)</f>
        <v>0</v>
      </c>
      <c r="R175" s="193">
        <f>SUM($R$176:$R$179)</f>
        <v>0.00115</v>
      </c>
      <c r="T175" s="194">
        <f>SUM($T$176:$T$179)</f>
        <v>0</v>
      </c>
      <c r="AR175" s="189" t="s">
        <v>77</v>
      </c>
      <c r="AT175" s="189" t="s">
        <v>68</v>
      </c>
      <c r="AU175" s="189" t="s">
        <v>21</v>
      </c>
      <c r="AY175" s="189" t="s">
        <v>170</v>
      </c>
      <c r="BK175" s="195">
        <f>SUM($BK$176:$BK$179)</f>
        <v>0</v>
      </c>
    </row>
    <row r="176" spans="2:65" s="88" customFormat="1" ht="15.75" customHeight="1">
      <c r="B176" s="102"/>
      <c r="C176" s="201" t="s">
        <v>402</v>
      </c>
      <c r="D176" s="201" t="s">
        <v>173</v>
      </c>
      <c r="E176" s="199" t="s">
        <v>421</v>
      </c>
      <c r="F176" s="200" t="s">
        <v>422</v>
      </c>
      <c r="G176" s="201" t="s">
        <v>423</v>
      </c>
      <c r="H176" s="202">
        <v>23</v>
      </c>
      <c r="I176" s="213"/>
      <c r="J176" s="203">
        <f>ROUND($I$176*$H$176,2)</f>
        <v>0</v>
      </c>
      <c r="K176" s="200" t="s">
        <v>1188</v>
      </c>
      <c r="L176" s="102"/>
      <c r="M176" s="204"/>
      <c r="N176" s="205" t="s">
        <v>40</v>
      </c>
      <c r="P176" s="206">
        <f>$O$176*$H$176</f>
        <v>0</v>
      </c>
      <c r="Q176" s="206">
        <v>5E-05</v>
      </c>
      <c r="R176" s="206">
        <f>$Q$176*$H$176</f>
        <v>0.00115</v>
      </c>
      <c r="S176" s="206">
        <v>0</v>
      </c>
      <c r="T176" s="207">
        <f>$S$176*$H$176</f>
        <v>0</v>
      </c>
      <c r="AR176" s="82" t="s">
        <v>276</v>
      </c>
      <c r="AT176" s="82" t="s">
        <v>173</v>
      </c>
      <c r="AU176" s="82" t="s">
        <v>77</v>
      </c>
      <c r="AY176" s="82" t="s">
        <v>170</v>
      </c>
      <c r="BE176" s="208">
        <f>IF($N$176="základní",$J$176,0)</f>
        <v>0</v>
      </c>
      <c r="BF176" s="208">
        <f>IF($N$176="snížená",$J$176,0)</f>
        <v>0</v>
      </c>
      <c r="BG176" s="208">
        <f>IF($N$176="zákl. přenesená",$J$176,0)</f>
        <v>0</v>
      </c>
      <c r="BH176" s="208">
        <f>IF($N$176="sníž. přenesená",$J$176,0)</f>
        <v>0</v>
      </c>
      <c r="BI176" s="208">
        <f>IF($N$176="nulová",$J$176,0)</f>
        <v>0</v>
      </c>
      <c r="BJ176" s="82" t="s">
        <v>21</v>
      </c>
      <c r="BK176" s="208">
        <f>ROUND($I$176*$H$176,2)</f>
        <v>0</v>
      </c>
      <c r="BL176" s="82" t="s">
        <v>276</v>
      </c>
      <c r="BM176" s="82" t="s">
        <v>402</v>
      </c>
    </row>
    <row r="177" spans="2:51" s="88" customFormat="1" ht="15.75" customHeight="1">
      <c r="B177" s="215"/>
      <c r="D177" s="216" t="s">
        <v>223</v>
      </c>
      <c r="E177" s="217"/>
      <c r="F177" s="217" t="s">
        <v>483</v>
      </c>
      <c r="H177" s="218">
        <v>23</v>
      </c>
      <c r="L177" s="215"/>
      <c r="M177" s="219"/>
      <c r="T177" s="220"/>
      <c r="AT177" s="221" t="s">
        <v>223</v>
      </c>
      <c r="AU177" s="221" t="s">
        <v>77</v>
      </c>
      <c r="AV177" s="221" t="s">
        <v>77</v>
      </c>
      <c r="AW177" s="221" t="s">
        <v>149</v>
      </c>
      <c r="AX177" s="221" t="s">
        <v>69</v>
      </c>
      <c r="AY177" s="221" t="s">
        <v>170</v>
      </c>
    </row>
    <row r="178" spans="2:65" s="88" customFormat="1" ht="27" customHeight="1">
      <c r="B178" s="102"/>
      <c r="C178" s="229" t="s">
        <v>405</v>
      </c>
      <c r="D178" s="229" t="s">
        <v>308</v>
      </c>
      <c r="E178" s="230" t="s">
        <v>484</v>
      </c>
      <c r="F178" s="231" t="s">
        <v>427</v>
      </c>
      <c r="G178" s="232" t="s">
        <v>176</v>
      </c>
      <c r="H178" s="233">
        <v>2</v>
      </c>
      <c r="I178" s="238"/>
      <c r="J178" s="234">
        <f>ROUND($I$178*$H$178,2)</f>
        <v>0</v>
      </c>
      <c r="K178" s="231"/>
      <c r="L178" s="235"/>
      <c r="M178" s="236"/>
      <c r="N178" s="237" t="s">
        <v>40</v>
      </c>
      <c r="P178" s="206">
        <f>$O$178*$H$178</f>
        <v>0</v>
      </c>
      <c r="Q178" s="206">
        <v>0</v>
      </c>
      <c r="R178" s="206">
        <f>$Q$178*$H$178</f>
        <v>0</v>
      </c>
      <c r="S178" s="206">
        <v>0</v>
      </c>
      <c r="T178" s="207">
        <f>$S$178*$H$178</f>
        <v>0</v>
      </c>
      <c r="AR178" s="82" t="s">
        <v>374</v>
      </c>
      <c r="AT178" s="82" t="s">
        <v>308</v>
      </c>
      <c r="AU178" s="82" t="s">
        <v>77</v>
      </c>
      <c r="AY178" s="88" t="s">
        <v>170</v>
      </c>
      <c r="BE178" s="208">
        <f>IF($N$178="základní",$J$178,0)</f>
        <v>0</v>
      </c>
      <c r="BF178" s="208">
        <f>IF($N$178="snížená",$J$178,0)</f>
        <v>0</v>
      </c>
      <c r="BG178" s="208">
        <f>IF($N$178="zákl. přenesená",$J$178,0)</f>
        <v>0</v>
      </c>
      <c r="BH178" s="208">
        <f>IF($N$178="sníž. přenesená",$J$178,0)</f>
        <v>0</v>
      </c>
      <c r="BI178" s="208">
        <f>IF($N$178="nulová",$J$178,0)</f>
        <v>0</v>
      </c>
      <c r="BJ178" s="82" t="s">
        <v>21</v>
      </c>
      <c r="BK178" s="208">
        <f>ROUND($I$178*$H$178,2)</f>
        <v>0</v>
      </c>
      <c r="BL178" s="82" t="s">
        <v>276</v>
      </c>
      <c r="BM178" s="82" t="s">
        <v>408</v>
      </c>
    </row>
    <row r="179" spans="2:65" s="88" customFormat="1" ht="15.75" customHeight="1">
      <c r="B179" s="102"/>
      <c r="C179" s="201" t="s">
        <v>408</v>
      </c>
      <c r="D179" s="201" t="s">
        <v>173</v>
      </c>
      <c r="E179" s="199" t="s">
        <v>485</v>
      </c>
      <c r="F179" s="200" t="s">
        <v>430</v>
      </c>
      <c r="G179" s="201" t="s">
        <v>210</v>
      </c>
      <c r="H179" s="214"/>
      <c r="I179" s="213"/>
      <c r="J179" s="203">
        <f>ROUND($I$179*$H$179,2)</f>
        <v>0</v>
      </c>
      <c r="K179" s="200" t="s">
        <v>1188</v>
      </c>
      <c r="L179" s="102"/>
      <c r="M179" s="204"/>
      <c r="N179" s="205" t="s">
        <v>40</v>
      </c>
      <c r="P179" s="206">
        <f>$O$179*$H$179</f>
        <v>0</v>
      </c>
      <c r="Q179" s="206">
        <v>0</v>
      </c>
      <c r="R179" s="206">
        <f>$Q$179*$H$179</f>
        <v>0</v>
      </c>
      <c r="S179" s="206">
        <v>0</v>
      </c>
      <c r="T179" s="207">
        <f>$S$179*$H$179</f>
        <v>0</v>
      </c>
      <c r="AR179" s="82" t="s">
        <v>276</v>
      </c>
      <c r="AT179" s="82" t="s">
        <v>173</v>
      </c>
      <c r="AU179" s="82" t="s">
        <v>77</v>
      </c>
      <c r="AY179" s="82" t="s">
        <v>170</v>
      </c>
      <c r="BE179" s="208">
        <f>IF($N$179="základní",$J$179,0)</f>
        <v>0</v>
      </c>
      <c r="BF179" s="208">
        <f>IF($N$179="snížená",$J$179,0)</f>
        <v>0</v>
      </c>
      <c r="BG179" s="208">
        <f>IF($N$179="zákl. přenesená",$J$179,0)</f>
        <v>0</v>
      </c>
      <c r="BH179" s="208">
        <f>IF($N$179="sníž. přenesená",$J$179,0)</f>
        <v>0</v>
      </c>
      <c r="BI179" s="208">
        <f>IF($N$179="nulová",$J$179,0)</f>
        <v>0</v>
      </c>
      <c r="BJ179" s="82" t="s">
        <v>21</v>
      </c>
      <c r="BK179" s="208">
        <f>ROUND($I$179*$H$179,2)</f>
        <v>0</v>
      </c>
      <c r="BL179" s="82" t="s">
        <v>276</v>
      </c>
      <c r="BM179" s="82" t="s">
        <v>405</v>
      </c>
    </row>
    <row r="180" spans="2:63" s="188" customFormat="1" ht="37.5" customHeight="1">
      <c r="B180" s="187"/>
      <c r="D180" s="189" t="s">
        <v>68</v>
      </c>
      <c r="E180" s="190" t="s">
        <v>206</v>
      </c>
      <c r="F180" s="190" t="s">
        <v>206</v>
      </c>
      <c r="J180" s="191">
        <f>$BK$180</f>
        <v>0</v>
      </c>
      <c r="L180" s="187"/>
      <c r="M180" s="192"/>
      <c r="P180" s="193">
        <f>$P$181</f>
        <v>0</v>
      </c>
      <c r="R180" s="193">
        <f>$R$181</f>
        <v>0</v>
      </c>
      <c r="T180" s="194">
        <f>$T$181</f>
        <v>0</v>
      </c>
      <c r="AR180" s="189" t="s">
        <v>187</v>
      </c>
      <c r="AT180" s="189" t="s">
        <v>68</v>
      </c>
      <c r="AU180" s="189" t="s">
        <v>69</v>
      </c>
      <c r="AY180" s="189" t="s">
        <v>170</v>
      </c>
      <c r="BK180" s="195">
        <f>$BK$181</f>
        <v>0</v>
      </c>
    </row>
    <row r="181" spans="2:63" s="188" customFormat="1" ht="21" customHeight="1">
      <c r="B181" s="187"/>
      <c r="D181" s="189" t="s">
        <v>68</v>
      </c>
      <c r="E181" s="196" t="s">
        <v>206</v>
      </c>
      <c r="F181" s="196" t="s">
        <v>206</v>
      </c>
      <c r="J181" s="197">
        <f>$BK$181</f>
        <v>0</v>
      </c>
      <c r="L181" s="187"/>
      <c r="M181" s="192"/>
      <c r="P181" s="193">
        <f>$P$182</f>
        <v>0</v>
      </c>
      <c r="R181" s="193">
        <f>$R$182</f>
        <v>0</v>
      </c>
      <c r="T181" s="194">
        <f>$T$182</f>
        <v>0</v>
      </c>
      <c r="AR181" s="189" t="s">
        <v>187</v>
      </c>
      <c r="AT181" s="189" t="s">
        <v>68</v>
      </c>
      <c r="AU181" s="189" t="s">
        <v>21</v>
      </c>
      <c r="AY181" s="189" t="s">
        <v>170</v>
      </c>
      <c r="BK181" s="195">
        <f>$BK$182</f>
        <v>0</v>
      </c>
    </row>
    <row r="182" spans="2:65" s="88" customFormat="1" ht="15.75" customHeight="1">
      <c r="B182" s="102"/>
      <c r="C182" s="201" t="s">
        <v>414</v>
      </c>
      <c r="D182" s="201" t="s">
        <v>173</v>
      </c>
      <c r="E182" s="199" t="s">
        <v>486</v>
      </c>
      <c r="F182" s="200" t="s">
        <v>209</v>
      </c>
      <c r="G182" s="201" t="s">
        <v>210</v>
      </c>
      <c r="H182" s="214"/>
      <c r="I182" s="213"/>
      <c r="J182" s="203">
        <f>ROUND($I$182*$H$182,2)</f>
        <v>0</v>
      </c>
      <c r="K182" s="200"/>
      <c r="L182" s="102"/>
      <c r="M182" s="204"/>
      <c r="N182" s="209" t="s">
        <v>40</v>
      </c>
      <c r="O182" s="210"/>
      <c r="P182" s="211">
        <f>$O$182*$H$182</f>
        <v>0</v>
      </c>
      <c r="Q182" s="211">
        <v>0</v>
      </c>
      <c r="R182" s="211">
        <f>$Q$182*$H$182</f>
        <v>0</v>
      </c>
      <c r="S182" s="211">
        <v>0</v>
      </c>
      <c r="T182" s="212">
        <f>$S$182*$H$182</f>
        <v>0</v>
      </c>
      <c r="AR182" s="82" t="s">
        <v>211</v>
      </c>
      <c r="AT182" s="82" t="s">
        <v>173</v>
      </c>
      <c r="AU182" s="82" t="s">
        <v>77</v>
      </c>
      <c r="AY182" s="82" t="s">
        <v>170</v>
      </c>
      <c r="BE182" s="208">
        <f>IF($N$182="základní",$J$182,0)</f>
        <v>0</v>
      </c>
      <c r="BF182" s="208">
        <f>IF($N$182="snížená",$J$182,0)</f>
        <v>0</v>
      </c>
      <c r="BG182" s="208">
        <f>IF($N$182="zákl. přenesená",$J$182,0)</f>
        <v>0</v>
      </c>
      <c r="BH182" s="208">
        <f>IF($N$182="sníž. přenesená",$J$182,0)</f>
        <v>0</v>
      </c>
      <c r="BI182" s="208">
        <f>IF($N$182="nulová",$J$182,0)</f>
        <v>0</v>
      </c>
      <c r="BJ182" s="82" t="s">
        <v>21</v>
      </c>
      <c r="BK182" s="208">
        <f>ROUND($I$182*$H$182,2)</f>
        <v>0</v>
      </c>
      <c r="BL182" s="82" t="s">
        <v>211</v>
      </c>
      <c r="BM182" s="82" t="s">
        <v>414</v>
      </c>
    </row>
    <row r="183" spans="2:12" s="88" customFormat="1" ht="7.5" customHeight="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02"/>
    </row>
    <row r="216" s="87" customFormat="1" ht="14.25" customHeight="1"/>
  </sheetData>
  <sheetProtection password="CB71" sheet="1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86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487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ROUND($J$90,2)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ROUND(SUM($BE$90:$BE$216),2)</f>
        <v>0</v>
      </c>
      <c r="I30" s="163">
        <v>0.21</v>
      </c>
      <c r="J30" s="162">
        <f>ROUND(ROUND((SUM($BE$90:$BE$216)),2)*$I$30,2)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ROUND(SUM($BF$90:$BF$216),2)</f>
        <v>0</v>
      </c>
      <c r="I31" s="163">
        <v>0.15</v>
      </c>
      <c r="J31" s="162">
        <f>ROUND(ROUND((SUM($BF$90:$BF$216)),2)*$I$31,2)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ROUND(SUM($BG$90:$BG$216),2)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ROUND(SUM($BH$90:$BH$216),2)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ROUND(SUM($BI$90:$BI$216),2)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03 - Odtok z nádrže Marcela do řeky Bíliny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$J$90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$J$91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$J$92</f>
        <v>0</v>
      </c>
      <c r="K58" s="177"/>
    </row>
    <row r="59" spans="2:11" s="173" customFormat="1" ht="21" customHeight="1">
      <c r="B59" s="174"/>
      <c r="D59" s="175" t="s">
        <v>213</v>
      </c>
      <c r="E59" s="175"/>
      <c r="F59" s="175"/>
      <c r="G59" s="175"/>
      <c r="H59" s="175"/>
      <c r="I59" s="175"/>
      <c r="J59" s="176">
        <f>$J$142</f>
        <v>0</v>
      </c>
      <c r="K59" s="177"/>
    </row>
    <row r="60" spans="2:11" s="173" customFormat="1" ht="21" customHeight="1">
      <c r="B60" s="174"/>
      <c r="D60" s="175" t="s">
        <v>214</v>
      </c>
      <c r="E60" s="175"/>
      <c r="F60" s="175"/>
      <c r="G60" s="175"/>
      <c r="H60" s="175"/>
      <c r="I60" s="175"/>
      <c r="J60" s="176">
        <f>$J$156</f>
        <v>0</v>
      </c>
      <c r="K60" s="177"/>
    </row>
    <row r="61" spans="2:11" s="173" customFormat="1" ht="21" customHeight="1">
      <c r="B61" s="174"/>
      <c r="D61" s="175" t="s">
        <v>215</v>
      </c>
      <c r="E61" s="175"/>
      <c r="F61" s="175"/>
      <c r="G61" s="175"/>
      <c r="H61" s="175"/>
      <c r="I61" s="175"/>
      <c r="J61" s="176">
        <f>$J$167</f>
        <v>0</v>
      </c>
      <c r="K61" s="177"/>
    </row>
    <row r="62" spans="2:11" s="173" customFormat="1" ht="21" customHeight="1">
      <c r="B62" s="174"/>
      <c r="D62" s="175" t="s">
        <v>217</v>
      </c>
      <c r="E62" s="175"/>
      <c r="F62" s="175"/>
      <c r="G62" s="175"/>
      <c r="H62" s="175"/>
      <c r="I62" s="175"/>
      <c r="J62" s="176">
        <f>$J$177</f>
        <v>0</v>
      </c>
      <c r="K62" s="177"/>
    </row>
    <row r="63" spans="2:11" s="173" customFormat="1" ht="21" customHeight="1">
      <c r="B63" s="174"/>
      <c r="D63" s="175" t="s">
        <v>218</v>
      </c>
      <c r="E63" s="175"/>
      <c r="F63" s="175"/>
      <c r="G63" s="175"/>
      <c r="H63" s="175"/>
      <c r="I63" s="175"/>
      <c r="J63" s="176">
        <f>$J$184</f>
        <v>0</v>
      </c>
      <c r="K63" s="177"/>
    </row>
    <row r="64" spans="2:11" s="143" customFormat="1" ht="25.5" customHeight="1">
      <c r="B64" s="169"/>
      <c r="D64" s="170" t="s">
        <v>219</v>
      </c>
      <c r="E64" s="170"/>
      <c r="F64" s="170"/>
      <c r="G64" s="170"/>
      <c r="H64" s="170"/>
      <c r="I64" s="170"/>
      <c r="J64" s="171">
        <f>$J$186</f>
        <v>0</v>
      </c>
      <c r="K64" s="172"/>
    </row>
    <row r="65" spans="2:11" s="173" customFormat="1" ht="21" customHeight="1">
      <c r="B65" s="174"/>
      <c r="D65" s="175" t="s">
        <v>488</v>
      </c>
      <c r="E65" s="175"/>
      <c r="F65" s="175"/>
      <c r="G65" s="175"/>
      <c r="H65" s="175"/>
      <c r="I65" s="175"/>
      <c r="J65" s="176">
        <f>$J$187</f>
        <v>0</v>
      </c>
      <c r="K65" s="177"/>
    </row>
    <row r="66" spans="2:11" s="173" customFormat="1" ht="21" customHeight="1">
      <c r="B66" s="174"/>
      <c r="D66" s="175" t="s">
        <v>220</v>
      </c>
      <c r="E66" s="175"/>
      <c r="F66" s="175"/>
      <c r="G66" s="175"/>
      <c r="H66" s="175"/>
      <c r="I66" s="175"/>
      <c r="J66" s="176">
        <f>$J$207</f>
        <v>0</v>
      </c>
      <c r="K66" s="177"/>
    </row>
    <row r="67" spans="2:11" s="143" customFormat="1" ht="25.5" customHeight="1">
      <c r="B67" s="169"/>
      <c r="D67" s="170" t="s">
        <v>489</v>
      </c>
      <c r="E67" s="170"/>
      <c r="F67" s="170"/>
      <c r="G67" s="170"/>
      <c r="H67" s="170"/>
      <c r="I67" s="170"/>
      <c r="J67" s="171">
        <f>$J$211</f>
        <v>0</v>
      </c>
      <c r="K67" s="172"/>
    </row>
    <row r="68" spans="2:11" s="173" customFormat="1" ht="21" customHeight="1">
      <c r="B68" s="174"/>
      <c r="D68" s="175" t="s">
        <v>490</v>
      </c>
      <c r="E68" s="175"/>
      <c r="F68" s="175"/>
      <c r="G68" s="175"/>
      <c r="H68" s="175"/>
      <c r="I68" s="175"/>
      <c r="J68" s="176">
        <f>$J$212</f>
        <v>0</v>
      </c>
      <c r="K68" s="177"/>
    </row>
    <row r="69" spans="2:11" s="143" customFormat="1" ht="25.5" customHeight="1">
      <c r="B69" s="169"/>
      <c r="D69" s="170" t="s">
        <v>152</v>
      </c>
      <c r="E69" s="170"/>
      <c r="F69" s="170"/>
      <c r="G69" s="170"/>
      <c r="H69" s="170"/>
      <c r="I69" s="170"/>
      <c r="J69" s="171">
        <f>$J$214</f>
        <v>0</v>
      </c>
      <c r="K69" s="172"/>
    </row>
    <row r="70" spans="2:11" s="173" customFormat="1" ht="21" customHeight="1">
      <c r="B70" s="174"/>
      <c r="D70" s="175" t="s">
        <v>153</v>
      </c>
      <c r="E70" s="175"/>
      <c r="F70" s="175"/>
      <c r="G70" s="175"/>
      <c r="H70" s="175"/>
      <c r="I70" s="175"/>
      <c r="J70" s="176">
        <f>$J$215</f>
        <v>0</v>
      </c>
      <c r="K70" s="177"/>
    </row>
    <row r="71" spans="2:11" s="88" customFormat="1" ht="22.5" customHeight="1">
      <c r="B71" s="102"/>
      <c r="K71" s="105"/>
    </row>
    <row r="72" spans="2:11" s="88" customFormat="1" ht="7.5" customHeight="1">
      <c r="B72" s="116"/>
      <c r="C72" s="117"/>
      <c r="D72" s="117"/>
      <c r="E72" s="117"/>
      <c r="F72" s="117"/>
      <c r="G72" s="117"/>
      <c r="H72" s="117"/>
      <c r="I72" s="117"/>
      <c r="J72" s="117"/>
      <c r="K72" s="118"/>
    </row>
    <row r="76" spans="2:12" s="88" customFormat="1" ht="7.5" customHeight="1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02"/>
    </row>
    <row r="77" spans="2:12" s="88" customFormat="1" ht="37.5" customHeight="1">
      <c r="B77" s="102"/>
      <c r="C77" s="93" t="s">
        <v>154</v>
      </c>
      <c r="L77" s="102"/>
    </row>
    <row r="78" spans="2:12" s="88" customFormat="1" ht="7.5" customHeight="1">
      <c r="B78" s="102"/>
      <c r="L78" s="102"/>
    </row>
    <row r="79" spans="2:12" s="88" customFormat="1" ht="15" customHeight="1">
      <c r="B79" s="102"/>
      <c r="C79" s="99" t="s">
        <v>16</v>
      </c>
      <c r="L79" s="102"/>
    </row>
    <row r="80" spans="2:12" s="88" customFormat="1" ht="16.5" customHeight="1">
      <c r="B80" s="102"/>
      <c r="E80" s="278" t="str">
        <f>$E$7</f>
        <v>Napojení ÚSES Komořansko - gravitační propojení přeložky vesnického potoka s řekou Bílinou</v>
      </c>
      <c r="F80" s="244"/>
      <c r="G80" s="244"/>
      <c r="H80" s="244"/>
      <c r="L80" s="102"/>
    </row>
    <row r="81" spans="2:12" s="88" customFormat="1" ht="15" customHeight="1">
      <c r="B81" s="102"/>
      <c r="C81" s="99" t="s">
        <v>143</v>
      </c>
      <c r="L81" s="102"/>
    </row>
    <row r="82" spans="2:12" s="88" customFormat="1" ht="19.5" customHeight="1">
      <c r="B82" s="102"/>
      <c r="E82" s="260" t="str">
        <f>$E$9</f>
        <v>SO 03 - Odtok z nádrže Marcela do řeky Bíliny</v>
      </c>
      <c r="F82" s="244"/>
      <c r="G82" s="244"/>
      <c r="H82" s="244"/>
      <c r="L82" s="102"/>
    </row>
    <row r="83" spans="2:12" s="88" customFormat="1" ht="7.5" customHeight="1">
      <c r="B83" s="102"/>
      <c r="L83" s="102"/>
    </row>
    <row r="84" spans="2:12" s="88" customFormat="1" ht="18.75" customHeight="1">
      <c r="B84" s="102"/>
      <c r="C84" s="99" t="s">
        <v>22</v>
      </c>
      <c r="F84" s="80" t="str">
        <f>$F$12</f>
        <v> </v>
      </c>
      <c r="I84" s="99" t="s">
        <v>24</v>
      </c>
      <c r="J84" s="125" t="str">
        <f>IF($J$12="","",$J$12)</f>
        <v>09.02.2015</v>
      </c>
      <c r="L84" s="102"/>
    </row>
    <row r="85" spans="2:12" s="88" customFormat="1" ht="7.5" customHeight="1">
      <c r="B85" s="102"/>
      <c r="L85" s="102"/>
    </row>
    <row r="86" spans="2:12" s="88" customFormat="1" ht="15.75" customHeight="1">
      <c r="B86" s="102"/>
      <c r="C86" s="99" t="s">
        <v>27</v>
      </c>
      <c r="F86" s="80" t="str">
        <f>$E$15</f>
        <v> Ministerstvo financí</v>
      </c>
      <c r="I86" s="99" t="s">
        <v>32</v>
      </c>
      <c r="J86" s="80" t="str">
        <f>$E$21</f>
        <v> Vodohospodářské projekty Teplice spol. s r.o.</v>
      </c>
      <c r="L86" s="102"/>
    </row>
    <row r="87" spans="2:12" s="88" customFormat="1" ht="15" customHeight="1">
      <c r="B87" s="102"/>
      <c r="C87" s="99" t="s">
        <v>30</v>
      </c>
      <c r="F87" s="80">
        <f>IF($E$18="","",$E$18)</f>
      </c>
      <c r="L87" s="102"/>
    </row>
    <row r="88" spans="2:12" s="88" customFormat="1" ht="11.25" customHeight="1">
      <c r="B88" s="102"/>
      <c r="L88" s="102"/>
    </row>
    <row r="89" spans="2:20" s="178" customFormat="1" ht="30" customHeight="1">
      <c r="B89" s="179"/>
      <c r="C89" s="180" t="s">
        <v>155</v>
      </c>
      <c r="D89" s="181" t="s">
        <v>54</v>
      </c>
      <c r="E89" s="181" t="s">
        <v>50</v>
      </c>
      <c r="F89" s="181" t="s">
        <v>156</v>
      </c>
      <c r="G89" s="181" t="s">
        <v>157</v>
      </c>
      <c r="H89" s="181" t="s">
        <v>158</v>
      </c>
      <c r="I89" s="181" t="s">
        <v>159</v>
      </c>
      <c r="J89" s="181" t="s">
        <v>160</v>
      </c>
      <c r="K89" s="182" t="s">
        <v>161</v>
      </c>
      <c r="L89" s="179"/>
      <c r="M89" s="131" t="s">
        <v>162</v>
      </c>
      <c r="N89" s="132" t="s">
        <v>39</v>
      </c>
      <c r="O89" s="132" t="s">
        <v>163</v>
      </c>
      <c r="P89" s="132" t="s">
        <v>164</v>
      </c>
      <c r="Q89" s="132" t="s">
        <v>165</v>
      </c>
      <c r="R89" s="132" t="s">
        <v>166</v>
      </c>
      <c r="S89" s="132" t="s">
        <v>167</v>
      </c>
      <c r="T89" s="133" t="s">
        <v>168</v>
      </c>
    </row>
    <row r="90" spans="2:63" s="88" customFormat="1" ht="30" customHeight="1">
      <c r="B90" s="102"/>
      <c r="C90" s="136" t="s">
        <v>148</v>
      </c>
      <c r="J90" s="183">
        <f>$BK$90</f>
        <v>0</v>
      </c>
      <c r="L90" s="102"/>
      <c r="M90" s="135"/>
      <c r="N90" s="126"/>
      <c r="O90" s="126"/>
      <c r="P90" s="184">
        <f>$P$91+$P$186+$P$211+$P$214</f>
        <v>0</v>
      </c>
      <c r="Q90" s="126"/>
      <c r="R90" s="184">
        <f>$R$91+$R$186+$R$211+$R$214</f>
        <v>7401.37394025</v>
      </c>
      <c r="S90" s="126"/>
      <c r="T90" s="185">
        <f>$T$91+$T$186+$T$211+$T$214</f>
        <v>0</v>
      </c>
      <c r="AT90" s="88" t="s">
        <v>68</v>
      </c>
      <c r="AU90" s="88" t="s">
        <v>149</v>
      </c>
      <c r="BK90" s="186">
        <f>$BK$91+$BK$186+$BK$211+$BK$214</f>
        <v>0</v>
      </c>
    </row>
    <row r="91" spans="2:63" s="188" customFormat="1" ht="37.5" customHeight="1">
      <c r="B91" s="187"/>
      <c r="D91" s="189" t="s">
        <v>68</v>
      </c>
      <c r="E91" s="190" t="s">
        <v>169</v>
      </c>
      <c r="F91" s="190" t="s">
        <v>169</v>
      </c>
      <c r="J91" s="191">
        <f>$BK$91</f>
        <v>0</v>
      </c>
      <c r="L91" s="187"/>
      <c r="M91" s="192"/>
      <c r="P91" s="193">
        <f>$P$92+$P$142+$P$156+$P$167+$P$177+$P$184</f>
        <v>0</v>
      </c>
      <c r="R91" s="193">
        <f>$R$92+$R$142+$R$156+$R$167+$R$177+$R$184</f>
        <v>7400.89214825</v>
      </c>
      <c r="T91" s="194">
        <f>$T$92+$T$142+$T$156+$T$167+$T$177+$T$184</f>
        <v>0</v>
      </c>
      <c r="AR91" s="189" t="s">
        <v>21</v>
      </c>
      <c r="AT91" s="189" t="s">
        <v>68</v>
      </c>
      <c r="AU91" s="189" t="s">
        <v>69</v>
      </c>
      <c r="AY91" s="189" t="s">
        <v>170</v>
      </c>
      <c r="BK91" s="195">
        <f>$BK$92+$BK$142+$BK$156+$BK$167+$BK$177+$BK$184</f>
        <v>0</v>
      </c>
    </row>
    <row r="92" spans="2:63" s="188" customFormat="1" ht="21" customHeight="1">
      <c r="B92" s="187"/>
      <c r="D92" s="189" t="s">
        <v>68</v>
      </c>
      <c r="E92" s="196" t="s">
        <v>171</v>
      </c>
      <c r="F92" s="196" t="s">
        <v>172</v>
      </c>
      <c r="J92" s="197">
        <f>$BK$92</f>
        <v>0</v>
      </c>
      <c r="L92" s="187"/>
      <c r="M92" s="192"/>
      <c r="P92" s="193">
        <f>SUM($P$93:$P$141)</f>
        <v>0</v>
      </c>
      <c r="R92" s="193">
        <f>SUM($R$93:$R$141)</f>
        <v>0.14500100000000002</v>
      </c>
      <c r="T92" s="194">
        <f>SUM($T$93:$T$141)</f>
        <v>0</v>
      </c>
      <c r="AR92" s="189" t="s">
        <v>21</v>
      </c>
      <c r="AT92" s="189" t="s">
        <v>68</v>
      </c>
      <c r="AU92" s="189" t="s">
        <v>21</v>
      </c>
      <c r="AY92" s="189" t="s">
        <v>170</v>
      </c>
      <c r="BK92" s="195">
        <f>SUM($BK$93:$BK$141)</f>
        <v>0</v>
      </c>
    </row>
    <row r="93" spans="2:65" s="88" customFormat="1" ht="15.75" customHeight="1">
      <c r="B93" s="102"/>
      <c r="C93" s="198" t="s">
        <v>21</v>
      </c>
      <c r="D93" s="198" t="s">
        <v>173</v>
      </c>
      <c r="E93" s="199" t="s">
        <v>491</v>
      </c>
      <c r="F93" s="200" t="s">
        <v>492</v>
      </c>
      <c r="G93" s="201" t="s">
        <v>199</v>
      </c>
      <c r="H93" s="202">
        <v>25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21</v>
      </c>
    </row>
    <row r="94" spans="2:51" s="88" customFormat="1" ht="15.75" customHeight="1">
      <c r="B94" s="215"/>
      <c r="D94" s="216" t="s">
        <v>223</v>
      </c>
      <c r="E94" s="217"/>
      <c r="F94" s="217" t="s">
        <v>493</v>
      </c>
      <c r="H94" s="218">
        <v>25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77</v>
      </c>
      <c r="D95" s="198" t="s">
        <v>173</v>
      </c>
      <c r="E95" s="199" t="s">
        <v>221</v>
      </c>
      <c r="F95" s="200" t="s">
        <v>222</v>
      </c>
      <c r="G95" s="201" t="s">
        <v>199</v>
      </c>
      <c r="H95" s="202">
        <v>5586.6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77</v>
      </c>
    </row>
    <row r="96" spans="2:51" s="88" customFormat="1" ht="15.75" customHeight="1">
      <c r="B96" s="215"/>
      <c r="D96" s="216" t="s">
        <v>223</v>
      </c>
      <c r="E96" s="217"/>
      <c r="F96" s="217" t="s">
        <v>494</v>
      </c>
      <c r="H96" s="218">
        <v>5586.6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65" s="88" customFormat="1" ht="15.75" customHeight="1">
      <c r="B97" s="102"/>
      <c r="C97" s="198" t="s">
        <v>181</v>
      </c>
      <c r="D97" s="198" t="s">
        <v>173</v>
      </c>
      <c r="E97" s="199" t="s">
        <v>225</v>
      </c>
      <c r="F97" s="200" t="s">
        <v>226</v>
      </c>
      <c r="G97" s="201" t="s">
        <v>199</v>
      </c>
      <c r="H97" s="202">
        <v>8666.4</v>
      </c>
      <c r="I97" s="213"/>
      <c r="J97" s="203">
        <f>ROUND($I$97*$H$97,2)</f>
        <v>0</v>
      </c>
      <c r="K97" s="200" t="s">
        <v>1188</v>
      </c>
      <c r="L97" s="102"/>
      <c r="M97" s="204"/>
      <c r="N97" s="205" t="s">
        <v>40</v>
      </c>
      <c r="P97" s="206">
        <f>$O$97*$H$97</f>
        <v>0</v>
      </c>
      <c r="Q97" s="206">
        <v>0</v>
      </c>
      <c r="R97" s="206">
        <f>$Q$97*$H$97</f>
        <v>0</v>
      </c>
      <c r="S97" s="206">
        <v>0</v>
      </c>
      <c r="T97" s="207">
        <f>$S$97*$H$97</f>
        <v>0</v>
      </c>
      <c r="AR97" s="82" t="s">
        <v>184</v>
      </c>
      <c r="AT97" s="82" t="s">
        <v>173</v>
      </c>
      <c r="AU97" s="82" t="s">
        <v>77</v>
      </c>
      <c r="AY97" s="88" t="s">
        <v>170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82" t="s">
        <v>21</v>
      </c>
      <c r="BK97" s="208">
        <f>ROUND($I$97*$H$97,2)</f>
        <v>0</v>
      </c>
      <c r="BL97" s="82" t="s">
        <v>184</v>
      </c>
      <c r="BM97" s="82" t="s">
        <v>181</v>
      </c>
    </row>
    <row r="98" spans="2:51" s="88" customFormat="1" ht="15.75" customHeight="1">
      <c r="B98" s="215"/>
      <c r="D98" s="216" t="s">
        <v>223</v>
      </c>
      <c r="E98" s="217"/>
      <c r="F98" s="217" t="s">
        <v>495</v>
      </c>
      <c r="H98" s="218">
        <v>8666.4</v>
      </c>
      <c r="L98" s="215"/>
      <c r="M98" s="219"/>
      <c r="T98" s="220"/>
      <c r="AT98" s="221" t="s">
        <v>223</v>
      </c>
      <c r="AU98" s="221" t="s">
        <v>77</v>
      </c>
      <c r="AV98" s="221" t="s">
        <v>77</v>
      </c>
      <c r="AW98" s="221" t="s">
        <v>149</v>
      </c>
      <c r="AX98" s="221" t="s">
        <v>69</v>
      </c>
      <c r="AY98" s="221" t="s">
        <v>170</v>
      </c>
    </row>
    <row r="99" spans="2:65" s="88" customFormat="1" ht="15.75" customHeight="1">
      <c r="B99" s="102"/>
      <c r="C99" s="198" t="s">
        <v>184</v>
      </c>
      <c r="D99" s="198" t="s">
        <v>173</v>
      </c>
      <c r="E99" s="199" t="s">
        <v>438</v>
      </c>
      <c r="F99" s="200" t="s">
        <v>439</v>
      </c>
      <c r="G99" s="201" t="s">
        <v>199</v>
      </c>
      <c r="H99" s="202">
        <v>14922.2</v>
      </c>
      <c r="I99" s="213"/>
      <c r="J99" s="203">
        <f>ROUND($I$99*$H$99,2)</f>
        <v>0</v>
      </c>
      <c r="K99" s="200" t="s">
        <v>1188</v>
      </c>
      <c r="L99" s="102"/>
      <c r="M99" s="204"/>
      <c r="N99" s="205" t="s">
        <v>40</v>
      </c>
      <c r="P99" s="206">
        <f>$O$99*$H$99</f>
        <v>0</v>
      </c>
      <c r="Q99" s="206">
        <v>0</v>
      </c>
      <c r="R99" s="206">
        <f>$Q$99*$H$99</f>
        <v>0</v>
      </c>
      <c r="S99" s="206">
        <v>0</v>
      </c>
      <c r="T99" s="207">
        <f>$S$99*$H$99</f>
        <v>0</v>
      </c>
      <c r="AR99" s="82" t="s">
        <v>184</v>
      </c>
      <c r="AT99" s="82" t="s">
        <v>173</v>
      </c>
      <c r="AU99" s="82" t="s">
        <v>77</v>
      </c>
      <c r="AY99" s="88" t="s">
        <v>170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82" t="s">
        <v>21</v>
      </c>
      <c r="BK99" s="208">
        <f>ROUND($I$99*$H$99,2)</f>
        <v>0</v>
      </c>
      <c r="BL99" s="82" t="s">
        <v>184</v>
      </c>
      <c r="BM99" s="82" t="s">
        <v>184</v>
      </c>
    </row>
    <row r="100" spans="2:51" s="88" customFormat="1" ht="15.75" customHeight="1">
      <c r="B100" s="215"/>
      <c r="D100" s="216" t="s">
        <v>223</v>
      </c>
      <c r="E100" s="217"/>
      <c r="F100" s="217" t="s">
        <v>496</v>
      </c>
      <c r="H100" s="218">
        <v>14922.2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65" s="88" customFormat="1" ht="15.75" customHeight="1">
      <c r="B101" s="102"/>
      <c r="C101" s="198" t="s">
        <v>187</v>
      </c>
      <c r="D101" s="198" t="s">
        <v>173</v>
      </c>
      <c r="E101" s="199" t="s">
        <v>240</v>
      </c>
      <c r="F101" s="200" t="s">
        <v>241</v>
      </c>
      <c r="G101" s="201" t="s">
        <v>199</v>
      </c>
      <c r="H101" s="202">
        <v>2984.44</v>
      </c>
      <c r="I101" s="213"/>
      <c r="J101" s="203">
        <f>ROUND($I$101*$H$101,2)</f>
        <v>0</v>
      </c>
      <c r="K101" s="200" t="s">
        <v>1188</v>
      </c>
      <c r="L101" s="102"/>
      <c r="M101" s="204"/>
      <c r="N101" s="205" t="s">
        <v>40</v>
      </c>
      <c r="P101" s="206">
        <f>$O$101*$H$101</f>
        <v>0</v>
      </c>
      <c r="Q101" s="206">
        <v>0</v>
      </c>
      <c r="R101" s="206">
        <f>$Q$101*$H$101</f>
        <v>0</v>
      </c>
      <c r="S101" s="206">
        <v>0</v>
      </c>
      <c r="T101" s="207">
        <f>$S$101*$H$101</f>
        <v>0</v>
      </c>
      <c r="AR101" s="82" t="s">
        <v>184</v>
      </c>
      <c r="AT101" s="82" t="s">
        <v>173</v>
      </c>
      <c r="AU101" s="82" t="s">
        <v>77</v>
      </c>
      <c r="AY101" s="88" t="s">
        <v>170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82" t="s">
        <v>21</v>
      </c>
      <c r="BK101" s="208">
        <f>ROUND($I$101*$H$101,2)</f>
        <v>0</v>
      </c>
      <c r="BL101" s="82" t="s">
        <v>184</v>
      </c>
      <c r="BM101" s="82" t="s">
        <v>187</v>
      </c>
    </row>
    <row r="102" spans="2:51" s="88" customFormat="1" ht="15.75" customHeight="1">
      <c r="B102" s="215"/>
      <c r="D102" s="216" t="s">
        <v>223</v>
      </c>
      <c r="E102" s="217"/>
      <c r="F102" s="217" t="s">
        <v>497</v>
      </c>
      <c r="H102" s="218">
        <v>2984.44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190</v>
      </c>
      <c r="D103" s="198" t="s">
        <v>173</v>
      </c>
      <c r="E103" s="199" t="s">
        <v>243</v>
      </c>
      <c r="F103" s="200" t="s">
        <v>244</v>
      </c>
      <c r="G103" s="201" t="s">
        <v>199</v>
      </c>
      <c r="H103" s="202">
        <v>160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190</v>
      </c>
    </row>
    <row r="104" spans="2:51" s="88" customFormat="1" ht="15.75" customHeight="1">
      <c r="B104" s="215"/>
      <c r="D104" s="216" t="s">
        <v>223</v>
      </c>
      <c r="E104" s="217"/>
      <c r="F104" s="217" t="s">
        <v>498</v>
      </c>
      <c r="H104" s="218">
        <v>160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65" s="88" customFormat="1" ht="15.75" customHeight="1">
      <c r="B105" s="102"/>
      <c r="C105" s="198" t="s">
        <v>193</v>
      </c>
      <c r="D105" s="198" t="s">
        <v>173</v>
      </c>
      <c r="E105" s="199" t="s">
        <v>246</v>
      </c>
      <c r="F105" s="200" t="s">
        <v>247</v>
      </c>
      <c r="G105" s="201" t="s">
        <v>199</v>
      </c>
      <c r="H105" s="202">
        <v>32</v>
      </c>
      <c r="I105" s="213"/>
      <c r="J105" s="203">
        <f>ROUND($I$105*$H$105,2)</f>
        <v>0</v>
      </c>
      <c r="K105" s="200" t="s">
        <v>1188</v>
      </c>
      <c r="L105" s="102"/>
      <c r="M105" s="204"/>
      <c r="N105" s="205" t="s">
        <v>40</v>
      </c>
      <c r="P105" s="206">
        <f>$O$105*$H$105</f>
        <v>0</v>
      </c>
      <c r="Q105" s="206">
        <v>0</v>
      </c>
      <c r="R105" s="206">
        <f>$Q$105*$H$105</f>
        <v>0</v>
      </c>
      <c r="S105" s="206">
        <v>0</v>
      </c>
      <c r="T105" s="207">
        <f>$S$105*$H$105</f>
        <v>0</v>
      </c>
      <c r="AR105" s="82" t="s">
        <v>184</v>
      </c>
      <c r="AT105" s="82" t="s">
        <v>173</v>
      </c>
      <c r="AU105" s="82" t="s">
        <v>77</v>
      </c>
      <c r="AY105" s="88" t="s">
        <v>170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82" t="s">
        <v>21</v>
      </c>
      <c r="BK105" s="208">
        <f>ROUND($I$105*$H$105,2)</f>
        <v>0</v>
      </c>
      <c r="BL105" s="82" t="s">
        <v>184</v>
      </c>
      <c r="BM105" s="82" t="s">
        <v>193</v>
      </c>
    </row>
    <row r="106" spans="2:51" s="88" customFormat="1" ht="15.75" customHeight="1">
      <c r="B106" s="215"/>
      <c r="D106" s="216" t="s">
        <v>223</v>
      </c>
      <c r="E106" s="217"/>
      <c r="F106" s="217" t="s">
        <v>499</v>
      </c>
      <c r="H106" s="218">
        <v>32</v>
      </c>
      <c r="L106" s="215"/>
      <c r="M106" s="219"/>
      <c r="T106" s="220"/>
      <c r="AT106" s="221" t="s">
        <v>223</v>
      </c>
      <c r="AU106" s="221" t="s">
        <v>77</v>
      </c>
      <c r="AV106" s="221" t="s">
        <v>77</v>
      </c>
      <c r="AW106" s="221" t="s">
        <v>149</v>
      </c>
      <c r="AX106" s="221" t="s">
        <v>69</v>
      </c>
      <c r="AY106" s="221" t="s">
        <v>170</v>
      </c>
    </row>
    <row r="107" spans="2:65" s="88" customFormat="1" ht="15.75" customHeight="1">
      <c r="B107" s="102"/>
      <c r="C107" s="198" t="s">
        <v>196</v>
      </c>
      <c r="D107" s="198" t="s">
        <v>173</v>
      </c>
      <c r="E107" s="199" t="s">
        <v>249</v>
      </c>
      <c r="F107" s="200" t="s">
        <v>250</v>
      </c>
      <c r="G107" s="201" t="s">
        <v>199</v>
      </c>
      <c r="H107" s="202">
        <v>9077.54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0</v>
      </c>
      <c r="R107" s="206">
        <f>$Q$107*$H$107</f>
        <v>0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196</v>
      </c>
    </row>
    <row r="108" spans="2:51" s="88" customFormat="1" ht="15.75" customHeight="1">
      <c r="B108" s="215"/>
      <c r="D108" s="216" t="s">
        <v>223</v>
      </c>
      <c r="E108" s="217"/>
      <c r="F108" s="217" t="s">
        <v>500</v>
      </c>
      <c r="H108" s="218">
        <v>7585.2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51" s="88" customFormat="1" ht="15.75" customHeight="1">
      <c r="B109" s="215"/>
      <c r="D109" s="222" t="s">
        <v>223</v>
      </c>
      <c r="E109" s="221"/>
      <c r="F109" s="217" t="s">
        <v>501</v>
      </c>
      <c r="H109" s="218">
        <v>1492.34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65" s="88" customFormat="1" ht="15.75" customHeight="1">
      <c r="B110" s="102"/>
      <c r="C110" s="198" t="s">
        <v>200</v>
      </c>
      <c r="D110" s="198" t="s">
        <v>173</v>
      </c>
      <c r="E110" s="199" t="s">
        <v>252</v>
      </c>
      <c r="F110" s="200" t="s">
        <v>253</v>
      </c>
      <c r="G110" s="201" t="s">
        <v>199</v>
      </c>
      <c r="H110" s="202">
        <v>20208.16</v>
      </c>
      <c r="I110" s="213"/>
      <c r="J110" s="203">
        <f>ROUND($I$110*$H$110,2)</f>
        <v>0</v>
      </c>
      <c r="K110" s="200" t="s">
        <v>1188</v>
      </c>
      <c r="L110" s="102"/>
      <c r="M110" s="204"/>
      <c r="N110" s="205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184</v>
      </c>
      <c r="AT110" s="82" t="s">
        <v>173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200</v>
      </c>
    </row>
    <row r="111" spans="2:51" s="88" customFormat="1" ht="15.75" customHeight="1">
      <c r="B111" s="215"/>
      <c r="D111" s="216" t="s">
        <v>223</v>
      </c>
      <c r="E111" s="217"/>
      <c r="F111" s="217" t="s">
        <v>502</v>
      </c>
      <c r="H111" s="218">
        <v>8666.4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51" s="88" customFormat="1" ht="15.75" customHeight="1">
      <c r="B112" s="215"/>
      <c r="D112" s="222" t="s">
        <v>223</v>
      </c>
      <c r="E112" s="221"/>
      <c r="F112" s="217" t="s">
        <v>503</v>
      </c>
      <c r="H112" s="218">
        <v>7337</v>
      </c>
      <c r="L112" s="215"/>
      <c r="M112" s="219"/>
      <c r="T112" s="220"/>
      <c r="AT112" s="221" t="s">
        <v>223</v>
      </c>
      <c r="AU112" s="221" t="s">
        <v>77</v>
      </c>
      <c r="AV112" s="221" t="s">
        <v>77</v>
      </c>
      <c r="AW112" s="221" t="s">
        <v>149</v>
      </c>
      <c r="AX112" s="221" t="s">
        <v>69</v>
      </c>
      <c r="AY112" s="221" t="s">
        <v>170</v>
      </c>
    </row>
    <row r="113" spans="2:51" s="88" customFormat="1" ht="15.75" customHeight="1">
      <c r="B113" s="215"/>
      <c r="D113" s="222" t="s">
        <v>223</v>
      </c>
      <c r="E113" s="221"/>
      <c r="F113" s="217" t="s">
        <v>504</v>
      </c>
      <c r="H113" s="218">
        <v>4094.26</v>
      </c>
      <c r="L113" s="215"/>
      <c r="M113" s="219"/>
      <c r="T113" s="220"/>
      <c r="AT113" s="221" t="s">
        <v>223</v>
      </c>
      <c r="AU113" s="221" t="s">
        <v>77</v>
      </c>
      <c r="AV113" s="221" t="s">
        <v>77</v>
      </c>
      <c r="AW113" s="221" t="s">
        <v>149</v>
      </c>
      <c r="AX113" s="221" t="s">
        <v>69</v>
      </c>
      <c r="AY113" s="221" t="s">
        <v>170</v>
      </c>
    </row>
    <row r="114" spans="2:51" s="88" customFormat="1" ht="15.75" customHeight="1">
      <c r="B114" s="215"/>
      <c r="D114" s="222" t="s">
        <v>223</v>
      </c>
      <c r="E114" s="221"/>
      <c r="F114" s="217" t="s">
        <v>505</v>
      </c>
      <c r="H114" s="218">
        <v>110.5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65" s="88" customFormat="1" ht="15.75" customHeight="1">
      <c r="B115" s="102"/>
      <c r="C115" s="198" t="s">
        <v>26</v>
      </c>
      <c r="D115" s="198" t="s">
        <v>173</v>
      </c>
      <c r="E115" s="199" t="s">
        <v>258</v>
      </c>
      <c r="F115" s="200" t="s">
        <v>259</v>
      </c>
      <c r="G115" s="201" t="s">
        <v>199</v>
      </c>
      <c r="H115" s="202">
        <v>5586.6</v>
      </c>
      <c r="I115" s="213"/>
      <c r="J115" s="203">
        <f>ROUND($I$115*$H$115,2)</f>
        <v>0</v>
      </c>
      <c r="K115" s="200" t="s">
        <v>1188</v>
      </c>
      <c r="L115" s="102"/>
      <c r="M115" s="204"/>
      <c r="N115" s="205" t="s">
        <v>40</v>
      </c>
      <c r="P115" s="206">
        <f>$O$115*$H$115</f>
        <v>0</v>
      </c>
      <c r="Q115" s="206">
        <v>0</v>
      </c>
      <c r="R115" s="206">
        <f>$Q$115*$H$115</f>
        <v>0</v>
      </c>
      <c r="S115" s="206">
        <v>0</v>
      </c>
      <c r="T115" s="207">
        <f>$S$115*$H$115</f>
        <v>0</v>
      </c>
      <c r="AR115" s="82" t="s">
        <v>184</v>
      </c>
      <c r="AT115" s="82" t="s">
        <v>173</v>
      </c>
      <c r="AU115" s="82" t="s">
        <v>77</v>
      </c>
      <c r="AY115" s="88" t="s">
        <v>170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82" t="s">
        <v>21</v>
      </c>
      <c r="BK115" s="208">
        <f>ROUND($I$115*$H$115,2)</f>
        <v>0</v>
      </c>
      <c r="BL115" s="82" t="s">
        <v>184</v>
      </c>
      <c r="BM115" s="82" t="s">
        <v>26</v>
      </c>
    </row>
    <row r="116" spans="2:51" s="88" customFormat="1" ht="15.75" customHeight="1">
      <c r="B116" s="215"/>
      <c r="D116" s="216" t="s">
        <v>223</v>
      </c>
      <c r="E116" s="217"/>
      <c r="F116" s="217" t="s">
        <v>506</v>
      </c>
      <c r="H116" s="218">
        <v>5586.6</v>
      </c>
      <c r="L116" s="215"/>
      <c r="M116" s="219"/>
      <c r="T116" s="220"/>
      <c r="AT116" s="221" t="s">
        <v>223</v>
      </c>
      <c r="AU116" s="221" t="s">
        <v>77</v>
      </c>
      <c r="AV116" s="221" t="s">
        <v>77</v>
      </c>
      <c r="AW116" s="221" t="s">
        <v>149</v>
      </c>
      <c r="AX116" s="221" t="s">
        <v>69</v>
      </c>
      <c r="AY116" s="221" t="s">
        <v>170</v>
      </c>
    </row>
    <row r="117" spans="2:65" s="88" customFormat="1" ht="15.75" customHeight="1">
      <c r="B117" s="102"/>
      <c r="C117" s="198" t="s">
        <v>207</v>
      </c>
      <c r="D117" s="198" t="s">
        <v>173</v>
      </c>
      <c r="E117" s="199" t="s">
        <v>262</v>
      </c>
      <c r="F117" s="200" t="s">
        <v>263</v>
      </c>
      <c r="G117" s="201" t="s">
        <v>199</v>
      </c>
      <c r="H117" s="202">
        <v>7585.2</v>
      </c>
      <c r="I117" s="213"/>
      <c r="J117" s="203">
        <f>ROUND($I$117*$H$117,2)</f>
        <v>0</v>
      </c>
      <c r="K117" s="200" t="s">
        <v>1188</v>
      </c>
      <c r="L117" s="102"/>
      <c r="M117" s="204"/>
      <c r="N117" s="205" t="s">
        <v>40</v>
      </c>
      <c r="P117" s="206">
        <f>$O$117*$H$117</f>
        <v>0</v>
      </c>
      <c r="Q117" s="206">
        <v>0</v>
      </c>
      <c r="R117" s="206">
        <f>$Q$117*$H$117</f>
        <v>0</v>
      </c>
      <c r="S117" s="206">
        <v>0</v>
      </c>
      <c r="T117" s="207">
        <f>$S$117*$H$117</f>
        <v>0</v>
      </c>
      <c r="AR117" s="82" t="s">
        <v>184</v>
      </c>
      <c r="AT117" s="82" t="s">
        <v>173</v>
      </c>
      <c r="AU117" s="82" t="s">
        <v>77</v>
      </c>
      <c r="AY117" s="88" t="s">
        <v>170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82" t="s">
        <v>21</v>
      </c>
      <c r="BK117" s="208">
        <f>ROUND($I$117*$H$117,2)</f>
        <v>0</v>
      </c>
      <c r="BL117" s="82" t="s">
        <v>184</v>
      </c>
      <c r="BM117" s="82" t="s">
        <v>207</v>
      </c>
    </row>
    <row r="118" spans="2:51" s="88" customFormat="1" ht="15.75" customHeight="1">
      <c r="B118" s="215"/>
      <c r="D118" s="216" t="s">
        <v>223</v>
      </c>
      <c r="E118" s="217"/>
      <c r="F118" s="217" t="s">
        <v>507</v>
      </c>
      <c r="H118" s="218">
        <v>7585.2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198" t="s">
        <v>261</v>
      </c>
      <c r="D119" s="198" t="s">
        <v>173</v>
      </c>
      <c r="E119" s="199" t="s">
        <v>508</v>
      </c>
      <c r="F119" s="200" t="s">
        <v>509</v>
      </c>
      <c r="G119" s="201" t="s">
        <v>199</v>
      </c>
      <c r="H119" s="202">
        <v>299</v>
      </c>
      <c r="I119" s="213"/>
      <c r="J119" s="203">
        <f>ROUND($I$119*$H$119,2)</f>
        <v>0</v>
      </c>
      <c r="K119" s="200" t="s">
        <v>1188</v>
      </c>
      <c r="L119" s="102"/>
      <c r="M119" s="204"/>
      <c r="N119" s="205" t="s">
        <v>40</v>
      </c>
      <c r="P119" s="206">
        <f>$O$119*$H$119</f>
        <v>0</v>
      </c>
      <c r="Q119" s="206">
        <v>0</v>
      </c>
      <c r="R119" s="206">
        <f>$Q$119*$H$119</f>
        <v>0</v>
      </c>
      <c r="S119" s="206">
        <v>0</v>
      </c>
      <c r="T119" s="207">
        <f>$S$119*$H$119</f>
        <v>0</v>
      </c>
      <c r="AR119" s="82" t="s">
        <v>184</v>
      </c>
      <c r="AT119" s="82" t="s">
        <v>173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261</v>
      </c>
    </row>
    <row r="120" spans="2:51" s="88" customFormat="1" ht="15.75" customHeight="1">
      <c r="B120" s="215"/>
      <c r="D120" s="216" t="s">
        <v>223</v>
      </c>
      <c r="E120" s="217"/>
      <c r="F120" s="217" t="s">
        <v>510</v>
      </c>
      <c r="H120" s="218">
        <v>299</v>
      </c>
      <c r="L120" s="215"/>
      <c r="M120" s="219"/>
      <c r="T120" s="220"/>
      <c r="AT120" s="221" t="s">
        <v>223</v>
      </c>
      <c r="AU120" s="221" t="s">
        <v>77</v>
      </c>
      <c r="AV120" s="221" t="s">
        <v>77</v>
      </c>
      <c r="AW120" s="221" t="s">
        <v>149</v>
      </c>
      <c r="AX120" s="221" t="s">
        <v>69</v>
      </c>
      <c r="AY120" s="221" t="s">
        <v>170</v>
      </c>
    </row>
    <row r="121" spans="2:65" s="88" customFormat="1" ht="15.75" customHeight="1">
      <c r="B121" s="102"/>
      <c r="C121" s="198" t="s">
        <v>265</v>
      </c>
      <c r="D121" s="198" t="s">
        <v>173</v>
      </c>
      <c r="E121" s="199" t="s">
        <v>273</v>
      </c>
      <c r="F121" s="200" t="s">
        <v>274</v>
      </c>
      <c r="G121" s="201" t="s">
        <v>199</v>
      </c>
      <c r="H121" s="202">
        <v>8666.4</v>
      </c>
      <c r="I121" s="213"/>
      <c r="J121" s="203">
        <f>ROUND($I$121*$H$121,2)</f>
        <v>0</v>
      </c>
      <c r="K121" s="200" t="s">
        <v>1188</v>
      </c>
      <c r="L121" s="102"/>
      <c r="M121" s="204"/>
      <c r="N121" s="205" t="s">
        <v>40</v>
      </c>
      <c r="P121" s="206">
        <f>$O$121*$H$121</f>
        <v>0</v>
      </c>
      <c r="Q121" s="206">
        <v>0</v>
      </c>
      <c r="R121" s="206">
        <f>$Q$121*$H$121</f>
        <v>0</v>
      </c>
      <c r="S121" s="206">
        <v>0</v>
      </c>
      <c r="T121" s="207">
        <f>$S$121*$H$121</f>
        <v>0</v>
      </c>
      <c r="AR121" s="82" t="s">
        <v>184</v>
      </c>
      <c r="AT121" s="82" t="s">
        <v>173</v>
      </c>
      <c r="AU121" s="82" t="s">
        <v>77</v>
      </c>
      <c r="AY121" s="88" t="s">
        <v>170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82" t="s">
        <v>21</v>
      </c>
      <c r="BK121" s="208">
        <f>ROUND($I$121*$H$121,2)</f>
        <v>0</v>
      </c>
      <c r="BL121" s="82" t="s">
        <v>184</v>
      </c>
      <c r="BM121" s="82" t="s">
        <v>265</v>
      </c>
    </row>
    <row r="122" spans="2:51" s="88" customFormat="1" ht="15.75" customHeight="1">
      <c r="B122" s="215"/>
      <c r="D122" s="216" t="s">
        <v>223</v>
      </c>
      <c r="E122" s="217"/>
      <c r="F122" s="217" t="s">
        <v>511</v>
      </c>
      <c r="H122" s="218">
        <v>8666.4</v>
      </c>
      <c r="L122" s="215"/>
      <c r="M122" s="219"/>
      <c r="T122" s="220"/>
      <c r="AT122" s="221" t="s">
        <v>223</v>
      </c>
      <c r="AU122" s="221" t="s">
        <v>77</v>
      </c>
      <c r="AV122" s="221" t="s">
        <v>77</v>
      </c>
      <c r="AW122" s="221" t="s">
        <v>149</v>
      </c>
      <c r="AX122" s="221" t="s">
        <v>69</v>
      </c>
      <c r="AY122" s="221" t="s">
        <v>170</v>
      </c>
    </row>
    <row r="123" spans="2:65" s="88" customFormat="1" ht="15.75" customHeight="1">
      <c r="B123" s="102"/>
      <c r="C123" s="198" t="s">
        <v>269</v>
      </c>
      <c r="D123" s="198" t="s">
        <v>173</v>
      </c>
      <c r="E123" s="199" t="s">
        <v>512</v>
      </c>
      <c r="F123" s="200" t="s">
        <v>513</v>
      </c>
      <c r="G123" s="201" t="s">
        <v>199</v>
      </c>
      <c r="H123" s="202">
        <v>49.5</v>
      </c>
      <c r="I123" s="213"/>
      <c r="J123" s="203">
        <f>ROUND($I$123*$H$123,2)</f>
        <v>0</v>
      </c>
      <c r="K123" s="200" t="s">
        <v>1188</v>
      </c>
      <c r="L123" s="102"/>
      <c r="M123" s="204"/>
      <c r="N123" s="205" t="s">
        <v>40</v>
      </c>
      <c r="P123" s="206">
        <f>$O$123*$H$123</f>
        <v>0</v>
      </c>
      <c r="Q123" s="206">
        <v>0</v>
      </c>
      <c r="R123" s="206">
        <f>$Q$123*$H$123</f>
        <v>0</v>
      </c>
      <c r="S123" s="206">
        <v>0</v>
      </c>
      <c r="T123" s="207">
        <f>$S$123*$H$123</f>
        <v>0</v>
      </c>
      <c r="AR123" s="82" t="s">
        <v>184</v>
      </c>
      <c r="AT123" s="82" t="s">
        <v>173</v>
      </c>
      <c r="AU123" s="82" t="s">
        <v>77</v>
      </c>
      <c r="AY123" s="88" t="s">
        <v>170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82" t="s">
        <v>21</v>
      </c>
      <c r="BK123" s="208">
        <f>ROUND($I$123*$H$123,2)</f>
        <v>0</v>
      </c>
      <c r="BL123" s="82" t="s">
        <v>184</v>
      </c>
      <c r="BM123" s="82" t="s">
        <v>269</v>
      </c>
    </row>
    <row r="124" spans="2:51" s="88" customFormat="1" ht="15.75" customHeight="1">
      <c r="B124" s="215"/>
      <c r="D124" s="216" t="s">
        <v>223</v>
      </c>
      <c r="E124" s="217"/>
      <c r="F124" s="217" t="s">
        <v>514</v>
      </c>
      <c r="H124" s="218">
        <v>49.5</v>
      </c>
      <c r="L124" s="215"/>
      <c r="M124" s="219"/>
      <c r="T124" s="220"/>
      <c r="AT124" s="221" t="s">
        <v>223</v>
      </c>
      <c r="AU124" s="221" t="s">
        <v>77</v>
      </c>
      <c r="AV124" s="221" t="s">
        <v>77</v>
      </c>
      <c r="AW124" s="221" t="s">
        <v>149</v>
      </c>
      <c r="AX124" s="221" t="s">
        <v>69</v>
      </c>
      <c r="AY124" s="221" t="s">
        <v>170</v>
      </c>
    </row>
    <row r="125" spans="2:65" s="88" customFormat="1" ht="15.75" customHeight="1">
      <c r="B125" s="102"/>
      <c r="C125" s="198" t="s">
        <v>8</v>
      </c>
      <c r="D125" s="198" t="s">
        <v>173</v>
      </c>
      <c r="E125" s="199" t="s">
        <v>288</v>
      </c>
      <c r="F125" s="200" t="s">
        <v>289</v>
      </c>
      <c r="G125" s="201" t="s">
        <v>180</v>
      </c>
      <c r="H125" s="202">
        <v>7955.6</v>
      </c>
      <c r="I125" s="213"/>
      <c r="J125" s="203">
        <f>ROUND($I$125*$H$125,2)</f>
        <v>0</v>
      </c>
      <c r="K125" s="200" t="s">
        <v>1188</v>
      </c>
      <c r="L125" s="102"/>
      <c r="M125" s="204"/>
      <c r="N125" s="205" t="s">
        <v>40</v>
      </c>
      <c r="P125" s="206">
        <f>$O$125*$H$125</f>
        <v>0</v>
      </c>
      <c r="Q125" s="206">
        <v>0</v>
      </c>
      <c r="R125" s="206">
        <f>$Q$125*$H$125</f>
        <v>0</v>
      </c>
      <c r="S125" s="206">
        <v>0</v>
      </c>
      <c r="T125" s="207">
        <f>$S$125*$H$125</f>
        <v>0</v>
      </c>
      <c r="AR125" s="82" t="s">
        <v>184</v>
      </c>
      <c r="AT125" s="82" t="s">
        <v>173</v>
      </c>
      <c r="AU125" s="82" t="s">
        <v>77</v>
      </c>
      <c r="AY125" s="88" t="s">
        <v>170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82" t="s">
        <v>21</v>
      </c>
      <c r="BK125" s="208">
        <f>ROUND($I$125*$H$125,2)</f>
        <v>0</v>
      </c>
      <c r="BL125" s="82" t="s">
        <v>184</v>
      </c>
      <c r="BM125" s="82" t="s">
        <v>8</v>
      </c>
    </row>
    <row r="126" spans="2:47" s="88" customFormat="1" ht="16.5" customHeight="1">
      <c r="B126" s="102"/>
      <c r="D126" s="216" t="s">
        <v>290</v>
      </c>
      <c r="F126" s="228" t="s">
        <v>289</v>
      </c>
      <c r="L126" s="102"/>
      <c r="M126" s="128"/>
      <c r="T126" s="129"/>
      <c r="AT126" s="88" t="s">
        <v>290</v>
      </c>
      <c r="AU126" s="88" t="s">
        <v>77</v>
      </c>
    </row>
    <row r="127" spans="2:51" s="88" customFormat="1" ht="15.75" customHeight="1">
      <c r="B127" s="215"/>
      <c r="D127" s="222" t="s">
        <v>223</v>
      </c>
      <c r="E127" s="221"/>
      <c r="F127" s="217" t="s">
        <v>515</v>
      </c>
      <c r="H127" s="218">
        <v>7955.6</v>
      </c>
      <c r="L127" s="215"/>
      <c r="M127" s="219"/>
      <c r="T127" s="220"/>
      <c r="AT127" s="221" t="s">
        <v>223</v>
      </c>
      <c r="AU127" s="221" t="s">
        <v>77</v>
      </c>
      <c r="AV127" s="221" t="s">
        <v>77</v>
      </c>
      <c r="AW127" s="221" t="s">
        <v>149</v>
      </c>
      <c r="AX127" s="221" t="s">
        <v>69</v>
      </c>
      <c r="AY127" s="221" t="s">
        <v>170</v>
      </c>
    </row>
    <row r="128" spans="2:65" s="88" customFormat="1" ht="15.75" customHeight="1">
      <c r="B128" s="102"/>
      <c r="C128" s="198" t="s">
        <v>276</v>
      </c>
      <c r="D128" s="198" t="s">
        <v>173</v>
      </c>
      <c r="E128" s="199" t="s">
        <v>293</v>
      </c>
      <c r="F128" s="200" t="s">
        <v>294</v>
      </c>
      <c r="G128" s="201" t="s">
        <v>180</v>
      </c>
      <c r="H128" s="202">
        <v>12503.7</v>
      </c>
      <c r="I128" s="213"/>
      <c r="J128" s="203">
        <f>ROUND($I$128*$H$128,2)</f>
        <v>0</v>
      </c>
      <c r="K128" s="200" t="s">
        <v>1188</v>
      </c>
      <c r="L128" s="102"/>
      <c r="M128" s="204"/>
      <c r="N128" s="205" t="s">
        <v>40</v>
      </c>
      <c r="P128" s="206">
        <f>$O$128*$H$128</f>
        <v>0</v>
      </c>
      <c r="Q128" s="206">
        <v>0</v>
      </c>
      <c r="R128" s="206">
        <f>$Q$128*$H$128</f>
        <v>0</v>
      </c>
      <c r="S128" s="206">
        <v>0</v>
      </c>
      <c r="T128" s="207">
        <f>$S$128*$H$128</f>
        <v>0</v>
      </c>
      <c r="AR128" s="82" t="s">
        <v>184</v>
      </c>
      <c r="AT128" s="82" t="s">
        <v>173</v>
      </c>
      <c r="AU128" s="82" t="s">
        <v>77</v>
      </c>
      <c r="AY128" s="88" t="s">
        <v>170</v>
      </c>
      <c r="BE128" s="208">
        <f>IF($N$128="základní",$J$128,0)</f>
        <v>0</v>
      </c>
      <c r="BF128" s="208">
        <f>IF($N$128="snížená",$J$128,0)</f>
        <v>0</v>
      </c>
      <c r="BG128" s="208">
        <f>IF($N$128="zákl. přenesená",$J$128,0)</f>
        <v>0</v>
      </c>
      <c r="BH128" s="208">
        <f>IF($N$128="sníž. přenesená",$J$128,0)</f>
        <v>0</v>
      </c>
      <c r="BI128" s="208">
        <f>IF($N$128="nulová",$J$128,0)</f>
        <v>0</v>
      </c>
      <c r="BJ128" s="82" t="s">
        <v>21</v>
      </c>
      <c r="BK128" s="208">
        <f>ROUND($I$128*$H$128,2)</f>
        <v>0</v>
      </c>
      <c r="BL128" s="82" t="s">
        <v>184</v>
      </c>
      <c r="BM128" s="82" t="s">
        <v>276</v>
      </c>
    </row>
    <row r="129" spans="2:51" s="88" customFormat="1" ht="15.75" customHeight="1">
      <c r="B129" s="215"/>
      <c r="D129" s="216" t="s">
        <v>223</v>
      </c>
      <c r="E129" s="217"/>
      <c r="F129" s="217" t="s">
        <v>516</v>
      </c>
      <c r="H129" s="218">
        <v>12086.7</v>
      </c>
      <c r="L129" s="215"/>
      <c r="M129" s="219"/>
      <c r="T129" s="220"/>
      <c r="AT129" s="221" t="s">
        <v>223</v>
      </c>
      <c r="AU129" s="221" t="s">
        <v>77</v>
      </c>
      <c r="AV129" s="221" t="s">
        <v>77</v>
      </c>
      <c r="AW129" s="221" t="s">
        <v>149</v>
      </c>
      <c r="AX129" s="221" t="s">
        <v>69</v>
      </c>
      <c r="AY129" s="221" t="s">
        <v>170</v>
      </c>
    </row>
    <row r="130" spans="2:51" s="88" customFormat="1" ht="15.75" customHeight="1">
      <c r="B130" s="215"/>
      <c r="D130" s="222" t="s">
        <v>223</v>
      </c>
      <c r="E130" s="221"/>
      <c r="F130" s="217" t="s">
        <v>517</v>
      </c>
      <c r="H130" s="218">
        <v>110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51" s="88" customFormat="1" ht="15.75" customHeight="1">
      <c r="B131" s="215"/>
      <c r="D131" s="222" t="s">
        <v>223</v>
      </c>
      <c r="E131" s="221"/>
      <c r="F131" s="217" t="s">
        <v>518</v>
      </c>
      <c r="H131" s="218">
        <v>307</v>
      </c>
      <c r="L131" s="215"/>
      <c r="M131" s="219"/>
      <c r="T131" s="220"/>
      <c r="AT131" s="221" t="s">
        <v>223</v>
      </c>
      <c r="AU131" s="221" t="s">
        <v>77</v>
      </c>
      <c r="AV131" s="221" t="s">
        <v>77</v>
      </c>
      <c r="AW131" s="221" t="s">
        <v>149</v>
      </c>
      <c r="AX131" s="221" t="s">
        <v>69</v>
      </c>
      <c r="AY131" s="221" t="s">
        <v>170</v>
      </c>
    </row>
    <row r="132" spans="2:65" s="88" customFormat="1" ht="15.75" customHeight="1">
      <c r="B132" s="102"/>
      <c r="C132" s="198" t="s">
        <v>284</v>
      </c>
      <c r="D132" s="198" t="s">
        <v>173</v>
      </c>
      <c r="E132" s="199" t="s">
        <v>302</v>
      </c>
      <c r="F132" s="200" t="s">
        <v>303</v>
      </c>
      <c r="G132" s="201" t="s">
        <v>180</v>
      </c>
      <c r="H132" s="202">
        <v>26286.6</v>
      </c>
      <c r="I132" s="213"/>
      <c r="J132" s="203">
        <f>ROUND($I$132*$H$132,2)</f>
        <v>0</v>
      </c>
      <c r="K132" s="200" t="s">
        <v>1188</v>
      </c>
      <c r="L132" s="102"/>
      <c r="M132" s="204"/>
      <c r="N132" s="205" t="s">
        <v>40</v>
      </c>
      <c r="P132" s="206">
        <f>$O$132*$H$132</f>
        <v>0</v>
      </c>
      <c r="Q132" s="206">
        <v>0</v>
      </c>
      <c r="R132" s="206">
        <f>$Q$132*$H$132</f>
        <v>0</v>
      </c>
      <c r="S132" s="206">
        <v>0</v>
      </c>
      <c r="T132" s="207">
        <f>$S$132*$H$132</f>
        <v>0</v>
      </c>
      <c r="AR132" s="82" t="s">
        <v>184</v>
      </c>
      <c r="AT132" s="82" t="s">
        <v>173</v>
      </c>
      <c r="AU132" s="82" t="s">
        <v>77</v>
      </c>
      <c r="AY132" s="88" t="s">
        <v>170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82" t="s">
        <v>21</v>
      </c>
      <c r="BK132" s="208">
        <f>ROUND($I$132*$H$132,2)</f>
        <v>0</v>
      </c>
      <c r="BL132" s="82" t="s">
        <v>184</v>
      </c>
      <c r="BM132" s="82" t="s">
        <v>284</v>
      </c>
    </row>
    <row r="133" spans="2:51" s="88" customFormat="1" ht="15.75" customHeight="1">
      <c r="B133" s="215"/>
      <c r="D133" s="216" t="s">
        <v>223</v>
      </c>
      <c r="E133" s="217"/>
      <c r="F133" s="217" t="s">
        <v>519</v>
      </c>
      <c r="H133" s="218">
        <v>26186.6</v>
      </c>
      <c r="L133" s="215"/>
      <c r="M133" s="219"/>
      <c r="T133" s="220"/>
      <c r="AT133" s="221" t="s">
        <v>223</v>
      </c>
      <c r="AU133" s="221" t="s">
        <v>77</v>
      </c>
      <c r="AV133" s="221" t="s">
        <v>77</v>
      </c>
      <c r="AW133" s="221" t="s">
        <v>149</v>
      </c>
      <c r="AX133" s="221" t="s">
        <v>69</v>
      </c>
      <c r="AY133" s="221" t="s">
        <v>170</v>
      </c>
    </row>
    <row r="134" spans="2:51" s="88" customFormat="1" ht="15.75" customHeight="1">
      <c r="B134" s="215"/>
      <c r="D134" s="222" t="s">
        <v>223</v>
      </c>
      <c r="E134" s="221"/>
      <c r="F134" s="217" t="s">
        <v>520</v>
      </c>
      <c r="H134" s="218">
        <v>100</v>
      </c>
      <c r="L134" s="215"/>
      <c r="M134" s="219"/>
      <c r="T134" s="220"/>
      <c r="AT134" s="221" t="s">
        <v>223</v>
      </c>
      <c r="AU134" s="221" t="s">
        <v>77</v>
      </c>
      <c r="AV134" s="221" t="s">
        <v>77</v>
      </c>
      <c r="AW134" s="221" t="s">
        <v>149</v>
      </c>
      <c r="AX134" s="221" t="s">
        <v>69</v>
      </c>
      <c r="AY134" s="221" t="s">
        <v>170</v>
      </c>
    </row>
    <row r="135" spans="2:65" s="88" customFormat="1" ht="15.75" customHeight="1">
      <c r="B135" s="102"/>
      <c r="C135" s="198" t="s">
        <v>287</v>
      </c>
      <c r="D135" s="198" t="s">
        <v>173</v>
      </c>
      <c r="E135" s="199" t="s">
        <v>521</v>
      </c>
      <c r="F135" s="200" t="s">
        <v>522</v>
      </c>
      <c r="G135" s="201" t="s">
        <v>180</v>
      </c>
      <c r="H135" s="202">
        <v>100</v>
      </c>
      <c r="I135" s="213"/>
      <c r="J135" s="203">
        <f>ROUND($I$135*$H$135,2)</f>
        <v>0</v>
      </c>
      <c r="K135" s="200" t="s">
        <v>1188</v>
      </c>
      <c r="L135" s="102"/>
      <c r="M135" s="204"/>
      <c r="N135" s="205" t="s">
        <v>40</v>
      </c>
      <c r="P135" s="206">
        <f>$O$135*$H$135</f>
        <v>0</v>
      </c>
      <c r="Q135" s="206">
        <v>0</v>
      </c>
      <c r="R135" s="206">
        <f>$Q$135*$H$135</f>
        <v>0</v>
      </c>
      <c r="S135" s="206">
        <v>0</v>
      </c>
      <c r="T135" s="207">
        <f>$S$135*$H$135</f>
        <v>0</v>
      </c>
      <c r="AR135" s="82" t="s">
        <v>184</v>
      </c>
      <c r="AT135" s="82" t="s">
        <v>173</v>
      </c>
      <c r="AU135" s="82" t="s">
        <v>77</v>
      </c>
      <c r="AY135" s="88" t="s">
        <v>170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82" t="s">
        <v>21</v>
      </c>
      <c r="BK135" s="208">
        <f>ROUND($I$135*$H$135,2)</f>
        <v>0</v>
      </c>
      <c r="BL135" s="82" t="s">
        <v>184</v>
      </c>
      <c r="BM135" s="82" t="s">
        <v>287</v>
      </c>
    </row>
    <row r="136" spans="2:51" s="88" customFormat="1" ht="15.75" customHeight="1">
      <c r="B136" s="215"/>
      <c r="D136" s="216" t="s">
        <v>223</v>
      </c>
      <c r="E136" s="217"/>
      <c r="F136" s="217" t="s">
        <v>523</v>
      </c>
      <c r="H136" s="218">
        <v>100</v>
      </c>
      <c r="L136" s="215"/>
      <c r="M136" s="219"/>
      <c r="T136" s="220"/>
      <c r="AT136" s="221" t="s">
        <v>223</v>
      </c>
      <c r="AU136" s="221" t="s">
        <v>77</v>
      </c>
      <c r="AV136" s="221" t="s">
        <v>77</v>
      </c>
      <c r="AW136" s="221" t="s">
        <v>149</v>
      </c>
      <c r="AX136" s="221" t="s">
        <v>69</v>
      </c>
      <c r="AY136" s="221" t="s">
        <v>170</v>
      </c>
    </row>
    <row r="137" spans="2:65" s="88" customFormat="1" ht="15.75" customHeight="1">
      <c r="B137" s="102"/>
      <c r="C137" s="198" t="s">
        <v>292</v>
      </c>
      <c r="D137" s="198" t="s">
        <v>173</v>
      </c>
      <c r="E137" s="199" t="s">
        <v>305</v>
      </c>
      <c r="F137" s="200" t="s">
        <v>306</v>
      </c>
      <c r="G137" s="201" t="s">
        <v>180</v>
      </c>
      <c r="H137" s="202">
        <v>8055.6</v>
      </c>
      <c r="I137" s="213"/>
      <c r="J137" s="203">
        <f>ROUND($I$137*$H$137,2)</f>
        <v>0</v>
      </c>
      <c r="K137" s="200" t="s">
        <v>1188</v>
      </c>
      <c r="L137" s="102"/>
      <c r="M137" s="204"/>
      <c r="N137" s="205" t="s">
        <v>40</v>
      </c>
      <c r="P137" s="206">
        <f>$O$137*$H$137</f>
        <v>0</v>
      </c>
      <c r="Q137" s="206">
        <v>0</v>
      </c>
      <c r="R137" s="206">
        <f>$Q$137*$H$137</f>
        <v>0</v>
      </c>
      <c r="S137" s="206">
        <v>0</v>
      </c>
      <c r="T137" s="207">
        <f>$S$137*$H$137</f>
        <v>0</v>
      </c>
      <c r="AR137" s="82" t="s">
        <v>184</v>
      </c>
      <c r="AT137" s="82" t="s">
        <v>173</v>
      </c>
      <c r="AU137" s="82" t="s">
        <v>77</v>
      </c>
      <c r="AY137" s="88" t="s">
        <v>170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82" t="s">
        <v>21</v>
      </c>
      <c r="BK137" s="208">
        <f>ROUND($I$137*$H$137,2)</f>
        <v>0</v>
      </c>
      <c r="BL137" s="82" t="s">
        <v>184</v>
      </c>
      <c r="BM137" s="82" t="s">
        <v>292</v>
      </c>
    </row>
    <row r="138" spans="2:51" s="88" customFormat="1" ht="15.75" customHeight="1">
      <c r="B138" s="215"/>
      <c r="D138" s="216" t="s">
        <v>223</v>
      </c>
      <c r="E138" s="217"/>
      <c r="F138" s="217" t="s">
        <v>524</v>
      </c>
      <c r="H138" s="218">
        <v>7955.6</v>
      </c>
      <c r="L138" s="215"/>
      <c r="M138" s="219"/>
      <c r="T138" s="220"/>
      <c r="AT138" s="221" t="s">
        <v>223</v>
      </c>
      <c r="AU138" s="221" t="s">
        <v>77</v>
      </c>
      <c r="AV138" s="221" t="s">
        <v>77</v>
      </c>
      <c r="AW138" s="221" t="s">
        <v>149</v>
      </c>
      <c r="AX138" s="221" t="s">
        <v>69</v>
      </c>
      <c r="AY138" s="221" t="s">
        <v>170</v>
      </c>
    </row>
    <row r="139" spans="2:51" s="88" customFormat="1" ht="15.75" customHeight="1">
      <c r="B139" s="215"/>
      <c r="D139" s="222" t="s">
        <v>223</v>
      </c>
      <c r="E139" s="221"/>
      <c r="F139" s="217" t="s">
        <v>525</v>
      </c>
      <c r="H139" s="218">
        <v>100</v>
      </c>
      <c r="L139" s="215"/>
      <c r="M139" s="219"/>
      <c r="T139" s="220"/>
      <c r="AT139" s="221" t="s">
        <v>223</v>
      </c>
      <c r="AU139" s="221" t="s">
        <v>77</v>
      </c>
      <c r="AV139" s="221" t="s">
        <v>77</v>
      </c>
      <c r="AW139" s="221" t="s">
        <v>149</v>
      </c>
      <c r="AX139" s="221" t="s">
        <v>69</v>
      </c>
      <c r="AY139" s="221" t="s">
        <v>170</v>
      </c>
    </row>
    <row r="140" spans="2:65" s="88" customFormat="1" ht="15.75" customHeight="1">
      <c r="B140" s="102"/>
      <c r="C140" s="198" t="s">
        <v>301</v>
      </c>
      <c r="D140" s="198" t="s">
        <v>173</v>
      </c>
      <c r="E140" s="199" t="s">
        <v>526</v>
      </c>
      <c r="F140" s="200" t="s">
        <v>310</v>
      </c>
      <c r="G140" s="201" t="s">
        <v>311</v>
      </c>
      <c r="H140" s="202">
        <v>145.001</v>
      </c>
      <c r="I140" s="213"/>
      <c r="J140" s="203">
        <f>ROUND($I$140*$H$140,2)</f>
        <v>0</v>
      </c>
      <c r="K140" s="200" t="s">
        <v>1188</v>
      </c>
      <c r="L140" s="102"/>
      <c r="M140" s="204"/>
      <c r="N140" s="205" t="s">
        <v>40</v>
      </c>
      <c r="P140" s="206">
        <f>$O$140*$H$140</f>
        <v>0</v>
      </c>
      <c r="Q140" s="206">
        <v>0.001</v>
      </c>
      <c r="R140" s="206">
        <f>$Q$140*$H$140</f>
        <v>0.14500100000000002</v>
      </c>
      <c r="S140" s="206">
        <v>0</v>
      </c>
      <c r="T140" s="207">
        <f>$S$140*$H$140</f>
        <v>0</v>
      </c>
      <c r="AR140" s="82" t="s">
        <v>177</v>
      </c>
      <c r="AT140" s="82" t="s">
        <v>173</v>
      </c>
      <c r="AU140" s="82" t="s">
        <v>77</v>
      </c>
      <c r="AY140" s="88" t="s">
        <v>170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82" t="s">
        <v>21</v>
      </c>
      <c r="BK140" s="208">
        <f>ROUND($I$140*$H$140,2)</f>
        <v>0</v>
      </c>
      <c r="BL140" s="82" t="s">
        <v>177</v>
      </c>
      <c r="BM140" s="82" t="s">
        <v>301</v>
      </c>
    </row>
    <row r="141" spans="2:51" s="88" customFormat="1" ht="15.75" customHeight="1">
      <c r="B141" s="215"/>
      <c r="D141" s="216" t="s">
        <v>223</v>
      </c>
      <c r="E141" s="217"/>
      <c r="F141" s="217" t="s">
        <v>527</v>
      </c>
      <c r="H141" s="218">
        <v>145.001</v>
      </c>
      <c r="L141" s="215"/>
      <c r="M141" s="219"/>
      <c r="T141" s="220"/>
      <c r="AT141" s="221" t="s">
        <v>223</v>
      </c>
      <c r="AU141" s="221" t="s">
        <v>77</v>
      </c>
      <c r="AV141" s="221" t="s">
        <v>77</v>
      </c>
      <c r="AW141" s="221" t="s">
        <v>149</v>
      </c>
      <c r="AX141" s="221" t="s">
        <v>69</v>
      </c>
      <c r="AY141" s="221" t="s">
        <v>170</v>
      </c>
    </row>
    <row r="142" spans="2:63" s="188" customFormat="1" ht="30.75" customHeight="1">
      <c r="B142" s="187"/>
      <c r="D142" s="189" t="s">
        <v>68</v>
      </c>
      <c r="E142" s="196" t="s">
        <v>313</v>
      </c>
      <c r="F142" s="196" t="s">
        <v>314</v>
      </c>
      <c r="J142" s="197">
        <f>$BK$142</f>
        <v>0</v>
      </c>
      <c r="L142" s="187"/>
      <c r="M142" s="192"/>
      <c r="P142" s="193">
        <f>SUM($P$143:$P$155)</f>
        <v>0</v>
      </c>
      <c r="R142" s="193">
        <f>SUM($R$143:$R$155)</f>
        <v>105.61992922</v>
      </c>
      <c r="T142" s="194">
        <f>SUM($T$143:$T$155)</f>
        <v>0</v>
      </c>
      <c r="AR142" s="189" t="s">
        <v>21</v>
      </c>
      <c r="AT142" s="189" t="s">
        <v>68</v>
      </c>
      <c r="AU142" s="189" t="s">
        <v>21</v>
      </c>
      <c r="AY142" s="189" t="s">
        <v>170</v>
      </c>
      <c r="BK142" s="195">
        <f>SUM($BK$143:$BK$155)</f>
        <v>0</v>
      </c>
    </row>
    <row r="143" spans="2:65" s="88" customFormat="1" ht="15.75" customHeight="1">
      <c r="B143" s="102"/>
      <c r="C143" s="198" t="s">
        <v>7</v>
      </c>
      <c r="D143" s="198" t="s">
        <v>173</v>
      </c>
      <c r="E143" s="199" t="s">
        <v>528</v>
      </c>
      <c r="F143" s="200" t="s">
        <v>529</v>
      </c>
      <c r="G143" s="201" t="s">
        <v>199</v>
      </c>
      <c r="H143" s="202">
        <v>24.1</v>
      </c>
      <c r="I143" s="213"/>
      <c r="J143" s="203">
        <f>ROUND($I$143*$H$143,2)</f>
        <v>0</v>
      </c>
      <c r="K143" s="200" t="s">
        <v>1188</v>
      </c>
      <c r="L143" s="102"/>
      <c r="M143" s="204"/>
      <c r="N143" s="205" t="s">
        <v>40</v>
      </c>
      <c r="P143" s="206">
        <f>$O$143*$H$143</f>
        <v>0</v>
      </c>
      <c r="Q143" s="206">
        <v>1.665</v>
      </c>
      <c r="R143" s="206">
        <f>$Q$143*$H$143</f>
        <v>40.1265</v>
      </c>
      <c r="S143" s="206">
        <v>0</v>
      </c>
      <c r="T143" s="207">
        <f>$S$143*$H$143</f>
        <v>0</v>
      </c>
      <c r="AR143" s="82" t="s">
        <v>184</v>
      </c>
      <c r="AT143" s="82" t="s">
        <v>173</v>
      </c>
      <c r="AU143" s="82" t="s">
        <v>77</v>
      </c>
      <c r="AY143" s="88" t="s">
        <v>170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82" t="s">
        <v>21</v>
      </c>
      <c r="BK143" s="208">
        <f>ROUND($I$143*$H$143,2)</f>
        <v>0</v>
      </c>
      <c r="BL143" s="82" t="s">
        <v>184</v>
      </c>
      <c r="BM143" s="82" t="s">
        <v>7</v>
      </c>
    </row>
    <row r="144" spans="2:51" s="88" customFormat="1" ht="15.75" customHeight="1">
      <c r="B144" s="215"/>
      <c r="D144" s="216" t="s">
        <v>223</v>
      </c>
      <c r="E144" s="217"/>
      <c r="F144" s="217" t="s">
        <v>530</v>
      </c>
      <c r="H144" s="218">
        <v>24.1</v>
      </c>
      <c r="L144" s="215"/>
      <c r="M144" s="219"/>
      <c r="T144" s="220"/>
      <c r="AT144" s="221" t="s">
        <v>223</v>
      </c>
      <c r="AU144" s="221" t="s">
        <v>77</v>
      </c>
      <c r="AV144" s="221" t="s">
        <v>77</v>
      </c>
      <c r="AW144" s="221" t="s">
        <v>149</v>
      </c>
      <c r="AX144" s="221" t="s">
        <v>69</v>
      </c>
      <c r="AY144" s="221" t="s">
        <v>170</v>
      </c>
    </row>
    <row r="145" spans="2:65" s="88" customFormat="1" ht="15.75" customHeight="1">
      <c r="B145" s="102"/>
      <c r="C145" s="198" t="s">
        <v>307</v>
      </c>
      <c r="D145" s="198" t="s">
        <v>173</v>
      </c>
      <c r="E145" s="199" t="s">
        <v>531</v>
      </c>
      <c r="F145" s="200" t="s">
        <v>532</v>
      </c>
      <c r="G145" s="201" t="s">
        <v>423</v>
      </c>
      <c r="H145" s="202">
        <v>267.6</v>
      </c>
      <c r="I145" s="213"/>
      <c r="J145" s="203">
        <f>ROUND($I$145*$H$145,2)</f>
        <v>0</v>
      </c>
      <c r="K145" s="200" t="s">
        <v>1188</v>
      </c>
      <c r="L145" s="102"/>
      <c r="M145" s="204"/>
      <c r="N145" s="205" t="s">
        <v>40</v>
      </c>
      <c r="P145" s="206">
        <f>$O$145*$H$145</f>
        <v>0</v>
      </c>
      <c r="Q145" s="206">
        <v>0.00116</v>
      </c>
      <c r="R145" s="206">
        <f>$Q$145*$H$145</f>
        <v>0.310416</v>
      </c>
      <c r="S145" s="206">
        <v>0</v>
      </c>
      <c r="T145" s="207">
        <f>$S$145*$H$145</f>
        <v>0</v>
      </c>
      <c r="AR145" s="82" t="s">
        <v>184</v>
      </c>
      <c r="AT145" s="82" t="s">
        <v>173</v>
      </c>
      <c r="AU145" s="82" t="s">
        <v>77</v>
      </c>
      <c r="AY145" s="88" t="s">
        <v>170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82" t="s">
        <v>21</v>
      </c>
      <c r="BK145" s="208">
        <f>ROUND($I$145*$H$145,2)</f>
        <v>0</v>
      </c>
      <c r="BL145" s="82" t="s">
        <v>184</v>
      </c>
      <c r="BM145" s="82" t="s">
        <v>307</v>
      </c>
    </row>
    <row r="146" spans="2:51" s="88" customFormat="1" ht="15.75" customHeight="1">
      <c r="B146" s="215"/>
      <c r="D146" s="216" t="s">
        <v>223</v>
      </c>
      <c r="E146" s="217"/>
      <c r="F146" s="217" t="s">
        <v>533</v>
      </c>
      <c r="H146" s="218">
        <v>267.6</v>
      </c>
      <c r="L146" s="215"/>
      <c r="M146" s="219"/>
      <c r="T146" s="220"/>
      <c r="AT146" s="221" t="s">
        <v>223</v>
      </c>
      <c r="AU146" s="221" t="s">
        <v>77</v>
      </c>
      <c r="AV146" s="221" t="s">
        <v>77</v>
      </c>
      <c r="AW146" s="221" t="s">
        <v>149</v>
      </c>
      <c r="AX146" s="221" t="s">
        <v>69</v>
      </c>
      <c r="AY146" s="221" t="s">
        <v>170</v>
      </c>
    </row>
    <row r="147" spans="2:65" s="88" customFormat="1" ht="15.75" customHeight="1">
      <c r="B147" s="102"/>
      <c r="C147" s="198" t="s">
        <v>315</v>
      </c>
      <c r="D147" s="198" t="s">
        <v>173</v>
      </c>
      <c r="E147" s="199" t="s">
        <v>316</v>
      </c>
      <c r="F147" s="200" t="s">
        <v>317</v>
      </c>
      <c r="G147" s="201" t="s">
        <v>199</v>
      </c>
      <c r="H147" s="202">
        <v>10.2</v>
      </c>
      <c r="I147" s="213"/>
      <c r="J147" s="203">
        <f>ROUND($I$147*$H$147,2)</f>
        <v>0</v>
      </c>
      <c r="K147" s="200" t="s">
        <v>1188</v>
      </c>
      <c r="L147" s="102"/>
      <c r="M147" s="204"/>
      <c r="N147" s="205" t="s">
        <v>40</v>
      </c>
      <c r="P147" s="206">
        <f>$O$147*$H$147</f>
        <v>0</v>
      </c>
      <c r="Q147" s="206">
        <v>2.16</v>
      </c>
      <c r="R147" s="206">
        <f>$Q$147*$H$147</f>
        <v>22.032</v>
      </c>
      <c r="S147" s="206">
        <v>0</v>
      </c>
      <c r="T147" s="207">
        <f>$S$147*$H$147</f>
        <v>0</v>
      </c>
      <c r="AR147" s="82" t="s">
        <v>184</v>
      </c>
      <c r="AT147" s="82" t="s">
        <v>173</v>
      </c>
      <c r="AU147" s="82" t="s">
        <v>77</v>
      </c>
      <c r="AY147" s="88" t="s">
        <v>170</v>
      </c>
      <c r="BE147" s="208">
        <f>IF($N$147="základní",$J$147,0)</f>
        <v>0</v>
      </c>
      <c r="BF147" s="208">
        <f>IF($N$147="snížená",$J$147,0)</f>
        <v>0</v>
      </c>
      <c r="BG147" s="208">
        <f>IF($N$147="zákl. přenesená",$J$147,0)</f>
        <v>0</v>
      </c>
      <c r="BH147" s="208">
        <f>IF($N$147="sníž. přenesená",$J$147,0)</f>
        <v>0</v>
      </c>
      <c r="BI147" s="208">
        <f>IF($N$147="nulová",$J$147,0)</f>
        <v>0</v>
      </c>
      <c r="BJ147" s="82" t="s">
        <v>21</v>
      </c>
      <c r="BK147" s="208">
        <f>ROUND($I$147*$H$147,2)</f>
        <v>0</v>
      </c>
      <c r="BL147" s="82" t="s">
        <v>184</v>
      </c>
      <c r="BM147" s="82" t="s">
        <v>315</v>
      </c>
    </row>
    <row r="148" spans="2:51" s="88" customFormat="1" ht="15.75" customHeight="1">
      <c r="B148" s="215"/>
      <c r="D148" s="216" t="s">
        <v>223</v>
      </c>
      <c r="E148" s="217"/>
      <c r="F148" s="217" t="s">
        <v>534</v>
      </c>
      <c r="H148" s="218">
        <v>10.2</v>
      </c>
      <c r="L148" s="215"/>
      <c r="M148" s="219"/>
      <c r="T148" s="220"/>
      <c r="AT148" s="221" t="s">
        <v>223</v>
      </c>
      <c r="AU148" s="221" t="s">
        <v>77</v>
      </c>
      <c r="AV148" s="221" t="s">
        <v>77</v>
      </c>
      <c r="AW148" s="221" t="s">
        <v>149</v>
      </c>
      <c r="AX148" s="221" t="s">
        <v>69</v>
      </c>
      <c r="AY148" s="221" t="s">
        <v>170</v>
      </c>
    </row>
    <row r="149" spans="2:65" s="88" customFormat="1" ht="15.75" customHeight="1">
      <c r="B149" s="102"/>
      <c r="C149" s="198" t="s">
        <v>323</v>
      </c>
      <c r="D149" s="198" t="s">
        <v>173</v>
      </c>
      <c r="E149" s="199" t="s">
        <v>324</v>
      </c>
      <c r="F149" s="200" t="s">
        <v>325</v>
      </c>
      <c r="G149" s="201" t="s">
        <v>199</v>
      </c>
      <c r="H149" s="202">
        <v>18.1</v>
      </c>
      <c r="I149" s="213"/>
      <c r="J149" s="203">
        <f>ROUND($I$149*$H$149,2)</f>
        <v>0</v>
      </c>
      <c r="K149" s="200" t="s">
        <v>1188</v>
      </c>
      <c r="L149" s="102"/>
      <c r="M149" s="204"/>
      <c r="N149" s="205" t="s">
        <v>40</v>
      </c>
      <c r="P149" s="206">
        <f>$O$149*$H$149</f>
        <v>0</v>
      </c>
      <c r="Q149" s="206">
        <v>2.34715</v>
      </c>
      <c r="R149" s="206">
        <f>$Q$149*$H$149</f>
        <v>42.48341500000001</v>
      </c>
      <c r="S149" s="206">
        <v>0</v>
      </c>
      <c r="T149" s="207">
        <f>$S$149*$H$149</f>
        <v>0</v>
      </c>
      <c r="AR149" s="82" t="s">
        <v>184</v>
      </c>
      <c r="AT149" s="82" t="s">
        <v>173</v>
      </c>
      <c r="AU149" s="82" t="s">
        <v>77</v>
      </c>
      <c r="AY149" s="88" t="s">
        <v>170</v>
      </c>
      <c r="BE149" s="208">
        <f>IF($N$149="základní",$J$149,0)</f>
        <v>0</v>
      </c>
      <c r="BF149" s="208">
        <f>IF($N$149="snížená",$J$149,0)</f>
        <v>0</v>
      </c>
      <c r="BG149" s="208">
        <f>IF($N$149="zákl. přenesená",$J$149,0)</f>
        <v>0</v>
      </c>
      <c r="BH149" s="208">
        <f>IF($N$149="sníž. přenesená",$J$149,0)</f>
        <v>0</v>
      </c>
      <c r="BI149" s="208">
        <f>IF($N$149="nulová",$J$149,0)</f>
        <v>0</v>
      </c>
      <c r="BJ149" s="82" t="s">
        <v>21</v>
      </c>
      <c r="BK149" s="208">
        <f>ROUND($I$149*$H$149,2)</f>
        <v>0</v>
      </c>
      <c r="BL149" s="82" t="s">
        <v>184</v>
      </c>
      <c r="BM149" s="82" t="s">
        <v>323</v>
      </c>
    </row>
    <row r="150" spans="2:51" s="88" customFormat="1" ht="15.75" customHeight="1">
      <c r="B150" s="215"/>
      <c r="D150" s="216" t="s">
        <v>223</v>
      </c>
      <c r="E150" s="217"/>
      <c r="F150" s="217" t="s">
        <v>535</v>
      </c>
      <c r="H150" s="218">
        <v>18.1</v>
      </c>
      <c r="L150" s="215"/>
      <c r="M150" s="219"/>
      <c r="T150" s="220"/>
      <c r="AT150" s="221" t="s">
        <v>223</v>
      </c>
      <c r="AU150" s="221" t="s">
        <v>77</v>
      </c>
      <c r="AV150" s="221" t="s">
        <v>77</v>
      </c>
      <c r="AW150" s="221" t="s">
        <v>149</v>
      </c>
      <c r="AX150" s="221" t="s">
        <v>69</v>
      </c>
      <c r="AY150" s="221" t="s">
        <v>170</v>
      </c>
    </row>
    <row r="151" spans="2:65" s="88" customFormat="1" ht="15.75" customHeight="1">
      <c r="B151" s="102"/>
      <c r="C151" s="198" t="s">
        <v>331</v>
      </c>
      <c r="D151" s="198" t="s">
        <v>173</v>
      </c>
      <c r="E151" s="199" t="s">
        <v>332</v>
      </c>
      <c r="F151" s="200" t="s">
        <v>333</v>
      </c>
      <c r="G151" s="201" t="s">
        <v>180</v>
      </c>
      <c r="H151" s="202">
        <v>17.34</v>
      </c>
      <c r="I151" s="213"/>
      <c r="J151" s="203">
        <f>ROUND($I$151*$H$151,2)</f>
        <v>0</v>
      </c>
      <c r="K151" s="200" t="s">
        <v>1188</v>
      </c>
      <c r="L151" s="102"/>
      <c r="M151" s="204"/>
      <c r="N151" s="205" t="s">
        <v>40</v>
      </c>
      <c r="P151" s="206">
        <f>$O$151*$H$151</f>
        <v>0</v>
      </c>
      <c r="Q151" s="206">
        <v>0.00103</v>
      </c>
      <c r="R151" s="206">
        <f>$Q$151*$H$151</f>
        <v>0.017860200000000003</v>
      </c>
      <c r="S151" s="206">
        <v>0</v>
      </c>
      <c r="T151" s="207">
        <f>$S$151*$H$151</f>
        <v>0</v>
      </c>
      <c r="AR151" s="82" t="s">
        <v>184</v>
      </c>
      <c r="AT151" s="82" t="s">
        <v>173</v>
      </c>
      <c r="AU151" s="82" t="s">
        <v>77</v>
      </c>
      <c r="AY151" s="88" t="s">
        <v>170</v>
      </c>
      <c r="BE151" s="208">
        <f>IF($N$151="základní",$J$151,0)</f>
        <v>0</v>
      </c>
      <c r="BF151" s="208">
        <f>IF($N$151="snížená",$J$151,0)</f>
        <v>0</v>
      </c>
      <c r="BG151" s="208">
        <f>IF($N$151="zákl. přenesená",$J$151,0)</f>
        <v>0</v>
      </c>
      <c r="BH151" s="208">
        <f>IF($N$151="sníž. přenesená",$J$151,0)</f>
        <v>0</v>
      </c>
      <c r="BI151" s="208">
        <f>IF($N$151="nulová",$J$151,0)</f>
        <v>0</v>
      </c>
      <c r="BJ151" s="82" t="s">
        <v>21</v>
      </c>
      <c r="BK151" s="208">
        <f>ROUND($I$151*$H$151,2)</f>
        <v>0</v>
      </c>
      <c r="BL151" s="82" t="s">
        <v>184</v>
      </c>
      <c r="BM151" s="82" t="s">
        <v>331</v>
      </c>
    </row>
    <row r="152" spans="2:51" s="88" customFormat="1" ht="15.75" customHeight="1">
      <c r="B152" s="215"/>
      <c r="D152" s="216" t="s">
        <v>223</v>
      </c>
      <c r="E152" s="217"/>
      <c r="F152" s="217" t="s">
        <v>536</v>
      </c>
      <c r="H152" s="218">
        <v>17.34</v>
      </c>
      <c r="L152" s="215"/>
      <c r="M152" s="219"/>
      <c r="T152" s="220"/>
      <c r="AT152" s="221" t="s">
        <v>223</v>
      </c>
      <c r="AU152" s="221" t="s">
        <v>77</v>
      </c>
      <c r="AV152" s="221" t="s">
        <v>77</v>
      </c>
      <c r="AW152" s="221" t="s">
        <v>149</v>
      </c>
      <c r="AX152" s="221" t="s">
        <v>69</v>
      </c>
      <c r="AY152" s="221" t="s">
        <v>170</v>
      </c>
    </row>
    <row r="153" spans="2:65" s="88" customFormat="1" ht="15.75" customHeight="1">
      <c r="B153" s="102"/>
      <c r="C153" s="198" t="s">
        <v>334</v>
      </c>
      <c r="D153" s="198" t="s">
        <v>173</v>
      </c>
      <c r="E153" s="199" t="s">
        <v>335</v>
      </c>
      <c r="F153" s="200" t="s">
        <v>336</v>
      </c>
      <c r="G153" s="201" t="s">
        <v>180</v>
      </c>
      <c r="H153" s="202">
        <v>17.34</v>
      </c>
      <c r="I153" s="213"/>
      <c r="J153" s="203">
        <f>ROUND($I$153*$H$153,2)</f>
        <v>0</v>
      </c>
      <c r="K153" s="200" t="s">
        <v>1188</v>
      </c>
      <c r="L153" s="102"/>
      <c r="M153" s="204"/>
      <c r="N153" s="205" t="s">
        <v>40</v>
      </c>
      <c r="P153" s="206">
        <f>$O$153*$H$153</f>
        <v>0</v>
      </c>
      <c r="Q153" s="206">
        <v>0</v>
      </c>
      <c r="R153" s="206">
        <f>$Q$153*$H$153</f>
        <v>0</v>
      </c>
      <c r="S153" s="206">
        <v>0</v>
      </c>
      <c r="T153" s="207">
        <f>$S$153*$H$153</f>
        <v>0</v>
      </c>
      <c r="AR153" s="82" t="s">
        <v>184</v>
      </c>
      <c r="AT153" s="82" t="s">
        <v>173</v>
      </c>
      <c r="AU153" s="82" t="s">
        <v>77</v>
      </c>
      <c r="AY153" s="88" t="s">
        <v>170</v>
      </c>
      <c r="BE153" s="208">
        <f>IF($N$153="základní",$J$153,0)</f>
        <v>0</v>
      </c>
      <c r="BF153" s="208">
        <f>IF($N$153="snížená",$J$153,0)</f>
        <v>0</v>
      </c>
      <c r="BG153" s="208">
        <f>IF($N$153="zákl. přenesená",$J$153,0)</f>
        <v>0</v>
      </c>
      <c r="BH153" s="208">
        <f>IF($N$153="sníž. přenesená",$J$153,0)</f>
        <v>0</v>
      </c>
      <c r="BI153" s="208">
        <f>IF($N$153="nulová",$J$153,0)</f>
        <v>0</v>
      </c>
      <c r="BJ153" s="82" t="s">
        <v>21</v>
      </c>
      <c r="BK153" s="208">
        <f>ROUND($I$153*$H$153,2)</f>
        <v>0</v>
      </c>
      <c r="BL153" s="82" t="s">
        <v>184</v>
      </c>
      <c r="BM153" s="82" t="s">
        <v>334</v>
      </c>
    </row>
    <row r="154" spans="2:65" s="88" customFormat="1" ht="15.75" customHeight="1">
      <c r="B154" s="102"/>
      <c r="C154" s="201" t="s">
        <v>337</v>
      </c>
      <c r="D154" s="201" t="s">
        <v>173</v>
      </c>
      <c r="E154" s="199" t="s">
        <v>338</v>
      </c>
      <c r="F154" s="200" t="s">
        <v>339</v>
      </c>
      <c r="G154" s="201" t="s">
        <v>340</v>
      </c>
      <c r="H154" s="202">
        <v>0.617</v>
      </c>
      <c r="I154" s="213"/>
      <c r="J154" s="203">
        <f>ROUND($I$154*$H$154,2)</f>
        <v>0</v>
      </c>
      <c r="K154" s="200" t="s">
        <v>1188</v>
      </c>
      <c r="L154" s="102"/>
      <c r="M154" s="204"/>
      <c r="N154" s="205" t="s">
        <v>40</v>
      </c>
      <c r="P154" s="206">
        <f>$O$154*$H$154</f>
        <v>0</v>
      </c>
      <c r="Q154" s="206">
        <v>1.05306</v>
      </c>
      <c r="R154" s="206">
        <f>$Q$154*$H$154</f>
        <v>0.64973802</v>
      </c>
      <c r="S154" s="206">
        <v>0</v>
      </c>
      <c r="T154" s="207">
        <f>$S$154*$H$154</f>
        <v>0</v>
      </c>
      <c r="AR154" s="82" t="s">
        <v>184</v>
      </c>
      <c r="AT154" s="82" t="s">
        <v>173</v>
      </c>
      <c r="AU154" s="82" t="s">
        <v>77</v>
      </c>
      <c r="AY154" s="82" t="s">
        <v>170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82" t="s">
        <v>21</v>
      </c>
      <c r="BK154" s="208">
        <f>ROUND($I$154*$H$154,2)</f>
        <v>0</v>
      </c>
      <c r="BL154" s="82" t="s">
        <v>184</v>
      </c>
      <c r="BM154" s="82" t="s">
        <v>337</v>
      </c>
    </row>
    <row r="155" spans="2:51" s="88" customFormat="1" ht="15.75" customHeight="1">
      <c r="B155" s="215"/>
      <c r="D155" s="216" t="s">
        <v>223</v>
      </c>
      <c r="E155" s="217"/>
      <c r="F155" s="217" t="s">
        <v>537</v>
      </c>
      <c r="H155" s="218">
        <v>0.617</v>
      </c>
      <c r="L155" s="215"/>
      <c r="M155" s="219"/>
      <c r="T155" s="220"/>
      <c r="AT155" s="221" t="s">
        <v>223</v>
      </c>
      <c r="AU155" s="221" t="s">
        <v>77</v>
      </c>
      <c r="AV155" s="221" t="s">
        <v>77</v>
      </c>
      <c r="AW155" s="221" t="s">
        <v>149</v>
      </c>
      <c r="AX155" s="221" t="s">
        <v>69</v>
      </c>
      <c r="AY155" s="221" t="s">
        <v>170</v>
      </c>
    </row>
    <row r="156" spans="2:63" s="188" customFormat="1" ht="30.75" customHeight="1">
      <c r="B156" s="187"/>
      <c r="D156" s="189" t="s">
        <v>68</v>
      </c>
      <c r="E156" s="196" t="s">
        <v>346</v>
      </c>
      <c r="F156" s="196" t="s">
        <v>347</v>
      </c>
      <c r="J156" s="197">
        <f>$BK$156</f>
        <v>0</v>
      </c>
      <c r="L156" s="187"/>
      <c r="M156" s="192"/>
      <c r="P156" s="193">
        <f>SUM($P$157:$P$166)</f>
        <v>0</v>
      </c>
      <c r="R156" s="193">
        <f>SUM($R$157:$R$166)</f>
        <v>2057.67518903</v>
      </c>
      <c r="T156" s="194">
        <f>SUM($T$157:$T$166)</f>
        <v>0</v>
      </c>
      <c r="AR156" s="189" t="s">
        <v>21</v>
      </c>
      <c r="AT156" s="189" t="s">
        <v>68</v>
      </c>
      <c r="AU156" s="189" t="s">
        <v>21</v>
      </c>
      <c r="AY156" s="189" t="s">
        <v>170</v>
      </c>
      <c r="BK156" s="195">
        <f>SUM($BK$157:$BK$166)</f>
        <v>0</v>
      </c>
    </row>
    <row r="157" spans="2:65" s="88" customFormat="1" ht="15.75" customHeight="1">
      <c r="B157" s="102"/>
      <c r="C157" s="198" t="s">
        <v>348</v>
      </c>
      <c r="D157" s="198" t="s">
        <v>173</v>
      </c>
      <c r="E157" s="199" t="s">
        <v>349</v>
      </c>
      <c r="F157" s="200" t="s">
        <v>350</v>
      </c>
      <c r="G157" s="201" t="s">
        <v>199</v>
      </c>
      <c r="H157" s="202">
        <v>18.6</v>
      </c>
      <c r="I157" s="213"/>
      <c r="J157" s="203">
        <f>ROUND($I$157*$H$157,2)</f>
        <v>0</v>
      </c>
      <c r="K157" s="200" t="s">
        <v>1188</v>
      </c>
      <c r="L157" s="102"/>
      <c r="M157" s="204"/>
      <c r="N157" s="205" t="s">
        <v>40</v>
      </c>
      <c r="P157" s="206">
        <f>$O$157*$H$157</f>
        <v>0</v>
      </c>
      <c r="Q157" s="206">
        <v>3.11388</v>
      </c>
      <c r="R157" s="206">
        <f>$Q$157*$H$157</f>
        <v>57.918168</v>
      </c>
      <c r="S157" s="206">
        <v>0</v>
      </c>
      <c r="T157" s="207">
        <f>$S$157*$H$157</f>
        <v>0</v>
      </c>
      <c r="AR157" s="82" t="s">
        <v>184</v>
      </c>
      <c r="AT157" s="82" t="s">
        <v>173</v>
      </c>
      <c r="AU157" s="82" t="s">
        <v>77</v>
      </c>
      <c r="AY157" s="88" t="s">
        <v>170</v>
      </c>
      <c r="BE157" s="208">
        <f>IF($N$157="základní",$J$157,0)</f>
        <v>0</v>
      </c>
      <c r="BF157" s="208">
        <f>IF($N$157="snížená",$J$157,0)</f>
        <v>0</v>
      </c>
      <c r="BG157" s="208">
        <f>IF($N$157="zákl. přenesená",$J$157,0)</f>
        <v>0</v>
      </c>
      <c r="BH157" s="208">
        <f>IF($N$157="sníž. přenesená",$J$157,0)</f>
        <v>0</v>
      </c>
      <c r="BI157" s="208">
        <f>IF($N$157="nulová",$J$157,0)</f>
        <v>0</v>
      </c>
      <c r="BJ157" s="82" t="s">
        <v>21</v>
      </c>
      <c r="BK157" s="208">
        <f>ROUND($I$157*$H$157,2)</f>
        <v>0</v>
      </c>
      <c r="BL157" s="82" t="s">
        <v>184</v>
      </c>
      <c r="BM157" s="82" t="s">
        <v>348</v>
      </c>
    </row>
    <row r="158" spans="2:51" s="88" customFormat="1" ht="15.75" customHeight="1">
      <c r="B158" s="215"/>
      <c r="D158" s="216" t="s">
        <v>223</v>
      </c>
      <c r="E158" s="217"/>
      <c r="F158" s="217" t="s">
        <v>538</v>
      </c>
      <c r="H158" s="218">
        <v>18.6</v>
      </c>
      <c r="L158" s="215"/>
      <c r="M158" s="219"/>
      <c r="T158" s="220"/>
      <c r="AT158" s="221" t="s">
        <v>223</v>
      </c>
      <c r="AU158" s="221" t="s">
        <v>77</v>
      </c>
      <c r="AV158" s="221" t="s">
        <v>77</v>
      </c>
      <c r="AW158" s="221" t="s">
        <v>149</v>
      </c>
      <c r="AX158" s="221" t="s">
        <v>69</v>
      </c>
      <c r="AY158" s="221" t="s">
        <v>170</v>
      </c>
    </row>
    <row r="159" spans="2:65" s="88" customFormat="1" ht="15.75" customHeight="1">
      <c r="B159" s="102"/>
      <c r="C159" s="198" t="s">
        <v>356</v>
      </c>
      <c r="D159" s="198" t="s">
        <v>173</v>
      </c>
      <c r="E159" s="199" t="s">
        <v>539</v>
      </c>
      <c r="F159" s="200" t="s">
        <v>540</v>
      </c>
      <c r="G159" s="201" t="s">
        <v>199</v>
      </c>
      <c r="H159" s="202">
        <v>131.45</v>
      </c>
      <c r="I159" s="213"/>
      <c r="J159" s="203">
        <f>ROUND($I$159*$H$159,2)</f>
        <v>0</v>
      </c>
      <c r="K159" s="200" t="s">
        <v>1188</v>
      </c>
      <c r="L159" s="102"/>
      <c r="M159" s="204"/>
      <c r="N159" s="205" t="s">
        <v>40</v>
      </c>
      <c r="P159" s="206">
        <f>$O$159*$H$159</f>
        <v>0</v>
      </c>
      <c r="Q159" s="206">
        <v>2.32884</v>
      </c>
      <c r="R159" s="206">
        <f>$Q$159*$H$159</f>
        <v>306.126018</v>
      </c>
      <c r="S159" s="206">
        <v>0</v>
      </c>
      <c r="T159" s="207">
        <f>$S$159*$H$159</f>
        <v>0</v>
      </c>
      <c r="AR159" s="82" t="s">
        <v>184</v>
      </c>
      <c r="AT159" s="82" t="s">
        <v>173</v>
      </c>
      <c r="AU159" s="82" t="s">
        <v>77</v>
      </c>
      <c r="AY159" s="88" t="s">
        <v>170</v>
      </c>
      <c r="BE159" s="208">
        <f>IF($N$159="základní",$J$159,0)</f>
        <v>0</v>
      </c>
      <c r="BF159" s="208">
        <f>IF($N$159="snížená",$J$159,0)</f>
        <v>0</v>
      </c>
      <c r="BG159" s="208">
        <f>IF($N$159="zákl. přenesená",$J$159,0)</f>
        <v>0</v>
      </c>
      <c r="BH159" s="208">
        <f>IF($N$159="sníž. přenesená",$J$159,0)</f>
        <v>0</v>
      </c>
      <c r="BI159" s="208">
        <f>IF($N$159="nulová",$J$159,0)</f>
        <v>0</v>
      </c>
      <c r="BJ159" s="82" t="s">
        <v>21</v>
      </c>
      <c r="BK159" s="208">
        <f>ROUND($I$159*$H$159,2)</f>
        <v>0</v>
      </c>
      <c r="BL159" s="82" t="s">
        <v>184</v>
      </c>
      <c r="BM159" s="82" t="s">
        <v>356</v>
      </c>
    </row>
    <row r="160" spans="2:51" s="88" customFormat="1" ht="15.75" customHeight="1">
      <c r="B160" s="215"/>
      <c r="D160" s="216" t="s">
        <v>223</v>
      </c>
      <c r="E160" s="217"/>
      <c r="F160" s="217" t="s">
        <v>541</v>
      </c>
      <c r="H160" s="218">
        <v>131.45</v>
      </c>
      <c r="L160" s="215"/>
      <c r="M160" s="219"/>
      <c r="T160" s="220"/>
      <c r="AT160" s="221" t="s">
        <v>223</v>
      </c>
      <c r="AU160" s="221" t="s">
        <v>77</v>
      </c>
      <c r="AV160" s="221" t="s">
        <v>77</v>
      </c>
      <c r="AW160" s="221" t="s">
        <v>149</v>
      </c>
      <c r="AX160" s="221" t="s">
        <v>69</v>
      </c>
      <c r="AY160" s="221" t="s">
        <v>170</v>
      </c>
    </row>
    <row r="161" spans="2:65" s="88" customFormat="1" ht="15.75" customHeight="1">
      <c r="B161" s="102"/>
      <c r="C161" s="198" t="s">
        <v>365</v>
      </c>
      <c r="D161" s="198" t="s">
        <v>173</v>
      </c>
      <c r="E161" s="199" t="s">
        <v>542</v>
      </c>
      <c r="F161" s="200" t="s">
        <v>543</v>
      </c>
      <c r="G161" s="201" t="s">
        <v>199</v>
      </c>
      <c r="H161" s="202">
        <v>640.73</v>
      </c>
      <c r="I161" s="213"/>
      <c r="J161" s="203">
        <f>ROUND($I$161*$H$161,2)</f>
        <v>0</v>
      </c>
      <c r="K161" s="200" t="s">
        <v>1188</v>
      </c>
      <c r="L161" s="102"/>
      <c r="M161" s="204"/>
      <c r="N161" s="205" t="s">
        <v>40</v>
      </c>
      <c r="P161" s="206">
        <f>$O$161*$H$161</f>
        <v>0</v>
      </c>
      <c r="Q161" s="206">
        <v>2.50235</v>
      </c>
      <c r="R161" s="206">
        <f>$Q$161*$H$161</f>
        <v>1603.3307155</v>
      </c>
      <c r="S161" s="206">
        <v>0</v>
      </c>
      <c r="T161" s="207">
        <f>$S$161*$H$161</f>
        <v>0</v>
      </c>
      <c r="AR161" s="82" t="s">
        <v>184</v>
      </c>
      <c r="AT161" s="82" t="s">
        <v>173</v>
      </c>
      <c r="AU161" s="82" t="s">
        <v>77</v>
      </c>
      <c r="AY161" s="88" t="s">
        <v>170</v>
      </c>
      <c r="BE161" s="208">
        <f>IF($N$161="základní",$J$161,0)</f>
        <v>0</v>
      </c>
      <c r="BF161" s="208">
        <f>IF($N$161="snížená",$J$161,0)</f>
        <v>0</v>
      </c>
      <c r="BG161" s="208">
        <f>IF($N$161="zákl. přenesená",$J$161,0)</f>
        <v>0</v>
      </c>
      <c r="BH161" s="208">
        <f>IF($N$161="sníž. přenesená",$J$161,0)</f>
        <v>0</v>
      </c>
      <c r="BI161" s="208">
        <f>IF($N$161="nulová",$J$161,0)</f>
        <v>0</v>
      </c>
      <c r="BJ161" s="82" t="s">
        <v>21</v>
      </c>
      <c r="BK161" s="208">
        <f>ROUND($I$161*$H$161,2)</f>
        <v>0</v>
      </c>
      <c r="BL161" s="82" t="s">
        <v>184</v>
      </c>
      <c r="BM161" s="82" t="s">
        <v>365</v>
      </c>
    </row>
    <row r="162" spans="2:51" s="88" customFormat="1" ht="15.75" customHeight="1">
      <c r="B162" s="215"/>
      <c r="D162" s="216" t="s">
        <v>223</v>
      </c>
      <c r="E162" s="217"/>
      <c r="F162" s="217" t="s">
        <v>544</v>
      </c>
      <c r="H162" s="218">
        <v>640.73</v>
      </c>
      <c r="L162" s="215"/>
      <c r="M162" s="219"/>
      <c r="T162" s="220"/>
      <c r="AT162" s="221" t="s">
        <v>223</v>
      </c>
      <c r="AU162" s="221" t="s">
        <v>77</v>
      </c>
      <c r="AV162" s="221" t="s">
        <v>77</v>
      </c>
      <c r="AW162" s="221" t="s">
        <v>149</v>
      </c>
      <c r="AX162" s="221" t="s">
        <v>69</v>
      </c>
      <c r="AY162" s="221" t="s">
        <v>170</v>
      </c>
    </row>
    <row r="163" spans="2:65" s="88" customFormat="1" ht="15.75" customHeight="1">
      <c r="B163" s="102"/>
      <c r="C163" s="198" t="s">
        <v>370</v>
      </c>
      <c r="D163" s="198" t="s">
        <v>173</v>
      </c>
      <c r="E163" s="199" t="s">
        <v>545</v>
      </c>
      <c r="F163" s="200" t="s">
        <v>546</v>
      </c>
      <c r="G163" s="201" t="s">
        <v>180</v>
      </c>
      <c r="H163" s="202">
        <v>1877.6</v>
      </c>
      <c r="I163" s="213"/>
      <c r="J163" s="203">
        <f>ROUND($I$163*$H$163,2)</f>
        <v>0</v>
      </c>
      <c r="K163" s="200" t="s">
        <v>1188</v>
      </c>
      <c r="L163" s="102"/>
      <c r="M163" s="204"/>
      <c r="N163" s="205" t="s">
        <v>40</v>
      </c>
      <c r="P163" s="206">
        <f>$O$163*$H$163</f>
        <v>0</v>
      </c>
      <c r="Q163" s="206">
        <v>0.00265</v>
      </c>
      <c r="R163" s="206">
        <f>$Q$163*$H$163</f>
        <v>4.975639999999999</v>
      </c>
      <c r="S163" s="206">
        <v>0</v>
      </c>
      <c r="T163" s="207">
        <f>$S$163*$H$163</f>
        <v>0</v>
      </c>
      <c r="AR163" s="82" t="s">
        <v>184</v>
      </c>
      <c r="AT163" s="82" t="s">
        <v>173</v>
      </c>
      <c r="AU163" s="82" t="s">
        <v>77</v>
      </c>
      <c r="AY163" s="88" t="s">
        <v>170</v>
      </c>
      <c r="BE163" s="208">
        <f>IF($N$163="základní",$J$163,0)</f>
        <v>0</v>
      </c>
      <c r="BF163" s="208">
        <f>IF($N$163="snížená",$J$163,0)</f>
        <v>0</v>
      </c>
      <c r="BG163" s="208">
        <f>IF($N$163="zákl. přenesená",$J$163,0)</f>
        <v>0</v>
      </c>
      <c r="BH163" s="208">
        <f>IF($N$163="sníž. přenesená",$J$163,0)</f>
        <v>0</v>
      </c>
      <c r="BI163" s="208">
        <f>IF($N$163="nulová",$J$163,0)</f>
        <v>0</v>
      </c>
      <c r="BJ163" s="82" t="s">
        <v>21</v>
      </c>
      <c r="BK163" s="208">
        <f>ROUND($I$163*$H$163,2)</f>
        <v>0</v>
      </c>
      <c r="BL163" s="82" t="s">
        <v>184</v>
      </c>
      <c r="BM163" s="82" t="s">
        <v>370</v>
      </c>
    </row>
    <row r="164" spans="2:65" s="88" customFormat="1" ht="15.75" customHeight="1">
      <c r="B164" s="102"/>
      <c r="C164" s="201" t="s">
        <v>374</v>
      </c>
      <c r="D164" s="201" t="s">
        <v>173</v>
      </c>
      <c r="E164" s="199" t="s">
        <v>547</v>
      </c>
      <c r="F164" s="200" t="s">
        <v>548</v>
      </c>
      <c r="G164" s="201" t="s">
        <v>180</v>
      </c>
      <c r="H164" s="202">
        <v>1877.6</v>
      </c>
      <c r="I164" s="213"/>
      <c r="J164" s="203">
        <f>ROUND($I$164*$H$164,2)</f>
        <v>0</v>
      </c>
      <c r="K164" s="200" t="s">
        <v>1188</v>
      </c>
      <c r="L164" s="102"/>
      <c r="M164" s="204"/>
      <c r="N164" s="205" t="s">
        <v>40</v>
      </c>
      <c r="P164" s="206">
        <f>$O$164*$H$164</f>
        <v>0</v>
      </c>
      <c r="Q164" s="206">
        <v>0</v>
      </c>
      <c r="R164" s="206">
        <f>$Q$164*$H$164</f>
        <v>0</v>
      </c>
      <c r="S164" s="206">
        <v>0</v>
      </c>
      <c r="T164" s="207">
        <f>$S$164*$H$164</f>
        <v>0</v>
      </c>
      <c r="AR164" s="82" t="s">
        <v>184</v>
      </c>
      <c r="AT164" s="82" t="s">
        <v>173</v>
      </c>
      <c r="AU164" s="82" t="s">
        <v>77</v>
      </c>
      <c r="AY164" s="82" t="s">
        <v>170</v>
      </c>
      <c r="BE164" s="208">
        <f>IF($N$164="základní",$J$164,0)</f>
        <v>0</v>
      </c>
      <c r="BF164" s="208">
        <f>IF($N$164="snížená",$J$164,0)</f>
        <v>0</v>
      </c>
      <c r="BG164" s="208">
        <f>IF($N$164="zákl. přenesená",$J$164,0)</f>
        <v>0</v>
      </c>
      <c r="BH164" s="208">
        <f>IF($N$164="sníž. přenesená",$J$164,0)</f>
        <v>0</v>
      </c>
      <c r="BI164" s="208">
        <f>IF($N$164="nulová",$J$164,0)</f>
        <v>0</v>
      </c>
      <c r="BJ164" s="82" t="s">
        <v>21</v>
      </c>
      <c r="BK164" s="208">
        <f>ROUND($I$164*$H$164,2)</f>
        <v>0</v>
      </c>
      <c r="BL164" s="82" t="s">
        <v>184</v>
      </c>
      <c r="BM164" s="82" t="s">
        <v>374</v>
      </c>
    </row>
    <row r="165" spans="2:65" s="88" customFormat="1" ht="15.75" customHeight="1">
      <c r="B165" s="102"/>
      <c r="C165" s="201" t="s">
        <v>378</v>
      </c>
      <c r="D165" s="201" t="s">
        <v>173</v>
      </c>
      <c r="E165" s="199" t="s">
        <v>549</v>
      </c>
      <c r="F165" s="200" t="s">
        <v>550</v>
      </c>
      <c r="G165" s="201" t="s">
        <v>340</v>
      </c>
      <c r="H165" s="202">
        <v>76.903</v>
      </c>
      <c r="I165" s="213"/>
      <c r="J165" s="203">
        <f>ROUND($I$165*$H$165,2)</f>
        <v>0</v>
      </c>
      <c r="K165" s="200" t="s">
        <v>1188</v>
      </c>
      <c r="L165" s="102"/>
      <c r="M165" s="204"/>
      <c r="N165" s="205" t="s">
        <v>40</v>
      </c>
      <c r="P165" s="206">
        <f>$O$165*$H$165</f>
        <v>0</v>
      </c>
      <c r="Q165" s="206">
        <v>1.10951</v>
      </c>
      <c r="R165" s="206">
        <f>$Q$165*$H$165</f>
        <v>85.32464753000001</v>
      </c>
      <c r="S165" s="206">
        <v>0</v>
      </c>
      <c r="T165" s="207">
        <f>$S$165*$H$165</f>
        <v>0</v>
      </c>
      <c r="AR165" s="82" t="s">
        <v>184</v>
      </c>
      <c r="AT165" s="82" t="s">
        <v>173</v>
      </c>
      <c r="AU165" s="82" t="s">
        <v>77</v>
      </c>
      <c r="AY165" s="82" t="s">
        <v>170</v>
      </c>
      <c r="BE165" s="208">
        <f>IF($N$165="základní",$J$165,0)</f>
        <v>0</v>
      </c>
      <c r="BF165" s="208">
        <f>IF($N$165="snížená",$J$165,0)</f>
        <v>0</v>
      </c>
      <c r="BG165" s="208">
        <f>IF($N$165="zákl. přenesená",$J$165,0)</f>
        <v>0</v>
      </c>
      <c r="BH165" s="208">
        <f>IF($N$165="sníž. přenesená",$J$165,0)</f>
        <v>0</v>
      </c>
      <c r="BI165" s="208">
        <f>IF($N$165="nulová",$J$165,0)</f>
        <v>0</v>
      </c>
      <c r="BJ165" s="82" t="s">
        <v>21</v>
      </c>
      <c r="BK165" s="208">
        <f>ROUND($I$165*$H$165,2)</f>
        <v>0</v>
      </c>
      <c r="BL165" s="82" t="s">
        <v>184</v>
      </c>
      <c r="BM165" s="82" t="s">
        <v>378</v>
      </c>
    </row>
    <row r="166" spans="2:51" s="88" customFormat="1" ht="15.75" customHeight="1">
      <c r="B166" s="215"/>
      <c r="D166" s="216" t="s">
        <v>223</v>
      </c>
      <c r="E166" s="217"/>
      <c r="F166" s="217" t="s">
        <v>551</v>
      </c>
      <c r="H166" s="218">
        <v>76.903</v>
      </c>
      <c r="L166" s="215"/>
      <c r="M166" s="219"/>
      <c r="T166" s="220"/>
      <c r="AT166" s="221" t="s">
        <v>223</v>
      </c>
      <c r="AU166" s="221" t="s">
        <v>77</v>
      </c>
      <c r="AV166" s="221" t="s">
        <v>77</v>
      </c>
      <c r="AW166" s="221" t="s">
        <v>149</v>
      </c>
      <c r="AX166" s="221" t="s">
        <v>69</v>
      </c>
      <c r="AY166" s="221" t="s">
        <v>170</v>
      </c>
    </row>
    <row r="167" spans="2:63" s="188" customFormat="1" ht="30.75" customHeight="1">
      <c r="B167" s="187"/>
      <c r="D167" s="189" t="s">
        <v>68</v>
      </c>
      <c r="E167" s="196" t="s">
        <v>368</v>
      </c>
      <c r="F167" s="196" t="s">
        <v>369</v>
      </c>
      <c r="J167" s="197">
        <f>$BK$167</f>
        <v>0</v>
      </c>
      <c r="L167" s="187"/>
      <c r="M167" s="192"/>
      <c r="P167" s="193">
        <f>SUM($P$168:$P$176)</f>
        <v>0</v>
      </c>
      <c r="R167" s="193">
        <f>SUM($R$168:$R$176)</f>
        <v>5237.080855</v>
      </c>
      <c r="T167" s="194">
        <f>SUM($T$168:$T$176)</f>
        <v>0</v>
      </c>
      <c r="AR167" s="189" t="s">
        <v>21</v>
      </c>
      <c r="AT167" s="189" t="s">
        <v>68</v>
      </c>
      <c r="AU167" s="189" t="s">
        <v>21</v>
      </c>
      <c r="AY167" s="189" t="s">
        <v>170</v>
      </c>
      <c r="BK167" s="195">
        <f>SUM($BK$168:$BK$176)</f>
        <v>0</v>
      </c>
    </row>
    <row r="168" spans="2:65" s="88" customFormat="1" ht="15.75" customHeight="1">
      <c r="B168" s="102"/>
      <c r="C168" s="198" t="s">
        <v>382</v>
      </c>
      <c r="D168" s="198" t="s">
        <v>173</v>
      </c>
      <c r="E168" s="199" t="s">
        <v>552</v>
      </c>
      <c r="F168" s="200" t="s">
        <v>553</v>
      </c>
      <c r="G168" s="201" t="s">
        <v>359</v>
      </c>
      <c r="H168" s="202">
        <v>125</v>
      </c>
      <c r="I168" s="213"/>
      <c r="J168" s="203">
        <f>ROUND($I$168*$H$168,2)</f>
        <v>0</v>
      </c>
      <c r="K168" s="200" t="s">
        <v>1188</v>
      </c>
      <c r="L168" s="102"/>
      <c r="M168" s="204"/>
      <c r="N168" s="205" t="s">
        <v>40</v>
      </c>
      <c r="P168" s="206">
        <f>$O$168*$H$168</f>
        <v>0</v>
      </c>
      <c r="Q168" s="206">
        <v>0.24578</v>
      </c>
      <c r="R168" s="206">
        <f>$Q$168*$H$168</f>
        <v>30.7225</v>
      </c>
      <c r="S168" s="206">
        <v>0</v>
      </c>
      <c r="T168" s="207">
        <f>$S$168*$H$168</f>
        <v>0</v>
      </c>
      <c r="AR168" s="82" t="s">
        <v>184</v>
      </c>
      <c r="AT168" s="82" t="s">
        <v>173</v>
      </c>
      <c r="AU168" s="82" t="s">
        <v>77</v>
      </c>
      <c r="AY168" s="88" t="s">
        <v>170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82" t="s">
        <v>21</v>
      </c>
      <c r="BK168" s="208">
        <f>ROUND($I$168*$H$168,2)</f>
        <v>0</v>
      </c>
      <c r="BL168" s="82" t="s">
        <v>184</v>
      </c>
      <c r="BM168" s="82" t="s">
        <v>382</v>
      </c>
    </row>
    <row r="169" spans="2:51" s="88" customFormat="1" ht="15.75" customHeight="1">
      <c r="B169" s="215"/>
      <c r="D169" s="216" t="s">
        <v>223</v>
      </c>
      <c r="E169" s="217"/>
      <c r="F169" s="217" t="s">
        <v>554</v>
      </c>
      <c r="H169" s="218">
        <v>125</v>
      </c>
      <c r="L169" s="215"/>
      <c r="M169" s="219"/>
      <c r="T169" s="220"/>
      <c r="AT169" s="221" t="s">
        <v>223</v>
      </c>
      <c r="AU169" s="221" t="s">
        <v>77</v>
      </c>
      <c r="AV169" s="221" t="s">
        <v>77</v>
      </c>
      <c r="AW169" s="221" t="s">
        <v>149</v>
      </c>
      <c r="AX169" s="221" t="s">
        <v>69</v>
      </c>
      <c r="AY169" s="221" t="s">
        <v>170</v>
      </c>
    </row>
    <row r="170" spans="2:65" s="88" customFormat="1" ht="27" customHeight="1">
      <c r="B170" s="102"/>
      <c r="C170" s="229" t="s">
        <v>386</v>
      </c>
      <c r="D170" s="229" t="s">
        <v>308</v>
      </c>
      <c r="E170" s="230" t="s">
        <v>555</v>
      </c>
      <c r="F170" s="231" t="s">
        <v>556</v>
      </c>
      <c r="G170" s="232" t="s">
        <v>359</v>
      </c>
      <c r="H170" s="233">
        <v>125</v>
      </c>
      <c r="I170" s="238"/>
      <c r="J170" s="234">
        <f>ROUND($I$170*$H$170,2)</f>
        <v>0</v>
      </c>
      <c r="K170" s="231"/>
      <c r="L170" s="235"/>
      <c r="M170" s="236"/>
      <c r="N170" s="237" t="s">
        <v>40</v>
      </c>
      <c r="P170" s="206">
        <f>$O$170*$H$170</f>
        <v>0</v>
      </c>
      <c r="Q170" s="206">
        <v>3.5</v>
      </c>
      <c r="R170" s="206">
        <f>$Q$170*$H$170</f>
        <v>437.5</v>
      </c>
      <c r="S170" s="206">
        <v>0</v>
      </c>
      <c r="T170" s="207">
        <f>$S$170*$H$170</f>
        <v>0</v>
      </c>
      <c r="AR170" s="82" t="s">
        <v>196</v>
      </c>
      <c r="AT170" s="82" t="s">
        <v>308</v>
      </c>
      <c r="AU170" s="82" t="s">
        <v>77</v>
      </c>
      <c r="AY170" s="88" t="s">
        <v>170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82" t="s">
        <v>21</v>
      </c>
      <c r="BK170" s="208">
        <f>ROUND($I$170*$H$170,2)</f>
        <v>0</v>
      </c>
      <c r="BL170" s="82" t="s">
        <v>184</v>
      </c>
      <c r="BM170" s="82" t="s">
        <v>402</v>
      </c>
    </row>
    <row r="171" spans="2:65" s="88" customFormat="1" ht="15.75" customHeight="1">
      <c r="B171" s="102"/>
      <c r="C171" s="201" t="s">
        <v>390</v>
      </c>
      <c r="D171" s="201" t="s">
        <v>173</v>
      </c>
      <c r="E171" s="199" t="s">
        <v>379</v>
      </c>
      <c r="F171" s="200" t="s">
        <v>380</v>
      </c>
      <c r="G171" s="201" t="s">
        <v>199</v>
      </c>
      <c r="H171" s="202">
        <v>110.5</v>
      </c>
      <c r="I171" s="213"/>
      <c r="J171" s="203">
        <f>ROUND($I$171*$H$171,2)</f>
        <v>0</v>
      </c>
      <c r="K171" s="200" t="s">
        <v>1188</v>
      </c>
      <c r="L171" s="102"/>
      <c r="M171" s="204"/>
      <c r="N171" s="205" t="s">
        <v>40</v>
      </c>
      <c r="P171" s="206">
        <f>$O$171*$H$171</f>
        <v>0</v>
      </c>
      <c r="Q171" s="206">
        <v>2.83331</v>
      </c>
      <c r="R171" s="206">
        <f>$Q$171*$H$171</f>
        <v>313.080755</v>
      </c>
      <c r="S171" s="206">
        <v>0</v>
      </c>
      <c r="T171" s="207">
        <f>$S$171*$H$171</f>
        <v>0</v>
      </c>
      <c r="AR171" s="82" t="s">
        <v>184</v>
      </c>
      <c r="AT171" s="82" t="s">
        <v>173</v>
      </c>
      <c r="AU171" s="82" t="s">
        <v>77</v>
      </c>
      <c r="AY171" s="82" t="s">
        <v>170</v>
      </c>
      <c r="BE171" s="208">
        <f>IF($N$171="základní",$J$171,0)</f>
        <v>0</v>
      </c>
      <c r="BF171" s="208">
        <f>IF($N$171="snížená",$J$171,0)</f>
        <v>0</v>
      </c>
      <c r="BG171" s="208">
        <f>IF($N$171="zákl. přenesená",$J$171,0)</f>
        <v>0</v>
      </c>
      <c r="BH171" s="208">
        <f>IF($N$171="sníž. přenesená",$J$171,0)</f>
        <v>0</v>
      </c>
      <c r="BI171" s="208">
        <f>IF($N$171="nulová",$J$171,0)</f>
        <v>0</v>
      </c>
      <c r="BJ171" s="82" t="s">
        <v>21</v>
      </c>
      <c r="BK171" s="208">
        <f>ROUND($I$171*$H$171,2)</f>
        <v>0</v>
      </c>
      <c r="BL171" s="82" t="s">
        <v>184</v>
      </c>
      <c r="BM171" s="82" t="s">
        <v>386</v>
      </c>
    </row>
    <row r="172" spans="2:51" s="88" customFormat="1" ht="15.75" customHeight="1">
      <c r="B172" s="215"/>
      <c r="D172" s="216" t="s">
        <v>223</v>
      </c>
      <c r="E172" s="217"/>
      <c r="F172" s="217" t="s">
        <v>557</v>
      </c>
      <c r="H172" s="218">
        <v>110.5</v>
      </c>
      <c r="L172" s="215"/>
      <c r="M172" s="219"/>
      <c r="T172" s="220"/>
      <c r="AT172" s="221" t="s">
        <v>223</v>
      </c>
      <c r="AU172" s="221" t="s">
        <v>77</v>
      </c>
      <c r="AV172" s="221" t="s">
        <v>77</v>
      </c>
      <c r="AW172" s="221" t="s">
        <v>149</v>
      </c>
      <c r="AX172" s="221" t="s">
        <v>69</v>
      </c>
      <c r="AY172" s="221" t="s">
        <v>170</v>
      </c>
    </row>
    <row r="173" spans="2:65" s="88" customFormat="1" ht="15.75" customHeight="1">
      <c r="B173" s="102"/>
      <c r="C173" s="198" t="s">
        <v>396</v>
      </c>
      <c r="D173" s="198" t="s">
        <v>173</v>
      </c>
      <c r="E173" s="199" t="s">
        <v>558</v>
      </c>
      <c r="F173" s="200" t="s">
        <v>559</v>
      </c>
      <c r="G173" s="201" t="s">
        <v>199</v>
      </c>
      <c r="H173" s="202">
        <v>85</v>
      </c>
      <c r="I173" s="213"/>
      <c r="J173" s="203">
        <f>ROUND($I$173*$H$173,2)</f>
        <v>0</v>
      </c>
      <c r="K173" s="200" t="s">
        <v>1188</v>
      </c>
      <c r="L173" s="102"/>
      <c r="M173" s="204"/>
      <c r="N173" s="205" t="s">
        <v>40</v>
      </c>
      <c r="P173" s="206">
        <f>$O$173*$H$173</f>
        <v>0</v>
      </c>
      <c r="Q173" s="206">
        <v>2.43408</v>
      </c>
      <c r="R173" s="206">
        <f>$Q$173*$H$173</f>
        <v>206.89679999999998</v>
      </c>
      <c r="S173" s="206">
        <v>0</v>
      </c>
      <c r="T173" s="207">
        <f>$S$173*$H$173</f>
        <v>0</v>
      </c>
      <c r="AR173" s="82" t="s">
        <v>184</v>
      </c>
      <c r="AT173" s="82" t="s">
        <v>173</v>
      </c>
      <c r="AU173" s="82" t="s">
        <v>77</v>
      </c>
      <c r="AY173" s="88" t="s">
        <v>170</v>
      </c>
      <c r="BE173" s="208">
        <f>IF($N$173="základní",$J$173,0)</f>
        <v>0</v>
      </c>
      <c r="BF173" s="208">
        <f>IF($N$173="snížená",$J$173,0)</f>
        <v>0</v>
      </c>
      <c r="BG173" s="208">
        <f>IF($N$173="zákl. přenesená",$J$173,0)</f>
        <v>0</v>
      </c>
      <c r="BH173" s="208">
        <f>IF($N$173="sníž. přenesená",$J$173,0)</f>
        <v>0</v>
      </c>
      <c r="BI173" s="208">
        <f>IF($N$173="nulová",$J$173,0)</f>
        <v>0</v>
      </c>
      <c r="BJ173" s="82" t="s">
        <v>21</v>
      </c>
      <c r="BK173" s="208">
        <f>ROUND($I$173*$H$173,2)</f>
        <v>0</v>
      </c>
      <c r="BL173" s="82" t="s">
        <v>184</v>
      </c>
      <c r="BM173" s="82" t="s">
        <v>390</v>
      </c>
    </row>
    <row r="174" spans="2:51" s="88" customFormat="1" ht="15.75" customHeight="1">
      <c r="B174" s="215"/>
      <c r="D174" s="216" t="s">
        <v>223</v>
      </c>
      <c r="E174" s="217"/>
      <c r="F174" s="217" t="s">
        <v>560</v>
      </c>
      <c r="H174" s="218">
        <v>85</v>
      </c>
      <c r="L174" s="215"/>
      <c r="M174" s="219"/>
      <c r="T174" s="220"/>
      <c r="AT174" s="221" t="s">
        <v>223</v>
      </c>
      <c r="AU174" s="221" t="s">
        <v>77</v>
      </c>
      <c r="AV174" s="221" t="s">
        <v>77</v>
      </c>
      <c r="AW174" s="221" t="s">
        <v>149</v>
      </c>
      <c r="AX174" s="221" t="s">
        <v>69</v>
      </c>
      <c r="AY174" s="221" t="s">
        <v>170</v>
      </c>
    </row>
    <row r="175" spans="2:65" s="88" customFormat="1" ht="15.75" customHeight="1">
      <c r="B175" s="102"/>
      <c r="C175" s="198" t="s">
        <v>402</v>
      </c>
      <c r="D175" s="198" t="s">
        <v>173</v>
      </c>
      <c r="E175" s="199" t="s">
        <v>561</v>
      </c>
      <c r="F175" s="200" t="s">
        <v>562</v>
      </c>
      <c r="G175" s="201" t="s">
        <v>199</v>
      </c>
      <c r="H175" s="202">
        <v>2120.2</v>
      </c>
      <c r="I175" s="213"/>
      <c r="J175" s="203">
        <f>ROUND($I$175*$H$175,2)</f>
        <v>0</v>
      </c>
      <c r="K175" s="200" t="s">
        <v>1188</v>
      </c>
      <c r="L175" s="102"/>
      <c r="M175" s="204"/>
      <c r="N175" s="205" t="s">
        <v>40</v>
      </c>
      <c r="P175" s="206">
        <f>$O$175*$H$175</f>
        <v>0</v>
      </c>
      <c r="Q175" s="206">
        <v>2.004</v>
      </c>
      <c r="R175" s="206">
        <f>$Q$175*$H$175</f>
        <v>4248.8808</v>
      </c>
      <c r="S175" s="206">
        <v>0</v>
      </c>
      <c r="T175" s="207">
        <f>$S$175*$H$175</f>
        <v>0</v>
      </c>
      <c r="AR175" s="82" t="s">
        <v>184</v>
      </c>
      <c r="AT175" s="82" t="s">
        <v>173</v>
      </c>
      <c r="AU175" s="82" t="s">
        <v>77</v>
      </c>
      <c r="AY175" s="88" t="s">
        <v>170</v>
      </c>
      <c r="BE175" s="208">
        <f>IF($N$175="základní",$J$175,0)</f>
        <v>0</v>
      </c>
      <c r="BF175" s="208">
        <f>IF($N$175="snížená",$J$175,0)</f>
        <v>0</v>
      </c>
      <c r="BG175" s="208">
        <f>IF($N$175="zákl. přenesená",$J$175,0)</f>
        <v>0</v>
      </c>
      <c r="BH175" s="208">
        <f>IF($N$175="sníž. přenesená",$J$175,0)</f>
        <v>0</v>
      </c>
      <c r="BI175" s="208">
        <f>IF($N$175="nulová",$J$175,0)</f>
        <v>0</v>
      </c>
      <c r="BJ175" s="82" t="s">
        <v>21</v>
      </c>
      <c r="BK175" s="208">
        <f>ROUND($I$175*$H$175,2)</f>
        <v>0</v>
      </c>
      <c r="BL175" s="82" t="s">
        <v>184</v>
      </c>
      <c r="BM175" s="82" t="s">
        <v>396</v>
      </c>
    </row>
    <row r="176" spans="2:51" s="88" customFormat="1" ht="15.75" customHeight="1">
      <c r="B176" s="215"/>
      <c r="D176" s="216" t="s">
        <v>223</v>
      </c>
      <c r="E176" s="217"/>
      <c r="F176" s="217" t="s">
        <v>563</v>
      </c>
      <c r="H176" s="218">
        <v>2120.2</v>
      </c>
      <c r="L176" s="215"/>
      <c r="M176" s="219"/>
      <c r="T176" s="220"/>
      <c r="AT176" s="221" t="s">
        <v>223</v>
      </c>
      <c r="AU176" s="221" t="s">
        <v>77</v>
      </c>
      <c r="AV176" s="221" t="s">
        <v>77</v>
      </c>
      <c r="AW176" s="221" t="s">
        <v>149</v>
      </c>
      <c r="AX176" s="221" t="s">
        <v>69</v>
      </c>
      <c r="AY176" s="221" t="s">
        <v>170</v>
      </c>
    </row>
    <row r="177" spans="2:63" s="188" customFormat="1" ht="30.75" customHeight="1">
      <c r="B177" s="187"/>
      <c r="D177" s="189" t="s">
        <v>68</v>
      </c>
      <c r="E177" s="196" t="s">
        <v>400</v>
      </c>
      <c r="F177" s="196" t="s">
        <v>401</v>
      </c>
      <c r="J177" s="197">
        <f>$BK$177</f>
        <v>0</v>
      </c>
      <c r="L177" s="187"/>
      <c r="M177" s="192"/>
      <c r="P177" s="193">
        <f>SUM($P$178:$P$183)</f>
        <v>0</v>
      </c>
      <c r="R177" s="193">
        <f>SUM($R$178:$R$183)</f>
        <v>0.371174</v>
      </c>
      <c r="T177" s="194">
        <f>SUM($T$178:$T$183)</f>
        <v>0</v>
      </c>
      <c r="AR177" s="189" t="s">
        <v>21</v>
      </c>
      <c r="AT177" s="189" t="s">
        <v>68</v>
      </c>
      <c r="AU177" s="189" t="s">
        <v>21</v>
      </c>
      <c r="AY177" s="189" t="s">
        <v>170</v>
      </c>
      <c r="BK177" s="195">
        <f>SUM($BK$178:$BK$183)</f>
        <v>0</v>
      </c>
    </row>
    <row r="178" spans="2:65" s="88" customFormat="1" ht="15.75" customHeight="1">
      <c r="B178" s="102"/>
      <c r="C178" s="198" t="s">
        <v>405</v>
      </c>
      <c r="D178" s="198" t="s">
        <v>173</v>
      </c>
      <c r="E178" s="199" t="s">
        <v>564</v>
      </c>
      <c r="F178" s="200" t="s">
        <v>565</v>
      </c>
      <c r="G178" s="201" t="s">
        <v>423</v>
      </c>
      <c r="H178" s="202">
        <v>267.6</v>
      </c>
      <c r="I178" s="213"/>
      <c r="J178" s="203">
        <f>ROUND($I$178*$H$178,2)</f>
        <v>0</v>
      </c>
      <c r="K178" s="200" t="s">
        <v>1188</v>
      </c>
      <c r="L178" s="102"/>
      <c r="M178" s="204"/>
      <c r="N178" s="205" t="s">
        <v>40</v>
      </c>
      <c r="P178" s="206">
        <f>$O$178*$H$178</f>
        <v>0</v>
      </c>
      <c r="Q178" s="206">
        <v>0.00042</v>
      </c>
      <c r="R178" s="206">
        <f>$Q$178*$H$178</f>
        <v>0.11239200000000002</v>
      </c>
      <c r="S178" s="206">
        <v>0</v>
      </c>
      <c r="T178" s="207">
        <f>$S$178*$H$178</f>
        <v>0</v>
      </c>
      <c r="AR178" s="82" t="s">
        <v>184</v>
      </c>
      <c r="AT178" s="82" t="s">
        <v>173</v>
      </c>
      <c r="AU178" s="82" t="s">
        <v>77</v>
      </c>
      <c r="AY178" s="88" t="s">
        <v>170</v>
      </c>
      <c r="BE178" s="208">
        <f>IF($N$178="základní",$J$178,0)</f>
        <v>0</v>
      </c>
      <c r="BF178" s="208">
        <f>IF($N$178="snížená",$J$178,0)</f>
        <v>0</v>
      </c>
      <c r="BG178" s="208">
        <f>IF($N$178="zákl. přenesená",$J$178,0)</f>
        <v>0</v>
      </c>
      <c r="BH178" s="208">
        <f>IF($N$178="sníž. přenesená",$J$178,0)</f>
        <v>0</v>
      </c>
      <c r="BI178" s="208">
        <f>IF($N$178="nulová",$J$178,0)</f>
        <v>0</v>
      </c>
      <c r="BJ178" s="82" t="s">
        <v>21</v>
      </c>
      <c r="BK178" s="208">
        <f>ROUND($I$178*$H$178,2)</f>
        <v>0</v>
      </c>
      <c r="BL178" s="82" t="s">
        <v>184</v>
      </c>
      <c r="BM178" s="82" t="s">
        <v>405</v>
      </c>
    </row>
    <row r="179" spans="2:51" s="88" customFormat="1" ht="15.75" customHeight="1">
      <c r="B179" s="215"/>
      <c r="D179" s="216" t="s">
        <v>223</v>
      </c>
      <c r="E179" s="217"/>
      <c r="F179" s="217" t="s">
        <v>566</v>
      </c>
      <c r="H179" s="218">
        <v>267.6</v>
      </c>
      <c r="L179" s="215"/>
      <c r="M179" s="219"/>
      <c r="T179" s="220"/>
      <c r="AT179" s="221" t="s">
        <v>223</v>
      </c>
      <c r="AU179" s="221" t="s">
        <v>77</v>
      </c>
      <c r="AV179" s="221" t="s">
        <v>77</v>
      </c>
      <c r="AW179" s="221" t="s">
        <v>149</v>
      </c>
      <c r="AX179" s="221" t="s">
        <v>69</v>
      </c>
      <c r="AY179" s="221" t="s">
        <v>170</v>
      </c>
    </row>
    <row r="180" spans="2:65" s="88" customFormat="1" ht="15.75" customHeight="1">
      <c r="B180" s="102"/>
      <c r="C180" s="198" t="s">
        <v>408</v>
      </c>
      <c r="D180" s="198" t="s">
        <v>173</v>
      </c>
      <c r="E180" s="199" t="s">
        <v>567</v>
      </c>
      <c r="F180" s="200" t="s">
        <v>568</v>
      </c>
      <c r="G180" s="201" t="s">
        <v>423</v>
      </c>
      <c r="H180" s="202">
        <v>94</v>
      </c>
      <c r="I180" s="213"/>
      <c r="J180" s="203">
        <f>ROUND($I$180*$H$180,2)</f>
        <v>0</v>
      </c>
      <c r="K180" s="200" t="s">
        <v>1188</v>
      </c>
      <c r="L180" s="102"/>
      <c r="M180" s="204"/>
      <c r="N180" s="205" t="s">
        <v>40</v>
      </c>
      <c r="P180" s="206">
        <f>$O$180*$H$180</f>
        <v>0</v>
      </c>
      <c r="Q180" s="206">
        <v>0.00017</v>
      </c>
      <c r="R180" s="206">
        <f>$Q$180*$H$180</f>
        <v>0.01598</v>
      </c>
      <c r="S180" s="206">
        <v>0</v>
      </c>
      <c r="T180" s="207">
        <f>$S$180*$H$180</f>
        <v>0</v>
      </c>
      <c r="AR180" s="82" t="s">
        <v>184</v>
      </c>
      <c r="AT180" s="82" t="s">
        <v>173</v>
      </c>
      <c r="AU180" s="82" t="s">
        <v>77</v>
      </c>
      <c r="AY180" s="88" t="s">
        <v>170</v>
      </c>
      <c r="BE180" s="208">
        <f>IF($N$180="základní",$J$180,0)</f>
        <v>0</v>
      </c>
      <c r="BF180" s="208">
        <f>IF($N$180="snížená",$J$180,0)</f>
        <v>0</v>
      </c>
      <c r="BG180" s="208">
        <f>IF($N$180="zákl. přenesená",$J$180,0)</f>
        <v>0</v>
      </c>
      <c r="BH180" s="208">
        <f>IF($N$180="sníž. přenesená",$J$180,0)</f>
        <v>0</v>
      </c>
      <c r="BI180" s="208">
        <f>IF($N$180="nulová",$J$180,0)</f>
        <v>0</v>
      </c>
      <c r="BJ180" s="82" t="s">
        <v>21</v>
      </c>
      <c r="BK180" s="208">
        <f>ROUND($I$180*$H$180,2)</f>
        <v>0</v>
      </c>
      <c r="BL180" s="82" t="s">
        <v>184</v>
      </c>
      <c r="BM180" s="82" t="s">
        <v>408</v>
      </c>
    </row>
    <row r="181" spans="2:51" s="88" customFormat="1" ht="15.75" customHeight="1">
      <c r="B181" s="215"/>
      <c r="D181" s="216" t="s">
        <v>223</v>
      </c>
      <c r="E181" s="217"/>
      <c r="F181" s="217" t="s">
        <v>569</v>
      </c>
      <c r="H181" s="218">
        <v>94</v>
      </c>
      <c r="L181" s="215"/>
      <c r="M181" s="219"/>
      <c r="T181" s="220"/>
      <c r="AT181" s="221" t="s">
        <v>223</v>
      </c>
      <c r="AU181" s="221" t="s">
        <v>77</v>
      </c>
      <c r="AV181" s="221" t="s">
        <v>77</v>
      </c>
      <c r="AW181" s="221" t="s">
        <v>149</v>
      </c>
      <c r="AX181" s="221" t="s">
        <v>69</v>
      </c>
      <c r="AY181" s="221" t="s">
        <v>170</v>
      </c>
    </row>
    <row r="182" spans="2:65" s="88" customFormat="1" ht="15.75" customHeight="1">
      <c r="B182" s="102"/>
      <c r="C182" s="198" t="s">
        <v>414</v>
      </c>
      <c r="D182" s="198" t="s">
        <v>173</v>
      </c>
      <c r="E182" s="199" t="s">
        <v>570</v>
      </c>
      <c r="F182" s="200" t="s">
        <v>571</v>
      </c>
      <c r="G182" s="201" t="s">
        <v>423</v>
      </c>
      <c r="H182" s="202">
        <v>84.6</v>
      </c>
      <c r="I182" s="213"/>
      <c r="J182" s="203">
        <f>ROUND($I$182*$H$182,2)</f>
        <v>0</v>
      </c>
      <c r="K182" s="200" t="s">
        <v>1188</v>
      </c>
      <c r="L182" s="102"/>
      <c r="M182" s="204"/>
      <c r="N182" s="205" t="s">
        <v>40</v>
      </c>
      <c r="P182" s="206">
        <f>$O$182*$H$182</f>
        <v>0</v>
      </c>
      <c r="Q182" s="206">
        <v>0.00287</v>
      </c>
      <c r="R182" s="206">
        <f>$Q$182*$H$182</f>
        <v>0.242802</v>
      </c>
      <c r="S182" s="206">
        <v>0</v>
      </c>
      <c r="T182" s="207">
        <f>$S$182*$H$182</f>
        <v>0</v>
      </c>
      <c r="AR182" s="82" t="s">
        <v>184</v>
      </c>
      <c r="AT182" s="82" t="s">
        <v>173</v>
      </c>
      <c r="AU182" s="82" t="s">
        <v>77</v>
      </c>
      <c r="AY182" s="88" t="s">
        <v>170</v>
      </c>
      <c r="BE182" s="208">
        <f>IF($N$182="základní",$J$182,0)</f>
        <v>0</v>
      </c>
      <c r="BF182" s="208">
        <f>IF($N$182="snížená",$J$182,0)</f>
        <v>0</v>
      </c>
      <c r="BG182" s="208">
        <f>IF($N$182="zákl. přenesená",$J$182,0)</f>
        <v>0</v>
      </c>
      <c r="BH182" s="208">
        <f>IF($N$182="sníž. přenesená",$J$182,0)</f>
        <v>0</v>
      </c>
      <c r="BI182" s="208">
        <f>IF($N$182="nulová",$J$182,0)</f>
        <v>0</v>
      </c>
      <c r="BJ182" s="82" t="s">
        <v>21</v>
      </c>
      <c r="BK182" s="208">
        <f>ROUND($I$182*$H$182,2)</f>
        <v>0</v>
      </c>
      <c r="BL182" s="82" t="s">
        <v>184</v>
      </c>
      <c r="BM182" s="82" t="s">
        <v>414</v>
      </c>
    </row>
    <row r="183" spans="2:51" s="88" customFormat="1" ht="15.75" customHeight="1">
      <c r="B183" s="215"/>
      <c r="D183" s="216" t="s">
        <v>223</v>
      </c>
      <c r="E183" s="217"/>
      <c r="F183" s="217" t="s">
        <v>572</v>
      </c>
      <c r="H183" s="218">
        <v>84.6</v>
      </c>
      <c r="L183" s="215"/>
      <c r="M183" s="219"/>
      <c r="T183" s="220"/>
      <c r="AT183" s="221" t="s">
        <v>223</v>
      </c>
      <c r="AU183" s="221" t="s">
        <v>77</v>
      </c>
      <c r="AV183" s="221" t="s">
        <v>77</v>
      </c>
      <c r="AW183" s="221" t="s">
        <v>149</v>
      </c>
      <c r="AX183" s="221" t="s">
        <v>69</v>
      </c>
      <c r="AY183" s="221" t="s">
        <v>170</v>
      </c>
    </row>
    <row r="184" spans="2:63" s="188" customFormat="1" ht="30.75" customHeight="1">
      <c r="B184" s="187"/>
      <c r="D184" s="189" t="s">
        <v>68</v>
      </c>
      <c r="E184" s="196" t="s">
        <v>412</v>
      </c>
      <c r="F184" s="196" t="s">
        <v>413</v>
      </c>
      <c r="J184" s="197">
        <f>$BK$184</f>
        <v>0</v>
      </c>
      <c r="L184" s="187"/>
      <c r="M184" s="192"/>
      <c r="P184" s="193">
        <f>$P$185</f>
        <v>0</v>
      </c>
      <c r="R184" s="193">
        <f>$R$185</f>
        <v>0</v>
      </c>
      <c r="T184" s="194">
        <f>$T$185</f>
        <v>0</v>
      </c>
      <c r="AR184" s="189" t="s">
        <v>21</v>
      </c>
      <c r="AT184" s="189" t="s">
        <v>68</v>
      </c>
      <c r="AU184" s="189" t="s">
        <v>21</v>
      </c>
      <c r="AY184" s="189" t="s">
        <v>170</v>
      </c>
      <c r="BK184" s="195">
        <f>$BK$185</f>
        <v>0</v>
      </c>
    </row>
    <row r="185" spans="2:65" s="88" customFormat="1" ht="15.75" customHeight="1">
      <c r="B185" s="102"/>
      <c r="C185" s="198" t="s">
        <v>420</v>
      </c>
      <c r="D185" s="198" t="s">
        <v>173</v>
      </c>
      <c r="E185" s="199" t="s">
        <v>415</v>
      </c>
      <c r="F185" s="200" t="s">
        <v>416</v>
      </c>
      <c r="G185" s="201" t="s">
        <v>340</v>
      </c>
      <c r="H185" s="202">
        <v>7401.374</v>
      </c>
      <c r="I185" s="213"/>
      <c r="J185" s="203">
        <f>ROUND($I$185*$H$185,2)</f>
        <v>0</v>
      </c>
      <c r="K185" s="200" t="s">
        <v>1188</v>
      </c>
      <c r="L185" s="102"/>
      <c r="M185" s="204"/>
      <c r="N185" s="205" t="s">
        <v>40</v>
      </c>
      <c r="P185" s="206">
        <f>$O$185*$H$185</f>
        <v>0</v>
      </c>
      <c r="Q185" s="206">
        <v>0</v>
      </c>
      <c r="R185" s="206">
        <f>$Q$185*$H$185</f>
        <v>0</v>
      </c>
      <c r="S185" s="206">
        <v>0</v>
      </c>
      <c r="T185" s="207">
        <f>$S$185*$H$185</f>
        <v>0</v>
      </c>
      <c r="AR185" s="82" t="s">
        <v>184</v>
      </c>
      <c r="AT185" s="82" t="s">
        <v>173</v>
      </c>
      <c r="AU185" s="82" t="s">
        <v>77</v>
      </c>
      <c r="AY185" s="88" t="s">
        <v>170</v>
      </c>
      <c r="BE185" s="208">
        <f>IF($N$185="základní",$J$185,0)</f>
        <v>0</v>
      </c>
      <c r="BF185" s="208">
        <f>IF($N$185="snížená",$J$185,0)</f>
        <v>0</v>
      </c>
      <c r="BG185" s="208">
        <f>IF($N$185="zákl. přenesená",$J$185,0)</f>
        <v>0</v>
      </c>
      <c r="BH185" s="208">
        <f>IF($N$185="sníž. přenesená",$J$185,0)</f>
        <v>0</v>
      </c>
      <c r="BI185" s="208">
        <f>IF($N$185="nulová",$J$185,0)</f>
        <v>0</v>
      </c>
      <c r="BJ185" s="82" t="s">
        <v>21</v>
      </c>
      <c r="BK185" s="208">
        <f>ROUND($I$185*$H$185,2)</f>
        <v>0</v>
      </c>
      <c r="BL185" s="82" t="s">
        <v>184</v>
      </c>
      <c r="BM185" s="82" t="s">
        <v>420</v>
      </c>
    </row>
    <row r="186" spans="2:63" s="188" customFormat="1" ht="37.5" customHeight="1">
      <c r="B186" s="187"/>
      <c r="D186" s="189" t="s">
        <v>68</v>
      </c>
      <c r="E186" s="190" t="s">
        <v>417</v>
      </c>
      <c r="F186" s="190" t="s">
        <v>417</v>
      </c>
      <c r="J186" s="191">
        <f>$BK$186</f>
        <v>0</v>
      </c>
      <c r="L186" s="187"/>
      <c r="M186" s="192"/>
      <c r="P186" s="193">
        <f>$P$187+$P$207</f>
        <v>0</v>
      </c>
      <c r="R186" s="193">
        <f>$R$187+$R$207</f>
        <v>0.481792</v>
      </c>
      <c r="T186" s="194">
        <f>$T$187+$T$207</f>
        <v>0</v>
      </c>
      <c r="AR186" s="189" t="s">
        <v>77</v>
      </c>
      <c r="AT186" s="189" t="s">
        <v>68</v>
      </c>
      <c r="AU186" s="189" t="s">
        <v>69</v>
      </c>
      <c r="AY186" s="189" t="s">
        <v>170</v>
      </c>
      <c r="BK186" s="195">
        <f>$BK$187+$BK$207</f>
        <v>0</v>
      </c>
    </row>
    <row r="187" spans="2:63" s="188" customFormat="1" ht="21" customHeight="1">
      <c r="B187" s="187"/>
      <c r="D187" s="189" t="s">
        <v>68</v>
      </c>
      <c r="E187" s="196" t="s">
        <v>573</v>
      </c>
      <c r="F187" s="196" t="s">
        <v>574</v>
      </c>
      <c r="J187" s="197">
        <f>$BK$187</f>
        <v>0</v>
      </c>
      <c r="L187" s="187"/>
      <c r="M187" s="192"/>
      <c r="P187" s="193">
        <f>SUM($P$188:$P$206)</f>
        <v>0</v>
      </c>
      <c r="R187" s="193">
        <f>SUM($R$188:$R$206)</f>
        <v>0.481792</v>
      </c>
      <c r="T187" s="194">
        <f>SUM($T$188:$T$206)</f>
        <v>0</v>
      </c>
      <c r="AR187" s="189" t="s">
        <v>77</v>
      </c>
      <c r="AT187" s="189" t="s">
        <v>68</v>
      </c>
      <c r="AU187" s="189" t="s">
        <v>21</v>
      </c>
      <c r="AY187" s="189" t="s">
        <v>170</v>
      </c>
      <c r="BK187" s="195">
        <f>SUM($BK$188:$BK$206)</f>
        <v>0</v>
      </c>
    </row>
    <row r="188" spans="2:65" s="88" customFormat="1" ht="15.75" customHeight="1">
      <c r="B188" s="102"/>
      <c r="C188" s="201" t="s">
        <v>425</v>
      </c>
      <c r="D188" s="201" t="s">
        <v>173</v>
      </c>
      <c r="E188" s="199" t="s">
        <v>575</v>
      </c>
      <c r="F188" s="200" t="s">
        <v>576</v>
      </c>
      <c r="G188" s="201" t="s">
        <v>180</v>
      </c>
      <c r="H188" s="202">
        <v>596.5</v>
      </c>
      <c r="I188" s="213"/>
      <c r="J188" s="203">
        <f>ROUND($I$188*$H$188,2)</f>
        <v>0</v>
      </c>
      <c r="K188" s="200" t="s">
        <v>1188</v>
      </c>
      <c r="L188" s="102"/>
      <c r="M188" s="204"/>
      <c r="N188" s="205" t="s">
        <v>40</v>
      </c>
      <c r="P188" s="206">
        <f>$O$188*$H$188</f>
        <v>0</v>
      </c>
      <c r="Q188" s="206">
        <v>0</v>
      </c>
      <c r="R188" s="206">
        <f>$Q$188*$H$188</f>
        <v>0</v>
      </c>
      <c r="S188" s="206">
        <v>0</v>
      </c>
      <c r="T188" s="207">
        <f>$S$188*$H$188</f>
        <v>0</v>
      </c>
      <c r="AR188" s="82" t="s">
        <v>276</v>
      </c>
      <c r="AT188" s="82" t="s">
        <v>173</v>
      </c>
      <c r="AU188" s="82" t="s">
        <v>77</v>
      </c>
      <c r="AY188" s="82" t="s">
        <v>170</v>
      </c>
      <c r="BE188" s="208">
        <f>IF($N$188="základní",$J$188,0)</f>
        <v>0</v>
      </c>
      <c r="BF188" s="208">
        <f>IF($N$188="snížená",$J$188,0)</f>
        <v>0</v>
      </c>
      <c r="BG188" s="208">
        <f>IF($N$188="zákl. přenesená",$J$188,0)</f>
        <v>0</v>
      </c>
      <c r="BH188" s="208">
        <f>IF($N$188="sníž. přenesená",$J$188,0)</f>
        <v>0</v>
      </c>
      <c r="BI188" s="208">
        <f>IF($N$188="nulová",$J$188,0)</f>
        <v>0</v>
      </c>
      <c r="BJ188" s="82" t="s">
        <v>21</v>
      </c>
      <c r="BK188" s="208">
        <f>ROUND($I$188*$H$188,2)</f>
        <v>0</v>
      </c>
      <c r="BL188" s="82" t="s">
        <v>276</v>
      </c>
      <c r="BM188" s="82" t="s">
        <v>425</v>
      </c>
    </row>
    <row r="189" spans="2:51" s="88" customFormat="1" ht="15.75" customHeight="1">
      <c r="B189" s="215"/>
      <c r="D189" s="216" t="s">
        <v>223</v>
      </c>
      <c r="E189" s="217"/>
      <c r="F189" s="217" t="s">
        <v>577</v>
      </c>
      <c r="H189" s="218">
        <v>596.5</v>
      </c>
      <c r="L189" s="215"/>
      <c r="M189" s="219"/>
      <c r="T189" s="220"/>
      <c r="AT189" s="221" t="s">
        <v>223</v>
      </c>
      <c r="AU189" s="221" t="s">
        <v>77</v>
      </c>
      <c r="AV189" s="221" t="s">
        <v>77</v>
      </c>
      <c r="AW189" s="221" t="s">
        <v>149</v>
      </c>
      <c r="AX189" s="221" t="s">
        <v>69</v>
      </c>
      <c r="AY189" s="221" t="s">
        <v>170</v>
      </c>
    </row>
    <row r="190" spans="2:65" s="88" customFormat="1" ht="15.75" customHeight="1">
      <c r="B190" s="102"/>
      <c r="C190" s="198" t="s">
        <v>428</v>
      </c>
      <c r="D190" s="198" t="s">
        <v>173</v>
      </c>
      <c r="E190" s="199" t="s">
        <v>578</v>
      </c>
      <c r="F190" s="200" t="s">
        <v>579</v>
      </c>
      <c r="G190" s="201" t="s">
        <v>180</v>
      </c>
      <c r="H190" s="202">
        <v>607.98</v>
      </c>
      <c r="I190" s="213"/>
      <c r="J190" s="203">
        <f>ROUND($I$190*$H$190,2)</f>
        <v>0</v>
      </c>
      <c r="K190" s="200" t="s">
        <v>1188</v>
      </c>
      <c r="L190" s="102"/>
      <c r="M190" s="204"/>
      <c r="N190" s="205" t="s">
        <v>40</v>
      </c>
      <c r="P190" s="206">
        <f>$O$190*$H$190</f>
        <v>0</v>
      </c>
      <c r="Q190" s="206">
        <v>0</v>
      </c>
      <c r="R190" s="206">
        <f>$Q$190*$H$190</f>
        <v>0</v>
      </c>
      <c r="S190" s="206">
        <v>0</v>
      </c>
      <c r="T190" s="207">
        <f>$S$190*$H$190</f>
        <v>0</v>
      </c>
      <c r="AR190" s="82" t="s">
        <v>276</v>
      </c>
      <c r="AT190" s="82" t="s">
        <v>173</v>
      </c>
      <c r="AU190" s="82" t="s">
        <v>77</v>
      </c>
      <c r="AY190" s="88" t="s">
        <v>170</v>
      </c>
      <c r="BE190" s="208">
        <f>IF($N$190="základní",$J$190,0)</f>
        <v>0</v>
      </c>
      <c r="BF190" s="208">
        <f>IF($N$190="snížená",$J$190,0)</f>
        <v>0</v>
      </c>
      <c r="BG190" s="208">
        <f>IF($N$190="zákl. přenesená",$J$190,0)</f>
        <v>0</v>
      </c>
      <c r="BH190" s="208">
        <f>IF($N$190="sníž. přenesená",$J$190,0)</f>
        <v>0</v>
      </c>
      <c r="BI190" s="208">
        <f>IF($N$190="nulová",$J$190,0)</f>
        <v>0</v>
      </c>
      <c r="BJ190" s="82" t="s">
        <v>21</v>
      </c>
      <c r="BK190" s="208">
        <f>ROUND($I$190*$H$190,2)</f>
        <v>0</v>
      </c>
      <c r="BL190" s="82" t="s">
        <v>276</v>
      </c>
      <c r="BM190" s="82" t="s">
        <v>428</v>
      </c>
    </row>
    <row r="191" spans="2:51" s="88" customFormat="1" ht="15.75" customHeight="1">
      <c r="B191" s="215"/>
      <c r="D191" s="216" t="s">
        <v>223</v>
      </c>
      <c r="E191" s="217"/>
      <c r="F191" s="217" t="s">
        <v>580</v>
      </c>
      <c r="H191" s="218">
        <v>607.98</v>
      </c>
      <c r="L191" s="215"/>
      <c r="M191" s="219"/>
      <c r="T191" s="220"/>
      <c r="AT191" s="221" t="s">
        <v>223</v>
      </c>
      <c r="AU191" s="221" t="s">
        <v>77</v>
      </c>
      <c r="AV191" s="221" t="s">
        <v>77</v>
      </c>
      <c r="AW191" s="221" t="s">
        <v>149</v>
      </c>
      <c r="AX191" s="221" t="s">
        <v>69</v>
      </c>
      <c r="AY191" s="221" t="s">
        <v>170</v>
      </c>
    </row>
    <row r="192" spans="2:65" s="88" customFormat="1" ht="15.75" customHeight="1">
      <c r="B192" s="102"/>
      <c r="C192" s="198" t="s">
        <v>431</v>
      </c>
      <c r="D192" s="198" t="s">
        <v>173</v>
      </c>
      <c r="E192" s="199" t="s">
        <v>581</v>
      </c>
      <c r="F192" s="200" t="s">
        <v>582</v>
      </c>
      <c r="G192" s="201" t="s">
        <v>180</v>
      </c>
      <c r="H192" s="202">
        <v>125</v>
      </c>
      <c r="I192" s="213"/>
      <c r="J192" s="203">
        <f>ROUND($I$192*$H$192,2)</f>
        <v>0</v>
      </c>
      <c r="K192" s="200" t="s">
        <v>1188</v>
      </c>
      <c r="L192" s="102"/>
      <c r="M192" s="204"/>
      <c r="N192" s="205" t="s">
        <v>40</v>
      </c>
      <c r="P192" s="206">
        <f>$O$192*$H$192</f>
        <v>0</v>
      </c>
      <c r="Q192" s="206">
        <v>0</v>
      </c>
      <c r="R192" s="206">
        <f>$Q$192*$H$192</f>
        <v>0</v>
      </c>
      <c r="S192" s="206">
        <v>0</v>
      </c>
      <c r="T192" s="207">
        <f>$S$192*$H$192</f>
        <v>0</v>
      </c>
      <c r="AR192" s="82" t="s">
        <v>276</v>
      </c>
      <c r="AT192" s="82" t="s">
        <v>173</v>
      </c>
      <c r="AU192" s="82" t="s">
        <v>77</v>
      </c>
      <c r="AY192" s="88" t="s">
        <v>170</v>
      </c>
      <c r="BE192" s="208">
        <f>IF($N$192="základní",$J$192,0)</f>
        <v>0</v>
      </c>
      <c r="BF192" s="208">
        <f>IF($N$192="snížená",$J$192,0)</f>
        <v>0</v>
      </c>
      <c r="BG192" s="208">
        <f>IF($N$192="zákl. přenesená",$J$192,0)</f>
        <v>0</v>
      </c>
      <c r="BH192" s="208">
        <f>IF($N$192="sníž. přenesená",$J$192,0)</f>
        <v>0</v>
      </c>
      <c r="BI192" s="208">
        <f>IF($N$192="nulová",$J$192,0)</f>
        <v>0</v>
      </c>
      <c r="BJ192" s="82" t="s">
        <v>21</v>
      </c>
      <c r="BK192" s="208">
        <f>ROUND($I$192*$H$192,2)</f>
        <v>0</v>
      </c>
      <c r="BL192" s="82" t="s">
        <v>276</v>
      </c>
      <c r="BM192" s="82" t="s">
        <v>431</v>
      </c>
    </row>
    <row r="193" spans="2:51" s="88" customFormat="1" ht="15.75" customHeight="1">
      <c r="B193" s="215"/>
      <c r="D193" s="216" t="s">
        <v>223</v>
      </c>
      <c r="E193" s="217"/>
      <c r="F193" s="217" t="s">
        <v>583</v>
      </c>
      <c r="H193" s="218">
        <v>125</v>
      </c>
      <c r="L193" s="215"/>
      <c r="M193" s="219"/>
      <c r="T193" s="220"/>
      <c r="AT193" s="221" t="s">
        <v>223</v>
      </c>
      <c r="AU193" s="221" t="s">
        <v>77</v>
      </c>
      <c r="AV193" s="221" t="s">
        <v>77</v>
      </c>
      <c r="AW193" s="221" t="s">
        <v>149</v>
      </c>
      <c r="AX193" s="221" t="s">
        <v>69</v>
      </c>
      <c r="AY193" s="221" t="s">
        <v>170</v>
      </c>
    </row>
    <row r="194" spans="2:65" s="88" customFormat="1" ht="15.75" customHeight="1">
      <c r="B194" s="102"/>
      <c r="C194" s="198" t="s">
        <v>584</v>
      </c>
      <c r="D194" s="198" t="s">
        <v>173</v>
      </c>
      <c r="E194" s="199" t="s">
        <v>585</v>
      </c>
      <c r="F194" s="200" t="s">
        <v>586</v>
      </c>
      <c r="G194" s="201" t="s">
        <v>180</v>
      </c>
      <c r="H194" s="202">
        <v>596.5</v>
      </c>
      <c r="I194" s="213"/>
      <c r="J194" s="203">
        <f>ROUND($I$194*$H$194,2)</f>
        <v>0</v>
      </c>
      <c r="K194" s="200" t="s">
        <v>1188</v>
      </c>
      <c r="L194" s="102"/>
      <c r="M194" s="204"/>
      <c r="N194" s="205" t="s">
        <v>40</v>
      </c>
      <c r="P194" s="206">
        <f>$O$194*$H$194</f>
        <v>0</v>
      </c>
      <c r="Q194" s="206">
        <v>0.0004</v>
      </c>
      <c r="R194" s="206">
        <f>$Q$194*$H$194</f>
        <v>0.2386</v>
      </c>
      <c r="S194" s="206">
        <v>0</v>
      </c>
      <c r="T194" s="207">
        <f>$S$194*$H$194</f>
        <v>0</v>
      </c>
      <c r="AR194" s="82" t="s">
        <v>276</v>
      </c>
      <c r="AT194" s="82" t="s">
        <v>173</v>
      </c>
      <c r="AU194" s="82" t="s">
        <v>77</v>
      </c>
      <c r="AY194" s="88" t="s">
        <v>170</v>
      </c>
      <c r="BE194" s="208">
        <f>IF($N$194="základní",$J$194,0)</f>
        <v>0</v>
      </c>
      <c r="BF194" s="208">
        <f>IF($N$194="snížená",$J$194,0)</f>
        <v>0</v>
      </c>
      <c r="BG194" s="208">
        <f>IF($N$194="zákl. přenesená",$J$194,0)</f>
        <v>0</v>
      </c>
      <c r="BH194" s="208">
        <f>IF($N$194="sníž. přenesená",$J$194,0)</f>
        <v>0</v>
      </c>
      <c r="BI194" s="208">
        <f>IF($N$194="nulová",$J$194,0)</f>
        <v>0</v>
      </c>
      <c r="BJ194" s="82" t="s">
        <v>21</v>
      </c>
      <c r="BK194" s="208">
        <f>ROUND($I$194*$H$194,2)</f>
        <v>0</v>
      </c>
      <c r="BL194" s="82" t="s">
        <v>276</v>
      </c>
      <c r="BM194" s="82" t="s">
        <v>584</v>
      </c>
    </row>
    <row r="195" spans="2:51" s="88" customFormat="1" ht="15.75" customHeight="1">
      <c r="B195" s="215"/>
      <c r="D195" s="216" t="s">
        <v>223</v>
      </c>
      <c r="E195" s="217"/>
      <c r="F195" s="217" t="s">
        <v>577</v>
      </c>
      <c r="H195" s="218">
        <v>596.5</v>
      </c>
      <c r="L195" s="215"/>
      <c r="M195" s="219"/>
      <c r="T195" s="220"/>
      <c r="AT195" s="221" t="s">
        <v>223</v>
      </c>
      <c r="AU195" s="221" t="s">
        <v>77</v>
      </c>
      <c r="AV195" s="221" t="s">
        <v>77</v>
      </c>
      <c r="AW195" s="221" t="s">
        <v>149</v>
      </c>
      <c r="AX195" s="221" t="s">
        <v>69</v>
      </c>
      <c r="AY195" s="221" t="s">
        <v>170</v>
      </c>
    </row>
    <row r="196" spans="2:65" s="88" customFormat="1" ht="15.75" customHeight="1">
      <c r="B196" s="102"/>
      <c r="C196" s="198" t="s">
        <v>587</v>
      </c>
      <c r="D196" s="198" t="s">
        <v>173</v>
      </c>
      <c r="E196" s="199" t="s">
        <v>588</v>
      </c>
      <c r="F196" s="200" t="s">
        <v>589</v>
      </c>
      <c r="G196" s="201" t="s">
        <v>180</v>
      </c>
      <c r="H196" s="202">
        <v>607.98</v>
      </c>
      <c r="I196" s="213"/>
      <c r="J196" s="203">
        <f>ROUND($I$196*$H$196,2)</f>
        <v>0</v>
      </c>
      <c r="K196" s="200" t="s">
        <v>1188</v>
      </c>
      <c r="L196" s="102"/>
      <c r="M196" s="204"/>
      <c r="N196" s="205" t="s">
        <v>40</v>
      </c>
      <c r="P196" s="206">
        <f>$O$196*$H$196</f>
        <v>0</v>
      </c>
      <c r="Q196" s="206">
        <v>0.0004</v>
      </c>
      <c r="R196" s="206">
        <f>$Q$196*$H$196</f>
        <v>0.24319200000000002</v>
      </c>
      <c r="S196" s="206">
        <v>0</v>
      </c>
      <c r="T196" s="207">
        <f>$S$196*$H$196</f>
        <v>0</v>
      </c>
      <c r="AR196" s="82" t="s">
        <v>276</v>
      </c>
      <c r="AT196" s="82" t="s">
        <v>173</v>
      </c>
      <c r="AU196" s="82" t="s">
        <v>77</v>
      </c>
      <c r="AY196" s="88" t="s">
        <v>170</v>
      </c>
      <c r="BE196" s="208">
        <f>IF($N$196="základní",$J$196,0)</f>
        <v>0</v>
      </c>
      <c r="BF196" s="208">
        <f>IF($N$196="snížená",$J$196,0)</f>
        <v>0</v>
      </c>
      <c r="BG196" s="208">
        <f>IF($N$196="zákl. přenesená",$J$196,0)</f>
        <v>0</v>
      </c>
      <c r="BH196" s="208">
        <f>IF($N$196="sníž. přenesená",$J$196,0)</f>
        <v>0</v>
      </c>
      <c r="BI196" s="208">
        <f>IF($N$196="nulová",$J$196,0)</f>
        <v>0</v>
      </c>
      <c r="BJ196" s="82" t="s">
        <v>21</v>
      </c>
      <c r="BK196" s="208">
        <f>ROUND($I$196*$H$196,2)</f>
        <v>0</v>
      </c>
      <c r="BL196" s="82" t="s">
        <v>276</v>
      </c>
      <c r="BM196" s="82" t="s">
        <v>587</v>
      </c>
    </row>
    <row r="197" spans="2:51" s="88" customFormat="1" ht="15.75" customHeight="1">
      <c r="B197" s="215"/>
      <c r="D197" s="216" t="s">
        <v>223</v>
      </c>
      <c r="E197" s="217"/>
      <c r="F197" s="217" t="s">
        <v>580</v>
      </c>
      <c r="H197" s="218">
        <v>607.98</v>
      </c>
      <c r="L197" s="215"/>
      <c r="M197" s="219"/>
      <c r="T197" s="220"/>
      <c r="AT197" s="221" t="s">
        <v>223</v>
      </c>
      <c r="AU197" s="221" t="s">
        <v>77</v>
      </c>
      <c r="AV197" s="221" t="s">
        <v>77</v>
      </c>
      <c r="AW197" s="221" t="s">
        <v>149</v>
      </c>
      <c r="AX197" s="221" t="s">
        <v>69</v>
      </c>
      <c r="AY197" s="221" t="s">
        <v>170</v>
      </c>
    </row>
    <row r="198" spans="2:65" s="88" customFormat="1" ht="15.75" customHeight="1">
      <c r="B198" s="102"/>
      <c r="C198" s="198" t="s">
        <v>590</v>
      </c>
      <c r="D198" s="198" t="s">
        <v>173</v>
      </c>
      <c r="E198" s="199" t="s">
        <v>591</v>
      </c>
      <c r="F198" s="200" t="s">
        <v>592</v>
      </c>
      <c r="G198" s="201" t="s">
        <v>180</v>
      </c>
      <c r="H198" s="202">
        <v>741.92</v>
      </c>
      <c r="I198" s="213"/>
      <c r="J198" s="203">
        <f>ROUND($I$198*$H$198,2)</f>
        <v>0</v>
      </c>
      <c r="K198" s="200" t="s">
        <v>1188</v>
      </c>
      <c r="L198" s="102"/>
      <c r="M198" s="204"/>
      <c r="N198" s="205" t="s">
        <v>40</v>
      </c>
      <c r="P198" s="206">
        <f>$O$198*$H$198</f>
        <v>0</v>
      </c>
      <c r="Q198" s="206">
        <v>0</v>
      </c>
      <c r="R198" s="206">
        <f>$Q$198*$H$198</f>
        <v>0</v>
      </c>
      <c r="S198" s="206">
        <v>0</v>
      </c>
      <c r="T198" s="207">
        <f>$S$198*$H$198</f>
        <v>0</v>
      </c>
      <c r="AR198" s="82" t="s">
        <v>276</v>
      </c>
      <c r="AT198" s="82" t="s">
        <v>173</v>
      </c>
      <c r="AU198" s="82" t="s">
        <v>77</v>
      </c>
      <c r="AY198" s="88" t="s">
        <v>170</v>
      </c>
      <c r="BE198" s="208">
        <f>IF($N$198="základní",$J$198,0)</f>
        <v>0</v>
      </c>
      <c r="BF198" s="208">
        <f>IF($N$198="snížená",$J$198,0)</f>
        <v>0</v>
      </c>
      <c r="BG198" s="208">
        <f>IF($N$198="zákl. přenesená",$J$198,0)</f>
        <v>0</v>
      </c>
      <c r="BH198" s="208">
        <f>IF($N$198="sníž. přenesená",$J$198,0)</f>
        <v>0</v>
      </c>
      <c r="BI198" s="208">
        <f>IF($N$198="nulová",$J$198,0)</f>
        <v>0</v>
      </c>
      <c r="BJ198" s="82" t="s">
        <v>21</v>
      </c>
      <c r="BK198" s="208">
        <f>ROUND($I$198*$H$198,2)</f>
        <v>0</v>
      </c>
      <c r="BL198" s="82" t="s">
        <v>276</v>
      </c>
      <c r="BM198" s="82" t="s">
        <v>590</v>
      </c>
    </row>
    <row r="199" spans="2:65" s="88" customFormat="1" ht="15.75" customHeight="1">
      <c r="B199" s="102"/>
      <c r="C199" s="201" t="s">
        <v>593</v>
      </c>
      <c r="D199" s="201" t="s">
        <v>173</v>
      </c>
      <c r="E199" s="199" t="s">
        <v>594</v>
      </c>
      <c r="F199" s="200" t="s">
        <v>595</v>
      </c>
      <c r="G199" s="201" t="s">
        <v>180</v>
      </c>
      <c r="H199" s="202">
        <v>756.92</v>
      </c>
      <c r="I199" s="213"/>
      <c r="J199" s="203">
        <f>ROUND($I$199*$H$199,2)</f>
        <v>0</v>
      </c>
      <c r="K199" s="200" t="s">
        <v>1188</v>
      </c>
      <c r="L199" s="102"/>
      <c r="M199" s="204"/>
      <c r="N199" s="205" t="s">
        <v>40</v>
      </c>
      <c r="P199" s="206">
        <f>$O$199*$H$199</f>
        <v>0</v>
      </c>
      <c r="Q199" s="206">
        <v>0</v>
      </c>
      <c r="R199" s="206">
        <f>$Q$199*$H$199</f>
        <v>0</v>
      </c>
      <c r="S199" s="206">
        <v>0</v>
      </c>
      <c r="T199" s="207">
        <f>$S$199*$H$199</f>
        <v>0</v>
      </c>
      <c r="AR199" s="82" t="s">
        <v>276</v>
      </c>
      <c r="AT199" s="82" t="s">
        <v>173</v>
      </c>
      <c r="AU199" s="82" t="s">
        <v>77</v>
      </c>
      <c r="AY199" s="82" t="s">
        <v>170</v>
      </c>
      <c r="BE199" s="208">
        <f>IF($N$199="základní",$J$199,0)</f>
        <v>0</v>
      </c>
      <c r="BF199" s="208">
        <f>IF($N$199="snížená",$J$199,0)</f>
        <v>0</v>
      </c>
      <c r="BG199" s="208">
        <f>IF($N$199="zákl. přenesená",$J$199,0)</f>
        <v>0</v>
      </c>
      <c r="BH199" s="208">
        <f>IF($N$199="sníž. přenesená",$J$199,0)</f>
        <v>0</v>
      </c>
      <c r="BI199" s="208">
        <f>IF($N$199="nulová",$J$199,0)</f>
        <v>0</v>
      </c>
      <c r="BJ199" s="82" t="s">
        <v>21</v>
      </c>
      <c r="BK199" s="208">
        <f>ROUND($I$199*$H$199,2)</f>
        <v>0</v>
      </c>
      <c r="BL199" s="82" t="s">
        <v>276</v>
      </c>
      <c r="BM199" s="82" t="s">
        <v>593</v>
      </c>
    </row>
    <row r="200" spans="2:65" s="88" customFormat="1" ht="15.75" customHeight="1">
      <c r="B200" s="102"/>
      <c r="C200" s="232" t="s">
        <v>596</v>
      </c>
      <c r="D200" s="232" t="s">
        <v>308</v>
      </c>
      <c r="E200" s="230" t="s">
        <v>597</v>
      </c>
      <c r="F200" s="231" t="s">
        <v>598</v>
      </c>
      <c r="G200" s="232" t="s">
        <v>311</v>
      </c>
      <c r="H200" s="233">
        <v>542.016</v>
      </c>
      <c r="I200" s="238"/>
      <c r="J200" s="234">
        <f>ROUND($I$200*$H$200,2)</f>
        <v>0</v>
      </c>
      <c r="K200" s="231"/>
      <c r="L200" s="235"/>
      <c r="M200" s="236"/>
      <c r="N200" s="237" t="s">
        <v>40</v>
      </c>
      <c r="P200" s="206">
        <f>$O$200*$H$200</f>
        <v>0</v>
      </c>
      <c r="Q200" s="206">
        <v>0</v>
      </c>
      <c r="R200" s="206">
        <f>$Q$200*$H$200</f>
        <v>0</v>
      </c>
      <c r="S200" s="206">
        <v>0</v>
      </c>
      <c r="T200" s="207">
        <f>$S$200*$H$200</f>
        <v>0</v>
      </c>
      <c r="AR200" s="82" t="s">
        <v>374</v>
      </c>
      <c r="AT200" s="82" t="s">
        <v>308</v>
      </c>
      <c r="AU200" s="82" t="s">
        <v>77</v>
      </c>
      <c r="AY200" s="82" t="s">
        <v>170</v>
      </c>
      <c r="BE200" s="208">
        <f>IF($N$200="základní",$J$200,0)</f>
        <v>0</v>
      </c>
      <c r="BF200" s="208">
        <f>IF($N$200="snížená",$J$200,0)</f>
        <v>0</v>
      </c>
      <c r="BG200" s="208">
        <f>IF($N$200="zákl. přenesená",$J$200,0)</f>
        <v>0</v>
      </c>
      <c r="BH200" s="208">
        <f>IF($N$200="sníž. přenesená",$J$200,0)</f>
        <v>0</v>
      </c>
      <c r="BI200" s="208">
        <f>IF($N$200="nulová",$J$200,0)</f>
        <v>0</v>
      </c>
      <c r="BJ200" s="82" t="s">
        <v>21</v>
      </c>
      <c r="BK200" s="208">
        <f>ROUND($I$200*$H$200,2)</f>
        <v>0</v>
      </c>
      <c r="BL200" s="82" t="s">
        <v>276</v>
      </c>
      <c r="BM200" s="82" t="s">
        <v>599</v>
      </c>
    </row>
    <row r="201" spans="2:51" s="88" customFormat="1" ht="15.75" customHeight="1">
      <c r="B201" s="215"/>
      <c r="D201" s="216" t="s">
        <v>223</v>
      </c>
      <c r="E201" s="217"/>
      <c r="F201" s="217" t="s">
        <v>600</v>
      </c>
      <c r="H201" s="218">
        <v>542.016</v>
      </c>
      <c r="L201" s="215"/>
      <c r="M201" s="219"/>
      <c r="T201" s="220"/>
      <c r="AT201" s="221" t="s">
        <v>223</v>
      </c>
      <c r="AU201" s="221" t="s">
        <v>77</v>
      </c>
      <c r="AV201" s="221" t="s">
        <v>77</v>
      </c>
      <c r="AW201" s="221" t="s">
        <v>149</v>
      </c>
      <c r="AX201" s="221" t="s">
        <v>69</v>
      </c>
      <c r="AY201" s="221" t="s">
        <v>170</v>
      </c>
    </row>
    <row r="202" spans="2:65" s="88" customFormat="1" ht="15.75" customHeight="1">
      <c r="B202" s="102"/>
      <c r="C202" s="229" t="s">
        <v>599</v>
      </c>
      <c r="D202" s="229" t="s">
        <v>308</v>
      </c>
      <c r="E202" s="230" t="s">
        <v>601</v>
      </c>
      <c r="F202" s="231" t="s">
        <v>602</v>
      </c>
      <c r="G202" s="232" t="s">
        <v>180</v>
      </c>
      <c r="H202" s="233">
        <v>1492.827</v>
      </c>
      <c r="I202" s="238"/>
      <c r="J202" s="234">
        <f>ROUND($I$202*$H$202,2)</f>
        <v>0</v>
      </c>
      <c r="K202" s="231"/>
      <c r="L202" s="235"/>
      <c r="M202" s="236"/>
      <c r="N202" s="237" t="s">
        <v>40</v>
      </c>
      <c r="P202" s="206">
        <f>$O$202*$H$202</f>
        <v>0</v>
      </c>
      <c r="Q202" s="206">
        <v>0</v>
      </c>
      <c r="R202" s="206">
        <f>$Q$202*$H$202</f>
        <v>0</v>
      </c>
      <c r="S202" s="206">
        <v>0</v>
      </c>
      <c r="T202" s="207">
        <f>$S$202*$H$202</f>
        <v>0</v>
      </c>
      <c r="AR202" s="82" t="s">
        <v>374</v>
      </c>
      <c r="AT202" s="82" t="s">
        <v>308</v>
      </c>
      <c r="AU202" s="82" t="s">
        <v>77</v>
      </c>
      <c r="AY202" s="88" t="s">
        <v>170</v>
      </c>
      <c r="BE202" s="208">
        <f>IF($N$202="základní",$J$202,0)</f>
        <v>0</v>
      </c>
      <c r="BF202" s="208">
        <f>IF($N$202="snížená",$J$202,0)</f>
        <v>0</v>
      </c>
      <c r="BG202" s="208">
        <f>IF($N$202="zákl. přenesená",$J$202,0)</f>
        <v>0</v>
      </c>
      <c r="BH202" s="208">
        <f>IF($N$202="sníž. přenesená",$J$202,0)</f>
        <v>0</v>
      </c>
      <c r="BI202" s="208">
        <f>IF($N$202="nulová",$J$202,0)</f>
        <v>0</v>
      </c>
      <c r="BJ202" s="82" t="s">
        <v>21</v>
      </c>
      <c r="BK202" s="208">
        <f>ROUND($I$202*$H$202,2)</f>
        <v>0</v>
      </c>
      <c r="BL202" s="82" t="s">
        <v>276</v>
      </c>
      <c r="BM202" s="82" t="s">
        <v>603</v>
      </c>
    </row>
    <row r="203" spans="2:51" s="88" customFormat="1" ht="15.75" customHeight="1">
      <c r="B203" s="215"/>
      <c r="D203" s="216" t="s">
        <v>223</v>
      </c>
      <c r="E203" s="217"/>
      <c r="F203" s="217" t="s">
        <v>604</v>
      </c>
      <c r="H203" s="218">
        <v>1492.827</v>
      </c>
      <c r="L203" s="215"/>
      <c r="M203" s="219"/>
      <c r="T203" s="220"/>
      <c r="AT203" s="221" t="s">
        <v>223</v>
      </c>
      <c r="AU203" s="221" t="s">
        <v>77</v>
      </c>
      <c r="AV203" s="221" t="s">
        <v>77</v>
      </c>
      <c r="AW203" s="221" t="s">
        <v>149</v>
      </c>
      <c r="AX203" s="221" t="s">
        <v>69</v>
      </c>
      <c r="AY203" s="221" t="s">
        <v>170</v>
      </c>
    </row>
    <row r="204" spans="2:65" s="88" customFormat="1" ht="15.75" customHeight="1">
      <c r="B204" s="102"/>
      <c r="C204" s="229" t="s">
        <v>603</v>
      </c>
      <c r="D204" s="229" t="s">
        <v>308</v>
      </c>
      <c r="E204" s="230" t="s">
        <v>605</v>
      </c>
      <c r="F204" s="231" t="s">
        <v>606</v>
      </c>
      <c r="G204" s="232" t="s">
        <v>180</v>
      </c>
      <c r="H204" s="233">
        <v>1648.724</v>
      </c>
      <c r="I204" s="238"/>
      <c r="J204" s="234">
        <f>ROUND($I$204*$H$204,2)</f>
        <v>0</v>
      </c>
      <c r="K204" s="231"/>
      <c r="L204" s="235"/>
      <c r="M204" s="236"/>
      <c r="N204" s="237" t="s">
        <v>40</v>
      </c>
      <c r="P204" s="206">
        <f>$O$204*$H$204</f>
        <v>0</v>
      </c>
      <c r="Q204" s="206">
        <v>0</v>
      </c>
      <c r="R204" s="206">
        <f>$Q$204*$H$204</f>
        <v>0</v>
      </c>
      <c r="S204" s="206">
        <v>0</v>
      </c>
      <c r="T204" s="207">
        <f>$S$204*$H$204</f>
        <v>0</v>
      </c>
      <c r="AR204" s="82" t="s">
        <v>374</v>
      </c>
      <c r="AT204" s="82" t="s">
        <v>308</v>
      </c>
      <c r="AU204" s="82" t="s">
        <v>77</v>
      </c>
      <c r="AY204" s="88" t="s">
        <v>170</v>
      </c>
      <c r="BE204" s="208">
        <f>IF($N$204="základní",$J$204,0)</f>
        <v>0</v>
      </c>
      <c r="BF204" s="208">
        <f>IF($N$204="snížená",$J$204,0)</f>
        <v>0</v>
      </c>
      <c r="BG204" s="208">
        <f>IF($N$204="zákl. přenesená",$J$204,0)</f>
        <v>0</v>
      </c>
      <c r="BH204" s="208">
        <f>IF($N$204="sníž. přenesená",$J$204,0)</f>
        <v>0</v>
      </c>
      <c r="BI204" s="208">
        <f>IF($N$204="nulová",$J$204,0)</f>
        <v>0</v>
      </c>
      <c r="BJ204" s="82" t="s">
        <v>21</v>
      </c>
      <c r="BK204" s="208">
        <f>ROUND($I$204*$H$204,2)</f>
        <v>0</v>
      </c>
      <c r="BL204" s="82" t="s">
        <v>276</v>
      </c>
      <c r="BM204" s="82" t="s">
        <v>607</v>
      </c>
    </row>
    <row r="205" spans="2:51" s="88" customFormat="1" ht="15.75" customHeight="1">
      <c r="B205" s="215"/>
      <c r="D205" s="216" t="s">
        <v>223</v>
      </c>
      <c r="E205" s="217"/>
      <c r="F205" s="217" t="s">
        <v>608</v>
      </c>
      <c r="H205" s="218">
        <v>1648.724</v>
      </c>
      <c r="L205" s="215"/>
      <c r="M205" s="219"/>
      <c r="T205" s="220"/>
      <c r="AT205" s="221" t="s">
        <v>223</v>
      </c>
      <c r="AU205" s="221" t="s">
        <v>77</v>
      </c>
      <c r="AV205" s="221" t="s">
        <v>77</v>
      </c>
      <c r="AW205" s="221" t="s">
        <v>149</v>
      </c>
      <c r="AX205" s="221" t="s">
        <v>69</v>
      </c>
      <c r="AY205" s="221" t="s">
        <v>170</v>
      </c>
    </row>
    <row r="206" spans="2:65" s="88" customFormat="1" ht="15.75" customHeight="1">
      <c r="B206" s="102"/>
      <c r="C206" s="198" t="s">
        <v>607</v>
      </c>
      <c r="D206" s="198" t="s">
        <v>173</v>
      </c>
      <c r="E206" s="199" t="s">
        <v>609</v>
      </c>
      <c r="F206" s="200" t="s">
        <v>610</v>
      </c>
      <c r="G206" s="201" t="s">
        <v>210</v>
      </c>
      <c r="H206" s="214"/>
      <c r="I206" s="213"/>
      <c r="J206" s="203">
        <f>ROUND($I$206*$H$206,2)</f>
        <v>0</v>
      </c>
      <c r="K206" s="200" t="s">
        <v>1188</v>
      </c>
      <c r="L206" s="102"/>
      <c r="M206" s="204"/>
      <c r="N206" s="205" t="s">
        <v>40</v>
      </c>
      <c r="P206" s="206">
        <f>$O$206*$H$206</f>
        <v>0</v>
      </c>
      <c r="Q206" s="206">
        <v>0</v>
      </c>
      <c r="R206" s="206">
        <f>$Q$206*$H$206</f>
        <v>0</v>
      </c>
      <c r="S206" s="206">
        <v>0</v>
      </c>
      <c r="T206" s="207">
        <f>$S$206*$H$206</f>
        <v>0</v>
      </c>
      <c r="AR206" s="82" t="s">
        <v>276</v>
      </c>
      <c r="AT206" s="82" t="s">
        <v>173</v>
      </c>
      <c r="AU206" s="82" t="s">
        <v>77</v>
      </c>
      <c r="AY206" s="88" t="s">
        <v>170</v>
      </c>
      <c r="BE206" s="208">
        <f>IF($N$206="základní",$J$206,0)</f>
        <v>0</v>
      </c>
      <c r="BF206" s="208">
        <f>IF($N$206="snížená",$J$206,0)</f>
        <v>0</v>
      </c>
      <c r="BG206" s="208">
        <f>IF($N$206="zákl. přenesená",$J$206,0)</f>
        <v>0</v>
      </c>
      <c r="BH206" s="208">
        <f>IF($N$206="sníž. přenesená",$J$206,0)</f>
        <v>0</v>
      </c>
      <c r="BI206" s="208">
        <f>IF($N$206="nulová",$J$206,0)</f>
        <v>0</v>
      </c>
      <c r="BJ206" s="82" t="s">
        <v>21</v>
      </c>
      <c r="BK206" s="208">
        <f>ROUND($I$206*$H$206,2)</f>
        <v>0</v>
      </c>
      <c r="BL206" s="82" t="s">
        <v>276</v>
      </c>
      <c r="BM206" s="82" t="s">
        <v>596</v>
      </c>
    </row>
    <row r="207" spans="2:63" s="188" customFormat="1" ht="30.75" customHeight="1">
      <c r="B207" s="187"/>
      <c r="D207" s="189" t="s">
        <v>68</v>
      </c>
      <c r="E207" s="196" t="s">
        <v>418</v>
      </c>
      <c r="F207" s="196" t="s">
        <v>419</v>
      </c>
      <c r="J207" s="197">
        <f>$BK$207</f>
        <v>0</v>
      </c>
      <c r="L207" s="187"/>
      <c r="M207" s="192"/>
      <c r="P207" s="193">
        <f>SUM($P$208:$P$210)</f>
        <v>0</v>
      </c>
      <c r="R207" s="193">
        <f>SUM($R$208:$R$210)</f>
        <v>0</v>
      </c>
      <c r="T207" s="194">
        <f>SUM($T$208:$T$210)</f>
        <v>0</v>
      </c>
      <c r="AR207" s="189" t="s">
        <v>77</v>
      </c>
      <c r="AT207" s="189" t="s">
        <v>68</v>
      </c>
      <c r="AU207" s="189" t="s">
        <v>21</v>
      </c>
      <c r="AY207" s="189" t="s">
        <v>170</v>
      </c>
      <c r="BK207" s="195">
        <f>SUM($BK$208:$BK$210)</f>
        <v>0</v>
      </c>
    </row>
    <row r="208" spans="2:65" s="88" customFormat="1" ht="27" customHeight="1">
      <c r="B208" s="102"/>
      <c r="C208" s="201" t="s">
        <v>611</v>
      </c>
      <c r="D208" s="201" t="s">
        <v>173</v>
      </c>
      <c r="E208" s="199" t="s">
        <v>612</v>
      </c>
      <c r="F208" s="200" t="s">
        <v>613</v>
      </c>
      <c r="G208" s="201" t="s">
        <v>311</v>
      </c>
      <c r="H208" s="202">
        <v>590.4</v>
      </c>
      <c r="I208" s="213"/>
      <c r="J208" s="203">
        <f>ROUND($I$208*$H$208,2)</f>
        <v>0</v>
      </c>
      <c r="K208" s="200"/>
      <c r="L208" s="102"/>
      <c r="M208" s="204"/>
      <c r="N208" s="205" t="s">
        <v>40</v>
      </c>
      <c r="P208" s="206">
        <f>$O$208*$H$208</f>
        <v>0</v>
      </c>
      <c r="Q208" s="206">
        <v>0</v>
      </c>
      <c r="R208" s="206">
        <f>$Q$208*$H$208</f>
        <v>0</v>
      </c>
      <c r="S208" s="206">
        <v>0</v>
      </c>
      <c r="T208" s="207">
        <f>$S$208*$H$208</f>
        <v>0</v>
      </c>
      <c r="AR208" s="82" t="s">
        <v>177</v>
      </c>
      <c r="AT208" s="82" t="s">
        <v>173</v>
      </c>
      <c r="AU208" s="82" t="s">
        <v>77</v>
      </c>
      <c r="AY208" s="82" t="s">
        <v>170</v>
      </c>
      <c r="BE208" s="208">
        <f>IF($N$208="základní",$J$208,0)</f>
        <v>0</v>
      </c>
      <c r="BF208" s="208">
        <f>IF($N$208="snížená",$J$208,0)</f>
        <v>0</v>
      </c>
      <c r="BG208" s="208">
        <f>IF($N$208="zákl. přenesená",$J$208,0)</f>
        <v>0</v>
      </c>
      <c r="BH208" s="208">
        <f>IF($N$208="sníž. přenesená",$J$208,0)</f>
        <v>0</v>
      </c>
      <c r="BI208" s="208">
        <f>IF($N$208="nulová",$J$208,0)</f>
        <v>0</v>
      </c>
      <c r="BJ208" s="82" t="s">
        <v>21</v>
      </c>
      <c r="BK208" s="208">
        <f>ROUND($I$208*$H$208,2)</f>
        <v>0</v>
      </c>
      <c r="BL208" s="82" t="s">
        <v>177</v>
      </c>
      <c r="BM208" s="82" t="s">
        <v>614</v>
      </c>
    </row>
    <row r="209" spans="2:65" s="88" customFormat="1" ht="15.75" customHeight="1">
      <c r="B209" s="102"/>
      <c r="C209" s="201" t="s">
        <v>614</v>
      </c>
      <c r="D209" s="201" t="s">
        <v>173</v>
      </c>
      <c r="E209" s="199" t="s">
        <v>615</v>
      </c>
      <c r="F209" s="200" t="s">
        <v>616</v>
      </c>
      <c r="G209" s="201" t="s">
        <v>311</v>
      </c>
      <c r="H209" s="202">
        <v>398.3</v>
      </c>
      <c r="I209" s="213"/>
      <c r="J209" s="203">
        <f>ROUND($I$209*$H$209,2)</f>
        <v>0</v>
      </c>
      <c r="K209" s="200"/>
      <c r="L209" s="102"/>
      <c r="M209" s="204"/>
      <c r="N209" s="205" t="s">
        <v>40</v>
      </c>
      <c r="P209" s="206">
        <f>$O$209*$H$209</f>
        <v>0</v>
      </c>
      <c r="Q209" s="206">
        <v>0</v>
      </c>
      <c r="R209" s="206">
        <f>$Q$209*$H$209</f>
        <v>0</v>
      </c>
      <c r="S209" s="206">
        <v>0</v>
      </c>
      <c r="T209" s="207">
        <f>$S$209*$H$209</f>
        <v>0</v>
      </c>
      <c r="AR209" s="82" t="s">
        <v>177</v>
      </c>
      <c r="AT209" s="82" t="s">
        <v>173</v>
      </c>
      <c r="AU209" s="82" t="s">
        <v>77</v>
      </c>
      <c r="AY209" s="82" t="s">
        <v>170</v>
      </c>
      <c r="BE209" s="208">
        <f>IF($N$209="základní",$J$209,0)</f>
        <v>0</v>
      </c>
      <c r="BF209" s="208">
        <f>IF($N$209="snížená",$J$209,0)</f>
        <v>0</v>
      </c>
      <c r="BG209" s="208">
        <f>IF($N$209="zákl. přenesená",$J$209,0)</f>
        <v>0</v>
      </c>
      <c r="BH209" s="208">
        <f>IF($N$209="sníž. přenesená",$J$209,0)</f>
        <v>0</v>
      </c>
      <c r="BI209" s="208">
        <f>IF($N$209="nulová",$J$209,0)</f>
        <v>0</v>
      </c>
      <c r="BJ209" s="82" t="s">
        <v>21</v>
      </c>
      <c r="BK209" s="208">
        <f>ROUND($I$209*$H$209,2)</f>
        <v>0</v>
      </c>
      <c r="BL209" s="82" t="s">
        <v>177</v>
      </c>
      <c r="BM209" s="82" t="s">
        <v>617</v>
      </c>
    </row>
    <row r="210" spans="2:65" s="88" customFormat="1" ht="15.75" customHeight="1">
      <c r="B210" s="102"/>
      <c r="C210" s="201" t="s">
        <v>617</v>
      </c>
      <c r="D210" s="201" t="s">
        <v>173</v>
      </c>
      <c r="E210" s="199" t="s">
        <v>618</v>
      </c>
      <c r="F210" s="200" t="s">
        <v>430</v>
      </c>
      <c r="G210" s="201" t="s">
        <v>210</v>
      </c>
      <c r="H210" s="214"/>
      <c r="I210" s="213"/>
      <c r="J210" s="203">
        <f>ROUND($I$210*$H$210,2)</f>
        <v>0</v>
      </c>
      <c r="K210" s="200" t="s">
        <v>1188</v>
      </c>
      <c r="L210" s="102"/>
      <c r="M210" s="204"/>
      <c r="N210" s="205" t="s">
        <v>40</v>
      </c>
      <c r="P210" s="206">
        <f>$O$210*$H$210</f>
        <v>0</v>
      </c>
      <c r="Q210" s="206">
        <v>0</v>
      </c>
      <c r="R210" s="206">
        <f>$Q$210*$H$210</f>
        <v>0</v>
      </c>
      <c r="S210" s="206">
        <v>0</v>
      </c>
      <c r="T210" s="207">
        <f>$S$210*$H$210</f>
        <v>0</v>
      </c>
      <c r="AR210" s="82" t="s">
        <v>276</v>
      </c>
      <c r="AT210" s="82" t="s">
        <v>173</v>
      </c>
      <c r="AU210" s="82" t="s">
        <v>77</v>
      </c>
      <c r="AY210" s="82" t="s">
        <v>170</v>
      </c>
      <c r="BE210" s="208">
        <f>IF($N$210="základní",$J$210,0)</f>
        <v>0</v>
      </c>
      <c r="BF210" s="208">
        <f>IF($N$210="snížená",$J$210,0)</f>
        <v>0</v>
      </c>
      <c r="BG210" s="208">
        <f>IF($N$210="zákl. přenesená",$J$210,0)</f>
        <v>0</v>
      </c>
      <c r="BH210" s="208">
        <f>IF($N$210="sníž. přenesená",$J$210,0)</f>
        <v>0</v>
      </c>
      <c r="BI210" s="208">
        <f>IF($N$210="nulová",$J$210,0)</f>
        <v>0</v>
      </c>
      <c r="BJ210" s="82" t="s">
        <v>21</v>
      </c>
      <c r="BK210" s="208">
        <f>ROUND($I$210*$H$210,2)</f>
        <v>0</v>
      </c>
      <c r="BL210" s="82" t="s">
        <v>276</v>
      </c>
      <c r="BM210" s="82" t="s">
        <v>611</v>
      </c>
    </row>
    <row r="211" spans="2:63" s="188" customFormat="1" ht="37.5" customHeight="1">
      <c r="B211" s="187"/>
      <c r="D211" s="189" t="s">
        <v>68</v>
      </c>
      <c r="E211" s="190" t="s">
        <v>308</v>
      </c>
      <c r="F211" s="190" t="s">
        <v>308</v>
      </c>
      <c r="J211" s="191">
        <f>$BK$211</f>
        <v>0</v>
      </c>
      <c r="L211" s="187"/>
      <c r="M211" s="192"/>
      <c r="P211" s="193">
        <f>$P$212</f>
        <v>0</v>
      </c>
      <c r="R211" s="193">
        <f>$R$212</f>
        <v>0</v>
      </c>
      <c r="T211" s="194">
        <f>$T$212</f>
        <v>0</v>
      </c>
      <c r="AR211" s="189" t="s">
        <v>181</v>
      </c>
      <c r="AT211" s="189" t="s">
        <v>68</v>
      </c>
      <c r="AU211" s="189" t="s">
        <v>69</v>
      </c>
      <c r="AY211" s="189" t="s">
        <v>170</v>
      </c>
      <c r="BK211" s="195">
        <f>$BK$212</f>
        <v>0</v>
      </c>
    </row>
    <row r="212" spans="2:63" s="188" customFormat="1" ht="21" customHeight="1">
      <c r="B212" s="187"/>
      <c r="D212" s="189" t="s">
        <v>68</v>
      </c>
      <c r="E212" s="196" t="s">
        <v>619</v>
      </c>
      <c r="F212" s="196" t="s">
        <v>620</v>
      </c>
      <c r="J212" s="197">
        <f>$BK$212</f>
        <v>0</v>
      </c>
      <c r="L212" s="187"/>
      <c r="M212" s="192"/>
      <c r="P212" s="193">
        <f>$P$213</f>
        <v>0</v>
      </c>
      <c r="R212" s="193">
        <f>$R$213</f>
        <v>0</v>
      </c>
      <c r="T212" s="194">
        <f>$T$213</f>
        <v>0</v>
      </c>
      <c r="AR212" s="189" t="s">
        <v>181</v>
      </c>
      <c r="AT212" s="189" t="s">
        <v>68</v>
      </c>
      <c r="AU212" s="189" t="s">
        <v>21</v>
      </c>
      <c r="AY212" s="189" t="s">
        <v>170</v>
      </c>
      <c r="BK212" s="195">
        <f>$BK$213</f>
        <v>0</v>
      </c>
    </row>
    <row r="213" spans="2:65" s="88" customFormat="1" ht="15.75" customHeight="1">
      <c r="B213" s="102"/>
      <c r="C213" s="201" t="s">
        <v>621</v>
      </c>
      <c r="D213" s="201" t="s">
        <v>173</v>
      </c>
      <c r="E213" s="199" t="s">
        <v>622</v>
      </c>
      <c r="F213" s="200" t="s">
        <v>623</v>
      </c>
      <c r="G213" s="201" t="s">
        <v>176</v>
      </c>
      <c r="H213" s="202">
        <v>1</v>
      </c>
      <c r="I213" s="213"/>
      <c r="J213" s="203">
        <f>ROUND($I$213*$H$213,2)</f>
        <v>0</v>
      </c>
      <c r="K213" s="200"/>
      <c r="L213" s="102"/>
      <c r="M213" s="204"/>
      <c r="N213" s="205" t="s">
        <v>40</v>
      </c>
      <c r="P213" s="206">
        <f>$O$213*$H$213</f>
        <v>0</v>
      </c>
      <c r="Q213" s="206">
        <v>0</v>
      </c>
      <c r="R213" s="206">
        <f>$Q$213*$H$213</f>
        <v>0</v>
      </c>
      <c r="S213" s="206">
        <v>0</v>
      </c>
      <c r="T213" s="207">
        <f>$S$213*$H$213</f>
        <v>0</v>
      </c>
      <c r="AR213" s="82" t="s">
        <v>177</v>
      </c>
      <c r="AT213" s="82" t="s">
        <v>173</v>
      </c>
      <c r="AU213" s="82" t="s">
        <v>77</v>
      </c>
      <c r="AY213" s="82" t="s">
        <v>170</v>
      </c>
      <c r="BE213" s="208">
        <f>IF($N$213="základní",$J$213,0)</f>
        <v>0</v>
      </c>
      <c r="BF213" s="208">
        <f>IF($N$213="snížená",$J$213,0)</f>
        <v>0</v>
      </c>
      <c r="BG213" s="208">
        <f>IF($N$213="zákl. přenesená",$J$213,0)</f>
        <v>0</v>
      </c>
      <c r="BH213" s="208">
        <f>IF($N$213="sníž. přenesená",$J$213,0)</f>
        <v>0</v>
      </c>
      <c r="BI213" s="208">
        <f>IF($N$213="nulová",$J$213,0)</f>
        <v>0</v>
      </c>
      <c r="BJ213" s="82" t="s">
        <v>21</v>
      </c>
      <c r="BK213" s="208">
        <f>ROUND($I$213*$H$213,2)</f>
        <v>0</v>
      </c>
      <c r="BL213" s="82" t="s">
        <v>177</v>
      </c>
      <c r="BM213" s="82" t="s">
        <v>621</v>
      </c>
    </row>
    <row r="214" spans="2:63" s="188" customFormat="1" ht="37.5" customHeight="1">
      <c r="B214" s="187"/>
      <c r="D214" s="189" t="s">
        <v>68</v>
      </c>
      <c r="E214" s="190" t="s">
        <v>206</v>
      </c>
      <c r="F214" s="190" t="s">
        <v>206</v>
      </c>
      <c r="J214" s="191">
        <f>$BK$214</f>
        <v>0</v>
      </c>
      <c r="L214" s="187"/>
      <c r="M214" s="192"/>
      <c r="P214" s="193">
        <f>$P$215</f>
        <v>0</v>
      </c>
      <c r="R214" s="193">
        <f>$R$215</f>
        <v>0</v>
      </c>
      <c r="T214" s="194">
        <f>$T$215</f>
        <v>0</v>
      </c>
      <c r="AR214" s="189" t="s">
        <v>187</v>
      </c>
      <c r="AT214" s="189" t="s">
        <v>68</v>
      </c>
      <c r="AU214" s="189" t="s">
        <v>69</v>
      </c>
      <c r="AY214" s="189" t="s">
        <v>170</v>
      </c>
      <c r="BK214" s="195">
        <f>$BK$215</f>
        <v>0</v>
      </c>
    </row>
    <row r="215" spans="2:63" s="188" customFormat="1" ht="21" customHeight="1">
      <c r="B215" s="187"/>
      <c r="D215" s="189" t="s">
        <v>68</v>
      </c>
      <c r="E215" s="196" t="s">
        <v>206</v>
      </c>
      <c r="F215" s="196" t="s">
        <v>206</v>
      </c>
      <c r="J215" s="197">
        <f>$BK$215</f>
        <v>0</v>
      </c>
      <c r="L215" s="187"/>
      <c r="M215" s="192"/>
      <c r="P215" s="193">
        <f>$P$216</f>
        <v>0</v>
      </c>
      <c r="R215" s="193">
        <f>$R$216</f>
        <v>0</v>
      </c>
      <c r="T215" s="194">
        <f>$T$216</f>
        <v>0</v>
      </c>
      <c r="AR215" s="189" t="s">
        <v>187</v>
      </c>
      <c r="AT215" s="189" t="s">
        <v>68</v>
      </c>
      <c r="AU215" s="189" t="s">
        <v>21</v>
      </c>
      <c r="AY215" s="189" t="s">
        <v>170</v>
      </c>
      <c r="BK215" s="195">
        <f>$BK$216</f>
        <v>0</v>
      </c>
    </row>
    <row r="216" spans="2:65" s="88" customFormat="1" ht="15.75" customHeight="1">
      <c r="B216" s="102"/>
      <c r="C216" s="201" t="s">
        <v>624</v>
      </c>
      <c r="D216" s="201" t="s">
        <v>173</v>
      </c>
      <c r="E216" s="199" t="s">
        <v>625</v>
      </c>
      <c r="F216" s="200" t="s">
        <v>209</v>
      </c>
      <c r="G216" s="201" t="s">
        <v>210</v>
      </c>
      <c r="H216" s="214"/>
      <c r="I216" s="213"/>
      <c r="J216" s="203">
        <f>ROUND($I$216*$H$216,2)</f>
        <v>0</v>
      </c>
      <c r="K216" s="200"/>
      <c r="L216" s="102"/>
      <c r="M216" s="204"/>
      <c r="N216" s="209" t="s">
        <v>40</v>
      </c>
      <c r="O216" s="210"/>
      <c r="P216" s="211">
        <f>$O$216*$H$216</f>
        <v>0</v>
      </c>
      <c r="Q216" s="211">
        <v>0</v>
      </c>
      <c r="R216" s="211">
        <f>$Q$216*$H$216</f>
        <v>0</v>
      </c>
      <c r="S216" s="211">
        <v>0</v>
      </c>
      <c r="T216" s="212">
        <f>$S$216*$H$216</f>
        <v>0</v>
      </c>
      <c r="AR216" s="82" t="s">
        <v>211</v>
      </c>
      <c r="AT216" s="82" t="s">
        <v>173</v>
      </c>
      <c r="AU216" s="82" t="s">
        <v>77</v>
      </c>
      <c r="AY216" s="82" t="s">
        <v>170</v>
      </c>
      <c r="BE216" s="208">
        <f>IF($N$216="základní",$J$216,0)</f>
        <v>0</v>
      </c>
      <c r="BF216" s="208">
        <f>IF($N$216="snížená",$J$216,0)</f>
        <v>0</v>
      </c>
      <c r="BG216" s="208">
        <f>IF($N$216="zákl. přenesená",$J$216,0)</f>
        <v>0</v>
      </c>
      <c r="BH216" s="208">
        <f>IF($N$216="sníž. přenesená",$J$216,0)</f>
        <v>0</v>
      </c>
      <c r="BI216" s="208">
        <f>IF($N$216="nulová",$J$216,0)</f>
        <v>0</v>
      </c>
      <c r="BJ216" s="82" t="s">
        <v>21</v>
      </c>
      <c r="BK216" s="208">
        <f>ROUND($I$216*$H$216,2)</f>
        <v>0</v>
      </c>
      <c r="BL216" s="82" t="s">
        <v>211</v>
      </c>
      <c r="BM216" s="82" t="s">
        <v>624</v>
      </c>
    </row>
    <row r="217" spans="2:12" s="88" customFormat="1" ht="7.5" customHeight="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02"/>
    </row>
    <row r="218" s="87" customFormat="1" ht="14.25" customHeight="1"/>
  </sheetData>
  <sheetProtection password="CB71" sheet="1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89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626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ROUND($J$86,2)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ROUND(SUM($BE$86:$BE$145),2)</f>
        <v>0</v>
      </c>
      <c r="I30" s="163">
        <v>0.21</v>
      </c>
      <c r="J30" s="162">
        <f>ROUND(ROUND((SUM($BE$86:$BE$145)),2)*$I$30,2)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ROUND(SUM($BF$86:$BF$145),2)</f>
        <v>0</v>
      </c>
      <c r="I31" s="163">
        <v>0.15</v>
      </c>
      <c r="J31" s="162">
        <f>ROUND(ROUND((SUM($BF$86:$BF$145)),2)*$I$31,2)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ROUND(SUM($BG$86:$BG$145),2)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ROUND(SUM($BH$86:$BH$145),2)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ROUND(SUM($BI$86:$BI$145),2)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04 - Přelivný objekt hráze Hedvika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$J$86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$J$87</f>
        <v>0</v>
      </c>
      <c r="K57" s="172"/>
    </row>
    <row r="58" spans="2:11" s="173" customFormat="1" ht="21" customHeight="1">
      <c r="B58" s="174"/>
      <c r="D58" s="175" t="s">
        <v>213</v>
      </c>
      <c r="E58" s="175"/>
      <c r="F58" s="175"/>
      <c r="G58" s="175"/>
      <c r="H58" s="175"/>
      <c r="I58" s="175"/>
      <c r="J58" s="176">
        <f>$J$88</f>
        <v>0</v>
      </c>
      <c r="K58" s="177"/>
    </row>
    <row r="59" spans="2:11" s="173" customFormat="1" ht="21" customHeight="1">
      <c r="B59" s="174"/>
      <c r="D59" s="175" t="s">
        <v>214</v>
      </c>
      <c r="E59" s="175"/>
      <c r="F59" s="175"/>
      <c r="G59" s="175"/>
      <c r="H59" s="175"/>
      <c r="I59" s="175"/>
      <c r="J59" s="176">
        <f>$J$94</f>
        <v>0</v>
      </c>
      <c r="K59" s="177"/>
    </row>
    <row r="60" spans="2:11" s="173" customFormat="1" ht="21" customHeight="1">
      <c r="B60" s="174"/>
      <c r="D60" s="175" t="s">
        <v>627</v>
      </c>
      <c r="E60" s="175"/>
      <c r="F60" s="175"/>
      <c r="G60" s="175"/>
      <c r="H60" s="175"/>
      <c r="I60" s="175"/>
      <c r="J60" s="176">
        <f>$J$106</f>
        <v>0</v>
      </c>
      <c r="K60" s="177"/>
    </row>
    <row r="61" spans="2:11" s="173" customFormat="1" ht="21" customHeight="1">
      <c r="B61" s="174"/>
      <c r="D61" s="175" t="s">
        <v>628</v>
      </c>
      <c r="E61" s="175"/>
      <c r="F61" s="175"/>
      <c r="G61" s="175"/>
      <c r="H61" s="175"/>
      <c r="I61" s="175"/>
      <c r="J61" s="176">
        <f>$J$109</f>
        <v>0</v>
      </c>
      <c r="K61" s="177"/>
    </row>
    <row r="62" spans="2:11" s="173" customFormat="1" ht="21" customHeight="1">
      <c r="B62" s="174"/>
      <c r="D62" s="175" t="s">
        <v>217</v>
      </c>
      <c r="E62" s="175"/>
      <c r="F62" s="175"/>
      <c r="G62" s="175"/>
      <c r="H62" s="175"/>
      <c r="I62" s="175"/>
      <c r="J62" s="176">
        <f>$J$112</f>
        <v>0</v>
      </c>
      <c r="K62" s="177"/>
    </row>
    <row r="63" spans="2:11" s="173" customFormat="1" ht="21" customHeight="1">
      <c r="B63" s="174"/>
      <c r="D63" s="175" t="s">
        <v>218</v>
      </c>
      <c r="E63" s="175"/>
      <c r="F63" s="175"/>
      <c r="G63" s="175"/>
      <c r="H63" s="175"/>
      <c r="I63" s="175"/>
      <c r="J63" s="176">
        <f>$J$136</f>
        <v>0</v>
      </c>
      <c r="K63" s="177"/>
    </row>
    <row r="64" spans="2:11" s="143" customFormat="1" ht="25.5" customHeight="1">
      <c r="B64" s="169"/>
      <c r="D64" s="170" t="s">
        <v>219</v>
      </c>
      <c r="E64" s="170"/>
      <c r="F64" s="170"/>
      <c r="G64" s="170"/>
      <c r="H64" s="170"/>
      <c r="I64" s="170"/>
      <c r="J64" s="171">
        <f>$J$138</f>
        <v>0</v>
      </c>
      <c r="K64" s="172"/>
    </row>
    <row r="65" spans="2:11" s="173" customFormat="1" ht="21" customHeight="1">
      <c r="B65" s="174"/>
      <c r="D65" s="175" t="s">
        <v>220</v>
      </c>
      <c r="E65" s="175"/>
      <c r="F65" s="175"/>
      <c r="G65" s="175"/>
      <c r="H65" s="175"/>
      <c r="I65" s="175"/>
      <c r="J65" s="176">
        <f>$J$139</f>
        <v>0</v>
      </c>
      <c r="K65" s="177"/>
    </row>
    <row r="66" spans="2:11" s="143" customFormat="1" ht="25.5" customHeight="1">
      <c r="B66" s="169"/>
      <c r="D66" s="170" t="s">
        <v>152</v>
      </c>
      <c r="E66" s="170"/>
      <c r="F66" s="170"/>
      <c r="G66" s="170"/>
      <c r="H66" s="170"/>
      <c r="I66" s="170"/>
      <c r="J66" s="171">
        <f>$J$144</f>
        <v>0</v>
      </c>
      <c r="K66" s="172"/>
    </row>
    <row r="67" spans="2:11" s="88" customFormat="1" ht="22.5" customHeight="1">
      <c r="B67" s="102"/>
      <c r="K67" s="105"/>
    </row>
    <row r="68" spans="2:11" s="88" customFormat="1" ht="7.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8"/>
    </row>
    <row r="72" spans="2:12" s="88" customFormat="1" ht="7.5" customHeight="1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02"/>
    </row>
    <row r="73" spans="2:12" s="88" customFormat="1" ht="37.5" customHeight="1">
      <c r="B73" s="102"/>
      <c r="C73" s="93" t="s">
        <v>154</v>
      </c>
      <c r="L73" s="102"/>
    </row>
    <row r="74" spans="2:12" s="88" customFormat="1" ht="7.5" customHeight="1">
      <c r="B74" s="102"/>
      <c r="L74" s="102"/>
    </row>
    <row r="75" spans="2:12" s="88" customFormat="1" ht="15" customHeight="1">
      <c r="B75" s="102"/>
      <c r="C75" s="99" t="s">
        <v>16</v>
      </c>
      <c r="L75" s="102"/>
    </row>
    <row r="76" spans="2:12" s="88" customFormat="1" ht="16.5" customHeight="1">
      <c r="B76" s="102"/>
      <c r="E76" s="278" t="str">
        <f>$E$7</f>
        <v>Napojení ÚSES Komořansko - gravitační propojení přeložky vesnického potoka s řekou Bílinou</v>
      </c>
      <c r="F76" s="244"/>
      <c r="G76" s="244"/>
      <c r="H76" s="244"/>
      <c r="L76" s="102"/>
    </row>
    <row r="77" spans="2:12" s="88" customFormat="1" ht="15" customHeight="1">
      <c r="B77" s="102"/>
      <c r="C77" s="99" t="s">
        <v>143</v>
      </c>
      <c r="L77" s="102"/>
    </row>
    <row r="78" spans="2:12" s="88" customFormat="1" ht="19.5" customHeight="1">
      <c r="B78" s="102"/>
      <c r="E78" s="260" t="str">
        <f>$E$9</f>
        <v>SO 04 - Přelivný objekt hráze Hedvika</v>
      </c>
      <c r="F78" s="244"/>
      <c r="G78" s="244"/>
      <c r="H78" s="244"/>
      <c r="L78" s="102"/>
    </row>
    <row r="79" spans="2:12" s="88" customFormat="1" ht="7.5" customHeight="1">
      <c r="B79" s="102"/>
      <c r="L79" s="102"/>
    </row>
    <row r="80" spans="2:12" s="88" customFormat="1" ht="18.75" customHeight="1">
      <c r="B80" s="102"/>
      <c r="C80" s="99" t="s">
        <v>22</v>
      </c>
      <c r="F80" s="80" t="str">
        <f>$F$12</f>
        <v> </v>
      </c>
      <c r="I80" s="99" t="s">
        <v>24</v>
      </c>
      <c r="J80" s="125" t="str">
        <f>IF($J$12="","",$J$12)</f>
        <v>09.02.2015</v>
      </c>
      <c r="L80" s="102"/>
    </row>
    <row r="81" spans="2:12" s="88" customFormat="1" ht="7.5" customHeight="1">
      <c r="B81" s="102"/>
      <c r="L81" s="102"/>
    </row>
    <row r="82" spans="2:12" s="88" customFormat="1" ht="15.75" customHeight="1">
      <c r="B82" s="102"/>
      <c r="C82" s="99" t="s">
        <v>27</v>
      </c>
      <c r="F82" s="80" t="str">
        <f>$E$15</f>
        <v> Ministerstvo financí</v>
      </c>
      <c r="I82" s="99" t="s">
        <v>32</v>
      </c>
      <c r="J82" s="80" t="str">
        <f>$E$21</f>
        <v> Vodohospodářské projekty Teplice spol. s r.o.</v>
      </c>
      <c r="L82" s="102"/>
    </row>
    <row r="83" spans="2:12" s="88" customFormat="1" ht="15" customHeight="1">
      <c r="B83" s="102"/>
      <c r="C83" s="99" t="s">
        <v>30</v>
      </c>
      <c r="F83" s="80">
        <f>IF($E$18="","",$E$18)</f>
      </c>
      <c r="L83" s="102"/>
    </row>
    <row r="84" spans="2:12" s="88" customFormat="1" ht="11.25" customHeight="1">
      <c r="B84" s="102"/>
      <c r="L84" s="102"/>
    </row>
    <row r="85" spans="2:20" s="178" customFormat="1" ht="30" customHeight="1">
      <c r="B85" s="179"/>
      <c r="C85" s="180" t="s">
        <v>155</v>
      </c>
      <c r="D85" s="181" t="s">
        <v>54</v>
      </c>
      <c r="E85" s="181" t="s">
        <v>50</v>
      </c>
      <c r="F85" s="181" t="s">
        <v>156</v>
      </c>
      <c r="G85" s="181" t="s">
        <v>157</v>
      </c>
      <c r="H85" s="181" t="s">
        <v>158</v>
      </c>
      <c r="I85" s="181" t="s">
        <v>159</v>
      </c>
      <c r="J85" s="181" t="s">
        <v>160</v>
      </c>
      <c r="K85" s="182" t="s">
        <v>161</v>
      </c>
      <c r="L85" s="179"/>
      <c r="M85" s="131" t="s">
        <v>162</v>
      </c>
      <c r="N85" s="132" t="s">
        <v>39</v>
      </c>
      <c r="O85" s="132" t="s">
        <v>163</v>
      </c>
      <c r="P85" s="132" t="s">
        <v>164</v>
      </c>
      <c r="Q85" s="132" t="s">
        <v>165</v>
      </c>
      <c r="R85" s="132" t="s">
        <v>166</v>
      </c>
      <c r="S85" s="132" t="s">
        <v>167</v>
      </c>
      <c r="T85" s="133" t="s">
        <v>168</v>
      </c>
    </row>
    <row r="86" spans="2:63" s="88" customFormat="1" ht="30" customHeight="1">
      <c r="B86" s="102"/>
      <c r="C86" s="136" t="s">
        <v>148</v>
      </c>
      <c r="J86" s="183">
        <f>$BK$86</f>
        <v>0</v>
      </c>
      <c r="L86" s="102"/>
      <c r="M86" s="135"/>
      <c r="N86" s="126"/>
      <c r="O86" s="126"/>
      <c r="P86" s="184">
        <f>$P$87+$P$138+$P$144</f>
        <v>0</v>
      </c>
      <c r="Q86" s="126"/>
      <c r="R86" s="184">
        <f>$R$87+$R$138+$R$144</f>
        <v>192.79296821</v>
      </c>
      <c r="S86" s="126"/>
      <c r="T86" s="185">
        <f>$T$87+$T$138+$T$144</f>
        <v>0</v>
      </c>
      <c r="AT86" s="88" t="s">
        <v>68</v>
      </c>
      <c r="AU86" s="88" t="s">
        <v>149</v>
      </c>
      <c r="BK86" s="186">
        <f>$BK$87+$BK$138+$BK$144</f>
        <v>0</v>
      </c>
    </row>
    <row r="87" spans="2:63" s="188" customFormat="1" ht="37.5" customHeight="1">
      <c r="B87" s="187"/>
      <c r="D87" s="189" t="s">
        <v>68</v>
      </c>
      <c r="E87" s="190" t="s">
        <v>169</v>
      </c>
      <c r="F87" s="190" t="s">
        <v>169</v>
      </c>
      <c r="J87" s="191">
        <f>$BK$87</f>
        <v>0</v>
      </c>
      <c r="L87" s="187"/>
      <c r="M87" s="192"/>
      <c r="P87" s="193">
        <f>$P$88+$P$94+$P$106+$P$109+$P$112+$P$136</f>
        <v>0</v>
      </c>
      <c r="R87" s="193">
        <f>$R$88+$R$94+$R$106+$R$109+$R$112+$R$136</f>
        <v>192.79250821</v>
      </c>
      <c r="T87" s="194">
        <f>$T$88+$T$94+$T$106+$T$109+$T$112+$T$136</f>
        <v>0</v>
      </c>
      <c r="AR87" s="189" t="s">
        <v>21</v>
      </c>
      <c r="AT87" s="189" t="s">
        <v>68</v>
      </c>
      <c r="AU87" s="189" t="s">
        <v>69</v>
      </c>
      <c r="AY87" s="189" t="s">
        <v>170</v>
      </c>
      <c r="BK87" s="195">
        <f>$BK$88+$BK$94+$BK$106+$BK$109+$BK$112+$BK$136</f>
        <v>0</v>
      </c>
    </row>
    <row r="88" spans="2:63" s="188" customFormat="1" ht="21" customHeight="1">
      <c r="B88" s="187"/>
      <c r="D88" s="189" t="s">
        <v>68</v>
      </c>
      <c r="E88" s="196" t="s">
        <v>313</v>
      </c>
      <c r="F88" s="196" t="s">
        <v>314</v>
      </c>
      <c r="J88" s="197">
        <f>$BK$88</f>
        <v>0</v>
      </c>
      <c r="L88" s="187"/>
      <c r="M88" s="192"/>
      <c r="P88" s="193">
        <f>SUM($P$89:$P$93)</f>
        <v>0</v>
      </c>
      <c r="R88" s="193">
        <f>SUM($R$89:$R$93)</f>
        <v>0.46148856</v>
      </c>
      <c r="T88" s="194">
        <f>SUM($T$89:$T$93)</f>
        <v>0</v>
      </c>
      <c r="AR88" s="189" t="s">
        <v>21</v>
      </c>
      <c r="AT88" s="189" t="s">
        <v>68</v>
      </c>
      <c r="AU88" s="189" t="s">
        <v>21</v>
      </c>
      <c r="AY88" s="189" t="s">
        <v>170</v>
      </c>
      <c r="BK88" s="195">
        <f>SUM($BK$89:$BK$93)</f>
        <v>0</v>
      </c>
    </row>
    <row r="89" spans="2:65" s="88" customFormat="1" ht="15.75" customHeight="1">
      <c r="B89" s="102"/>
      <c r="C89" s="198" t="s">
        <v>21</v>
      </c>
      <c r="D89" s="198" t="s">
        <v>173</v>
      </c>
      <c r="E89" s="199" t="s">
        <v>629</v>
      </c>
      <c r="F89" s="200" t="s">
        <v>630</v>
      </c>
      <c r="G89" s="201" t="s">
        <v>199</v>
      </c>
      <c r="H89" s="202">
        <v>0.178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2.53596</v>
      </c>
      <c r="R89" s="206">
        <f>$Q$89*$H$89</f>
        <v>0.45140088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21</v>
      </c>
    </row>
    <row r="90" spans="2:51" s="88" customFormat="1" ht="15.75" customHeight="1">
      <c r="B90" s="215"/>
      <c r="D90" s="216" t="s">
        <v>223</v>
      </c>
      <c r="E90" s="217"/>
      <c r="F90" s="217" t="s">
        <v>631</v>
      </c>
      <c r="H90" s="218">
        <v>0.178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5" s="88" customFormat="1" ht="15.75" customHeight="1">
      <c r="B91" s="102"/>
      <c r="C91" s="198" t="s">
        <v>77</v>
      </c>
      <c r="D91" s="198" t="s">
        <v>173</v>
      </c>
      <c r="E91" s="199" t="s">
        <v>632</v>
      </c>
      <c r="F91" s="200" t="s">
        <v>633</v>
      </c>
      <c r="G91" s="201" t="s">
        <v>180</v>
      </c>
      <c r="H91" s="202">
        <v>1.776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0.00568</v>
      </c>
      <c r="R91" s="206">
        <f>$Q$91*$H$91</f>
        <v>0.01008768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77</v>
      </c>
    </row>
    <row r="92" spans="2:51" s="88" customFormat="1" ht="15.75" customHeight="1">
      <c r="B92" s="215"/>
      <c r="D92" s="216" t="s">
        <v>223</v>
      </c>
      <c r="E92" s="217"/>
      <c r="F92" s="217" t="s">
        <v>634</v>
      </c>
      <c r="H92" s="218">
        <v>1.776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181</v>
      </c>
      <c r="D93" s="198" t="s">
        <v>173</v>
      </c>
      <c r="E93" s="199" t="s">
        <v>635</v>
      </c>
      <c r="F93" s="200" t="s">
        <v>636</v>
      </c>
      <c r="G93" s="201" t="s">
        <v>180</v>
      </c>
      <c r="H93" s="202">
        <v>1.776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181</v>
      </c>
    </row>
    <row r="94" spans="2:63" s="188" customFormat="1" ht="30.75" customHeight="1">
      <c r="B94" s="187"/>
      <c r="D94" s="189" t="s">
        <v>68</v>
      </c>
      <c r="E94" s="196" t="s">
        <v>346</v>
      </c>
      <c r="F94" s="196" t="s">
        <v>347</v>
      </c>
      <c r="J94" s="197">
        <f>$BK$94</f>
        <v>0</v>
      </c>
      <c r="L94" s="187"/>
      <c r="M94" s="192"/>
      <c r="P94" s="193">
        <f>SUM($P$95:$P$105)</f>
        <v>0</v>
      </c>
      <c r="R94" s="193">
        <f>SUM($R$95:$R$105)</f>
        <v>171.96809437000002</v>
      </c>
      <c r="T94" s="194">
        <f>SUM($T$95:$T$105)</f>
        <v>0</v>
      </c>
      <c r="AR94" s="189" t="s">
        <v>21</v>
      </c>
      <c r="AT94" s="189" t="s">
        <v>68</v>
      </c>
      <c r="AU94" s="189" t="s">
        <v>21</v>
      </c>
      <c r="AY94" s="189" t="s">
        <v>170</v>
      </c>
      <c r="BK94" s="195">
        <f>SUM($BK$95:$BK$105)</f>
        <v>0</v>
      </c>
    </row>
    <row r="95" spans="2:65" s="88" customFormat="1" ht="15.75" customHeight="1">
      <c r="B95" s="102"/>
      <c r="C95" s="201" t="s">
        <v>184</v>
      </c>
      <c r="D95" s="201" t="s">
        <v>173</v>
      </c>
      <c r="E95" s="199" t="s">
        <v>637</v>
      </c>
      <c r="F95" s="200" t="s">
        <v>638</v>
      </c>
      <c r="G95" s="201" t="s">
        <v>199</v>
      </c>
      <c r="H95" s="202">
        <v>65.54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2.50235</v>
      </c>
      <c r="R95" s="206">
        <f>$Q$95*$H$95</f>
        <v>164.004019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2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184</v>
      </c>
    </row>
    <row r="96" spans="2:51" s="88" customFormat="1" ht="15.75" customHeight="1">
      <c r="B96" s="215"/>
      <c r="D96" s="216" t="s">
        <v>223</v>
      </c>
      <c r="E96" s="217"/>
      <c r="F96" s="217" t="s">
        <v>639</v>
      </c>
      <c r="H96" s="218">
        <v>55.26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51" s="88" customFormat="1" ht="15.75" customHeight="1">
      <c r="B97" s="215"/>
      <c r="D97" s="222" t="s">
        <v>223</v>
      </c>
      <c r="E97" s="221"/>
      <c r="F97" s="217" t="s">
        <v>640</v>
      </c>
      <c r="H97" s="218">
        <v>10.28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187</v>
      </c>
      <c r="D98" s="198" t="s">
        <v>173</v>
      </c>
      <c r="E98" s="199" t="s">
        <v>641</v>
      </c>
      <c r="F98" s="200" t="s">
        <v>642</v>
      </c>
      <c r="G98" s="201" t="s">
        <v>180</v>
      </c>
      <c r="H98" s="202">
        <v>169.416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0.00353</v>
      </c>
      <c r="R98" s="206">
        <f>$Q$98*$H$98</f>
        <v>0.59803848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187</v>
      </c>
    </row>
    <row r="99" spans="2:51" s="88" customFormat="1" ht="15.75" customHeight="1">
      <c r="B99" s="215"/>
      <c r="D99" s="216" t="s">
        <v>223</v>
      </c>
      <c r="E99" s="217"/>
      <c r="F99" s="217" t="s">
        <v>643</v>
      </c>
      <c r="H99" s="218">
        <v>69.6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51" s="88" customFormat="1" ht="15.75" customHeight="1">
      <c r="B100" s="215"/>
      <c r="D100" s="222" t="s">
        <v>223</v>
      </c>
      <c r="E100" s="221"/>
      <c r="F100" s="217" t="s">
        <v>644</v>
      </c>
      <c r="H100" s="218">
        <v>60.274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51" s="88" customFormat="1" ht="15.75" customHeight="1">
      <c r="B101" s="215"/>
      <c r="D101" s="222" t="s">
        <v>223</v>
      </c>
      <c r="E101" s="221"/>
      <c r="F101" s="217" t="s">
        <v>645</v>
      </c>
      <c r="H101" s="218">
        <v>12.502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51" s="88" customFormat="1" ht="15.75" customHeight="1">
      <c r="B102" s="215"/>
      <c r="D102" s="222" t="s">
        <v>223</v>
      </c>
      <c r="E102" s="221"/>
      <c r="F102" s="217" t="s">
        <v>646</v>
      </c>
      <c r="H102" s="218">
        <v>27.04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190</v>
      </c>
      <c r="D103" s="198" t="s">
        <v>173</v>
      </c>
      <c r="E103" s="199" t="s">
        <v>647</v>
      </c>
      <c r="F103" s="200" t="s">
        <v>648</v>
      </c>
      <c r="G103" s="201" t="s">
        <v>180</v>
      </c>
      <c r="H103" s="202">
        <v>169.416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190</v>
      </c>
    </row>
    <row r="104" spans="2:65" s="88" customFormat="1" ht="15.75" customHeight="1">
      <c r="B104" s="102"/>
      <c r="C104" s="201" t="s">
        <v>193</v>
      </c>
      <c r="D104" s="201" t="s">
        <v>173</v>
      </c>
      <c r="E104" s="199" t="s">
        <v>549</v>
      </c>
      <c r="F104" s="200" t="s">
        <v>550</v>
      </c>
      <c r="G104" s="201" t="s">
        <v>340</v>
      </c>
      <c r="H104" s="202">
        <v>6.639</v>
      </c>
      <c r="I104" s="213"/>
      <c r="J104" s="203">
        <f>ROUND($I$104*$H$104,2)</f>
        <v>0</v>
      </c>
      <c r="K104" s="200" t="s">
        <v>1188</v>
      </c>
      <c r="L104" s="102"/>
      <c r="M104" s="204"/>
      <c r="N104" s="205" t="s">
        <v>40</v>
      </c>
      <c r="P104" s="206">
        <f>$O$104*$H$104</f>
        <v>0</v>
      </c>
      <c r="Q104" s="206">
        <v>1.10951</v>
      </c>
      <c r="R104" s="206">
        <f>$Q$104*$H$104</f>
        <v>7.36603689</v>
      </c>
      <c r="S104" s="206">
        <v>0</v>
      </c>
      <c r="T104" s="207">
        <f>$S$104*$H$104</f>
        <v>0</v>
      </c>
      <c r="AR104" s="82" t="s">
        <v>184</v>
      </c>
      <c r="AT104" s="82" t="s">
        <v>173</v>
      </c>
      <c r="AU104" s="82" t="s">
        <v>77</v>
      </c>
      <c r="AY104" s="82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193</v>
      </c>
    </row>
    <row r="105" spans="2:51" s="88" customFormat="1" ht="15.75" customHeight="1">
      <c r="B105" s="215"/>
      <c r="D105" s="216" t="s">
        <v>223</v>
      </c>
      <c r="E105" s="217"/>
      <c r="F105" s="217" t="s">
        <v>649</v>
      </c>
      <c r="H105" s="218">
        <v>6.639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3" s="188" customFormat="1" ht="30.75" customHeight="1">
      <c r="B106" s="187"/>
      <c r="D106" s="189" t="s">
        <v>68</v>
      </c>
      <c r="E106" s="196" t="s">
        <v>650</v>
      </c>
      <c r="F106" s="196" t="s">
        <v>651</v>
      </c>
      <c r="J106" s="197">
        <f>$BK$106</f>
        <v>0</v>
      </c>
      <c r="L106" s="187"/>
      <c r="M106" s="192"/>
      <c r="P106" s="193">
        <f>SUM($P$107:$P$108)</f>
        <v>0</v>
      </c>
      <c r="R106" s="193">
        <f>SUM($R$107:$R$108)</f>
        <v>15.900427979999998</v>
      </c>
      <c r="T106" s="194">
        <f>SUM($T$107:$T$108)</f>
        <v>0</v>
      </c>
      <c r="AR106" s="189" t="s">
        <v>21</v>
      </c>
      <c r="AT106" s="189" t="s">
        <v>68</v>
      </c>
      <c r="AU106" s="189" t="s">
        <v>21</v>
      </c>
      <c r="AY106" s="189" t="s">
        <v>170</v>
      </c>
      <c r="BK106" s="195">
        <f>SUM($BK$107:$BK$108)</f>
        <v>0</v>
      </c>
    </row>
    <row r="107" spans="2:65" s="88" customFormat="1" ht="15.75" customHeight="1">
      <c r="B107" s="102"/>
      <c r="C107" s="198" t="s">
        <v>196</v>
      </c>
      <c r="D107" s="198" t="s">
        <v>173</v>
      </c>
      <c r="E107" s="199" t="s">
        <v>652</v>
      </c>
      <c r="F107" s="200" t="s">
        <v>653</v>
      </c>
      <c r="G107" s="201" t="s">
        <v>199</v>
      </c>
      <c r="H107" s="202">
        <v>7.047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2.25634</v>
      </c>
      <c r="R107" s="206">
        <f>$Q$107*$H$107</f>
        <v>15.900427979999998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196</v>
      </c>
    </row>
    <row r="108" spans="2:51" s="88" customFormat="1" ht="15.75" customHeight="1">
      <c r="B108" s="215"/>
      <c r="D108" s="216" t="s">
        <v>223</v>
      </c>
      <c r="E108" s="217"/>
      <c r="F108" s="217" t="s">
        <v>654</v>
      </c>
      <c r="H108" s="218">
        <v>7.047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63" s="188" customFormat="1" ht="30.75" customHeight="1">
      <c r="B109" s="187"/>
      <c r="D109" s="189" t="s">
        <v>68</v>
      </c>
      <c r="E109" s="196" t="s">
        <v>655</v>
      </c>
      <c r="F109" s="196" t="s">
        <v>656</v>
      </c>
      <c r="J109" s="197">
        <f>$BK$109</f>
        <v>0</v>
      </c>
      <c r="L109" s="187"/>
      <c r="M109" s="192"/>
      <c r="P109" s="193">
        <f>SUM($P$110:$P$111)</f>
        <v>0</v>
      </c>
      <c r="R109" s="193">
        <f>SUM($R$110:$R$111)</f>
        <v>1.6</v>
      </c>
      <c r="T109" s="194">
        <f>SUM($T$110:$T$111)</f>
        <v>0</v>
      </c>
      <c r="AR109" s="189" t="s">
        <v>21</v>
      </c>
      <c r="AT109" s="189" t="s">
        <v>68</v>
      </c>
      <c r="AU109" s="189" t="s">
        <v>21</v>
      </c>
      <c r="AY109" s="189" t="s">
        <v>170</v>
      </c>
      <c r="BK109" s="195">
        <f>SUM($BK$110:$BK$111)</f>
        <v>0</v>
      </c>
    </row>
    <row r="110" spans="2:65" s="88" customFormat="1" ht="15.75" customHeight="1">
      <c r="B110" s="102"/>
      <c r="C110" s="229" t="s">
        <v>200</v>
      </c>
      <c r="D110" s="229" t="s">
        <v>308</v>
      </c>
      <c r="E110" s="230" t="s">
        <v>657</v>
      </c>
      <c r="F110" s="231" t="s">
        <v>658</v>
      </c>
      <c r="G110" s="232" t="s">
        <v>176</v>
      </c>
      <c r="H110" s="233">
        <v>1</v>
      </c>
      <c r="I110" s="238"/>
      <c r="J110" s="234">
        <f>ROUND($I$110*$H$110,2)</f>
        <v>0</v>
      </c>
      <c r="K110" s="231"/>
      <c r="L110" s="235"/>
      <c r="M110" s="236"/>
      <c r="N110" s="237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196</v>
      </c>
      <c r="AT110" s="82" t="s">
        <v>308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200</v>
      </c>
    </row>
    <row r="111" spans="2:65" s="88" customFormat="1" ht="27" customHeight="1">
      <c r="B111" s="102"/>
      <c r="C111" s="232" t="s">
        <v>26</v>
      </c>
      <c r="D111" s="232" t="s">
        <v>308</v>
      </c>
      <c r="E111" s="230" t="s">
        <v>659</v>
      </c>
      <c r="F111" s="231" t="s">
        <v>660</v>
      </c>
      <c r="G111" s="232" t="s">
        <v>176</v>
      </c>
      <c r="H111" s="233">
        <v>1</v>
      </c>
      <c r="I111" s="238"/>
      <c r="J111" s="234">
        <f>ROUND($I$111*$H$111,2)</f>
        <v>0</v>
      </c>
      <c r="K111" s="231"/>
      <c r="L111" s="235"/>
      <c r="M111" s="236"/>
      <c r="N111" s="237" t="s">
        <v>40</v>
      </c>
      <c r="P111" s="206">
        <f>$O$111*$H$111</f>
        <v>0</v>
      </c>
      <c r="Q111" s="206">
        <v>1.6</v>
      </c>
      <c r="R111" s="206">
        <f>$Q$111*$H$111</f>
        <v>1.6</v>
      </c>
      <c r="S111" s="206">
        <v>0</v>
      </c>
      <c r="T111" s="207">
        <f>$S$111*$H$111</f>
        <v>0</v>
      </c>
      <c r="AR111" s="82" t="s">
        <v>196</v>
      </c>
      <c r="AT111" s="82" t="s">
        <v>308</v>
      </c>
      <c r="AU111" s="82" t="s">
        <v>77</v>
      </c>
      <c r="AY111" s="82" t="s">
        <v>170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82" t="s">
        <v>21</v>
      </c>
      <c r="BK111" s="208">
        <f>ROUND($I$111*$H$111,2)</f>
        <v>0</v>
      </c>
      <c r="BL111" s="82" t="s">
        <v>184</v>
      </c>
      <c r="BM111" s="82" t="s">
        <v>26</v>
      </c>
    </row>
    <row r="112" spans="2:63" s="188" customFormat="1" ht="30.75" customHeight="1">
      <c r="B112" s="187"/>
      <c r="D112" s="189" t="s">
        <v>68</v>
      </c>
      <c r="E112" s="196" t="s">
        <v>400</v>
      </c>
      <c r="F112" s="196" t="s">
        <v>401</v>
      </c>
      <c r="J112" s="197">
        <f>$BK$112</f>
        <v>0</v>
      </c>
      <c r="L112" s="187"/>
      <c r="M112" s="192"/>
      <c r="P112" s="193">
        <f>SUM($P$113:$P$135)</f>
        <v>0</v>
      </c>
      <c r="R112" s="193">
        <f>SUM($R$113:$R$135)</f>
        <v>2.8624973</v>
      </c>
      <c r="T112" s="194">
        <f>SUM($T$113:$T$135)</f>
        <v>0</v>
      </c>
      <c r="AR112" s="189" t="s">
        <v>21</v>
      </c>
      <c r="AT112" s="189" t="s">
        <v>68</v>
      </c>
      <c r="AU112" s="189" t="s">
        <v>21</v>
      </c>
      <c r="AY112" s="189" t="s">
        <v>170</v>
      </c>
      <c r="BK112" s="195">
        <f>SUM($BK$113:$BK$135)</f>
        <v>0</v>
      </c>
    </row>
    <row r="113" spans="2:65" s="88" customFormat="1" ht="15.75" customHeight="1">
      <c r="B113" s="102"/>
      <c r="C113" s="201" t="s">
        <v>207</v>
      </c>
      <c r="D113" s="201" t="s">
        <v>173</v>
      </c>
      <c r="E113" s="199" t="s">
        <v>661</v>
      </c>
      <c r="F113" s="200" t="s">
        <v>662</v>
      </c>
      <c r="G113" s="201" t="s">
        <v>423</v>
      </c>
      <c r="H113" s="202">
        <v>8</v>
      </c>
      <c r="I113" s="213"/>
      <c r="J113" s="203">
        <f>ROUND($I$113*$H$113,2)</f>
        <v>0</v>
      </c>
      <c r="K113" s="200" t="s">
        <v>1188</v>
      </c>
      <c r="L113" s="102"/>
      <c r="M113" s="204"/>
      <c r="N113" s="205" t="s">
        <v>40</v>
      </c>
      <c r="P113" s="206">
        <f>$O$113*$H$113</f>
        <v>0</v>
      </c>
      <c r="Q113" s="206">
        <v>0.0705</v>
      </c>
      <c r="R113" s="206">
        <f>$Q$113*$H$113</f>
        <v>0.564</v>
      </c>
      <c r="S113" s="206">
        <v>0</v>
      </c>
      <c r="T113" s="207">
        <f>$S$113*$H$113</f>
        <v>0</v>
      </c>
      <c r="AR113" s="82" t="s">
        <v>184</v>
      </c>
      <c r="AT113" s="82" t="s">
        <v>173</v>
      </c>
      <c r="AU113" s="82" t="s">
        <v>77</v>
      </c>
      <c r="AY113" s="82" t="s">
        <v>170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82" t="s">
        <v>21</v>
      </c>
      <c r="BK113" s="208">
        <f>ROUND($I$113*$H$113,2)</f>
        <v>0</v>
      </c>
      <c r="BL113" s="82" t="s">
        <v>184</v>
      </c>
      <c r="BM113" s="82" t="s">
        <v>207</v>
      </c>
    </row>
    <row r="114" spans="2:51" s="88" customFormat="1" ht="15.75" customHeight="1">
      <c r="B114" s="215"/>
      <c r="D114" s="216" t="s">
        <v>223</v>
      </c>
      <c r="E114" s="217"/>
      <c r="F114" s="217" t="s">
        <v>663</v>
      </c>
      <c r="H114" s="218">
        <v>8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65" s="88" customFormat="1" ht="15.75" customHeight="1">
      <c r="B115" s="102"/>
      <c r="C115" s="198" t="s">
        <v>261</v>
      </c>
      <c r="D115" s="198" t="s">
        <v>173</v>
      </c>
      <c r="E115" s="199" t="s">
        <v>664</v>
      </c>
      <c r="F115" s="200" t="s">
        <v>665</v>
      </c>
      <c r="G115" s="201" t="s">
        <v>359</v>
      </c>
      <c r="H115" s="202">
        <v>4</v>
      </c>
      <c r="I115" s="213"/>
      <c r="J115" s="203">
        <f>ROUND($I$115*$H$115,2)</f>
        <v>0</v>
      </c>
      <c r="K115" s="200" t="s">
        <v>1188</v>
      </c>
      <c r="L115" s="102"/>
      <c r="M115" s="204"/>
      <c r="N115" s="205" t="s">
        <v>40</v>
      </c>
      <c r="P115" s="206">
        <f>$O$115*$H$115</f>
        <v>0</v>
      </c>
      <c r="Q115" s="206">
        <v>0.044</v>
      </c>
      <c r="R115" s="206">
        <f>$Q$115*$H$115</f>
        <v>0.176</v>
      </c>
      <c r="S115" s="206">
        <v>0</v>
      </c>
      <c r="T115" s="207">
        <f>$S$115*$H$115</f>
        <v>0</v>
      </c>
      <c r="AR115" s="82" t="s">
        <v>184</v>
      </c>
      <c r="AT115" s="82" t="s">
        <v>173</v>
      </c>
      <c r="AU115" s="82" t="s">
        <v>77</v>
      </c>
      <c r="AY115" s="88" t="s">
        <v>170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82" t="s">
        <v>21</v>
      </c>
      <c r="BK115" s="208">
        <f>ROUND($I$115*$H$115,2)</f>
        <v>0</v>
      </c>
      <c r="BL115" s="82" t="s">
        <v>184</v>
      </c>
      <c r="BM115" s="82" t="s">
        <v>261</v>
      </c>
    </row>
    <row r="116" spans="2:65" s="88" customFormat="1" ht="15.75" customHeight="1">
      <c r="B116" s="102"/>
      <c r="C116" s="201" t="s">
        <v>265</v>
      </c>
      <c r="D116" s="201" t="s">
        <v>173</v>
      </c>
      <c r="E116" s="199" t="s">
        <v>666</v>
      </c>
      <c r="F116" s="200" t="s">
        <v>667</v>
      </c>
      <c r="G116" s="201" t="s">
        <v>423</v>
      </c>
      <c r="H116" s="202">
        <v>22.8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0.00037</v>
      </c>
      <c r="R116" s="206">
        <f>$Q$116*$H$116</f>
        <v>0.008436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2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265</v>
      </c>
    </row>
    <row r="117" spans="2:51" s="88" customFormat="1" ht="15.75" customHeight="1">
      <c r="B117" s="215"/>
      <c r="D117" s="216" t="s">
        <v>223</v>
      </c>
      <c r="E117" s="217"/>
      <c r="F117" s="217" t="s">
        <v>668</v>
      </c>
      <c r="H117" s="218">
        <v>22.8</v>
      </c>
      <c r="L117" s="215"/>
      <c r="M117" s="219"/>
      <c r="T117" s="220"/>
      <c r="AT117" s="221" t="s">
        <v>223</v>
      </c>
      <c r="AU117" s="221" t="s">
        <v>77</v>
      </c>
      <c r="AV117" s="221" t="s">
        <v>77</v>
      </c>
      <c r="AW117" s="221" t="s">
        <v>149</v>
      </c>
      <c r="AX117" s="221" t="s">
        <v>69</v>
      </c>
      <c r="AY117" s="221" t="s">
        <v>170</v>
      </c>
    </row>
    <row r="118" spans="2:65" s="88" customFormat="1" ht="15.75" customHeight="1">
      <c r="B118" s="102"/>
      <c r="C118" s="198" t="s">
        <v>269</v>
      </c>
      <c r="D118" s="198" t="s">
        <v>173</v>
      </c>
      <c r="E118" s="199" t="s">
        <v>669</v>
      </c>
      <c r="F118" s="200" t="s">
        <v>670</v>
      </c>
      <c r="G118" s="201" t="s">
        <v>423</v>
      </c>
      <c r="H118" s="202">
        <v>45.6</v>
      </c>
      <c r="I118" s="213"/>
      <c r="J118" s="203">
        <f>ROUND($I$118*$H$118,2)</f>
        <v>0</v>
      </c>
      <c r="K118" s="200" t="s">
        <v>1188</v>
      </c>
      <c r="L118" s="102"/>
      <c r="M118" s="204"/>
      <c r="N118" s="205" t="s">
        <v>40</v>
      </c>
      <c r="P118" s="206">
        <f>$O$118*$H$118</f>
        <v>0</v>
      </c>
      <c r="Q118" s="206">
        <v>3E-05</v>
      </c>
      <c r="R118" s="206">
        <f>$Q$118*$H$118</f>
        <v>0.001368</v>
      </c>
      <c r="S118" s="206">
        <v>0</v>
      </c>
      <c r="T118" s="207">
        <f>$S$118*$H$118</f>
        <v>0</v>
      </c>
      <c r="AR118" s="82" t="s">
        <v>184</v>
      </c>
      <c r="AT118" s="82" t="s">
        <v>173</v>
      </c>
      <c r="AU118" s="82" t="s">
        <v>77</v>
      </c>
      <c r="AY118" s="88" t="s">
        <v>170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82" t="s">
        <v>21</v>
      </c>
      <c r="BK118" s="208">
        <f>ROUND($I$118*$H$118,2)</f>
        <v>0</v>
      </c>
      <c r="BL118" s="82" t="s">
        <v>184</v>
      </c>
      <c r="BM118" s="82" t="s">
        <v>269</v>
      </c>
    </row>
    <row r="119" spans="2:51" s="88" customFormat="1" ht="15.75" customHeight="1">
      <c r="B119" s="215"/>
      <c r="D119" s="216" t="s">
        <v>223</v>
      </c>
      <c r="E119" s="217"/>
      <c r="F119" s="217" t="s">
        <v>671</v>
      </c>
      <c r="H119" s="218">
        <v>45.6</v>
      </c>
      <c r="L119" s="215"/>
      <c r="M119" s="219"/>
      <c r="T119" s="220"/>
      <c r="AT119" s="221" t="s">
        <v>223</v>
      </c>
      <c r="AU119" s="221" t="s">
        <v>77</v>
      </c>
      <c r="AV119" s="221" t="s">
        <v>77</v>
      </c>
      <c r="AW119" s="221" t="s">
        <v>149</v>
      </c>
      <c r="AX119" s="221" t="s">
        <v>69</v>
      </c>
      <c r="AY119" s="221" t="s">
        <v>170</v>
      </c>
    </row>
    <row r="120" spans="2:65" s="88" customFormat="1" ht="15.75" customHeight="1">
      <c r="B120" s="102"/>
      <c r="C120" s="198" t="s">
        <v>8</v>
      </c>
      <c r="D120" s="198" t="s">
        <v>173</v>
      </c>
      <c r="E120" s="199" t="s">
        <v>672</v>
      </c>
      <c r="F120" s="200" t="s">
        <v>673</v>
      </c>
      <c r="G120" s="201" t="s">
        <v>180</v>
      </c>
      <c r="H120" s="202">
        <v>1.25</v>
      </c>
      <c r="I120" s="213"/>
      <c r="J120" s="203">
        <f>ROUND($I$120*$H$120,2)</f>
        <v>0</v>
      </c>
      <c r="K120" s="200" t="s">
        <v>1188</v>
      </c>
      <c r="L120" s="102"/>
      <c r="M120" s="204"/>
      <c r="N120" s="205" t="s">
        <v>40</v>
      </c>
      <c r="P120" s="206">
        <f>$O$120*$H$120</f>
        <v>0</v>
      </c>
      <c r="Q120" s="206">
        <v>0.11379</v>
      </c>
      <c r="R120" s="206">
        <f>$Q$120*$H$120</f>
        <v>0.14223750000000002</v>
      </c>
      <c r="S120" s="206">
        <v>0</v>
      </c>
      <c r="T120" s="207">
        <f>$S$120*$H$120</f>
        <v>0</v>
      </c>
      <c r="AR120" s="82" t="s">
        <v>184</v>
      </c>
      <c r="AT120" s="82" t="s">
        <v>173</v>
      </c>
      <c r="AU120" s="82" t="s">
        <v>77</v>
      </c>
      <c r="AY120" s="88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184</v>
      </c>
      <c r="BM120" s="82" t="s">
        <v>8</v>
      </c>
    </row>
    <row r="121" spans="2:51" s="88" customFormat="1" ht="15.75" customHeight="1">
      <c r="B121" s="215"/>
      <c r="D121" s="216" t="s">
        <v>223</v>
      </c>
      <c r="E121" s="217"/>
      <c r="F121" s="217" t="s">
        <v>674</v>
      </c>
      <c r="H121" s="218">
        <v>1.25</v>
      </c>
      <c r="L121" s="215"/>
      <c r="M121" s="219"/>
      <c r="T121" s="220"/>
      <c r="AT121" s="221" t="s">
        <v>223</v>
      </c>
      <c r="AU121" s="221" t="s">
        <v>77</v>
      </c>
      <c r="AV121" s="221" t="s">
        <v>77</v>
      </c>
      <c r="AW121" s="221" t="s">
        <v>149</v>
      </c>
      <c r="AX121" s="221" t="s">
        <v>69</v>
      </c>
      <c r="AY121" s="221" t="s">
        <v>170</v>
      </c>
    </row>
    <row r="122" spans="2:65" s="88" customFormat="1" ht="15.75" customHeight="1">
      <c r="B122" s="102"/>
      <c r="C122" s="198" t="s">
        <v>276</v>
      </c>
      <c r="D122" s="198" t="s">
        <v>173</v>
      </c>
      <c r="E122" s="199" t="s">
        <v>675</v>
      </c>
      <c r="F122" s="200" t="s">
        <v>676</v>
      </c>
      <c r="G122" s="201" t="s">
        <v>199</v>
      </c>
      <c r="H122" s="202">
        <v>0.87</v>
      </c>
      <c r="I122" s="213"/>
      <c r="J122" s="203">
        <f>ROUND($I$122*$H$122,2)</f>
        <v>0</v>
      </c>
      <c r="K122" s="200" t="s">
        <v>1188</v>
      </c>
      <c r="L122" s="102"/>
      <c r="M122" s="204"/>
      <c r="N122" s="205" t="s">
        <v>40</v>
      </c>
      <c r="P122" s="206">
        <f>$O$122*$H$122</f>
        <v>0</v>
      </c>
      <c r="Q122" s="206">
        <v>2.25634</v>
      </c>
      <c r="R122" s="206">
        <f>$Q$122*$H$122</f>
        <v>1.9630157999999998</v>
      </c>
      <c r="S122" s="206">
        <v>0</v>
      </c>
      <c r="T122" s="207">
        <f>$S$122*$H$122</f>
        <v>0</v>
      </c>
      <c r="AR122" s="82" t="s">
        <v>184</v>
      </c>
      <c r="AT122" s="82" t="s">
        <v>173</v>
      </c>
      <c r="AU122" s="82" t="s">
        <v>77</v>
      </c>
      <c r="AY122" s="88" t="s">
        <v>170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82" t="s">
        <v>21</v>
      </c>
      <c r="BK122" s="208">
        <f>ROUND($I$122*$H$122,2)</f>
        <v>0</v>
      </c>
      <c r="BL122" s="82" t="s">
        <v>184</v>
      </c>
      <c r="BM122" s="82" t="s">
        <v>276</v>
      </c>
    </row>
    <row r="123" spans="2:51" s="88" customFormat="1" ht="15.75" customHeight="1">
      <c r="B123" s="215"/>
      <c r="D123" s="216" t="s">
        <v>223</v>
      </c>
      <c r="E123" s="217"/>
      <c r="F123" s="217" t="s">
        <v>677</v>
      </c>
      <c r="H123" s="218">
        <v>0.87</v>
      </c>
      <c r="L123" s="215"/>
      <c r="M123" s="219"/>
      <c r="T123" s="220"/>
      <c r="AT123" s="221" t="s">
        <v>223</v>
      </c>
      <c r="AU123" s="221" t="s">
        <v>77</v>
      </c>
      <c r="AV123" s="221" t="s">
        <v>77</v>
      </c>
      <c r="AW123" s="221" t="s">
        <v>149</v>
      </c>
      <c r="AX123" s="221" t="s">
        <v>69</v>
      </c>
      <c r="AY123" s="221" t="s">
        <v>170</v>
      </c>
    </row>
    <row r="124" spans="2:65" s="88" customFormat="1" ht="15.75" customHeight="1">
      <c r="B124" s="102"/>
      <c r="C124" s="198" t="s">
        <v>284</v>
      </c>
      <c r="D124" s="198" t="s">
        <v>173</v>
      </c>
      <c r="E124" s="199" t="s">
        <v>678</v>
      </c>
      <c r="F124" s="200" t="s">
        <v>679</v>
      </c>
      <c r="G124" s="201" t="s">
        <v>311</v>
      </c>
      <c r="H124" s="202">
        <v>191.4</v>
      </c>
      <c r="I124" s="213"/>
      <c r="J124" s="203">
        <f>ROUND($I$124*$H$124,2)</f>
        <v>0</v>
      </c>
      <c r="K124" s="200" t="s">
        <v>1188</v>
      </c>
      <c r="L124" s="102"/>
      <c r="M124" s="204"/>
      <c r="N124" s="205" t="s">
        <v>40</v>
      </c>
      <c r="P124" s="206">
        <f>$O$124*$H$124</f>
        <v>0</v>
      </c>
      <c r="Q124" s="206">
        <v>0</v>
      </c>
      <c r="R124" s="206">
        <f>$Q$124*$H$124</f>
        <v>0</v>
      </c>
      <c r="S124" s="206">
        <v>0</v>
      </c>
      <c r="T124" s="207">
        <f>$S$124*$H$124</f>
        <v>0</v>
      </c>
      <c r="AR124" s="82" t="s">
        <v>184</v>
      </c>
      <c r="AT124" s="82" t="s">
        <v>173</v>
      </c>
      <c r="AU124" s="82" t="s">
        <v>77</v>
      </c>
      <c r="AY124" s="88" t="s">
        <v>170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82" t="s">
        <v>21</v>
      </c>
      <c r="BK124" s="208">
        <f>ROUND($I$124*$H$124,2)</f>
        <v>0</v>
      </c>
      <c r="BL124" s="82" t="s">
        <v>184</v>
      </c>
      <c r="BM124" s="82" t="s">
        <v>284</v>
      </c>
    </row>
    <row r="125" spans="2:51" s="88" customFormat="1" ht="15.75" customHeight="1">
      <c r="B125" s="215"/>
      <c r="D125" s="216" t="s">
        <v>223</v>
      </c>
      <c r="E125" s="217"/>
      <c r="F125" s="217" t="s">
        <v>680</v>
      </c>
      <c r="H125" s="218">
        <v>191.4</v>
      </c>
      <c r="L125" s="215"/>
      <c r="M125" s="219"/>
      <c r="T125" s="220"/>
      <c r="AT125" s="221" t="s">
        <v>223</v>
      </c>
      <c r="AU125" s="221" t="s">
        <v>77</v>
      </c>
      <c r="AV125" s="221" t="s">
        <v>77</v>
      </c>
      <c r="AW125" s="221" t="s">
        <v>149</v>
      </c>
      <c r="AX125" s="221" t="s">
        <v>69</v>
      </c>
      <c r="AY125" s="221" t="s">
        <v>170</v>
      </c>
    </row>
    <row r="126" spans="2:65" s="88" customFormat="1" ht="15.75" customHeight="1">
      <c r="B126" s="102"/>
      <c r="C126" s="198" t="s">
        <v>287</v>
      </c>
      <c r="D126" s="198" t="s">
        <v>173</v>
      </c>
      <c r="E126" s="199" t="s">
        <v>681</v>
      </c>
      <c r="F126" s="200" t="s">
        <v>682</v>
      </c>
      <c r="G126" s="201" t="s">
        <v>311</v>
      </c>
      <c r="H126" s="202">
        <v>408.8</v>
      </c>
      <c r="I126" s="213"/>
      <c r="J126" s="203">
        <f>ROUND($I$126*$H$126,2)</f>
        <v>0</v>
      </c>
      <c r="K126" s="200" t="s">
        <v>1188</v>
      </c>
      <c r="L126" s="102"/>
      <c r="M126" s="204"/>
      <c r="N126" s="205" t="s">
        <v>40</v>
      </c>
      <c r="P126" s="206">
        <f>$O$126*$H$126</f>
        <v>0</v>
      </c>
      <c r="Q126" s="206">
        <v>0</v>
      </c>
      <c r="R126" s="206">
        <f>$Q$126*$H$126</f>
        <v>0</v>
      </c>
      <c r="S126" s="206">
        <v>0</v>
      </c>
      <c r="T126" s="207">
        <f>$S$126*$H$126</f>
        <v>0</v>
      </c>
      <c r="AR126" s="82" t="s">
        <v>184</v>
      </c>
      <c r="AT126" s="82" t="s">
        <v>173</v>
      </c>
      <c r="AU126" s="82" t="s">
        <v>77</v>
      </c>
      <c r="AY126" s="88" t="s">
        <v>170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82" t="s">
        <v>21</v>
      </c>
      <c r="BK126" s="208">
        <f>ROUND($I$126*$H$126,2)</f>
        <v>0</v>
      </c>
      <c r="BL126" s="82" t="s">
        <v>184</v>
      </c>
      <c r="BM126" s="82" t="s">
        <v>287</v>
      </c>
    </row>
    <row r="127" spans="2:51" s="88" customFormat="1" ht="15.75" customHeight="1">
      <c r="B127" s="215"/>
      <c r="D127" s="216" t="s">
        <v>223</v>
      </c>
      <c r="E127" s="217"/>
      <c r="F127" s="217" t="s">
        <v>683</v>
      </c>
      <c r="H127" s="218">
        <v>256</v>
      </c>
      <c r="L127" s="215"/>
      <c r="M127" s="219"/>
      <c r="T127" s="220"/>
      <c r="AT127" s="221" t="s">
        <v>223</v>
      </c>
      <c r="AU127" s="221" t="s">
        <v>77</v>
      </c>
      <c r="AV127" s="221" t="s">
        <v>77</v>
      </c>
      <c r="AW127" s="221" t="s">
        <v>149</v>
      </c>
      <c r="AX127" s="221" t="s">
        <v>69</v>
      </c>
      <c r="AY127" s="221" t="s">
        <v>170</v>
      </c>
    </row>
    <row r="128" spans="2:51" s="88" customFormat="1" ht="15.75" customHeight="1">
      <c r="B128" s="215"/>
      <c r="D128" s="222" t="s">
        <v>223</v>
      </c>
      <c r="E128" s="221"/>
      <c r="F128" s="217" t="s">
        <v>684</v>
      </c>
      <c r="H128" s="218">
        <v>152.8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65" s="88" customFormat="1" ht="15.75" customHeight="1">
      <c r="B129" s="102"/>
      <c r="C129" s="198" t="s">
        <v>292</v>
      </c>
      <c r="D129" s="198" t="s">
        <v>173</v>
      </c>
      <c r="E129" s="199" t="s">
        <v>685</v>
      </c>
      <c r="F129" s="200" t="s">
        <v>686</v>
      </c>
      <c r="G129" s="201" t="s">
        <v>359</v>
      </c>
      <c r="H129" s="202">
        <v>24</v>
      </c>
      <c r="I129" s="213"/>
      <c r="J129" s="203">
        <f>ROUND($I$129*$H$129,2)</f>
        <v>0</v>
      </c>
      <c r="K129" s="200" t="s">
        <v>1188</v>
      </c>
      <c r="L129" s="102"/>
      <c r="M129" s="204"/>
      <c r="N129" s="205" t="s">
        <v>40</v>
      </c>
      <c r="P129" s="206">
        <f>$O$129*$H$129</f>
        <v>0</v>
      </c>
      <c r="Q129" s="206">
        <v>4E-05</v>
      </c>
      <c r="R129" s="206">
        <f>$Q$129*$H$129</f>
        <v>0.0009600000000000001</v>
      </c>
      <c r="S129" s="206">
        <v>0</v>
      </c>
      <c r="T129" s="207">
        <f>$S$129*$H$129</f>
        <v>0</v>
      </c>
      <c r="AR129" s="82" t="s">
        <v>184</v>
      </c>
      <c r="AT129" s="82" t="s">
        <v>173</v>
      </c>
      <c r="AU129" s="82" t="s">
        <v>77</v>
      </c>
      <c r="AY129" s="88" t="s">
        <v>170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82" t="s">
        <v>21</v>
      </c>
      <c r="BK129" s="208">
        <f>ROUND($I$129*$H$129,2)</f>
        <v>0</v>
      </c>
      <c r="BL129" s="82" t="s">
        <v>184</v>
      </c>
      <c r="BM129" s="82" t="s">
        <v>292</v>
      </c>
    </row>
    <row r="130" spans="2:51" s="88" customFormat="1" ht="15.75" customHeight="1">
      <c r="B130" s="215"/>
      <c r="D130" s="216" t="s">
        <v>223</v>
      </c>
      <c r="E130" s="217"/>
      <c r="F130" s="217" t="s">
        <v>687</v>
      </c>
      <c r="H130" s="218">
        <v>24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65" s="88" customFormat="1" ht="15.75" customHeight="1">
      <c r="B131" s="102"/>
      <c r="C131" s="198" t="s">
        <v>301</v>
      </c>
      <c r="D131" s="198" t="s">
        <v>173</v>
      </c>
      <c r="E131" s="199" t="s">
        <v>688</v>
      </c>
      <c r="F131" s="200" t="s">
        <v>689</v>
      </c>
      <c r="G131" s="201" t="s">
        <v>359</v>
      </c>
      <c r="H131" s="202">
        <v>24</v>
      </c>
      <c r="I131" s="213"/>
      <c r="J131" s="203">
        <f>ROUND($I$131*$H$131,2)</f>
        <v>0</v>
      </c>
      <c r="K131" s="200" t="s">
        <v>1188</v>
      </c>
      <c r="L131" s="102"/>
      <c r="M131" s="204"/>
      <c r="N131" s="205" t="s">
        <v>40</v>
      </c>
      <c r="P131" s="206">
        <f>$O$131*$H$131</f>
        <v>0</v>
      </c>
      <c r="Q131" s="206">
        <v>0.00027</v>
      </c>
      <c r="R131" s="206">
        <f>$Q$131*$H$131</f>
        <v>0.00648</v>
      </c>
      <c r="S131" s="206">
        <v>0</v>
      </c>
      <c r="T131" s="207">
        <f>$S$131*$H$131</f>
        <v>0</v>
      </c>
      <c r="AR131" s="82" t="s">
        <v>184</v>
      </c>
      <c r="AT131" s="82" t="s">
        <v>173</v>
      </c>
      <c r="AU131" s="82" t="s">
        <v>77</v>
      </c>
      <c r="AY131" s="88" t="s">
        <v>170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82" t="s">
        <v>21</v>
      </c>
      <c r="BK131" s="208">
        <f>ROUND($I$131*$H$131,2)</f>
        <v>0</v>
      </c>
      <c r="BL131" s="82" t="s">
        <v>184</v>
      </c>
      <c r="BM131" s="82" t="s">
        <v>301</v>
      </c>
    </row>
    <row r="132" spans="2:51" s="88" customFormat="1" ht="15.75" customHeight="1">
      <c r="B132" s="215"/>
      <c r="D132" s="216" t="s">
        <v>223</v>
      </c>
      <c r="E132" s="217"/>
      <c r="F132" s="217" t="s">
        <v>687</v>
      </c>
      <c r="H132" s="218">
        <v>24</v>
      </c>
      <c r="L132" s="215"/>
      <c r="M132" s="219"/>
      <c r="T132" s="220"/>
      <c r="AT132" s="221" t="s">
        <v>223</v>
      </c>
      <c r="AU132" s="221" t="s">
        <v>77</v>
      </c>
      <c r="AV132" s="221" t="s">
        <v>77</v>
      </c>
      <c r="AW132" s="221" t="s">
        <v>149</v>
      </c>
      <c r="AX132" s="221" t="s">
        <v>69</v>
      </c>
      <c r="AY132" s="221" t="s">
        <v>170</v>
      </c>
    </row>
    <row r="133" spans="2:65" s="88" customFormat="1" ht="27" customHeight="1">
      <c r="B133" s="102"/>
      <c r="C133" s="229" t="s">
        <v>7</v>
      </c>
      <c r="D133" s="229" t="s">
        <v>308</v>
      </c>
      <c r="E133" s="230" t="s">
        <v>690</v>
      </c>
      <c r="F133" s="231" t="s">
        <v>691</v>
      </c>
      <c r="G133" s="232" t="s">
        <v>359</v>
      </c>
      <c r="H133" s="233">
        <v>29</v>
      </c>
      <c r="I133" s="238"/>
      <c r="J133" s="234">
        <f>ROUND($I$133*$H$133,2)</f>
        <v>0</v>
      </c>
      <c r="K133" s="231"/>
      <c r="L133" s="235"/>
      <c r="M133" s="236"/>
      <c r="N133" s="237" t="s">
        <v>40</v>
      </c>
      <c r="P133" s="206">
        <f>$O$133*$H$133</f>
        <v>0</v>
      </c>
      <c r="Q133" s="206">
        <v>0</v>
      </c>
      <c r="R133" s="206">
        <f>$Q$133*$H$133</f>
        <v>0</v>
      </c>
      <c r="S133" s="206">
        <v>0</v>
      </c>
      <c r="T133" s="207">
        <f>$S$133*$H$133</f>
        <v>0</v>
      </c>
      <c r="AR133" s="82" t="s">
        <v>196</v>
      </c>
      <c r="AT133" s="82" t="s">
        <v>308</v>
      </c>
      <c r="AU133" s="82" t="s">
        <v>77</v>
      </c>
      <c r="AY133" s="88" t="s">
        <v>170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82" t="s">
        <v>21</v>
      </c>
      <c r="BK133" s="208">
        <f>ROUND($I$133*$H$133,2)</f>
        <v>0</v>
      </c>
      <c r="BL133" s="82" t="s">
        <v>184</v>
      </c>
      <c r="BM133" s="82" t="s">
        <v>7</v>
      </c>
    </row>
    <row r="134" spans="2:65" s="88" customFormat="1" ht="27" customHeight="1">
      <c r="B134" s="102"/>
      <c r="C134" s="232" t="s">
        <v>307</v>
      </c>
      <c r="D134" s="232" t="s">
        <v>308</v>
      </c>
      <c r="E134" s="230" t="s">
        <v>692</v>
      </c>
      <c r="F134" s="231" t="s">
        <v>693</v>
      </c>
      <c r="G134" s="232" t="s">
        <v>359</v>
      </c>
      <c r="H134" s="233">
        <v>2</v>
      </c>
      <c r="I134" s="238"/>
      <c r="J134" s="234">
        <f>ROUND($I$134*$H$134,2)</f>
        <v>0</v>
      </c>
      <c r="K134" s="231"/>
      <c r="L134" s="235"/>
      <c r="M134" s="236"/>
      <c r="N134" s="237" t="s">
        <v>40</v>
      </c>
      <c r="P134" s="206">
        <f>$O$134*$H$134</f>
        <v>0</v>
      </c>
      <c r="Q134" s="206">
        <v>0</v>
      </c>
      <c r="R134" s="206">
        <f>$Q$134*$H$134</f>
        <v>0</v>
      </c>
      <c r="S134" s="206">
        <v>0</v>
      </c>
      <c r="T134" s="207">
        <f>$S$134*$H$134</f>
        <v>0</v>
      </c>
      <c r="AR134" s="82" t="s">
        <v>196</v>
      </c>
      <c r="AT134" s="82" t="s">
        <v>308</v>
      </c>
      <c r="AU134" s="82" t="s">
        <v>77</v>
      </c>
      <c r="AY134" s="82" t="s">
        <v>170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82" t="s">
        <v>21</v>
      </c>
      <c r="BK134" s="208">
        <f>ROUND($I$134*$H$134,2)</f>
        <v>0</v>
      </c>
      <c r="BL134" s="82" t="s">
        <v>184</v>
      </c>
      <c r="BM134" s="82" t="s">
        <v>307</v>
      </c>
    </row>
    <row r="135" spans="2:65" s="88" customFormat="1" ht="27" customHeight="1">
      <c r="B135" s="102"/>
      <c r="C135" s="232" t="s">
        <v>315</v>
      </c>
      <c r="D135" s="232" t="s">
        <v>308</v>
      </c>
      <c r="E135" s="230" t="s">
        <v>694</v>
      </c>
      <c r="F135" s="231" t="s">
        <v>695</v>
      </c>
      <c r="G135" s="232" t="s">
        <v>359</v>
      </c>
      <c r="H135" s="233">
        <v>4</v>
      </c>
      <c r="I135" s="238"/>
      <c r="J135" s="234">
        <f>ROUND($I$135*$H$135,2)</f>
        <v>0</v>
      </c>
      <c r="K135" s="231"/>
      <c r="L135" s="235"/>
      <c r="M135" s="236"/>
      <c r="N135" s="237" t="s">
        <v>40</v>
      </c>
      <c r="P135" s="206">
        <f>$O$135*$H$135</f>
        <v>0</v>
      </c>
      <c r="Q135" s="206">
        <v>0</v>
      </c>
      <c r="R135" s="206">
        <f>$Q$135*$H$135</f>
        <v>0</v>
      </c>
      <c r="S135" s="206">
        <v>0</v>
      </c>
      <c r="T135" s="207">
        <f>$S$135*$H$135</f>
        <v>0</v>
      </c>
      <c r="AR135" s="82" t="s">
        <v>196</v>
      </c>
      <c r="AT135" s="82" t="s">
        <v>308</v>
      </c>
      <c r="AU135" s="82" t="s">
        <v>77</v>
      </c>
      <c r="AY135" s="82" t="s">
        <v>170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82" t="s">
        <v>21</v>
      </c>
      <c r="BK135" s="208">
        <f>ROUND($I$135*$H$135,2)</f>
        <v>0</v>
      </c>
      <c r="BL135" s="82" t="s">
        <v>184</v>
      </c>
      <c r="BM135" s="82" t="s">
        <v>315</v>
      </c>
    </row>
    <row r="136" spans="2:63" s="188" customFormat="1" ht="30.75" customHeight="1">
      <c r="B136" s="187"/>
      <c r="D136" s="189" t="s">
        <v>68</v>
      </c>
      <c r="E136" s="196" t="s">
        <v>412</v>
      </c>
      <c r="F136" s="196" t="s">
        <v>413</v>
      </c>
      <c r="J136" s="197">
        <f>$BK$136</f>
        <v>0</v>
      </c>
      <c r="L136" s="187"/>
      <c r="M136" s="192"/>
      <c r="P136" s="193">
        <f>$P$137</f>
        <v>0</v>
      </c>
      <c r="R136" s="193">
        <f>$R$137</f>
        <v>0</v>
      </c>
      <c r="T136" s="194">
        <f>$T$137</f>
        <v>0</v>
      </c>
      <c r="AR136" s="189" t="s">
        <v>21</v>
      </c>
      <c r="AT136" s="189" t="s">
        <v>68</v>
      </c>
      <c r="AU136" s="189" t="s">
        <v>21</v>
      </c>
      <c r="AY136" s="189" t="s">
        <v>170</v>
      </c>
      <c r="BK136" s="195">
        <f>$BK$137</f>
        <v>0</v>
      </c>
    </row>
    <row r="137" spans="2:65" s="88" customFormat="1" ht="15.75" customHeight="1">
      <c r="B137" s="102"/>
      <c r="C137" s="201" t="s">
        <v>323</v>
      </c>
      <c r="D137" s="201" t="s">
        <v>173</v>
      </c>
      <c r="E137" s="199" t="s">
        <v>415</v>
      </c>
      <c r="F137" s="200" t="s">
        <v>416</v>
      </c>
      <c r="G137" s="201" t="s">
        <v>340</v>
      </c>
      <c r="H137" s="202">
        <v>192.793</v>
      </c>
      <c r="I137" s="213"/>
      <c r="J137" s="203">
        <f>ROUND($I$137*$H$137,2)</f>
        <v>0</v>
      </c>
      <c r="K137" s="200"/>
      <c r="L137" s="102"/>
      <c r="M137" s="204"/>
      <c r="N137" s="205" t="s">
        <v>40</v>
      </c>
      <c r="P137" s="206">
        <f>$O$137*$H$137</f>
        <v>0</v>
      </c>
      <c r="Q137" s="206">
        <v>0</v>
      </c>
      <c r="R137" s="206">
        <f>$Q$137*$H$137</f>
        <v>0</v>
      </c>
      <c r="S137" s="206">
        <v>0</v>
      </c>
      <c r="T137" s="207">
        <f>$S$137*$H$137</f>
        <v>0</v>
      </c>
      <c r="AR137" s="82" t="s">
        <v>184</v>
      </c>
      <c r="AT137" s="82" t="s">
        <v>173</v>
      </c>
      <c r="AU137" s="82" t="s">
        <v>77</v>
      </c>
      <c r="AY137" s="82" t="s">
        <v>170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82" t="s">
        <v>21</v>
      </c>
      <c r="BK137" s="208">
        <f>ROUND($I$137*$H$137,2)</f>
        <v>0</v>
      </c>
      <c r="BL137" s="82" t="s">
        <v>184</v>
      </c>
      <c r="BM137" s="82" t="s">
        <v>323</v>
      </c>
    </row>
    <row r="138" spans="2:63" s="188" customFormat="1" ht="37.5" customHeight="1">
      <c r="B138" s="187"/>
      <c r="D138" s="189" t="s">
        <v>68</v>
      </c>
      <c r="E138" s="190" t="s">
        <v>417</v>
      </c>
      <c r="F138" s="190" t="s">
        <v>417</v>
      </c>
      <c r="J138" s="191">
        <f>$BK$138</f>
        <v>0</v>
      </c>
      <c r="L138" s="187"/>
      <c r="M138" s="192"/>
      <c r="P138" s="193">
        <f>$P$139</f>
        <v>0</v>
      </c>
      <c r="R138" s="193">
        <f>$R$139</f>
        <v>0.00045999999999999996</v>
      </c>
      <c r="T138" s="194">
        <f>$T$139</f>
        <v>0</v>
      </c>
      <c r="AR138" s="189" t="s">
        <v>77</v>
      </c>
      <c r="AT138" s="189" t="s">
        <v>68</v>
      </c>
      <c r="AU138" s="189" t="s">
        <v>69</v>
      </c>
      <c r="AY138" s="189" t="s">
        <v>170</v>
      </c>
      <c r="BK138" s="195">
        <f>$BK$139</f>
        <v>0</v>
      </c>
    </row>
    <row r="139" spans="2:63" s="188" customFormat="1" ht="21" customHeight="1">
      <c r="B139" s="187"/>
      <c r="D139" s="189" t="s">
        <v>68</v>
      </c>
      <c r="E139" s="196" t="s">
        <v>418</v>
      </c>
      <c r="F139" s="196" t="s">
        <v>419</v>
      </c>
      <c r="J139" s="197">
        <f>$BK$139</f>
        <v>0</v>
      </c>
      <c r="L139" s="187"/>
      <c r="M139" s="192"/>
      <c r="P139" s="193">
        <f>SUM($P$140:$P$143)</f>
        <v>0</v>
      </c>
      <c r="R139" s="193">
        <f>SUM($R$140:$R$143)</f>
        <v>0.00045999999999999996</v>
      </c>
      <c r="T139" s="194">
        <f>SUM($T$140:$T$143)</f>
        <v>0</v>
      </c>
      <c r="AR139" s="189" t="s">
        <v>77</v>
      </c>
      <c r="AT139" s="189" t="s">
        <v>68</v>
      </c>
      <c r="AU139" s="189" t="s">
        <v>21</v>
      </c>
      <c r="AY139" s="189" t="s">
        <v>170</v>
      </c>
      <c r="BK139" s="195">
        <f>SUM($BK$140:$BK$143)</f>
        <v>0</v>
      </c>
    </row>
    <row r="140" spans="2:65" s="88" customFormat="1" ht="15.75" customHeight="1">
      <c r="B140" s="102"/>
      <c r="C140" s="201" t="s">
        <v>331</v>
      </c>
      <c r="D140" s="201" t="s">
        <v>173</v>
      </c>
      <c r="E140" s="199" t="s">
        <v>421</v>
      </c>
      <c r="F140" s="200" t="s">
        <v>422</v>
      </c>
      <c r="G140" s="201" t="s">
        <v>423</v>
      </c>
      <c r="H140" s="202">
        <v>9.2</v>
      </c>
      <c r="I140" s="213"/>
      <c r="J140" s="203">
        <f>ROUND($I$140*$H$140,2)</f>
        <v>0</v>
      </c>
      <c r="K140" s="200" t="s">
        <v>1188</v>
      </c>
      <c r="L140" s="102"/>
      <c r="M140" s="204"/>
      <c r="N140" s="205" t="s">
        <v>40</v>
      </c>
      <c r="P140" s="206">
        <f>$O$140*$H$140</f>
        <v>0</v>
      </c>
      <c r="Q140" s="206">
        <v>5E-05</v>
      </c>
      <c r="R140" s="206">
        <f>$Q$140*$H$140</f>
        <v>0.00045999999999999996</v>
      </c>
      <c r="S140" s="206">
        <v>0</v>
      </c>
      <c r="T140" s="207">
        <f>$S$140*$H$140</f>
        <v>0</v>
      </c>
      <c r="AR140" s="82" t="s">
        <v>276</v>
      </c>
      <c r="AT140" s="82" t="s">
        <v>173</v>
      </c>
      <c r="AU140" s="82" t="s">
        <v>77</v>
      </c>
      <c r="AY140" s="82" t="s">
        <v>170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82" t="s">
        <v>21</v>
      </c>
      <c r="BK140" s="208">
        <f>ROUND($I$140*$H$140,2)</f>
        <v>0</v>
      </c>
      <c r="BL140" s="82" t="s">
        <v>276</v>
      </c>
      <c r="BM140" s="82" t="s">
        <v>331</v>
      </c>
    </row>
    <row r="141" spans="2:51" s="88" customFormat="1" ht="15.75" customHeight="1">
      <c r="B141" s="215"/>
      <c r="D141" s="216" t="s">
        <v>223</v>
      </c>
      <c r="E141" s="217"/>
      <c r="F141" s="217" t="s">
        <v>696</v>
      </c>
      <c r="H141" s="218">
        <v>9.2</v>
      </c>
      <c r="L141" s="215"/>
      <c r="M141" s="219"/>
      <c r="T141" s="220"/>
      <c r="AT141" s="221" t="s">
        <v>223</v>
      </c>
      <c r="AU141" s="221" t="s">
        <v>77</v>
      </c>
      <c r="AV141" s="221" t="s">
        <v>77</v>
      </c>
      <c r="AW141" s="221" t="s">
        <v>149</v>
      </c>
      <c r="AX141" s="221" t="s">
        <v>69</v>
      </c>
      <c r="AY141" s="221" t="s">
        <v>170</v>
      </c>
    </row>
    <row r="142" spans="2:65" s="88" customFormat="1" ht="27" customHeight="1">
      <c r="B142" s="102"/>
      <c r="C142" s="229" t="s">
        <v>334</v>
      </c>
      <c r="D142" s="229" t="s">
        <v>308</v>
      </c>
      <c r="E142" s="230" t="s">
        <v>697</v>
      </c>
      <c r="F142" s="231" t="s">
        <v>698</v>
      </c>
      <c r="G142" s="232" t="s">
        <v>176</v>
      </c>
      <c r="H142" s="233">
        <v>1</v>
      </c>
      <c r="I142" s="238"/>
      <c r="J142" s="234">
        <f>ROUND($I$142*$H$142,2)</f>
        <v>0</v>
      </c>
      <c r="K142" s="231"/>
      <c r="L142" s="235"/>
      <c r="M142" s="236"/>
      <c r="N142" s="237" t="s">
        <v>40</v>
      </c>
      <c r="P142" s="206">
        <f>$O$142*$H$142</f>
        <v>0</v>
      </c>
      <c r="Q142" s="206">
        <v>0</v>
      </c>
      <c r="R142" s="206">
        <f>$Q$142*$H$142</f>
        <v>0</v>
      </c>
      <c r="S142" s="206">
        <v>0</v>
      </c>
      <c r="T142" s="207">
        <f>$S$142*$H$142</f>
        <v>0</v>
      </c>
      <c r="AR142" s="82" t="s">
        <v>374</v>
      </c>
      <c r="AT142" s="82" t="s">
        <v>308</v>
      </c>
      <c r="AU142" s="82" t="s">
        <v>77</v>
      </c>
      <c r="AY142" s="88" t="s">
        <v>170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82" t="s">
        <v>21</v>
      </c>
      <c r="BK142" s="208">
        <f>ROUND($I$142*$H$142,2)</f>
        <v>0</v>
      </c>
      <c r="BL142" s="82" t="s">
        <v>276</v>
      </c>
      <c r="BM142" s="82" t="s">
        <v>337</v>
      </c>
    </row>
    <row r="143" spans="2:65" s="88" customFormat="1" ht="15.75" customHeight="1">
      <c r="B143" s="102"/>
      <c r="C143" s="201" t="s">
        <v>337</v>
      </c>
      <c r="D143" s="201" t="s">
        <v>173</v>
      </c>
      <c r="E143" s="199" t="s">
        <v>699</v>
      </c>
      <c r="F143" s="200" t="s">
        <v>430</v>
      </c>
      <c r="G143" s="201" t="s">
        <v>210</v>
      </c>
      <c r="H143" s="214"/>
      <c r="I143" s="213"/>
      <c r="J143" s="203">
        <f>ROUND($I$143*$H$143,2)</f>
        <v>0</v>
      </c>
      <c r="K143" s="200" t="s">
        <v>1188</v>
      </c>
      <c r="L143" s="102"/>
      <c r="M143" s="204"/>
      <c r="N143" s="205" t="s">
        <v>40</v>
      </c>
      <c r="P143" s="206">
        <f>$O$143*$H$143</f>
        <v>0</v>
      </c>
      <c r="Q143" s="206">
        <v>0</v>
      </c>
      <c r="R143" s="206">
        <f>$Q$143*$H$143</f>
        <v>0</v>
      </c>
      <c r="S143" s="206">
        <v>0</v>
      </c>
      <c r="T143" s="207">
        <f>$S$143*$H$143</f>
        <v>0</v>
      </c>
      <c r="AR143" s="82" t="s">
        <v>276</v>
      </c>
      <c r="AT143" s="82" t="s">
        <v>173</v>
      </c>
      <c r="AU143" s="82" t="s">
        <v>77</v>
      </c>
      <c r="AY143" s="82" t="s">
        <v>170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82" t="s">
        <v>21</v>
      </c>
      <c r="BK143" s="208">
        <f>ROUND($I$143*$H$143,2)</f>
        <v>0</v>
      </c>
      <c r="BL143" s="82" t="s">
        <v>276</v>
      </c>
      <c r="BM143" s="82" t="s">
        <v>334</v>
      </c>
    </row>
    <row r="144" spans="2:63" s="188" customFormat="1" ht="37.5" customHeight="1">
      <c r="B144" s="187"/>
      <c r="D144" s="189" t="s">
        <v>68</v>
      </c>
      <c r="E144" s="190" t="s">
        <v>206</v>
      </c>
      <c r="F144" s="190" t="s">
        <v>206</v>
      </c>
      <c r="J144" s="191">
        <f>$BK$144</f>
        <v>0</v>
      </c>
      <c r="L144" s="187"/>
      <c r="M144" s="192"/>
      <c r="P144" s="193">
        <f>$P$145</f>
        <v>0</v>
      </c>
      <c r="R144" s="193">
        <f>$R$145</f>
        <v>0</v>
      </c>
      <c r="T144" s="194">
        <f>$T$145</f>
        <v>0</v>
      </c>
      <c r="AR144" s="189" t="s">
        <v>187</v>
      </c>
      <c r="AT144" s="189" t="s">
        <v>68</v>
      </c>
      <c r="AU144" s="189" t="s">
        <v>69</v>
      </c>
      <c r="AY144" s="189" t="s">
        <v>170</v>
      </c>
      <c r="BK144" s="195">
        <f>$BK$145</f>
        <v>0</v>
      </c>
    </row>
    <row r="145" spans="2:65" s="88" customFormat="1" ht="15.75" customHeight="1">
      <c r="B145" s="102"/>
      <c r="C145" s="201" t="s">
        <v>348</v>
      </c>
      <c r="D145" s="201" t="s">
        <v>173</v>
      </c>
      <c r="E145" s="199" t="s">
        <v>700</v>
      </c>
      <c r="F145" s="200" t="s">
        <v>209</v>
      </c>
      <c r="G145" s="201" t="s">
        <v>210</v>
      </c>
      <c r="H145" s="214"/>
      <c r="I145" s="213"/>
      <c r="J145" s="203">
        <f>ROUND($I$145*$H$145,2)</f>
        <v>0</v>
      </c>
      <c r="K145" s="200"/>
      <c r="L145" s="102"/>
      <c r="M145" s="204"/>
      <c r="N145" s="209" t="s">
        <v>40</v>
      </c>
      <c r="O145" s="210"/>
      <c r="P145" s="211">
        <f>$O$145*$H$145</f>
        <v>0</v>
      </c>
      <c r="Q145" s="211">
        <v>0</v>
      </c>
      <c r="R145" s="211">
        <f>$Q$145*$H$145</f>
        <v>0</v>
      </c>
      <c r="S145" s="211">
        <v>0</v>
      </c>
      <c r="T145" s="212">
        <f>$S$145*$H$145</f>
        <v>0</v>
      </c>
      <c r="AR145" s="82" t="s">
        <v>211</v>
      </c>
      <c r="AT145" s="82" t="s">
        <v>173</v>
      </c>
      <c r="AU145" s="82" t="s">
        <v>21</v>
      </c>
      <c r="AY145" s="82" t="s">
        <v>170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82" t="s">
        <v>21</v>
      </c>
      <c r="BK145" s="208">
        <f>ROUND($I$145*$H$145,2)</f>
        <v>0</v>
      </c>
      <c r="BL145" s="82" t="s">
        <v>211</v>
      </c>
      <c r="BM145" s="82" t="s">
        <v>348</v>
      </c>
    </row>
    <row r="146" spans="2:12" s="88" customFormat="1" ht="7.5" customHeight="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02"/>
    </row>
    <row r="218" s="87" customFormat="1" ht="14.25" customHeight="1"/>
  </sheetData>
  <sheetProtection password="CB71" sheet="1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showGridLines="0" zoomScalePageLayoutView="0" workbookViewId="0" topLeftCell="A1">
      <pane ySplit="1" topLeftCell="A83" activePane="bottomLeft" state="frozen"/>
      <selection pane="topLeft" activeCell="AI10" sqref="AI10"/>
      <selection pane="bottomLeft" activeCell="J100" sqref="J100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92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701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ROUND($J$83,2)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ROUND(SUM($BE$83:$BE$137),2)</f>
        <v>0</v>
      </c>
      <c r="I30" s="163">
        <v>0.21</v>
      </c>
      <c r="J30" s="162">
        <f>ROUND(ROUND((SUM($BE$83:$BE$137)),2)*$I$30,2)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ROUND(SUM($BF$83:$BF$137),2)</f>
        <v>0</v>
      </c>
      <c r="I31" s="163">
        <v>0.15</v>
      </c>
      <c r="J31" s="162">
        <f>ROUND(ROUND((SUM($BF$83:$BF$137)),2)*$I$31,2)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ROUND(SUM($BG$83:$BG$137),2)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ROUND(SUM($BH$83:$BH$137),2)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ROUND(SUM($BI$83:$BI$137),2)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05 - Hráz Marcela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$J$83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$J$84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$J$85</f>
        <v>0</v>
      </c>
      <c r="K58" s="177"/>
    </row>
    <row r="59" spans="2:11" s="173" customFormat="1" ht="21" customHeight="1">
      <c r="B59" s="174"/>
      <c r="D59" s="175" t="s">
        <v>215</v>
      </c>
      <c r="E59" s="175"/>
      <c r="F59" s="175"/>
      <c r="G59" s="175"/>
      <c r="H59" s="175"/>
      <c r="I59" s="175"/>
      <c r="J59" s="176">
        <f>$J$123</f>
        <v>0</v>
      </c>
      <c r="K59" s="177"/>
    </row>
    <row r="60" spans="2:11" s="173" customFormat="1" ht="21" customHeight="1">
      <c r="B60" s="174"/>
      <c r="D60" s="175" t="s">
        <v>217</v>
      </c>
      <c r="E60" s="175"/>
      <c r="F60" s="175"/>
      <c r="G60" s="175"/>
      <c r="H60" s="175"/>
      <c r="I60" s="175"/>
      <c r="J60" s="176">
        <f>$J$126</f>
        <v>0</v>
      </c>
      <c r="K60" s="177"/>
    </row>
    <row r="61" spans="2:11" s="173" customFormat="1" ht="21" customHeight="1">
      <c r="B61" s="174"/>
      <c r="D61" s="175" t="s">
        <v>218</v>
      </c>
      <c r="E61" s="175"/>
      <c r="F61" s="175"/>
      <c r="G61" s="175"/>
      <c r="H61" s="175"/>
      <c r="I61" s="175"/>
      <c r="J61" s="176">
        <f>$J$133</f>
        <v>0</v>
      </c>
      <c r="K61" s="177"/>
    </row>
    <row r="62" spans="2:11" s="143" customFormat="1" ht="25.5" customHeight="1">
      <c r="B62" s="169"/>
      <c r="D62" s="170" t="s">
        <v>152</v>
      </c>
      <c r="E62" s="170"/>
      <c r="F62" s="170"/>
      <c r="G62" s="170"/>
      <c r="H62" s="170"/>
      <c r="I62" s="170"/>
      <c r="J62" s="171">
        <f>$J$135</f>
        <v>0</v>
      </c>
      <c r="K62" s="172"/>
    </row>
    <row r="63" spans="2:11" s="173" customFormat="1" ht="21" customHeight="1">
      <c r="B63" s="174"/>
      <c r="D63" s="175" t="s">
        <v>153</v>
      </c>
      <c r="E63" s="175"/>
      <c r="F63" s="175"/>
      <c r="G63" s="175"/>
      <c r="H63" s="175"/>
      <c r="I63" s="175"/>
      <c r="J63" s="176">
        <f>$J$136</f>
        <v>0</v>
      </c>
      <c r="K63" s="177"/>
    </row>
    <row r="64" spans="2:11" s="88" customFormat="1" ht="22.5" customHeight="1">
      <c r="B64" s="102"/>
      <c r="K64" s="105"/>
    </row>
    <row r="65" spans="2:11" s="88" customFormat="1" ht="7.5" customHeight="1">
      <c r="B65" s="116"/>
      <c r="C65" s="117"/>
      <c r="D65" s="117"/>
      <c r="E65" s="117"/>
      <c r="F65" s="117"/>
      <c r="G65" s="117"/>
      <c r="H65" s="117"/>
      <c r="I65" s="117"/>
      <c r="J65" s="117"/>
      <c r="K65" s="118"/>
    </row>
    <row r="69" spans="2:12" s="88" customFormat="1" ht="7.5" customHeight="1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02"/>
    </row>
    <row r="70" spans="2:12" s="88" customFormat="1" ht="37.5" customHeight="1">
      <c r="B70" s="102"/>
      <c r="C70" s="93" t="s">
        <v>154</v>
      </c>
      <c r="L70" s="102"/>
    </row>
    <row r="71" spans="2:12" s="88" customFormat="1" ht="7.5" customHeight="1">
      <c r="B71" s="102"/>
      <c r="L71" s="102"/>
    </row>
    <row r="72" spans="2:12" s="88" customFormat="1" ht="15" customHeight="1">
      <c r="B72" s="102"/>
      <c r="C72" s="99" t="s">
        <v>16</v>
      </c>
      <c r="L72" s="102"/>
    </row>
    <row r="73" spans="2:12" s="88" customFormat="1" ht="16.5" customHeight="1">
      <c r="B73" s="102"/>
      <c r="E73" s="278" t="str">
        <f>$E$7</f>
        <v>Napojení ÚSES Komořansko - gravitační propojení přeložky vesnického potoka s řekou Bílinou</v>
      </c>
      <c r="F73" s="244"/>
      <c r="G73" s="244"/>
      <c r="H73" s="244"/>
      <c r="L73" s="102"/>
    </row>
    <row r="74" spans="2:12" s="88" customFormat="1" ht="15" customHeight="1">
      <c r="B74" s="102"/>
      <c r="C74" s="99" t="s">
        <v>143</v>
      </c>
      <c r="L74" s="102"/>
    </row>
    <row r="75" spans="2:12" s="88" customFormat="1" ht="19.5" customHeight="1">
      <c r="B75" s="102"/>
      <c r="E75" s="260" t="str">
        <f>$E$9</f>
        <v>SO 05 - Hráz Marcela</v>
      </c>
      <c r="F75" s="244"/>
      <c r="G75" s="244"/>
      <c r="H75" s="244"/>
      <c r="L75" s="102"/>
    </row>
    <row r="76" spans="2:12" s="88" customFormat="1" ht="7.5" customHeight="1">
      <c r="B76" s="102"/>
      <c r="L76" s="102"/>
    </row>
    <row r="77" spans="2:12" s="88" customFormat="1" ht="18.75" customHeight="1">
      <c r="B77" s="102"/>
      <c r="C77" s="99" t="s">
        <v>22</v>
      </c>
      <c r="F77" s="80" t="str">
        <f>$F$12</f>
        <v> </v>
      </c>
      <c r="I77" s="99" t="s">
        <v>24</v>
      </c>
      <c r="J77" s="125" t="str">
        <f>IF($J$12="","",$J$12)</f>
        <v>09.02.2015</v>
      </c>
      <c r="L77" s="102"/>
    </row>
    <row r="78" spans="2:12" s="88" customFormat="1" ht="7.5" customHeight="1">
      <c r="B78" s="102"/>
      <c r="L78" s="102"/>
    </row>
    <row r="79" spans="2:12" s="88" customFormat="1" ht="15.75" customHeight="1">
      <c r="B79" s="102"/>
      <c r="C79" s="99" t="s">
        <v>27</v>
      </c>
      <c r="F79" s="80" t="str">
        <f>$E$15</f>
        <v> Ministerstvo financí</v>
      </c>
      <c r="I79" s="99" t="s">
        <v>32</v>
      </c>
      <c r="J79" s="80" t="str">
        <f>$E$21</f>
        <v> Vodohospodářské projekty Teplice spol. s r.o.</v>
      </c>
      <c r="L79" s="102"/>
    </row>
    <row r="80" spans="2:12" s="88" customFormat="1" ht="15" customHeight="1">
      <c r="B80" s="102"/>
      <c r="C80" s="99" t="s">
        <v>30</v>
      </c>
      <c r="F80" s="80">
        <f>IF($E$18="","",$E$18)</f>
      </c>
      <c r="L80" s="102"/>
    </row>
    <row r="81" spans="2:12" s="88" customFormat="1" ht="11.25" customHeight="1">
      <c r="B81" s="102"/>
      <c r="L81" s="102"/>
    </row>
    <row r="82" spans="2:20" s="178" customFormat="1" ht="30" customHeight="1">
      <c r="B82" s="179"/>
      <c r="C82" s="180" t="s">
        <v>155</v>
      </c>
      <c r="D82" s="181" t="s">
        <v>54</v>
      </c>
      <c r="E82" s="181" t="s">
        <v>50</v>
      </c>
      <c r="F82" s="181" t="s">
        <v>156</v>
      </c>
      <c r="G82" s="181" t="s">
        <v>157</v>
      </c>
      <c r="H82" s="181" t="s">
        <v>158</v>
      </c>
      <c r="I82" s="181" t="s">
        <v>159</v>
      </c>
      <c r="J82" s="181" t="s">
        <v>160</v>
      </c>
      <c r="K82" s="182" t="s">
        <v>161</v>
      </c>
      <c r="L82" s="179"/>
      <c r="M82" s="131" t="s">
        <v>162</v>
      </c>
      <c r="N82" s="132" t="s">
        <v>39</v>
      </c>
      <c r="O82" s="132" t="s">
        <v>163</v>
      </c>
      <c r="P82" s="132" t="s">
        <v>164</v>
      </c>
      <c r="Q82" s="132" t="s">
        <v>165</v>
      </c>
      <c r="R82" s="132" t="s">
        <v>166</v>
      </c>
      <c r="S82" s="132" t="s">
        <v>167</v>
      </c>
      <c r="T82" s="133" t="s">
        <v>168</v>
      </c>
    </row>
    <row r="83" spans="2:63" s="88" customFormat="1" ht="30" customHeight="1">
      <c r="B83" s="102"/>
      <c r="C83" s="136" t="s">
        <v>148</v>
      </c>
      <c r="J83" s="183">
        <f>$BK$83</f>
        <v>0</v>
      </c>
      <c r="L83" s="102"/>
      <c r="M83" s="135"/>
      <c r="N83" s="126"/>
      <c r="O83" s="126"/>
      <c r="P83" s="184">
        <f>$P$84+$P$135</f>
        <v>0</v>
      </c>
      <c r="Q83" s="126"/>
      <c r="R83" s="184">
        <f>$R$84+$R$135</f>
        <v>9618.708648000002</v>
      </c>
      <c r="S83" s="126"/>
      <c r="T83" s="185">
        <f>$T$84+$T$135</f>
        <v>0</v>
      </c>
      <c r="AT83" s="88" t="s">
        <v>68</v>
      </c>
      <c r="AU83" s="88" t="s">
        <v>149</v>
      </c>
      <c r="BK83" s="186">
        <f>$BK$84+$BK$135</f>
        <v>0</v>
      </c>
    </row>
    <row r="84" spans="2:63" s="188" customFormat="1" ht="37.5" customHeight="1">
      <c r="B84" s="187"/>
      <c r="D84" s="189" t="s">
        <v>68</v>
      </c>
      <c r="E84" s="190" t="s">
        <v>169</v>
      </c>
      <c r="F84" s="190" t="s">
        <v>169</v>
      </c>
      <c r="J84" s="191">
        <f>$BK$84</f>
        <v>0</v>
      </c>
      <c r="L84" s="187"/>
      <c r="M84" s="192"/>
      <c r="P84" s="193">
        <f>$P$85+$P$123+$P$126+$P$133</f>
        <v>0</v>
      </c>
      <c r="R84" s="193">
        <f>$R$85+$R$123+$R$126+$R$133</f>
        <v>9618.708648000002</v>
      </c>
      <c r="T84" s="194">
        <f>$T$85+$T$123+$T$126+$T$133</f>
        <v>0</v>
      </c>
      <c r="AR84" s="189" t="s">
        <v>21</v>
      </c>
      <c r="AT84" s="189" t="s">
        <v>68</v>
      </c>
      <c r="AU84" s="189" t="s">
        <v>69</v>
      </c>
      <c r="AY84" s="189" t="s">
        <v>170</v>
      </c>
      <c r="BK84" s="195">
        <f>$BK$85+$BK$123+$BK$126+$BK$133</f>
        <v>0</v>
      </c>
    </row>
    <row r="85" spans="2:63" s="188" customFormat="1" ht="21" customHeight="1">
      <c r="B85" s="187"/>
      <c r="D85" s="189" t="s">
        <v>68</v>
      </c>
      <c r="E85" s="196" t="s">
        <v>171</v>
      </c>
      <c r="F85" s="196" t="s">
        <v>172</v>
      </c>
      <c r="J85" s="197">
        <f>$BK$85</f>
        <v>0</v>
      </c>
      <c r="L85" s="187"/>
      <c r="M85" s="192"/>
      <c r="P85" s="193">
        <f>SUM($P$86:$P$122)</f>
        <v>0</v>
      </c>
      <c r="R85" s="193">
        <f>SUM($R$86:$R$122)</f>
        <v>0.103068</v>
      </c>
      <c r="T85" s="194">
        <f>SUM($T$86:$T$122)</f>
        <v>0</v>
      </c>
      <c r="AR85" s="189" t="s">
        <v>21</v>
      </c>
      <c r="AT85" s="189" t="s">
        <v>68</v>
      </c>
      <c r="AU85" s="189" t="s">
        <v>21</v>
      </c>
      <c r="AY85" s="189" t="s">
        <v>170</v>
      </c>
      <c r="BK85" s="195">
        <f>SUM($BK$86:$BK$122)</f>
        <v>0</v>
      </c>
    </row>
    <row r="86" spans="2:65" s="88" customFormat="1" ht="15.75" customHeight="1">
      <c r="B86" s="102"/>
      <c r="C86" s="198" t="s">
        <v>21</v>
      </c>
      <c r="D86" s="198" t="s">
        <v>173</v>
      </c>
      <c r="E86" s="199" t="s">
        <v>702</v>
      </c>
      <c r="F86" s="200" t="s">
        <v>703</v>
      </c>
      <c r="G86" s="201" t="s">
        <v>704</v>
      </c>
      <c r="H86" s="202">
        <v>600</v>
      </c>
      <c r="I86" s="213"/>
      <c r="J86" s="203">
        <f>ROUND($I$86*$H$86,2)</f>
        <v>0</v>
      </c>
      <c r="K86" s="200" t="s">
        <v>1188</v>
      </c>
      <c r="L86" s="102"/>
      <c r="M86" s="204"/>
      <c r="N86" s="205" t="s">
        <v>40</v>
      </c>
      <c r="P86" s="206">
        <f>$O$86*$H$86</f>
        <v>0</v>
      </c>
      <c r="Q86" s="206">
        <v>0</v>
      </c>
      <c r="R86" s="206">
        <f>$Q$86*$H$86</f>
        <v>0</v>
      </c>
      <c r="S86" s="206">
        <v>0</v>
      </c>
      <c r="T86" s="207">
        <f>$S$86*$H$86</f>
        <v>0</v>
      </c>
      <c r="AR86" s="82" t="s">
        <v>184</v>
      </c>
      <c r="AT86" s="82" t="s">
        <v>173</v>
      </c>
      <c r="AU86" s="82" t="s">
        <v>77</v>
      </c>
      <c r="AY86" s="88" t="s">
        <v>170</v>
      </c>
      <c r="BE86" s="208">
        <f>IF($N$86="základní",$J$86,0)</f>
        <v>0</v>
      </c>
      <c r="BF86" s="208">
        <f>IF($N$86="snížená",$J$86,0)</f>
        <v>0</v>
      </c>
      <c r="BG86" s="208">
        <f>IF($N$86="zákl. přenesená",$J$86,0)</f>
        <v>0</v>
      </c>
      <c r="BH86" s="208">
        <f>IF($N$86="sníž. přenesená",$J$86,0)</f>
        <v>0</v>
      </c>
      <c r="BI86" s="208">
        <f>IF($N$86="nulová",$J$86,0)</f>
        <v>0</v>
      </c>
      <c r="BJ86" s="82" t="s">
        <v>21</v>
      </c>
      <c r="BK86" s="208">
        <f>ROUND($I$86*$H$86,2)</f>
        <v>0</v>
      </c>
      <c r="BL86" s="82" t="s">
        <v>184</v>
      </c>
      <c r="BM86" s="82" t="s">
        <v>21</v>
      </c>
    </row>
    <row r="87" spans="2:51" s="88" customFormat="1" ht="15.75" customHeight="1">
      <c r="B87" s="215"/>
      <c r="D87" s="216" t="s">
        <v>223</v>
      </c>
      <c r="E87" s="217"/>
      <c r="F87" s="217" t="s">
        <v>705</v>
      </c>
      <c r="H87" s="218">
        <v>600</v>
      </c>
      <c r="L87" s="215"/>
      <c r="M87" s="219"/>
      <c r="T87" s="220"/>
      <c r="AT87" s="221" t="s">
        <v>223</v>
      </c>
      <c r="AU87" s="221" t="s">
        <v>77</v>
      </c>
      <c r="AV87" s="221" t="s">
        <v>77</v>
      </c>
      <c r="AW87" s="221" t="s">
        <v>149</v>
      </c>
      <c r="AX87" s="221" t="s">
        <v>69</v>
      </c>
      <c r="AY87" s="221" t="s">
        <v>170</v>
      </c>
    </row>
    <row r="88" spans="2:65" s="88" customFormat="1" ht="15.75" customHeight="1">
      <c r="B88" s="102"/>
      <c r="C88" s="198" t="s">
        <v>77</v>
      </c>
      <c r="D88" s="198" t="s">
        <v>173</v>
      </c>
      <c r="E88" s="199" t="s">
        <v>706</v>
      </c>
      <c r="F88" s="200" t="s">
        <v>707</v>
      </c>
      <c r="G88" s="201" t="s">
        <v>708</v>
      </c>
      <c r="H88" s="202">
        <v>150</v>
      </c>
      <c r="I88" s="213"/>
      <c r="J88" s="203">
        <f>ROUND($I$88*$H$88,2)</f>
        <v>0</v>
      </c>
      <c r="K88" s="200" t="s">
        <v>1188</v>
      </c>
      <c r="L88" s="102"/>
      <c r="M88" s="204"/>
      <c r="N88" s="205" t="s">
        <v>40</v>
      </c>
      <c r="P88" s="206">
        <f>$O$88*$H$88</f>
        <v>0</v>
      </c>
      <c r="Q88" s="206">
        <v>0</v>
      </c>
      <c r="R88" s="206">
        <f>$Q$88*$H$88</f>
        <v>0</v>
      </c>
      <c r="S88" s="206">
        <v>0</v>
      </c>
      <c r="T88" s="207">
        <f>$S$88*$H$88</f>
        <v>0</v>
      </c>
      <c r="AR88" s="82" t="s">
        <v>184</v>
      </c>
      <c r="AT88" s="82" t="s">
        <v>173</v>
      </c>
      <c r="AU88" s="82" t="s">
        <v>77</v>
      </c>
      <c r="AY88" s="88" t="s">
        <v>170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82" t="s">
        <v>21</v>
      </c>
      <c r="BK88" s="208">
        <f>ROUND($I$88*$H$88,2)</f>
        <v>0</v>
      </c>
      <c r="BL88" s="82" t="s">
        <v>184</v>
      </c>
      <c r="BM88" s="82" t="s">
        <v>77</v>
      </c>
    </row>
    <row r="89" spans="2:51" s="88" customFormat="1" ht="15.75" customHeight="1">
      <c r="B89" s="215"/>
      <c r="D89" s="216" t="s">
        <v>223</v>
      </c>
      <c r="E89" s="217"/>
      <c r="F89" s="217" t="s">
        <v>709</v>
      </c>
      <c r="H89" s="218">
        <v>150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65" s="88" customFormat="1" ht="15.75" customHeight="1">
      <c r="B90" s="102"/>
      <c r="C90" s="198" t="s">
        <v>181</v>
      </c>
      <c r="D90" s="198" t="s">
        <v>173</v>
      </c>
      <c r="E90" s="199" t="s">
        <v>225</v>
      </c>
      <c r="F90" s="200" t="s">
        <v>226</v>
      </c>
      <c r="G90" s="201" t="s">
        <v>199</v>
      </c>
      <c r="H90" s="202">
        <v>11711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181</v>
      </c>
    </row>
    <row r="91" spans="2:51" s="88" customFormat="1" ht="15.75" customHeight="1">
      <c r="B91" s="215"/>
      <c r="D91" s="216" t="s">
        <v>223</v>
      </c>
      <c r="E91" s="217"/>
      <c r="F91" s="217" t="s">
        <v>710</v>
      </c>
      <c r="H91" s="218">
        <v>11711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198" t="s">
        <v>184</v>
      </c>
      <c r="D92" s="198" t="s">
        <v>173</v>
      </c>
      <c r="E92" s="199" t="s">
        <v>711</v>
      </c>
      <c r="F92" s="200" t="s">
        <v>712</v>
      </c>
      <c r="G92" s="201" t="s">
        <v>199</v>
      </c>
      <c r="H92" s="202">
        <v>49395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184</v>
      </c>
    </row>
    <row r="93" spans="2:51" s="88" customFormat="1" ht="15.75" customHeight="1">
      <c r="B93" s="215"/>
      <c r="D93" s="216" t="s">
        <v>223</v>
      </c>
      <c r="E93" s="217"/>
      <c r="F93" s="217" t="s">
        <v>713</v>
      </c>
      <c r="H93" s="218">
        <v>49395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65" s="88" customFormat="1" ht="15.75" customHeight="1">
      <c r="B94" s="102"/>
      <c r="C94" s="198" t="s">
        <v>187</v>
      </c>
      <c r="D94" s="198" t="s">
        <v>173</v>
      </c>
      <c r="E94" s="199" t="s">
        <v>714</v>
      </c>
      <c r="F94" s="200" t="s">
        <v>715</v>
      </c>
      <c r="G94" s="201" t="s">
        <v>199</v>
      </c>
      <c r="H94" s="202">
        <v>24697.5</v>
      </c>
      <c r="I94" s="213"/>
      <c r="J94" s="203">
        <f>ROUND($I$94*$H$94,2)</f>
        <v>0</v>
      </c>
      <c r="K94" s="200" t="s">
        <v>1188</v>
      </c>
      <c r="L94" s="102"/>
      <c r="M94" s="204"/>
      <c r="N94" s="205" t="s">
        <v>40</v>
      </c>
      <c r="P94" s="206">
        <f>$O$94*$H$94</f>
        <v>0</v>
      </c>
      <c r="Q94" s="206">
        <v>0</v>
      </c>
      <c r="R94" s="206">
        <f>$Q$94*$H$94</f>
        <v>0</v>
      </c>
      <c r="S94" s="206">
        <v>0</v>
      </c>
      <c r="T94" s="207">
        <f>$S$94*$H$94</f>
        <v>0</v>
      </c>
      <c r="AR94" s="82" t="s">
        <v>184</v>
      </c>
      <c r="AT94" s="82" t="s">
        <v>173</v>
      </c>
      <c r="AU94" s="82" t="s">
        <v>77</v>
      </c>
      <c r="AY94" s="88" t="s">
        <v>170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82" t="s">
        <v>21</v>
      </c>
      <c r="BK94" s="208">
        <f>ROUND($I$94*$H$94,2)</f>
        <v>0</v>
      </c>
      <c r="BL94" s="82" t="s">
        <v>184</v>
      </c>
      <c r="BM94" s="82" t="s">
        <v>187</v>
      </c>
    </row>
    <row r="95" spans="2:51" s="88" customFormat="1" ht="15.75" customHeight="1">
      <c r="B95" s="215"/>
      <c r="D95" s="216" t="s">
        <v>223</v>
      </c>
      <c r="E95" s="217"/>
      <c r="F95" s="217" t="s">
        <v>716</v>
      </c>
      <c r="H95" s="218">
        <v>24697.5</v>
      </c>
      <c r="L95" s="215"/>
      <c r="M95" s="219"/>
      <c r="T95" s="220"/>
      <c r="AT95" s="221" t="s">
        <v>223</v>
      </c>
      <c r="AU95" s="221" t="s">
        <v>77</v>
      </c>
      <c r="AV95" s="221" t="s">
        <v>77</v>
      </c>
      <c r="AW95" s="221" t="s">
        <v>149</v>
      </c>
      <c r="AX95" s="221" t="s">
        <v>69</v>
      </c>
      <c r="AY95" s="221" t="s">
        <v>170</v>
      </c>
    </row>
    <row r="96" spans="2:65" s="88" customFormat="1" ht="15.75" customHeight="1">
      <c r="B96" s="102"/>
      <c r="C96" s="198" t="s">
        <v>190</v>
      </c>
      <c r="D96" s="198" t="s">
        <v>173</v>
      </c>
      <c r="E96" s="199" t="s">
        <v>717</v>
      </c>
      <c r="F96" s="200" t="s">
        <v>718</v>
      </c>
      <c r="G96" s="201" t="s">
        <v>199</v>
      </c>
      <c r="H96" s="202">
        <v>13050.5</v>
      </c>
      <c r="I96" s="213"/>
      <c r="J96" s="203">
        <f>ROUND($I$96*$H$96,2)</f>
        <v>0</v>
      </c>
      <c r="K96" s="200" t="s">
        <v>1188</v>
      </c>
      <c r="L96" s="102"/>
      <c r="M96" s="204"/>
      <c r="N96" s="205" t="s">
        <v>40</v>
      </c>
      <c r="P96" s="206">
        <f>$O$96*$H$96</f>
        <v>0</v>
      </c>
      <c r="Q96" s="206">
        <v>0</v>
      </c>
      <c r="R96" s="206">
        <f>$Q$96*$H$96</f>
        <v>0</v>
      </c>
      <c r="S96" s="206">
        <v>0</v>
      </c>
      <c r="T96" s="207">
        <f>$S$96*$H$96</f>
        <v>0</v>
      </c>
      <c r="AR96" s="82" t="s">
        <v>184</v>
      </c>
      <c r="AT96" s="82" t="s">
        <v>173</v>
      </c>
      <c r="AU96" s="82" t="s">
        <v>77</v>
      </c>
      <c r="AY96" s="88" t="s">
        <v>170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82" t="s">
        <v>21</v>
      </c>
      <c r="BK96" s="208">
        <f>ROUND($I$96*$H$96,2)</f>
        <v>0</v>
      </c>
      <c r="BL96" s="82" t="s">
        <v>184</v>
      </c>
      <c r="BM96" s="82" t="s">
        <v>190</v>
      </c>
    </row>
    <row r="97" spans="2:51" s="88" customFormat="1" ht="15.75" customHeight="1">
      <c r="B97" s="215"/>
      <c r="D97" s="216" t="s">
        <v>223</v>
      </c>
      <c r="E97" s="217"/>
      <c r="F97" s="217" t="s">
        <v>719</v>
      </c>
      <c r="H97" s="218">
        <v>13050.5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193</v>
      </c>
      <c r="D98" s="198" t="s">
        <v>173</v>
      </c>
      <c r="E98" s="199" t="s">
        <v>720</v>
      </c>
      <c r="F98" s="200" t="s">
        <v>721</v>
      </c>
      <c r="G98" s="201" t="s">
        <v>199</v>
      </c>
      <c r="H98" s="202">
        <v>2610.1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</v>
      </c>
      <c r="R98" s="206">
        <f>$Q$98*$H$98</f>
        <v>0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193</v>
      </c>
    </row>
    <row r="99" spans="2:51" s="88" customFormat="1" ht="15.75" customHeight="1">
      <c r="B99" s="215"/>
      <c r="D99" s="216" t="s">
        <v>223</v>
      </c>
      <c r="E99" s="217"/>
      <c r="F99" s="217" t="s">
        <v>722</v>
      </c>
      <c r="H99" s="218">
        <v>2610.1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65" s="88" customFormat="1" ht="15.75" customHeight="1">
      <c r="B100" s="102"/>
      <c r="C100" s="198" t="s">
        <v>196</v>
      </c>
      <c r="D100" s="198" t="s">
        <v>173</v>
      </c>
      <c r="E100" s="199" t="s">
        <v>252</v>
      </c>
      <c r="F100" s="200" t="s">
        <v>253</v>
      </c>
      <c r="G100" s="201" t="s">
        <v>199</v>
      </c>
      <c r="H100" s="202">
        <v>74156.5</v>
      </c>
      <c r="I100" s="213"/>
      <c r="J100" s="203">
        <f>ROUND($I$100*$H$100,2)</f>
        <v>0</v>
      </c>
      <c r="K100" s="200" t="s">
        <v>1188</v>
      </c>
      <c r="L100" s="102"/>
      <c r="M100" s="204"/>
      <c r="N100" s="205" t="s">
        <v>40</v>
      </c>
      <c r="P100" s="206">
        <f>$O$100*$H$100</f>
        <v>0</v>
      </c>
      <c r="Q100" s="206">
        <v>0</v>
      </c>
      <c r="R100" s="206">
        <f>$Q$100*$H$100</f>
        <v>0</v>
      </c>
      <c r="S100" s="206">
        <v>0</v>
      </c>
      <c r="T100" s="207">
        <f>$S$100*$H$100</f>
        <v>0</v>
      </c>
      <c r="AR100" s="82" t="s">
        <v>184</v>
      </c>
      <c r="AT100" s="82" t="s">
        <v>173</v>
      </c>
      <c r="AU100" s="82" t="s">
        <v>77</v>
      </c>
      <c r="AY100" s="88" t="s">
        <v>170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82" t="s">
        <v>21</v>
      </c>
      <c r="BK100" s="208">
        <f>ROUND($I$100*$H$100,2)</f>
        <v>0</v>
      </c>
      <c r="BL100" s="82" t="s">
        <v>184</v>
      </c>
      <c r="BM100" s="82" t="s">
        <v>196</v>
      </c>
    </row>
    <row r="101" spans="2:51" s="88" customFormat="1" ht="15.75" customHeight="1">
      <c r="B101" s="215"/>
      <c r="D101" s="216" t="s">
        <v>223</v>
      </c>
      <c r="E101" s="217"/>
      <c r="F101" s="217" t="s">
        <v>1378</v>
      </c>
      <c r="H101" s="218">
        <v>11711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51" s="88" customFormat="1" ht="15.75" customHeight="1">
      <c r="B102" s="215"/>
      <c r="D102" s="222" t="s">
        <v>223</v>
      </c>
      <c r="E102" s="221"/>
      <c r="F102" s="217" t="s">
        <v>723</v>
      </c>
      <c r="H102" s="218">
        <v>49395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51" s="88" customFormat="1" ht="15.75" customHeight="1">
      <c r="B103" s="215"/>
      <c r="D103" s="222" t="s">
        <v>223</v>
      </c>
      <c r="E103" s="221"/>
      <c r="F103" s="217" t="s">
        <v>724</v>
      </c>
      <c r="H103" s="218">
        <v>13050.5</v>
      </c>
      <c r="L103" s="215"/>
      <c r="M103" s="219"/>
      <c r="T103" s="220"/>
      <c r="AT103" s="221" t="s">
        <v>223</v>
      </c>
      <c r="AU103" s="221" t="s">
        <v>77</v>
      </c>
      <c r="AV103" s="221" t="s">
        <v>77</v>
      </c>
      <c r="AW103" s="221" t="s">
        <v>149</v>
      </c>
      <c r="AX103" s="221" t="s">
        <v>69</v>
      </c>
      <c r="AY103" s="221" t="s">
        <v>170</v>
      </c>
    </row>
    <row r="104" spans="2:65" s="88" customFormat="1" ht="15.75" customHeight="1">
      <c r="B104" s="102"/>
      <c r="C104" s="198" t="s">
        <v>200</v>
      </c>
      <c r="D104" s="198" t="s">
        <v>173</v>
      </c>
      <c r="E104" s="199" t="s">
        <v>266</v>
      </c>
      <c r="F104" s="200" t="s">
        <v>267</v>
      </c>
      <c r="G104" s="201" t="s">
        <v>199</v>
      </c>
      <c r="H104" s="202">
        <v>3280</v>
      </c>
      <c r="I104" s="213"/>
      <c r="J104" s="203">
        <f>ROUND($I$104*$H$104,2)</f>
        <v>0</v>
      </c>
      <c r="K104" s="200" t="s">
        <v>1188</v>
      </c>
      <c r="L104" s="102"/>
      <c r="M104" s="204"/>
      <c r="N104" s="205" t="s">
        <v>40</v>
      </c>
      <c r="P104" s="206">
        <f>$O$104*$H$104</f>
        <v>0</v>
      </c>
      <c r="Q104" s="206">
        <v>0</v>
      </c>
      <c r="R104" s="206">
        <f>$Q$104*$H$104</f>
        <v>0</v>
      </c>
      <c r="S104" s="206">
        <v>0</v>
      </c>
      <c r="T104" s="207">
        <f>$S$104*$H$104</f>
        <v>0</v>
      </c>
      <c r="AR104" s="82" t="s">
        <v>184</v>
      </c>
      <c r="AT104" s="82" t="s">
        <v>173</v>
      </c>
      <c r="AU104" s="82" t="s">
        <v>77</v>
      </c>
      <c r="AY104" s="88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200</v>
      </c>
    </row>
    <row r="105" spans="2:51" s="88" customFormat="1" ht="15.75" customHeight="1">
      <c r="B105" s="215"/>
      <c r="D105" s="216" t="s">
        <v>223</v>
      </c>
      <c r="E105" s="217"/>
      <c r="F105" s="217" t="s">
        <v>725</v>
      </c>
      <c r="H105" s="218">
        <v>3280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5" s="88" customFormat="1" ht="15.75" customHeight="1">
      <c r="B106" s="102"/>
      <c r="C106" s="198" t="s">
        <v>26</v>
      </c>
      <c r="D106" s="198" t="s">
        <v>173</v>
      </c>
      <c r="E106" s="199" t="s">
        <v>726</v>
      </c>
      <c r="F106" s="200" t="s">
        <v>727</v>
      </c>
      <c r="G106" s="201" t="s">
        <v>199</v>
      </c>
      <c r="H106" s="202">
        <v>49395</v>
      </c>
      <c r="I106" s="213"/>
      <c r="J106" s="203">
        <f>ROUND($I$106*$H$106,2)</f>
        <v>0</v>
      </c>
      <c r="K106" s="200" t="s">
        <v>1188</v>
      </c>
      <c r="L106" s="102"/>
      <c r="M106" s="204"/>
      <c r="N106" s="205" t="s">
        <v>40</v>
      </c>
      <c r="P106" s="206">
        <f>$O$106*$H$106</f>
        <v>0</v>
      </c>
      <c r="Q106" s="206">
        <v>0</v>
      </c>
      <c r="R106" s="206">
        <f>$Q$106*$H$106</f>
        <v>0</v>
      </c>
      <c r="S106" s="206">
        <v>0</v>
      </c>
      <c r="T106" s="207">
        <f>$S$106*$H$106</f>
        <v>0</v>
      </c>
      <c r="AR106" s="82" t="s">
        <v>184</v>
      </c>
      <c r="AT106" s="82" t="s">
        <v>173</v>
      </c>
      <c r="AU106" s="82" t="s">
        <v>77</v>
      </c>
      <c r="AY106" s="88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26</v>
      </c>
    </row>
    <row r="107" spans="2:51" s="88" customFormat="1" ht="15.75" customHeight="1">
      <c r="B107" s="215"/>
      <c r="D107" s="216" t="s">
        <v>223</v>
      </c>
      <c r="E107" s="217"/>
      <c r="F107" s="217" t="s">
        <v>728</v>
      </c>
      <c r="H107" s="218">
        <v>49395</v>
      </c>
      <c r="L107" s="215"/>
      <c r="M107" s="219"/>
      <c r="T107" s="220"/>
      <c r="AT107" s="221" t="s">
        <v>223</v>
      </c>
      <c r="AU107" s="221" t="s">
        <v>77</v>
      </c>
      <c r="AV107" s="221" t="s">
        <v>77</v>
      </c>
      <c r="AW107" s="221" t="s">
        <v>149</v>
      </c>
      <c r="AX107" s="221" t="s">
        <v>69</v>
      </c>
      <c r="AY107" s="221" t="s">
        <v>170</v>
      </c>
    </row>
    <row r="108" spans="2:65" s="88" customFormat="1" ht="15.75" customHeight="1">
      <c r="B108" s="102"/>
      <c r="C108" s="198" t="s">
        <v>207</v>
      </c>
      <c r="D108" s="198" t="s">
        <v>173</v>
      </c>
      <c r="E108" s="199" t="s">
        <v>508</v>
      </c>
      <c r="F108" s="200" t="s">
        <v>509</v>
      </c>
      <c r="G108" s="201" t="s">
        <v>199</v>
      </c>
      <c r="H108" s="202">
        <v>122</v>
      </c>
      <c r="I108" s="213"/>
      <c r="J108" s="203">
        <f>ROUND($I$108*$H$108,2)</f>
        <v>0</v>
      </c>
      <c r="K108" s="200" t="s">
        <v>1188</v>
      </c>
      <c r="L108" s="102"/>
      <c r="M108" s="204"/>
      <c r="N108" s="205" t="s">
        <v>40</v>
      </c>
      <c r="P108" s="206">
        <f>$O$108*$H$108</f>
        <v>0</v>
      </c>
      <c r="Q108" s="206">
        <v>0</v>
      </c>
      <c r="R108" s="206">
        <f>$Q$108*$H$108</f>
        <v>0</v>
      </c>
      <c r="S108" s="206">
        <v>0</v>
      </c>
      <c r="T108" s="207">
        <f>$S$108*$H$108</f>
        <v>0</v>
      </c>
      <c r="AR108" s="82" t="s">
        <v>184</v>
      </c>
      <c r="AT108" s="82" t="s">
        <v>173</v>
      </c>
      <c r="AU108" s="82" t="s">
        <v>77</v>
      </c>
      <c r="AY108" s="88" t="s">
        <v>170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82" t="s">
        <v>21</v>
      </c>
      <c r="BK108" s="208">
        <f>ROUND($I$108*$H$108,2)</f>
        <v>0</v>
      </c>
      <c r="BL108" s="82" t="s">
        <v>184</v>
      </c>
      <c r="BM108" s="82" t="s">
        <v>207</v>
      </c>
    </row>
    <row r="109" spans="2:51" s="88" customFormat="1" ht="15.75" customHeight="1">
      <c r="B109" s="215"/>
      <c r="D109" s="216" t="s">
        <v>223</v>
      </c>
      <c r="E109" s="217"/>
      <c r="F109" s="217" t="s">
        <v>729</v>
      </c>
      <c r="H109" s="218">
        <v>122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65" s="88" customFormat="1" ht="15.75" customHeight="1">
      <c r="B110" s="102"/>
      <c r="C110" s="198" t="s">
        <v>261</v>
      </c>
      <c r="D110" s="198" t="s">
        <v>173</v>
      </c>
      <c r="E110" s="199" t="s">
        <v>730</v>
      </c>
      <c r="F110" s="200" t="s">
        <v>274</v>
      </c>
      <c r="G110" s="201" t="s">
        <v>199</v>
      </c>
      <c r="H110" s="202">
        <v>11711</v>
      </c>
      <c r="I110" s="213"/>
      <c r="J110" s="203">
        <f>ROUND($I$110*$H$110,2)</f>
        <v>0</v>
      </c>
      <c r="K110" s="200" t="s">
        <v>1188</v>
      </c>
      <c r="L110" s="102"/>
      <c r="M110" s="204"/>
      <c r="N110" s="205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184</v>
      </c>
      <c r="AT110" s="82" t="s">
        <v>173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261</v>
      </c>
    </row>
    <row r="111" spans="2:51" s="88" customFormat="1" ht="15.75" customHeight="1">
      <c r="B111" s="215"/>
      <c r="D111" s="216" t="s">
        <v>223</v>
      </c>
      <c r="E111" s="217"/>
      <c r="F111" s="217" t="s">
        <v>731</v>
      </c>
      <c r="H111" s="218">
        <v>11711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15.75" customHeight="1">
      <c r="B112" s="102"/>
      <c r="C112" s="198" t="s">
        <v>265</v>
      </c>
      <c r="D112" s="198" t="s">
        <v>173</v>
      </c>
      <c r="E112" s="199" t="s">
        <v>288</v>
      </c>
      <c r="F112" s="200" t="s">
        <v>289</v>
      </c>
      <c r="G112" s="201" t="s">
        <v>180</v>
      </c>
      <c r="H112" s="202">
        <v>5726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265</v>
      </c>
    </row>
    <row r="113" spans="2:47" s="88" customFormat="1" ht="16.5" customHeight="1">
      <c r="B113" s="102"/>
      <c r="D113" s="216" t="s">
        <v>290</v>
      </c>
      <c r="F113" s="228" t="s">
        <v>289</v>
      </c>
      <c r="L113" s="102"/>
      <c r="M113" s="128"/>
      <c r="T113" s="129"/>
      <c r="AT113" s="88" t="s">
        <v>290</v>
      </c>
      <c r="AU113" s="88" t="s">
        <v>77</v>
      </c>
    </row>
    <row r="114" spans="2:51" s="88" customFormat="1" ht="15.75" customHeight="1">
      <c r="B114" s="215"/>
      <c r="D114" s="222" t="s">
        <v>223</v>
      </c>
      <c r="E114" s="221"/>
      <c r="F114" s="217" t="s">
        <v>732</v>
      </c>
      <c r="H114" s="218">
        <v>5726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65" s="88" customFormat="1" ht="15.75" customHeight="1">
      <c r="B115" s="102"/>
      <c r="C115" s="198" t="s">
        <v>269</v>
      </c>
      <c r="D115" s="198" t="s">
        <v>173</v>
      </c>
      <c r="E115" s="199" t="s">
        <v>293</v>
      </c>
      <c r="F115" s="200" t="s">
        <v>294</v>
      </c>
      <c r="G115" s="201" t="s">
        <v>180</v>
      </c>
      <c r="H115" s="202">
        <v>22926.1</v>
      </c>
      <c r="I115" s="213"/>
      <c r="J115" s="203">
        <f>ROUND($I$115*$H$115,2)</f>
        <v>0</v>
      </c>
      <c r="K115" s="200" t="s">
        <v>1188</v>
      </c>
      <c r="L115" s="102"/>
      <c r="M115" s="204"/>
      <c r="N115" s="205" t="s">
        <v>40</v>
      </c>
      <c r="P115" s="206">
        <f>$O$115*$H$115</f>
        <v>0</v>
      </c>
      <c r="Q115" s="206">
        <v>0</v>
      </c>
      <c r="R115" s="206">
        <f>$Q$115*$H$115</f>
        <v>0</v>
      </c>
      <c r="S115" s="206">
        <v>0</v>
      </c>
      <c r="T115" s="207">
        <f>$S$115*$H$115</f>
        <v>0</v>
      </c>
      <c r="AR115" s="82" t="s">
        <v>184</v>
      </c>
      <c r="AT115" s="82" t="s">
        <v>173</v>
      </c>
      <c r="AU115" s="82" t="s">
        <v>77</v>
      </c>
      <c r="AY115" s="88" t="s">
        <v>170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82" t="s">
        <v>21</v>
      </c>
      <c r="BK115" s="208">
        <f>ROUND($I$115*$H$115,2)</f>
        <v>0</v>
      </c>
      <c r="BL115" s="82" t="s">
        <v>184</v>
      </c>
      <c r="BM115" s="82" t="s">
        <v>269</v>
      </c>
    </row>
    <row r="116" spans="2:51" s="88" customFormat="1" ht="15.75" customHeight="1">
      <c r="B116" s="215"/>
      <c r="D116" s="216" t="s">
        <v>223</v>
      </c>
      <c r="E116" s="217"/>
      <c r="F116" s="217" t="s">
        <v>733</v>
      </c>
      <c r="H116" s="218">
        <v>22926.1</v>
      </c>
      <c r="L116" s="215"/>
      <c r="M116" s="219"/>
      <c r="T116" s="220"/>
      <c r="AT116" s="221" t="s">
        <v>223</v>
      </c>
      <c r="AU116" s="221" t="s">
        <v>77</v>
      </c>
      <c r="AV116" s="221" t="s">
        <v>77</v>
      </c>
      <c r="AW116" s="221" t="s">
        <v>149</v>
      </c>
      <c r="AX116" s="221" t="s">
        <v>69</v>
      </c>
      <c r="AY116" s="221" t="s">
        <v>170</v>
      </c>
    </row>
    <row r="117" spans="2:65" s="88" customFormat="1" ht="15.75" customHeight="1">
      <c r="B117" s="102"/>
      <c r="C117" s="198" t="s">
        <v>8</v>
      </c>
      <c r="D117" s="198" t="s">
        <v>173</v>
      </c>
      <c r="E117" s="199" t="s">
        <v>302</v>
      </c>
      <c r="F117" s="200" t="s">
        <v>303</v>
      </c>
      <c r="G117" s="201" t="s">
        <v>180</v>
      </c>
      <c r="H117" s="202">
        <v>55725.1</v>
      </c>
      <c r="I117" s="213"/>
      <c r="J117" s="203">
        <f>ROUND($I$117*$H$117,2)</f>
        <v>0</v>
      </c>
      <c r="K117" s="200" t="s">
        <v>1188</v>
      </c>
      <c r="L117" s="102"/>
      <c r="M117" s="204"/>
      <c r="N117" s="205" t="s">
        <v>40</v>
      </c>
      <c r="P117" s="206">
        <f>$O$117*$H$117</f>
        <v>0</v>
      </c>
      <c r="Q117" s="206">
        <v>0</v>
      </c>
      <c r="R117" s="206">
        <f>$Q$117*$H$117</f>
        <v>0</v>
      </c>
      <c r="S117" s="206">
        <v>0</v>
      </c>
      <c r="T117" s="207">
        <f>$S$117*$H$117</f>
        <v>0</v>
      </c>
      <c r="AR117" s="82" t="s">
        <v>184</v>
      </c>
      <c r="AT117" s="82" t="s">
        <v>173</v>
      </c>
      <c r="AU117" s="82" t="s">
        <v>77</v>
      </c>
      <c r="AY117" s="88" t="s">
        <v>170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82" t="s">
        <v>21</v>
      </c>
      <c r="BK117" s="208">
        <f>ROUND($I$117*$H$117,2)</f>
        <v>0</v>
      </c>
      <c r="BL117" s="82" t="s">
        <v>184</v>
      </c>
      <c r="BM117" s="82" t="s">
        <v>8</v>
      </c>
    </row>
    <row r="118" spans="2:51" s="88" customFormat="1" ht="15.75" customHeight="1">
      <c r="B118" s="215"/>
      <c r="D118" s="216" t="s">
        <v>223</v>
      </c>
      <c r="E118" s="217"/>
      <c r="F118" s="217" t="s">
        <v>734</v>
      </c>
      <c r="H118" s="218">
        <v>55725.1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198" t="s">
        <v>276</v>
      </c>
      <c r="D119" s="198" t="s">
        <v>173</v>
      </c>
      <c r="E119" s="199" t="s">
        <v>735</v>
      </c>
      <c r="F119" s="200" t="s">
        <v>736</v>
      </c>
      <c r="G119" s="201" t="s">
        <v>180</v>
      </c>
      <c r="H119" s="202">
        <v>5726</v>
      </c>
      <c r="I119" s="213"/>
      <c r="J119" s="203">
        <f>ROUND($I$119*$H$119,2)</f>
        <v>0</v>
      </c>
      <c r="K119" s="200" t="s">
        <v>1188</v>
      </c>
      <c r="L119" s="102"/>
      <c r="M119" s="204"/>
      <c r="N119" s="205" t="s">
        <v>40</v>
      </c>
      <c r="P119" s="206">
        <f>$O$119*$H$119</f>
        <v>0</v>
      </c>
      <c r="Q119" s="206">
        <v>0</v>
      </c>
      <c r="R119" s="206">
        <f>$Q$119*$H$119</f>
        <v>0</v>
      </c>
      <c r="S119" s="206">
        <v>0</v>
      </c>
      <c r="T119" s="207">
        <f>$S$119*$H$119</f>
        <v>0</v>
      </c>
      <c r="AR119" s="82" t="s">
        <v>184</v>
      </c>
      <c r="AT119" s="82" t="s">
        <v>173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276</v>
      </c>
    </row>
    <row r="120" spans="2:51" s="88" customFormat="1" ht="15.75" customHeight="1">
      <c r="B120" s="215"/>
      <c r="D120" s="216" t="s">
        <v>223</v>
      </c>
      <c r="E120" s="217"/>
      <c r="F120" s="217" t="s">
        <v>732</v>
      </c>
      <c r="H120" s="218">
        <v>5726</v>
      </c>
      <c r="L120" s="215"/>
      <c r="M120" s="219"/>
      <c r="T120" s="220"/>
      <c r="AT120" s="221" t="s">
        <v>223</v>
      </c>
      <c r="AU120" s="221" t="s">
        <v>77</v>
      </c>
      <c r="AV120" s="221" t="s">
        <v>77</v>
      </c>
      <c r="AW120" s="221" t="s">
        <v>149</v>
      </c>
      <c r="AX120" s="221" t="s">
        <v>69</v>
      </c>
      <c r="AY120" s="221" t="s">
        <v>170</v>
      </c>
    </row>
    <row r="121" spans="2:65" s="88" customFormat="1" ht="15.75" customHeight="1">
      <c r="B121" s="102"/>
      <c r="C121" s="229" t="s">
        <v>284</v>
      </c>
      <c r="D121" s="229" t="s">
        <v>308</v>
      </c>
      <c r="E121" s="230" t="s">
        <v>737</v>
      </c>
      <c r="F121" s="231" t="s">
        <v>310</v>
      </c>
      <c r="G121" s="232" t="s">
        <v>311</v>
      </c>
      <c r="H121" s="233">
        <v>103.068</v>
      </c>
      <c r="I121" s="238"/>
      <c r="J121" s="234">
        <f>ROUND($I$121*$H$121,2)</f>
        <v>0</v>
      </c>
      <c r="K121" s="231"/>
      <c r="L121" s="235"/>
      <c r="M121" s="236"/>
      <c r="N121" s="237" t="s">
        <v>40</v>
      </c>
      <c r="P121" s="206">
        <f>$O$121*$H$121</f>
        <v>0</v>
      </c>
      <c r="Q121" s="206">
        <v>0.001</v>
      </c>
      <c r="R121" s="206">
        <f>$Q$121*$H$121</f>
        <v>0.103068</v>
      </c>
      <c r="S121" s="206">
        <v>0</v>
      </c>
      <c r="T121" s="207">
        <f>$S$121*$H$121</f>
        <v>0</v>
      </c>
      <c r="AR121" s="82" t="s">
        <v>196</v>
      </c>
      <c r="AT121" s="82" t="s">
        <v>308</v>
      </c>
      <c r="AU121" s="82" t="s">
        <v>77</v>
      </c>
      <c r="AY121" s="88" t="s">
        <v>170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82" t="s">
        <v>21</v>
      </c>
      <c r="BK121" s="208">
        <f>ROUND($I$121*$H$121,2)</f>
        <v>0</v>
      </c>
      <c r="BL121" s="82" t="s">
        <v>184</v>
      </c>
      <c r="BM121" s="82" t="s">
        <v>284</v>
      </c>
    </row>
    <row r="122" spans="2:51" s="88" customFormat="1" ht="15.75" customHeight="1">
      <c r="B122" s="215"/>
      <c r="D122" s="216" t="s">
        <v>223</v>
      </c>
      <c r="E122" s="217"/>
      <c r="F122" s="217" t="s">
        <v>738</v>
      </c>
      <c r="H122" s="218">
        <v>103.068</v>
      </c>
      <c r="L122" s="215"/>
      <c r="M122" s="219"/>
      <c r="T122" s="220"/>
      <c r="AT122" s="221" t="s">
        <v>223</v>
      </c>
      <c r="AU122" s="221" t="s">
        <v>77</v>
      </c>
      <c r="AV122" s="221" t="s">
        <v>77</v>
      </c>
      <c r="AW122" s="221" t="s">
        <v>149</v>
      </c>
      <c r="AX122" s="221" t="s">
        <v>69</v>
      </c>
      <c r="AY122" s="221" t="s">
        <v>170</v>
      </c>
    </row>
    <row r="123" spans="2:63" s="188" customFormat="1" ht="30.75" customHeight="1">
      <c r="B123" s="187"/>
      <c r="D123" s="189" t="s">
        <v>68</v>
      </c>
      <c r="E123" s="196" t="s">
        <v>368</v>
      </c>
      <c r="F123" s="196" t="s">
        <v>369</v>
      </c>
      <c r="J123" s="197">
        <f>$BK$123</f>
        <v>0</v>
      </c>
      <c r="L123" s="187"/>
      <c r="M123" s="192"/>
      <c r="P123" s="193">
        <f>SUM($P$124:$P$125)</f>
        <v>0</v>
      </c>
      <c r="R123" s="193">
        <f>SUM($R$124:$R$125)</f>
        <v>9616.320000000002</v>
      </c>
      <c r="T123" s="194">
        <f>SUM($T$124:$T$125)</f>
        <v>0</v>
      </c>
      <c r="AR123" s="189" t="s">
        <v>21</v>
      </c>
      <c r="AT123" s="189" t="s">
        <v>68</v>
      </c>
      <c r="AU123" s="189" t="s">
        <v>21</v>
      </c>
      <c r="AY123" s="189" t="s">
        <v>170</v>
      </c>
      <c r="BK123" s="195">
        <f>SUM($BK$124:$BK$125)</f>
        <v>0</v>
      </c>
    </row>
    <row r="124" spans="2:65" s="88" customFormat="1" ht="15.75" customHeight="1">
      <c r="B124" s="102"/>
      <c r="C124" s="198" t="s">
        <v>287</v>
      </c>
      <c r="D124" s="198" t="s">
        <v>173</v>
      </c>
      <c r="E124" s="199" t="s">
        <v>739</v>
      </c>
      <c r="F124" s="200" t="s">
        <v>740</v>
      </c>
      <c r="G124" s="201" t="s">
        <v>199</v>
      </c>
      <c r="H124" s="202">
        <v>4452</v>
      </c>
      <c r="I124" s="213"/>
      <c r="J124" s="203">
        <f>ROUND($I$124*$H$124,2)</f>
        <v>0</v>
      </c>
      <c r="K124" s="200" t="s">
        <v>1188</v>
      </c>
      <c r="L124" s="102"/>
      <c r="M124" s="204"/>
      <c r="N124" s="205" t="s">
        <v>40</v>
      </c>
      <c r="P124" s="206">
        <f>$O$124*$H$124</f>
        <v>0</v>
      </c>
      <c r="Q124" s="206">
        <v>2.16</v>
      </c>
      <c r="R124" s="206">
        <f>$Q$124*$H$124</f>
        <v>9616.320000000002</v>
      </c>
      <c r="S124" s="206">
        <v>0</v>
      </c>
      <c r="T124" s="207">
        <f>$S$124*$H$124</f>
        <v>0</v>
      </c>
      <c r="AR124" s="82" t="s">
        <v>184</v>
      </c>
      <c r="AT124" s="82" t="s">
        <v>173</v>
      </c>
      <c r="AU124" s="82" t="s">
        <v>77</v>
      </c>
      <c r="AY124" s="88" t="s">
        <v>170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82" t="s">
        <v>21</v>
      </c>
      <c r="BK124" s="208">
        <f>ROUND($I$124*$H$124,2)</f>
        <v>0</v>
      </c>
      <c r="BL124" s="82" t="s">
        <v>184</v>
      </c>
      <c r="BM124" s="82" t="s">
        <v>287</v>
      </c>
    </row>
    <row r="125" spans="2:51" s="88" customFormat="1" ht="15.75" customHeight="1">
      <c r="B125" s="215"/>
      <c r="D125" s="216" t="s">
        <v>223</v>
      </c>
      <c r="E125" s="217"/>
      <c r="F125" s="217" t="s">
        <v>741</v>
      </c>
      <c r="H125" s="218">
        <v>4452</v>
      </c>
      <c r="L125" s="215"/>
      <c r="M125" s="219"/>
      <c r="T125" s="220"/>
      <c r="AT125" s="221" t="s">
        <v>223</v>
      </c>
      <c r="AU125" s="221" t="s">
        <v>77</v>
      </c>
      <c r="AV125" s="221" t="s">
        <v>77</v>
      </c>
      <c r="AW125" s="221" t="s">
        <v>149</v>
      </c>
      <c r="AX125" s="221" t="s">
        <v>69</v>
      </c>
      <c r="AY125" s="221" t="s">
        <v>170</v>
      </c>
    </row>
    <row r="126" spans="2:63" s="188" customFormat="1" ht="30.75" customHeight="1">
      <c r="B126" s="187"/>
      <c r="D126" s="189" t="s">
        <v>68</v>
      </c>
      <c r="E126" s="196" t="s">
        <v>400</v>
      </c>
      <c r="F126" s="196" t="s">
        <v>401</v>
      </c>
      <c r="J126" s="197">
        <f>$BK$126</f>
        <v>0</v>
      </c>
      <c r="L126" s="187"/>
      <c r="M126" s="192"/>
      <c r="P126" s="193">
        <f>SUM($P$127:$P$132)</f>
        <v>0</v>
      </c>
      <c r="R126" s="193">
        <f>SUM($R$127:$R$132)</f>
        <v>2.28558</v>
      </c>
      <c r="T126" s="194">
        <f>SUM($T$127:$T$132)</f>
        <v>0</v>
      </c>
      <c r="AR126" s="189" t="s">
        <v>21</v>
      </c>
      <c r="AT126" s="189" t="s">
        <v>68</v>
      </c>
      <c r="AU126" s="189" t="s">
        <v>21</v>
      </c>
      <c r="AY126" s="189" t="s">
        <v>170</v>
      </c>
      <c r="BK126" s="195">
        <f>SUM($BK$127:$BK$132)</f>
        <v>0</v>
      </c>
    </row>
    <row r="127" spans="2:65" s="88" customFormat="1" ht="15.75" customHeight="1">
      <c r="B127" s="102"/>
      <c r="C127" s="198" t="s">
        <v>292</v>
      </c>
      <c r="D127" s="198" t="s">
        <v>173</v>
      </c>
      <c r="E127" s="199" t="s">
        <v>742</v>
      </c>
      <c r="F127" s="200" t="s">
        <v>743</v>
      </c>
      <c r="G127" s="201" t="s">
        <v>423</v>
      </c>
      <c r="H127" s="202">
        <v>33</v>
      </c>
      <c r="I127" s="213"/>
      <c r="J127" s="203">
        <f>ROUND($I$127*$H$127,2)</f>
        <v>0</v>
      </c>
      <c r="K127" s="200" t="s">
        <v>1188</v>
      </c>
      <c r="L127" s="102"/>
      <c r="M127" s="204"/>
      <c r="N127" s="205" t="s">
        <v>40</v>
      </c>
      <c r="P127" s="206">
        <f>$O$127*$H$127</f>
        <v>0</v>
      </c>
      <c r="Q127" s="206">
        <v>0.06926</v>
      </c>
      <c r="R127" s="206">
        <f>$Q$127*$H$127</f>
        <v>2.28558</v>
      </c>
      <c r="S127" s="206">
        <v>0</v>
      </c>
      <c r="T127" s="207">
        <f>$S$127*$H$127</f>
        <v>0</v>
      </c>
      <c r="AR127" s="82" t="s">
        <v>184</v>
      </c>
      <c r="AT127" s="82" t="s">
        <v>173</v>
      </c>
      <c r="AU127" s="82" t="s">
        <v>77</v>
      </c>
      <c r="AY127" s="88" t="s">
        <v>170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82" t="s">
        <v>21</v>
      </c>
      <c r="BK127" s="208">
        <f>ROUND($I$127*$H$127,2)</f>
        <v>0</v>
      </c>
      <c r="BL127" s="82" t="s">
        <v>184</v>
      </c>
      <c r="BM127" s="82" t="s">
        <v>292</v>
      </c>
    </row>
    <row r="128" spans="2:51" s="88" customFormat="1" ht="15.75" customHeight="1">
      <c r="B128" s="215"/>
      <c r="D128" s="216" t="s">
        <v>223</v>
      </c>
      <c r="E128" s="217"/>
      <c r="F128" s="217" t="s">
        <v>744</v>
      </c>
      <c r="H128" s="218">
        <v>33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65" s="88" customFormat="1" ht="15.75" customHeight="1">
      <c r="B129" s="102"/>
      <c r="C129" s="198" t="s">
        <v>301</v>
      </c>
      <c r="D129" s="198" t="s">
        <v>173</v>
      </c>
      <c r="E129" s="199" t="s">
        <v>745</v>
      </c>
      <c r="F129" s="200" t="s">
        <v>746</v>
      </c>
      <c r="G129" s="201" t="s">
        <v>359</v>
      </c>
      <c r="H129" s="202">
        <v>9</v>
      </c>
      <c r="I129" s="213"/>
      <c r="J129" s="203">
        <f>ROUND($I$129*$H$129,2)</f>
        <v>0</v>
      </c>
      <c r="K129" s="200" t="s">
        <v>1188</v>
      </c>
      <c r="L129" s="102"/>
      <c r="M129" s="204"/>
      <c r="N129" s="205" t="s">
        <v>40</v>
      </c>
      <c r="P129" s="206">
        <f>$O$129*$H$129</f>
        <v>0</v>
      </c>
      <c r="Q129" s="206">
        <v>0</v>
      </c>
      <c r="R129" s="206">
        <f>$Q$129*$H$129</f>
        <v>0</v>
      </c>
      <c r="S129" s="206">
        <v>0</v>
      </c>
      <c r="T129" s="207">
        <f>$S$129*$H$129</f>
        <v>0</v>
      </c>
      <c r="AR129" s="82" t="s">
        <v>177</v>
      </c>
      <c r="AT129" s="82" t="s">
        <v>173</v>
      </c>
      <c r="AU129" s="82" t="s">
        <v>77</v>
      </c>
      <c r="AY129" s="88" t="s">
        <v>170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82" t="s">
        <v>21</v>
      </c>
      <c r="BK129" s="208">
        <f>ROUND($I$129*$H$129,2)</f>
        <v>0</v>
      </c>
      <c r="BL129" s="82" t="s">
        <v>177</v>
      </c>
      <c r="BM129" s="82" t="s">
        <v>301</v>
      </c>
    </row>
    <row r="130" spans="2:51" s="88" customFormat="1" ht="15.75" customHeight="1">
      <c r="B130" s="215"/>
      <c r="D130" s="216" t="s">
        <v>223</v>
      </c>
      <c r="E130" s="217"/>
      <c r="F130" s="217" t="s">
        <v>747</v>
      </c>
      <c r="H130" s="218">
        <v>9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65" s="88" customFormat="1" ht="15.75" customHeight="1">
      <c r="B131" s="102"/>
      <c r="C131" s="198" t="s">
        <v>7</v>
      </c>
      <c r="D131" s="198" t="s">
        <v>173</v>
      </c>
      <c r="E131" s="199" t="s">
        <v>748</v>
      </c>
      <c r="F131" s="200" t="s">
        <v>749</v>
      </c>
      <c r="G131" s="201" t="s">
        <v>359</v>
      </c>
      <c r="H131" s="202">
        <v>13</v>
      </c>
      <c r="I131" s="213"/>
      <c r="J131" s="203">
        <f>ROUND($I$131*$H$131,2)</f>
        <v>0</v>
      </c>
      <c r="K131" s="200" t="s">
        <v>1188</v>
      </c>
      <c r="L131" s="102"/>
      <c r="M131" s="204"/>
      <c r="N131" s="205" t="s">
        <v>40</v>
      </c>
      <c r="P131" s="206">
        <f>$O$131*$H$131</f>
        <v>0</v>
      </c>
      <c r="Q131" s="206">
        <v>0</v>
      </c>
      <c r="R131" s="206">
        <f>$Q$131*$H$131</f>
        <v>0</v>
      </c>
      <c r="S131" s="206">
        <v>0</v>
      </c>
      <c r="T131" s="207">
        <f>$S$131*$H$131</f>
        <v>0</v>
      </c>
      <c r="AR131" s="82" t="s">
        <v>177</v>
      </c>
      <c r="AT131" s="82" t="s">
        <v>173</v>
      </c>
      <c r="AU131" s="82" t="s">
        <v>77</v>
      </c>
      <c r="AY131" s="88" t="s">
        <v>170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82" t="s">
        <v>21</v>
      </c>
      <c r="BK131" s="208">
        <f>ROUND($I$131*$H$131,2)</f>
        <v>0</v>
      </c>
      <c r="BL131" s="82" t="s">
        <v>177</v>
      </c>
      <c r="BM131" s="82" t="s">
        <v>7</v>
      </c>
    </row>
    <row r="132" spans="2:51" s="88" customFormat="1" ht="15.75" customHeight="1">
      <c r="B132" s="215"/>
      <c r="D132" s="216" t="s">
        <v>223</v>
      </c>
      <c r="E132" s="217"/>
      <c r="F132" s="217" t="s">
        <v>750</v>
      </c>
      <c r="H132" s="218">
        <v>13</v>
      </c>
      <c r="L132" s="215"/>
      <c r="M132" s="219"/>
      <c r="T132" s="220"/>
      <c r="AT132" s="221" t="s">
        <v>223</v>
      </c>
      <c r="AU132" s="221" t="s">
        <v>77</v>
      </c>
      <c r="AV132" s="221" t="s">
        <v>77</v>
      </c>
      <c r="AW132" s="221" t="s">
        <v>149</v>
      </c>
      <c r="AX132" s="221" t="s">
        <v>69</v>
      </c>
      <c r="AY132" s="221" t="s">
        <v>170</v>
      </c>
    </row>
    <row r="133" spans="2:63" s="188" customFormat="1" ht="30.75" customHeight="1">
      <c r="B133" s="187"/>
      <c r="D133" s="189" t="s">
        <v>68</v>
      </c>
      <c r="E133" s="196" t="s">
        <v>412</v>
      </c>
      <c r="F133" s="196" t="s">
        <v>413</v>
      </c>
      <c r="J133" s="197">
        <f>$BK$133</f>
        <v>0</v>
      </c>
      <c r="L133" s="187"/>
      <c r="M133" s="192"/>
      <c r="P133" s="193">
        <f>$P$134</f>
        <v>0</v>
      </c>
      <c r="R133" s="193">
        <f>$R$134</f>
        <v>0</v>
      </c>
      <c r="T133" s="194">
        <f>$T$134</f>
        <v>0</v>
      </c>
      <c r="AR133" s="189" t="s">
        <v>21</v>
      </c>
      <c r="AT133" s="189" t="s">
        <v>68</v>
      </c>
      <c r="AU133" s="189" t="s">
        <v>21</v>
      </c>
      <c r="AY133" s="189" t="s">
        <v>170</v>
      </c>
      <c r="BK133" s="195">
        <f>$BK$134</f>
        <v>0</v>
      </c>
    </row>
    <row r="134" spans="2:65" s="88" customFormat="1" ht="15.75" customHeight="1">
      <c r="B134" s="102"/>
      <c r="C134" s="198" t="s">
        <v>307</v>
      </c>
      <c r="D134" s="198" t="s">
        <v>173</v>
      </c>
      <c r="E134" s="199" t="s">
        <v>751</v>
      </c>
      <c r="F134" s="200" t="s">
        <v>752</v>
      </c>
      <c r="G134" s="201" t="s">
        <v>340</v>
      </c>
      <c r="H134" s="202">
        <v>9618.709</v>
      </c>
      <c r="I134" s="213"/>
      <c r="J134" s="203">
        <f>ROUND($I$134*$H$134,2)</f>
        <v>0</v>
      </c>
      <c r="K134" s="200" t="s">
        <v>1188</v>
      </c>
      <c r="L134" s="102"/>
      <c r="M134" s="204"/>
      <c r="N134" s="205" t="s">
        <v>40</v>
      </c>
      <c r="P134" s="206">
        <f>$O$134*$H$134</f>
        <v>0</v>
      </c>
      <c r="Q134" s="206">
        <v>0</v>
      </c>
      <c r="R134" s="206">
        <f>$Q$134*$H$134</f>
        <v>0</v>
      </c>
      <c r="S134" s="206">
        <v>0</v>
      </c>
      <c r="T134" s="207">
        <f>$S$134*$H$134</f>
        <v>0</v>
      </c>
      <c r="AR134" s="82" t="s">
        <v>184</v>
      </c>
      <c r="AT134" s="82" t="s">
        <v>173</v>
      </c>
      <c r="AU134" s="82" t="s">
        <v>77</v>
      </c>
      <c r="AY134" s="88" t="s">
        <v>170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82" t="s">
        <v>21</v>
      </c>
      <c r="BK134" s="208">
        <f>ROUND($I$134*$H$134,2)</f>
        <v>0</v>
      </c>
      <c r="BL134" s="82" t="s">
        <v>184</v>
      </c>
      <c r="BM134" s="82" t="s">
        <v>307</v>
      </c>
    </row>
    <row r="135" spans="2:63" s="188" customFormat="1" ht="37.5" customHeight="1">
      <c r="B135" s="187"/>
      <c r="D135" s="189" t="s">
        <v>68</v>
      </c>
      <c r="E135" s="190" t="s">
        <v>206</v>
      </c>
      <c r="F135" s="190" t="s">
        <v>206</v>
      </c>
      <c r="J135" s="191">
        <f>$BK$135</f>
        <v>0</v>
      </c>
      <c r="L135" s="187"/>
      <c r="M135" s="192"/>
      <c r="P135" s="193">
        <f>$P$136</f>
        <v>0</v>
      </c>
      <c r="R135" s="193">
        <f>$R$136</f>
        <v>0</v>
      </c>
      <c r="T135" s="194">
        <f>$T$136</f>
        <v>0</v>
      </c>
      <c r="AR135" s="189" t="s">
        <v>187</v>
      </c>
      <c r="AT135" s="189" t="s">
        <v>68</v>
      </c>
      <c r="AU135" s="189" t="s">
        <v>69</v>
      </c>
      <c r="AY135" s="189" t="s">
        <v>170</v>
      </c>
      <c r="BK135" s="195">
        <f>$BK$136</f>
        <v>0</v>
      </c>
    </row>
    <row r="136" spans="2:63" s="188" customFormat="1" ht="21" customHeight="1">
      <c r="B136" s="187"/>
      <c r="D136" s="189" t="s">
        <v>68</v>
      </c>
      <c r="E136" s="196" t="s">
        <v>206</v>
      </c>
      <c r="F136" s="196" t="s">
        <v>206</v>
      </c>
      <c r="J136" s="197">
        <f>$BK$136</f>
        <v>0</v>
      </c>
      <c r="L136" s="187"/>
      <c r="M136" s="192"/>
      <c r="P136" s="193">
        <f>$P$137</f>
        <v>0</v>
      </c>
      <c r="R136" s="193">
        <f>$R$137</f>
        <v>0</v>
      </c>
      <c r="T136" s="194">
        <f>$T$137</f>
        <v>0</v>
      </c>
      <c r="AR136" s="189" t="s">
        <v>187</v>
      </c>
      <c r="AT136" s="189" t="s">
        <v>68</v>
      </c>
      <c r="AU136" s="189" t="s">
        <v>21</v>
      </c>
      <c r="AY136" s="189" t="s">
        <v>170</v>
      </c>
      <c r="BK136" s="195">
        <f>$BK$137</f>
        <v>0</v>
      </c>
    </row>
    <row r="137" spans="2:65" s="88" customFormat="1" ht="15.75" customHeight="1">
      <c r="B137" s="102"/>
      <c r="C137" s="201" t="s">
        <v>315</v>
      </c>
      <c r="D137" s="201" t="s">
        <v>173</v>
      </c>
      <c r="E137" s="199" t="s">
        <v>753</v>
      </c>
      <c r="F137" s="200" t="s">
        <v>209</v>
      </c>
      <c r="G137" s="201" t="s">
        <v>210</v>
      </c>
      <c r="H137" s="214"/>
      <c r="I137" s="213"/>
      <c r="J137" s="203">
        <f>ROUND($I$137*$H$137,2)</f>
        <v>0</v>
      </c>
      <c r="K137" s="200"/>
      <c r="L137" s="102"/>
      <c r="M137" s="204"/>
      <c r="N137" s="209" t="s">
        <v>40</v>
      </c>
      <c r="O137" s="210"/>
      <c r="P137" s="211">
        <f>$O$137*$H$137</f>
        <v>0</v>
      </c>
      <c r="Q137" s="211">
        <v>0</v>
      </c>
      <c r="R137" s="211">
        <f>$Q$137*$H$137</f>
        <v>0</v>
      </c>
      <c r="S137" s="211">
        <v>0</v>
      </c>
      <c r="T137" s="212">
        <f>$S$137*$H$137</f>
        <v>0</v>
      </c>
      <c r="AR137" s="82" t="s">
        <v>211</v>
      </c>
      <c r="AT137" s="82" t="s">
        <v>173</v>
      </c>
      <c r="AU137" s="82" t="s">
        <v>77</v>
      </c>
      <c r="AY137" s="82" t="s">
        <v>170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82" t="s">
        <v>21</v>
      </c>
      <c r="BK137" s="208">
        <f>ROUND($I$137*$H$137,2)</f>
        <v>0</v>
      </c>
      <c r="BL137" s="82" t="s">
        <v>211</v>
      </c>
      <c r="BM137" s="82" t="s">
        <v>315</v>
      </c>
    </row>
    <row r="138" spans="2:12" s="88" customFormat="1" ht="7.5" customHeight="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02"/>
    </row>
    <row r="218" s="87" customFormat="1" ht="14.25" customHeight="1"/>
  </sheetData>
  <sheetProtection password="CB71" sheet="1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95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754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ROUND($J$86,2)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ROUND(SUM($BE$86:$BE$145),2)</f>
        <v>0</v>
      </c>
      <c r="I30" s="163">
        <v>0.21</v>
      </c>
      <c r="J30" s="162">
        <f>ROUND(ROUND((SUM($BE$86:$BE$145)),2)*$I$30,2)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ROUND(SUM($BF$86:$BF$145),2)</f>
        <v>0</v>
      </c>
      <c r="I31" s="163">
        <v>0.15</v>
      </c>
      <c r="J31" s="162">
        <f>ROUND(ROUND((SUM($BF$86:$BF$145)),2)*$I$31,2)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ROUND(SUM($BG$86:$BG$145),2)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ROUND(SUM($BH$86:$BH$145),2)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ROUND(SUM($BI$86:$BI$145),2)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06 - Přelivný objekt hráze Marcela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$J$86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$J$87</f>
        <v>0</v>
      </c>
      <c r="K57" s="172"/>
    </row>
    <row r="58" spans="2:11" s="173" customFormat="1" ht="21" customHeight="1">
      <c r="B58" s="174"/>
      <c r="D58" s="175" t="s">
        <v>213</v>
      </c>
      <c r="E58" s="175"/>
      <c r="F58" s="175"/>
      <c r="G58" s="175"/>
      <c r="H58" s="175"/>
      <c r="I58" s="175"/>
      <c r="J58" s="176">
        <f>$J$88</f>
        <v>0</v>
      </c>
      <c r="K58" s="177"/>
    </row>
    <row r="59" spans="2:11" s="173" customFormat="1" ht="21" customHeight="1">
      <c r="B59" s="174"/>
      <c r="D59" s="175" t="s">
        <v>214</v>
      </c>
      <c r="E59" s="175"/>
      <c r="F59" s="175"/>
      <c r="G59" s="175"/>
      <c r="H59" s="175"/>
      <c r="I59" s="175"/>
      <c r="J59" s="176">
        <f>$J$94</f>
        <v>0</v>
      </c>
      <c r="K59" s="177"/>
    </row>
    <row r="60" spans="2:11" s="173" customFormat="1" ht="21" customHeight="1">
      <c r="B60" s="174"/>
      <c r="D60" s="175" t="s">
        <v>627</v>
      </c>
      <c r="E60" s="175"/>
      <c r="F60" s="175"/>
      <c r="G60" s="175"/>
      <c r="H60" s="175"/>
      <c r="I60" s="175"/>
      <c r="J60" s="176">
        <f>$J$106</f>
        <v>0</v>
      </c>
      <c r="K60" s="177"/>
    </row>
    <row r="61" spans="2:11" s="173" customFormat="1" ht="21" customHeight="1">
      <c r="B61" s="174"/>
      <c r="D61" s="175" t="s">
        <v>628</v>
      </c>
      <c r="E61" s="175"/>
      <c r="F61" s="175"/>
      <c r="G61" s="175"/>
      <c r="H61" s="175"/>
      <c r="I61" s="175"/>
      <c r="J61" s="176">
        <f>$J$109</f>
        <v>0</v>
      </c>
      <c r="K61" s="177"/>
    </row>
    <row r="62" spans="2:11" s="173" customFormat="1" ht="21" customHeight="1">
      <c r="B62" s="174"/>
      <c r="D62" s="175" t="s">
        <v>217</v>
      </c>
      <c r="E62" s="175"/>
      <c r="F62" s="175"/>
      <c r="G62" s="175"/>
      <c r="H62" s="175"/>
      <c r="I62" s="175"/>
      <c r="J62" s="176">
        <f>$J$113</f>
        <v>0</v>
      </c>
      <c r="K62" s="177"/>
    </row>
    <row r="63" spans="2:11" s="173" customFormat="1" ht="21" customHeight="1">
      <c r="B63" s="174"/>
      <c r="D63" s="175" t="s">
        <v>218</v>
      </c>
      <c r="E63" s="175"/>
      <c r="F63" s="175"/>
      <c r="G63" s="175"/>
      <c r="H63" s="175"/>
      <c r="I63" s="175"/>
      <c r="J63" s="176">
        <f>$J$136</f>
        <v>0</v>
      </c>
      <c r="K63" s="177"/>
    </row>
    <row r="64" spans="2:11" s="143" customFormat="1" ht="25.5" customHeight="1">
      <c r="B64" s="169"/>
      <c r="D64" s="170" t="s">
        <v>219</v>
      </c>
      <c r="E64" s="170"/>
      <c r="F64" s="170"/>
      <c r="G64" s="170"/>
      <c r="H64" s="170"/>
      <c r="I64" s="170"/>
      <c r="J64" s="171">
        <f>$J$138</f>
        <v>0</v>
      </c>
      <c r="K64" s="172"/>
    </row>
    <row r="65" spans="2:11" s="173" customFormat="1" ht="21" customHeight="1">
      <c r="B65" s="174"/>
      <c r="D65" s="175" t="s">
        <v>220</v>
      </c>
      <c r="E65" s="175"/>
      <c r="F65" s="175"/>
      <c r="G65" s="175"/>
      <c r="H65" s="175"/>
      <c r="I65" s="175"/>
      <c r="J65" s="176">
        <f>$J$139</f>
        <v>0</v>
      </c>
      <c r="K65" s="177"/>
    </row>
    <row r="66" spans="2:11" s="143" customFormat="1" ht="25.5" customHeight="1">
      <c r="B66" s="169"/>
      <c r="D66" s="170" t="s">
        <v>152</v>
      </c>
      <c r="E66" s="170"/>
      <c r="F66" s="170"/>
      <c r="G66" s="170"/>
      <c r="H66" s="170"/>
      <c r="I66" s="170"/>
      <c r="J66" s="171">
        <f>$J$144</f>
        <v>0</v>
      </c>
      <c r="K66" s="172"/>
    </row>
    <row r="67" spans="2:11" s="88" customFormat="1" ht="22.5" customHeight="1">
      <c r="B67" s="102"/>
      <c r="K67" s="105"/>
    </row>
    <row r="68" spans="2:11" s="88" customFormat="1" ht="7.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8"/>
    </row>
    <row r="72" spans="2:12" s="88" customFormat="1" ht="7.5" customHeight="1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02"/>
    </row>
    <row r="73" spans="2:12" s="88" customFormat="1" ht="37.5" customHeight="1">
      <c r="B73" s="102"/>
      <c r="C73" s="93" t="s">
        <v>154</v>
      </c>
      <c r="L73" s="102"/>
    </row>
    <row r="74" spans="2:12" s="88" customFormat="1" ht="7.5" customHeight="1">
      <c r="B74" s="102"/>
      <c r="L74" s="102"/>
    </row>
    <row r="75" spans="2:12" s="88" customFormat="1" ht="15" customHeight="1">
      <c r="B75" s="102"/>
      <c r="C75" s="99" t="s">
        <v>16</v>
      </c>
      <c r="L75" s="102"/>
    </row>
    <row r="76" spans="2:12" s="88" customFormat="1" ht="16.5" customHeight="1">
      <c r="B76" s="102"/>
      <c r="E76" s="278" t="str">
        <f>$E$7</f>
        <v>Napojení ÚSES Komořansko - gravitační propojení přeložky vesnického potoka s řekou Bílinou</v>
      </c>
      <c r="F76" s="244"/>
      <c r="G76" s="244"/>
      <c r="H76" s="244"/>
      <c r="L76" s="102"/>
    </row>
    <row r="77" spans="2:12" s="88" customFormat="1" ht="15" customHeight="1">
      <c r="B77" s="102"/>
      <c r="C77" s="99" t="s">
        <v>143</v>
      </c>
      <c r="L77" s="102"/>
    </row>
    <row r="78" spans="2:12" s="88" customFormat="1" ht="19.5" customHeight="1">
      <c r="B78" s="102"/>
      <c r="E78" s="260" t="str">
        <f>$E$9</f>
        <v>SO 06 - Přelivný objekt hráze Marcela</v>
      </c>
      <c r="F78" s="244"/>
      <c r="G78" s="244"/>
      <c r="H78" s="244"/>
      <c r="L78" s="102"/>
    </row>
    <row r="79" spans="2:12" s="88" customFormat="1" ht="7.5" customHeight="1">
      <c r="B79" s="102"/>
      <c r="L79" s="102"/>
    </row>
    <row r="80" spans="2:12" s="88" customFormat="1" ht="18.75" customHeight="1">
      <c r="B80" s="102"/>
      <c r="C80" s="99" t="s">
        <v>22</v>
      </c>
      <c r="F80" s="80" t="str">
        <f>$F$12</f>
        <v> </v>
      </c>
      <c r="I80" s="99" t="s">
        <v>24</v>
      </c>
      <c r="J80" s="125" t="str">
        <f>IF($J$12="","",$J$12)</f>
        <v>09.02.2015</v>
      </c>
      <c r="L80" s="102"/>
    </row>
    <row r="81" spans="2:12" s="88" customFormat="1" ht="7.5" customHeight="1">
      <c r="B81" s="102"/>
      <c r="L81" s="102"/>
    </row>
    <row r="82" spans="2:12" s="88" customFormat="1" ht="15.75" customHeight="1">
      <c r="B82" s="102"/>
      <c r="C82" s="99" t="s">
        <v>27</v>
      </c>
      <c r="F82" s="80" t="str">
        <f>$E$15</f>
        <v> Ministerstvo financí</v>
      </c>
      <c r="I82" s="99" t="s">
        <v>32</v>
      </c>
      <c r="J82" s="80" t="str">
        <f>$E$21</f>
        <v> Vodohospodářské projekty Teplice spol. s r.o.</v>
      </c>
      <c r="L82" s="102"/>
    </row>
    <row r="83" spans="2:12" s="88" customFormat="1" ht="15" customHeight="1">
      <c r="B83" s="102"/>
      <c r="C83" s="99" t="s">
        <v>30</v>
      </c>
      <c r="F83" s="80">
        <f>IF($E$18="","",$E$18)</f>
      </c>
      <c r="L83" s="102"/>
    </row>
    <row r="84" spans="2:12" s="88" customFormat="1" ht="11.25" customHeight="1">
      <c r="B84" s="102"/>
      <c r="L84" s="102"/>
    </row>
    <row r="85" spans="2:20" s="178" customFormat="1" ht="30" customHeight="1">
      <c r="B85" s="179"/>
      <c r="C85" s="180" t="s">
        <v>155</v>
      </c>
      <c r="D85" s="181" t="s">
        <v>54</v>
      </c>
      <c r="E85" s="181" t="s">
        <v>50</v>
      </c>
      <c r="F85" s="181" t="s">
        <v>156</v>
      </c>
      <c r="G85" s="181" t="s">
        <v>157</v>
      </c>
      <c r="H85" s="181" t="s">
        <v>158</v>
      </c>
      <c r="I85" s="181" t="s">
        <v>159</v>
      </c>
      <c r="J85" s="181" t="s">
        <v>160</v>
      </c>
      <c r="K85" s="182" t="s">
        <v>161</v>
      </c>
      <c r="L85" s="179"/>
      <c r="M85" s="131" t="s">
        <v>162</v>
      </c>
      <c r="N85" s="132" t="s">
        <v>39</v>
      </c>
      <c r="O85" s="132" t="s">
        <v>163</v>
      </c>
      <c r="P85" s="132" t="s">
        <v>164</v>
      </c>
      <c r="Q85" s="132" t="s">
        <v>165</v>
      </c>
      <c r="R85" s="132" t="s">
        <v>166</v>
      </c>
      <c r="S85" s="132" t="s">
        <v>167</v>
      </c>
      <c r="T85" s="133" t="s">
        <v>168</v>
      </c>
    </row>
    <row r="86" spans="2:63" s="88" customFormat="1" ht="30" customHeight="1">
      <c r="B86" s="102"/>
      <c r="C86" s="136" t="s">
        <v>148</v>
      </c>
      <c r="J86" s="183">
        <f>$BK$86</f>
        <v>0</v>
      </c>
      <c r="L86" s="102"/>
      <c r="M86" s="135"/>
      <c r="N86" s="126"/>
      <c r="O86" s="126"/>
      <c r="P86" s="184">
        <f>$P$87+$P$138+$P$144</f>
        <v>0</v>
      </c>
      <c r="Q86" s="126"/>
      <c r="R86" s="184">
        <f>$R$87+$R$138+$R$144</f>
        <v>194.94498921000002</v>
      </c>
      <c r="S86" s="126"/>
      <c r="T86" s="185">
        <f>$T$87+$T$138+$T$144</f>
        <v>0</v>
      </c>
      <c r="AT86" s="88" t="s">
        <v>68</v>
      </c>
      <c r="AU86" s="88" t="s">
        <v>149</v>
      </c>
      <c r="BK86" s="186">
        <f>$BK$87+$BK$138+$BK$144</f>
        <v>0</v>
      </c>
    </row>
    <row r="87" spans="2:63" s="188" customFormat="1" ht="37.5" customHeight="1">
      <c r="B87" s="187"/>
      <c r="D87" s="189" t="s">
        <v>68</v>
      </c>
      <c r="E87" s="190" t="s">
        <v>169</v>
      </c>
      <c r="F87" s="190" t="s">
        <v>169</v>
      </c>
      <c r="J87" s="191">
        <f>$BK$87</f>
        <v>0</v>
      </c>
      <c r="L87" s="187"/>
      <c r="M87" s="192"/>
      <c r="P87" s="193">
        <f>$P$88+$P$94+$P$106+$P$109+$P$113+$P$136</f>
        <v>0</v>
      </c>
      <c r="R87" s="193">
        <f>$R$88+$R$94+$R$106+$R$109+$R$113+$R$136</f>
        <v>194.94452921</v>
      </c>
      <c r="T87" s="194">
        <f>$T$88+$T$94+$T$106+$T$109+$T$113+$T$136</f>
        <v>0</v>
      </c>
      <c r="AR87" s="189" t="s">
        <v>21</v>
      </c>
      <c r="AT87" s="189" t="s">
        <v>68</v>
      </c>
      <c r="AU87" s="189" t="s">
        <v>69</v>
      </c>
      <c r="AY87" s="189" t="s">
        <v>170</v>
      </c>
      <c r="BK87" s="195">
        <f>$BK$88+$BK$94+$BK$106+$BK$109+$BK$113+$BK$136</f>
        <v>0</v>
      </c>
    </row>
    <row r="88" spans="2:63" s="188" customFormat="1" ht="21" customHeight="1">
      <c r="B88" s="187"/>
      <c r="D88" s="189" t="s">
        <v>68</v>
      </c>
      <c r="E88" s="196" t="s">
        <v>313</v>
      </c>
      <c r="F88" s="196" t="s">
        <v>314</v>
      </c>
      <c r="J88" s="197">
        <f>$BK$88</f>
        <v>0</v>
      </c>
      <c r="L88" s="187"/>
      <c r="M88" s="192"/>
      <c r="P88" s="193">
        <f>SUM($P$89:$P$93)</f>
        <v>0</v>
      </c>
      <c r="R88" s="193">
        <f>SUM($R$89:$R$93)</f>
        <v>0.46148856</v>
      </c>
      <c r="T88" s="194">
        <f>SUM($T$89:$T$93)</f>
        <v>0</v>
      </c>
      <c r="AR88" s="189" t="s">
        <v>21</v>
      </c>
      <c r="AT88" s="189" t="s">
        <v>68</v>
      </c>
      <c r="AU88" s="189" t="s">
        <v>21</v>
      </c>
      <c r="AY88" s="189" t="s">
        <v>170</v>
      </c>
      <c r="BK88" s="195">
        <f>SUM($BK$89:$BK$93)</f>
        <v>0</v>
      </c>
    </row>
    <row r="89" spans="2:65" s="88" customFormat="1" ht="15.75" customHeight="1">
      <c r="B89" s="102"/>
      <c r="C89" s="198" t="s">
        <v>21</v>
      </c>
      <c r="D89" s="198" t="s">
        <v>173</v>
      </c>
      <c r="E89" s="199" t="s">
        <v>629</v>
      </c>
      <c r="F89" s="200" t="s">
        <v>630</v>
      </c>
      <c r="G89" s="201" t="s">
        <v>199</v>
      </c>
      <c r="H89" s="202">
        <v>0.178</v>
      </c>
      <c r="I89" s="213"/>
      <c r="J89" s="203">
        <f>ROUND($I$89*$H$89,2)</f>
        <v>0</v>
      </c>
      <c r="K89" s="200" t="s">
        <v>1188</v>
      </c>
      <c r="L89" s="102"/>
      <c r="M89" s="204"/>
      <c r="N89" s="205" t="s">
        <v>40</v>
      </c>
      <c r="P89" s="206">
        <f>$O$89*$H$89</f>
        <v>0</v>
      </c>
      <c r="Q89" s="206">
        <v>2.53596</v>
      </c>
      <c r="R89" s="206">
        <f>$Q$89*$H$89</f>
        <v>0.45140088</v>
      </c>
      <c r="S89" s="206">
        <v>0</v>
      </c>
      <c r="T89" s="207">
        <f>$S$89*$H$89</f>
        <v>0</v>
      </c>
      <c r="AR89" s="82" t="s">
        <v>184</v>
      </c>
      <c r="AT89" s="82" t="s">
        <v>173</v>
      </c>
      <c r="AU89" s="82" t="s">
        <v>77</v>
      </c>
      <c r="AY89" s="88" t="s">
        <v>170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82" t="s">
        <v>21</v>
      </c>
      <c r="BK89" s="208">
        <f>ROUND($I$89*$H$89,2)</f>
        <v>0</v>
      </c>
      <c r="BL89" s="82" t="s">
        <v>184</v>
      </c>
      <c r="BM89" s="82" t="s">
        <v>21</v>
      </c>
    </row>
    <row r="90" spans="2:51" s="88" customFormat="1" ht="15.75" customHeight="1">
      <c r="B90" s="215"/>
      <c r="D90" s="216" t="s">
        <v>223</v>
      </c>
      <c r="E90" s="217"/>
      <c r="F90" s="217" t="s">
        <v>631</v>
      </c>
      <c r="H90" s="218">
        <v>0.178</v>
      </c>
      <c r="L90" s="215"/>
      <c r="M90" s="219"/>
      <c r="T90" s="220"/>
      <c r="AT90" s="221" t="s">
        <v>223</v>
      </c>
      <c r="AU90" s="221" t="s">
        <v>77</v>
      </c>
      <c r="AV90" s="221" t="s">
        <v>77</v>
      </c>
      <c r="AW90" s="221" t="s">
        <v>149</v>
      </c>
      <c r="AX90" s="221" t="s">
        <v>69</v>
      </c>
      <c r="AY90" s="221" t="s">
        <v>170</v>
      </c>
    </row>
    <row r="91" spans="2:65" s="88" customFormat="1" ht="15.75" customHeight="1">
      <c r="B91" s="102"/>
      <c r="C91" s="198" t="s">
        <v>77</v>
      </c>
      <c r="D91" s="198" t="s">
        <v>173</v>
      </c>
      <c r="E91" s="199" t="s">
        <v>632</v>
      </c>
      <c r="F91" s="200" t="s">
        <v>633</v>
      </c>
      <c r="G91" s="201" t="s">
        <v>180</v>
      </c>
      <c r="H91" s="202">
        <v>1.776</v>
      </c>
      <c r="I91" s="213"/>
      <c r="J91" s="203">
        <f>ROUND($I$91*$H$91,2)</f>
        <v>0</v>
      </c>
      <c r="K91" s="200" t="s">
        <v>1188</v>
      </c>
      <c r="L91" s="102"/>
      <c r="M91" s="204"/>
      <c r="N91" s="205" t="s">
        <v>40</v>
      </c>
      <c r="P91" s="206">
        <f>$O$91*$H$91</f>
        <v>0</v>
      </c>
      <c r="Q91" s="206">
        <v>0.00568</v>
      </c>
      <c r="R91" s="206">
        <f>$Q$91*$H$91</f>
        <v>0.01008768</v>
      </c>
      <c r="S91" s="206">
        <v>0</v>
      </c>
      <c r="T91" s="207">
        <f>$S$91*$H$91</f>
        <v>0</v>
      </c>
      <c r="AR91" s="82" t="s">
        <v>184</v>
      </c>
      <c r="AT91" s="82" t="s">
        <v>173</v>
      </c>
      <c r="AU91" s="82" t="s">
        <v>77</v>
      </c>
      <c r="AY91" s="88" t="s">
        <v>170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82" t="s">
        <v>21</v>
      </c>
      <c r="BK91" s="208">
        <f>ROUND($I$91*$H$91,2)</f>
        <v>0</v>
      </c>
      <c r="BL91" s="82" t="s">
        <v>184</v>
      </c>
      <c r="BM91" s="82" t="s">
        <v>77</v>
      </c>
    </row>
    <row r="92" spans="2:51" s="88" customFormat="1" ht="15.75" customHeight="1">
      <c r="B92" s="215"/>
      <c r="D92" s="216" t="s">
        <v>223</v>
      </c>
      <c r="E92" s="217"/>
      <c r="F92" s="217" t="s">
        <v>634</v>
      </c>
      <c r="H92" s="218">
        <v>1.776</v>
      </c>
      <c r="L92" s="215"/>
      <c r="M92" s="219"/>
      <c r="T92" s="220"/>
      <c r="AT92" s="221" t="s">
        <v>223</v>
      </c>
      <c r="AU92" s="221" t="s">
        <v>77</v>
      </c>
      <c r="AV92" s="221" t="s">
        <v>77</v>
      </c>
      <c r="AW92" s="221" t="s">
        <v>149</v>
      </c>
      <c r="AX92" s="221" t="s">
        <v>69</v>
      </c>
      <c r="AY92" s="221" t="s">
        <v>170</v>
      </c>
    </row>
    <row r="93" spans="2:65" s="88" customFormat="1" ht="15.75" customHeight="1">
      <c r="B93" s="102"/>
      <c r="C93" s="198" t="s">
        <v>181</v>
      </c>
      <c r="D93" s="198" t="s">
        <v>173</v>
      </c>
      <c r="E93" s="199" t="s">
        <v>635</v>
      </c>
      <c r="F93" s="200" t="s">
        <v>636</v>
      </c>
      <c r="G93" s="201" t="s">
        <v>180</v>
      </c>
      <c r="H93" s="202">
        <v>1.776</v>
      </c>
      <c r="I93" s="213"/>
      <c r="J93" s="203">
        <f>ROUND($I$93*$H$93,2)</f>
        <v>0</v>
      </c>
      <c r="K93" s="200" t="s">
        <v>1188</v>
      </c>
      <c r="L93" s="102"/>
      <c r="M93" s="204"/>
      <c r="N93" s="205" t="s">
        <v>40</v>
      </c>
      <c r="P93" s="206">
        <f>$O$93*$H$93</f>
        <v>0</v>
      </c>
      <c r="Q93" s="206">
        <v>0</v>
      </c>
      <c r="R93" s="206">
        <f>$Q$93*$H$93</f>
        <v>0</v>
      </c>
      <c r="S93" s="206">
        <v>0</v>
      </c>
      <c r="T93" s="207">
        <f>$S$93*$H$93</f>
        <v>0</v>
      </c>
      <c r="AR93" s="82" t="s">
        <v>184</v>
      </c>
      <c r="AT93" s="82" t="s">
        <v>173</v>
      </c>
      <c r="AU93" s="82" t="s">
        <v>77</v>
      </c>
      <c r="AY93" s="88" t="s">
        <v>170</v>
      </c>
      <c r="BE93" s="208">
        <f>IF($N$93="základní",$J$93,0)</f>
        <v>0</v>
      </c>
      <c r="BF93" s="208">
        <f>IF($N$93="snížená",$J$93,0)</f>
        <v>0</v>
      </c>
      <c r="BG93" s="208">
        <f>IF($N$93="zákl. přenesená",$J$93,0)</f>
        <v>0</v>
      </c>
      <c r="BH93" s="208">
        <f>IF($N$93="sníž. přenesená",$J$93,0)</f>
        <v>0</v>
      </c>
      <c r="BI93" s="208">
        <f>IF($N$93="nulová",$J$93,0)</f>
        <v>0</v>
      </c>
      <c r="BJ93" s="82" t="s">
        <v>21</v>
      </c>
      <c r="BK93" s="208">
        <f>ROUND($I$93*$H$93,2)</f>
        <v>0</v>
      </c>
      <c r="BL93" s="82" t="s">
        <v>184</v>
      </c>
      <c r="BM93" s="82" t="s">
        <v>181</v>
      </c>
    </row>
    <row r="94" spans="2:63" s="188" customFormat="1" ht="30.75" customHeight="1">
      <c r="B94" s="187"/>
      <c r="D94" s="189" t="s">
        <v>68</v>
      </c>
      <c r="E94" s="196" t="s">
        <v>346</v>
      </c>
      <c r="F94" s="196" t="s">
        <v>347</v>
      </c>
      <c r="J94" s="197">
        <f>$BK$94</f>
        <v>0</v>
      </c>
      <c r="L94" s="187"/>
      <c r="M94" s="192"/>
      <c r="P94" s="193">
        <f>SUM($P$95:$P$105)</f>
        <v>0</v>
      </c>
      <c r="R94" s="193">
        <f>SUM($R$95:$R$105)</f>
        <v>174.12011537000004</v>
      </c>
      <c r="T94" s="194">
        <f>SUM($T$95:$T$105)</f>
        <v>0</v>
      </c>
      <c r="AR94" s="189" t="s">
        <v>21</v>
      </c>
      <c r="AT94" s="189" t="s">
        <v>68</v>
      </c>
      <c r="AU94" s="189" t="s">
        <v>21</v>
      </c>
      <c r="AY94" s="189" t="s">
        <v>170</v>
      </c>
      <c r="BK94" s="195">
        <f>SUM($BK$95:$BK$105)</f>
        <v>0</v>
      </c>
    </row>
    <row r="95" spans="2:65" s="88" customFormat="1" ht="15.75" customHeight="1">
      <c r="B95" s="102"/>
      <c r="C95" s="201" t="s">
        <v>184</v>
      </c>
      <c r="D95" s="201" t="s">
        <v>173</v>
      </c>
      <c r="E95" s="199" t="s">
        <v>637</v>
      </c>
      <c r="F95" s="200" t="s">
        <v>638</v>
      </c>
      <c r="G95" s="201" t="s">
        <v>199</v>
      </c>
      <c r="H95" s="202">
        <v>66.4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2.50235</v>
      </c>
      <c r="R95" s="206">
        <f>$Q$95*$H$95</f>
        <v>166.15604000000002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2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184</v>
      </c>
    </row>
    <row r="96" spans="2:51" s="88" customFormat="1" ht="15.75" customHeight="1">
      <c r="B96" s="215"/>
      <c r="D96" s="216" t="s">
        <v>223</v>
      </c>
      <c r="E96" s="217"/>
      <c r="F96" s="217" t="s">
        <v>755</v>
      </c>
      <c r="H96" s="218">
        <v>56.12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51" s="88" customFormat="1" ht="15.75" customHeight="1">
      <c r="B97" s="215"/>
      <c r="D97" s="222" t="s">
        <v>223</v>
      </c>
      <c r="E97" s="221"/>
      <c r="F97" s="217" t="s">
        <v>640</v>
      </c>
      <c r="H97" s="218">
        <v>10.28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187</v>
      </c>
      <c r="D98" s="198" t="s">
        <v>173</v>
      </c>
      <c r="E98" s="199" t="s">
        <v>641</v>
      </c>
      <c r="F98" s="200" t="s">
        <v>642</v>
      </c>
      <c r="G98" s="201" t="s">
        <v>180</v>
      </c>
      <c r="H98" s="202">
        <v>169.416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0.00353</v>
      </c>
      <c r="R98" s="206">
        <f>$Q$98*$H$98</f>
        <v>0.59803848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187</v>
      </c>
    </row>
    <row r="99" spans="2:51" s="88" customFormat="1" ht="15.75" customHeight="1">
      <c r="B99" s="215"/>
      <c r="D99" s="216" t="s">
        <v>223</v>
      </c>
      <c r="E99" s="217"/>
      <c r="F99" s="217" t="s">
        <v>643</v>
      </c>
      <c r="H99" s="218">
        <v>69.6</v>
      </c>
      <c r="L99" s="215"/>
      <c r="M99" s="219"/>
      <c r="T99" s="220"/>
      <c r="AT99" s="221" t="s">
        <v>223</v>
      </c>
      <c r="AU99" s="221" t="s">
        <v>77</v>
      </c>
      <c r="AV99" s="221" t="s">
        <v>77</v>
      </c>
      <c r="AW99" s="221" t="s">
        <v>149</v>
      </c>
      <c r="AX99" s="221" t="s">
        <v>69</v>
      </c>
      <c r="AY99" s="221" t="s">
        <v>170</v>
      </c>
    </row>
    <row r="100" spans="2:51" s="88" customFormat="1" ht="15.75" customHeight="1">
      <c r="B100" s="215"/>
      <c r="D100" s="222" t="s">
        <v>223</v>
      </c>
      <c r="E100" s="221"/>
      <c r="F100" s="217" t="s">
        <v>644</v>
      </c>
      <c r="H100" s="218">
        <v>60.274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51" s="88" customFormat="1" ht="15.75" customHeight="1">
      <c r="B101" s="215"/>
      <c r="D101" s="222" t="s">
        <v>223</v>
      </c>
      <c r="E101" s="221"/>
      <c r="F101" s="217" t="s">
        <v>645</v>
      </c>
      <c r="H101" s="218">
        <v>12.502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51" s="88" customFormat="1" ht="15.75" customHeight="1">
      <c r="B102" s="215"/>
      <c r="D102" s="222" t="s">
        <v>223</v>
      </c>
      <c r="E102" s="221"/>
      <c r="F102" s="217" t="s">
        <v>646</v>
      </c>
      <c r="H102" s="218">
        <v>27.04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190</v>
      </c>
      <c r="D103" s="198" t="s">
        <v>173</v>
      </c>
      <c r="E103" s="199" t="s">
        <v>647</v>
      </c>
      <c r="F103" s="200" t="s">
        <v>648</v>
      </c>
      <c r="G103" s="201" t="s">
        <v>180</v>
      </c>
      <c r="H103" s="202">
        <v>169.416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190</v>
      </c>
    </row>
    <row r="104" spans="2:65" s="88" customFormat="1" ht="15.75" customHeight="1">
      <c r="B104" s="102"/>
      <c r="C104" s="201" t="s">
        <v>193</v>
      </c>
      <c r="D104" s="201" t="s">
        <v>173</v>
      </c>
      <c r="E104" s="199" t="s">
        <v>549</v>
      </c>
      <c r="F104" s="200" t="s">
        <v>550</v>
      </c>
      <c r="G104" s="201" t="s">
        <v>340</v>
      </c>
      <c r="H104" s="202">
        <v>6.639</v>
      </c>
      <c r="I104" s="213"/>
      <c r="J104" s="203">
        <f>ROUND($I$104*$H$104,2)</f>
        <v>0</v>
      </c>
      <c r="K104" s="200" t="s">
        <v>1188</v>
      </c>
      <c r="L104" s="102"/>
      <c r="M104" s="204"/>
      <c r="N104" s="205" t="s">
        <v>40</v>
      </c>
      <c r="P104" s="206">
        <f>$O$104*$H$104</f>
        <v>0</v>
      </c>
      <c r="Q104" s="206">
        <v>1.10951</v>
      </c>
      <c r="R104" s="206">
        <f>$Q$104*$H$104</f>
        <v>7.36603689</v>
      </c>
      <c r="S104" s="206">
        <v>0</v>
      </c>
      <c r="T104" s="207">
        <f>$S$104*$H$104</f>
        <v>0</v>
      </c>
      <c r="AR104" s="82" t="s">
        <v>184</v>
      </c>
      <c r="AT104" s="82" t="s">
        <v>173</v>
      </c>
      <c r="AU104" s="82" t="s">
        <v>77</v>
      </c>
      <c r="AY104" s="82" t="s">
        <v>170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82" t="s">
        <v>21</v>
      </c>
      <c r="BK104" s="208">
        <f>ROUND($I$104*$H$104,2)</f>
        <v>0</v>
      </c>
      <c r="BL104" s="82" t="s">
        <v>184</v>
      </c>
      <c r="BM104" s="82" t="s">
        <v>193</v>
      </c>
    </row>
    <row r="105" spans="2:51" s="88" customFormat="1" ht="15.75" customHeight="1">
      <c r="B105" s="215"/>
      <c r="D105" s="216" t="s">
        <v>223</v>
      </c>
      <c r="E105" s="217"/>
      <c r="F105" s="217" t="s">
        <v>649</v>
      </c>
      <c r="H105" s="218">
        <v>6.639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3" s="188" customFormat="1" ht="30.75" customHeight="1">
      <c r="B106" s="187"/>
      <c r="D106" s="189" t="s">
        <v>68</v>
      </c>
      <c r="E106" s="196" t="s">
        <v>650</v>
      </c>
      <c r="F106" s="196" t="s">
        <v>651</v>
      </c>
      <c r="J106" s="197">
        <f>$BK$106</f>
        <v>0</v>
      </c>
      <c r="L106" s="187"/>
      <c r="M106" s="192"/>
      <c r="P106" s="193">
        <f>SUM($P$107:$P$108)</f>
        <v>0</v>
      </c>
      <c r="R106" s="193">
        <f>SUM($R$107:$R$108)</f>
        <v>15.900427979999998</v>
      </c>
      <c r="T106" s="194">
        <f>SUM($T$107:$T$108)</f>
        <v>0</v>
      </c>
      <c r="AR106" s="189" t="s">
        <v>21</v>
      </c>
      <c r="AT106" s="189" t="s">
        <v>68</v>
      </c>
      <c r="AU106" s="189" t="s">
        <v>21</v>
      </c>
      <c r="AY106" s="189" t="s">
        <v>170</v>
      </c>
      <c r="BK106" s="195">
        <f>SUM($BK$107:$BK$108)</f>
        <v>0</v>
      </c>
    </row>
    <row r="107" spans="2:65" s="88" customFormat="1" ht="15.75" customHeight="1">
      <c r="B107" s="102"/>
      <c r="C107" s="198" t="s">
        <v>196</v>
      </c>
      <c r="D107" s="198" t="s">
        <v>173</v>
      </c>
      <c r="E107" s="199" t="s">
        <v>652</v>
      </c>
      <c r="F107" s="200" t="s">
        <v>653</v>
      </c>
      <c r="G107" s="201" t="s">
        <v>199</v>
      </c>
      <c r="H107" s="202">
        <v>7.047</v>
      </c>
      <c r="I107" s="213"/>
      <c r="J107" s="203">
        <f>ROUND($I$107*$H$107,2)</f>
        <v>0</v>
      </c>
      <c r="K107" s="200" t="s">
        <v>1188</v>
      </c>
      <c r="L107" s="102"/>
      <c r="M107" s="204"/>
      <c r="N107" s="205" t="s">
        <v>40</v>
      </c>
      <c r="P107" s="206">
        <f>$O$107*$H$107</f>
        <v>0</v>
      </c>
      <c r="Q107" s="206">
        <v>2.25634</v>
      </c>
      <c r="R107" s="206">
        <f>$Q$107*$H$107</f>
        <v>15.900427979999998</v>
      </c>
      <c r="S107" s="206">
        <v>0</v>
      </c>
      <c r="T107" s="207">
        <f>$S$107*$H$107</f>
        <v>0</v>
      </c>
      <c r="AR107" s="82" t="s">
        <v>184</v>
      </c>
      <c r="AT107" s="82" t="s">
        <v>173</v>
      </c>
      <c r="AU107" s="82" t="s">
        <v>77</v>
      </c>
      <c r="AY107" s="88" t="s">
        <v>170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82" t="s">
        <v>21</v>
      </c>
      <c r="BK107" s="208">
        <f>ROUND($I$107*$H$107,2)</f>
        <v>0</v>
      </c>
      <c r="BL107" s="82" t="s">
        <v>184</v>
      </c>
      <c r="BM107" s="82" t="s">
        <v>196</v>
      </c>
    </row>
    <row r="108" spans="2:51" s="88" customFormat="1" ht="15.75" customHeight="1">
      <c r="B108" s="215"/>
      <c r="D108" s="216" t="s">
        <v>223</v>
      </c>
      <c r="E108" s="217"/>
      <c r="F108" s="217" t="s">
        <v>654</v>
      </c>
      <c r="H108" s="218">
        <v>7.047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63" s="188" customFormat="1" ht="30.75" customHeight="1">
      <c r="B109" s="187"/>
      <c r="D109" s="189" t="s">
        <v>68</v>
      </c>
      <c r="E109" s="196" t="s">
        <v>655</v>
      </c>
      <c r="F109" s="196" t="s">
        <v>656</v>
      </c>
      <c r="J109" s="197">
        <f>$BK$109</f>
        <v>0</v>
      </c>
      <c r="L109" s="187"/>
      <c r="M109" s="192"/>
      <c r="P109" s="193">
        <f>SUM($P$110:$P$112)</f>
        <v>0</v>
      </c>
      <c r="R109" s="193">
        <f>SUM($R$110:$R$112)</f>
        <v>1.6</v>
      </c>
      <c r="T109" s="194">
        <f>SUM($T$110:$T$112)</f>
        <v>0</v>
      </c>
      <c r="AR109" s="189" t="s">
        <v>21</v>
      </c>
      <c r="AT109" s="189" t="s">
        <v>68</v>
      </c>
      <c r="AU109" s="189" t="s">
        <v>21</v>
      </c>
      <c r="AY109" s="189" t="s">
        <v>170</v>
      </c>
      <c r="BK109" s="195">
        <f>SUM($BK$110:$BK$112)</f>
        <v>0</v>
      </c>
    </row>
    <row r="110" spans="2:65" s="88" customFormat="1" ht="15.75" customHeight="1">
      <c r="B110" s="102"/>
      <c r="C110" s="229" t="s">
        <v>200</v>
      </c>
      <c r="D110" s="229" t="s">
        <v>308</v>
      </c>
      <c r="E110" s="230" t="s">
        <v>756</v>
      </c>
      <c r="F110" s="231" t="s">
        <v>658</v>
      </c>
      <c r="G110" s="232" t="s">
        <v>176</v>
      </c>
      <c r="H110" s="233">
        <v>1</v>
      </c>
      <c r="I110" s="238"/>
      <c r="J110" s="234">
        <f>ROUND($I$110*$H$110,2)</f>
        <v>0</v>
      </c>
      <c r="K110" s="231"/>
      <c r="L110" s="235"/>
      <c r="M110" s="236"/>
      <c r="N110" s="237" t="s">
        <v>40</v>
      </c>
      <c r="P110" s="206">
        <f>$O$110*$H$110</f>
        <v>0</v>
      </c>
      <c r="Q110" s="206">
        <v>0</v>
      </c>
      <c r="R110" s="206">
        <f>$Q$110*$H$110</f>
        <v>0</v>
      </c>
      <c r="S110" s="206">
        <v>0</v>
      </c>
      <c r="T110" s="207">
        <f>$S$110*$H$110</f>
        <v>0</v>
      </c>
      <c r="AR110" s="82" t="s">
        <v>196</v>
      </c>
      <c r="AT110" s="82" t="s">
        <v>308</v>
      </c>
      <c r="AU110" s="82" t="s">
        <v>77</v>
      </c>
      <c r="AY110" s="88" t="s">
        <v>170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82" t="s">
        <v>21</v>
      </c>
      <c r="BK110" s="208">
        <f>ROUND($I$110*$H$110,2)</f>
        <v>0</v>
      </c>
      <c r="BL110" s="82" t="s">
        <v>184</v>
      </c>
      <c r="BM110" s="82" t="s">
        <v>200</v>
      </c>
    </row>
    <row r="111" spans="2:51" s="88" customFormat="1" ht="15.75" customHeight="1">
      <c r="B111" s="215"/>
      <c r="D111" s="216" t="s">
        <v>223</v>
      </c>
      <c r="E111" s="217"/>
      <c r="F111" s="217" t="s">
        <v>757</v>
      </c>
      <c r="H111" s="218">
        <v>1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27" customHeight="1">
      <c r="B112" s="102"/>
      <c r="C112" s="229" t="s">
        <v>26</v>
      </c>
      <c r="D112" s="229" t="s">
        <v>308</v>
      </c>
      <c r="E112" s="230" t="s">
        <v>758</v>
      </c>
      <c r="F112" s="231" t="s">
        <v>660</v>
      </c>
      <c r="G112" s="232" t="s">
        <v>176</v>
      </c>
      <c r="H112" s="233">
        <v>1</v>
      </c>
      <c r="I112" s="238"/>
      <c r="J112" s="234">
        <f>ROUND($I$112*$H$112,2)</f>
        <v>0</v>
      </c>
      <c r="K112" s="231"/>
      <c r="L112" s="235"/>
      <c r="M112" s="236"/>
      <c r="N112" s="237" t="s">
        <v>40</v>
      </c>
      <c r="P112" s="206">
        <f>$O$112*$H$112</f>
        <v>0</v>
      </c>
      <c r="Q112" s="206">
        <v>1.6</v>
      </c>
      <c r="R112" s="206">
        <f>$Q$112*$H$112</f>
        <v>1.6</v>
      </c>
      <c r="S112" s="206">
        <v>0</v>
      </c>
      <c r="T112" s="207">
        <f>$S$112*$H$112</f>
        <v>0</v>
      </c>
      <c r="AR112" s="82" t="s">
        <v>196</v>
      </c>
      <c r="AT112" s="82" t="s">
        <v>308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26</v>
      </c>
    </row>
    <row r="113" spans="2:63" s="188" customFormat="1" ht="30.75" customHeight="1">
      <c r="B113" s="187"/>
      <c r="D113" s="189" t="s">
        <v>68</v>
      </c>
      <c r="E113" s="196" t="s">
        <v>400</v>
      </c>
      <c r="F113" s="196" t="s">
        <v>401</v>
      </c>
      <c r="J113" s="197">
        <f>$BK$113</f>
        <v>0</v>
      </c>
      <c r="L113" s="187"/>
      <c r="M113" s="192"/>
      <c r="P113" s="193">
        <f>SUM($P$114:$P$135)</f>
        <v>0</v>
      </c>
      <c r="R113" s="193">
        <f>SUM($R$114:$R$135)</f>
        <v>2.8624973</v>
      </c>
      <c r="T113" s="194">
        <f>SUM($T$114:$T$135)</f>
        <v>0</v>
      </c>
      <c r="AR113" s="189" t="s">
        <v>21</v>
      </c>
      <c r="AT113" s="189" t="s">
        <v>68</v>
      </c>
      <c r="AU113" s="189" t="s">
        <v>21</v>
      </c>
      <c r="AY113" s="189" t="s">
        <v>170</v>
      </c>
      <c r="BK113" s="195">
        <f>SUM($BK$114:$BK$135)</f>
        <v>0</v>
      </c>
    </row>
    <row r="114" spans="2:65" s="88" customFormat="1" ht="15.75" customHeight="1">
      <c r="B114" s="102"/>
      <c r="C114" s="201" t="s">
        <v>207</v>
      </c>
      <c r="D114" s="201" t="s">
        <v>173</v>
      </c>
      <c r="E114" s="199" t="s">
        <v>661</v>
      </c>
      <c r="F114" s="200" t="s">
        <v>662</v>
      </c>
      <c r="G114" s="201" t="s">
        <v>423</v>
      </c>
      <c r="H114" s="202">
        <v>8</v>
      </c>
      <c r="I114" s="213"/>
      <c r="J114" s="203">
        <f>ROUND($I$114*$H$114,2)</f>
        <v>0</v>
      </c>
      <c r="K114" s="200" t="s">
        <v>1188</v>
      </c>
      <c r="L114" s="102"/>
      <c r="M114" s="204"/>
      <c r="N114" s="205" t="s">
        <v>40</v>
      </c>
      <c r="P114" s="206">
        <f>$O$114*$H$114</f>
        <v>0</v>
      </c>
      <c r="Q114" s="206">
        <v>0.0705</v>
      </c>
      <c r="R114" s="206">
        <f>$Q$114*$H$114</f>
        <v>0.564</v>
      </c>
      <c r="S114" s="206">
        <v>0</v>
      </c>
      <c r="T114" s="207">
        <f>$S$114*$H$114</f>
        <v>0</v>
      </c>
      <c r="AR114" s="82" t="s">
        <v>184</v>
      </c>
      <c r="AT114" s="82" t="s">
        <v>173</v>
      </c>
      <c r="AU114" s="82" t="s">
        <v>77</v>
      </c>
      <c r="AY114" s="82" t="s">
        <v>170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82" t="s">
        <v>21</v>
      </c>
      <c r="BK114" s="208">
        <f>ROUND($I$114*$H$114,2)</f>
        <v>0</v>
      </c>
      <c r="BL114" s="82" t="s">
        <v>184</v>
      </c>
      <c r="BM114" s="82" t="s">
        <v>207</v>
      </c>
    </row>
    <row r="115" spans="2:51" s="88" customFormat="1" ht="15.75" customHeight="1">
      <c r="B115" s="215"/>
      <c r="D115" s="216" t="s">
        <v>223</v>
      </c>
      <c r="E115" s="217"/>
      <c r="F115" s="217" t="s">
        <v>663</v>
      </c>
      <c r="H115" s="218">
        <v>8</v>
      </c>
      <c r="L115" s="215"/>
      <c r="M115" s="219"/>
      <c r="T115" s="220"/>
      <c r="AT115" s="221" t="s">
        <v>223</v>
      </c>
      <c r="AU115" s="221" t="s">
        <v>77</v>
      </c>
      <c r="AV115" s="221" t="s">
        <v>77</v>
      </c>
      <c r="AW115" s="221" t="s">
        <v>149</v>
      </c>
      <c r="AX115" s="221" t="s">
        <v>69</v>
      </c>
      <c r="AY115" s="221" t="s">
        <v>170</v>
      </c>
    </row>
    <row r="116" spans="2:65" s="88" customFormat="1" ht="15.75" customHeight="1">
      <c r="B116" s="102"/>
      <c r="C116" s="198" t="s">
        <v>261</v>
      </c>
      <c r="D116" s="198" t="s">
        <v>173</v>
      </c>
      <c r="E116" s="199" t="s">
        <v>664</v>
      </c>
      <c r="F116" s="200" t="s">
        <v>665</v>
      </c>
      <c r="G116" s="201" t="s">
        <v>359</v>
      </c>
      <c r="H116" s="202">
        <v>4</v>
      </c>
      <c r="I116" s="213"/>
      <c r="J116" s="203">
        <f>ROUND($I$116*$H$116,2)</f>
        <v>0</v>
      </c>
      <c r="K116" s="200" t="s">
        <v>1188</v>
      </c>
      <c r="L116" s="102"/>
      <c r="M116" s="204"/>
      <c r="N116" s="205" t="s">
        <v>40</v>
      </c>
      <c r="P116" s="206">
        <f>$O$116*$H$116</f>
        <v>0</v>
      </c>
      <c r="Q116" s="206">
        <v>0.044</v>
      </c>
      <c r="R116" s="206">
        <f>$Q$116*$H$116</f>
        <v>0.176</v>
      </c>
      <c r="S116" s="206">
        <v>0</v>
      </c>
      <c r="T116" s="207">
        <f>$S$116*$H$116</f>
        <v>0</v>
      </c>
      <c r="AR116" s="82" t="s">
        <v>184</v>
      </c>
      <c r="AT116" s="82" t="s">
        <v>173</v>
      </c>
      <c r="AU116" s="82" t="s">
        <v>77</v>
      </c>
      <c r="AY116" s="88" t="s">
        <v>170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82" t="s">
        <v>21</v>
      </c>
      <c r="BK116" s="208">
        <f>ROUND($I$116*$H$116,2)</f>
        <v>0</v>
      </c>
      <c r="BL116" s="82" t="s">
        <v>184</v>
      </c>
      <c r="BM116" s="82" t="s">
        <v>261</v>
      </c>
    </row>
    <row r="117" spans="2:65" s="88" customFormat="1" ht="15.75" customHeight="1">
      <c r="B117" s="102"/>
      <c r="C117" s="201" t="s">
        <v>265</v>
      </c>
      <c r="D117" s="201" t="s">
        <v>173</v>
      </c>
      <c r="E117" s="199" t="s">
        <v>666</v>
      </c>
      <c r="F117" s="200" t="s">
        <v>667</v>
      </c>
      <c r="G117" s="201" t="s">
        <v>423</v>
      </c>
      <c r="H117" s="202">
        <v>22.8</v>
      </c>
      <c r="I117" s="213"/>
      <c r="J117" s="203">
        <f>ROUND($I$117*$H$117,2)</f>
        <v>0</v>
      </c>
      <c r="K117" s="200" t="s">
        <v>1188</v>
      </c>
      <c r="L117" s="102"/>
      <c r="M117" s="204"/>
      <c r="N117" s="205" t="s">
        <v>40</v>
      </c>
      <c r="P117" s="206">
        <f>$O$117*$H$117</f>
        <v>0</v>
      </c>
      <c r="Q117" s="206">
        <v>0.00037</v>
      </c>
      <c r="R117" s="206">
        <f>$Q$117*$H$117</f>
        <v>0.008436</v>
      </c>
      <c r="S117" s="206">
        <v>0</v>
      </c>
      <c r="T117" s="207">
        <f>$S$117*$H$117</f>
        <v>0</v>
      </c>
      <c r="AR117" s="82" t="s">
        <v>184</v>
      </c>
      <c r="AT117" s="82" t="s">
        <v>173</v>
      </c>
      <c r="AU117" s="82" t="s">
        <v>77</v>
      </c>
      <c r="AY117" s="82" t="s">
        <v>170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82" t="s">
        <v>21</v>
      </c>
      <c r="BK117" s="208">
        <f>ROUND($I$117*$H$117,2)</f>
        <v>0</v>
      </c>
      <c r="BL117" s="82" t="s">
        <v>184</v>
      </c>
      <c r="BM117" s="82" t="s">
        <v>265</v>
      </c>
    </row>
    <row r="118" spans="2:51" s="88" customFormat="1" ht="15.75" customHeight="1">
      <c r="B118" s="215"/>
      <c r="D118" s="216" t="s">
        <v>223</v>
      </c>
      <c r="E118" s="217"/>
      <c r="F118" s="217" t="s">
        <v>668</v>
      </c>
      <c r="H118" s="218">
        <v>22.8</v>
      </c>
      <c r="L118" s="215"/>
      <c r="M118" s="219"/>
      <c r="T118" s="220"/>
      <c r="AT118" s="221" t="s">
        <v>223</v>
      </c>
      <c r="AU118" s="221" t="s">
        <v>77</v>
      </c>
      <c r="AV118" s="221" t="s">
        <v>77</v>
      </c>
      <c r="AW118" s="221" t="s">
        <v>149</v>
      </c>
      <c r="AX118" s="221" t="s">
        <v>69</v>
      </c>
      <c r="AY118" s="221" t="s">
        <v>170</v>
      </c>
    </row>
    <row r="119" spans="2:65" s="88" customFormat="1" ht="15.75" customHeight="1">
      <c r="B119" s="102"/>
      <c r="C119" s="198" t="s">
        <v>269</v>
      </c>
      <c r="D119" s="198" t="s">
        <v>173</v>
      </c>
      <c r="E119" s="199" t="s">
        <v>669</v>
      </c>
      <c r="F119" s="200" t="s">
        <v>670</v>
      </c>
      <c r="G119" s="201" t="s">
        <v>423</v>
      </c>
      <c r="H119" s="202">
        <v>45.6</v>
      </c>
      <c r="I119" s="213"/>
      <c r="J119" s="203">
        <f>ROUND($I$119*$H$119,2)</f>
        <v>0</v>
      </c>
      <c r="K119" s="200" t="s">
        <v>1188</v>
      </c>
      <c r="L119" s="102"/>
      <c r="M119" s="204"/>
      <c r="N119" s="205" t="s">
        <v>40</v>
      </c>
      <c r="P119" s="206">
        <f>$O$119*$H$119</f>
        <v>0</v>
      </c>
      <c r="Q119" s="206">
        <v>3E-05</v>
      </c>
      <c r="R119" s="206">
        <f>$Q$119*$H$119</f>
        <v>0.001368</v>
      </c>
      <c r="S119" s="206">
        <v>0</v>
      </c>
      <c r="T119" s="207">
        <f>$S$119*$H$119</f>
        <v>0</v>
      </c>
      <c r="AR119" s="82" t="s">
        <v>184</v>
      </c>
      <c r="AT119" s="82" t="s">
        <v>173</v>
      </c>
      <c r="AU119" s="82" t="s">
        <v>77</v>
      </c>
      <c r="AY119" s="88" t="s">
        <v>170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82" t="s">
        <v>21</v>
      </c>
      <c r="BK119" s="208">
        <f>ROUND($I$119*$H$119,2)</f>
        <v>0</v>
      </c>
      <c r="BL119" s="82" t="s">
        <v>184</v>
      </c>
      <c r="BM119" s="82" t="s">
        <v>269</v>
      </c>
    </row>
    <row r="120" spans="2:51" s="88" customFormat="1" ht="15.75" customHeight="1">
      <c r="B120" s="215"/>
      <c r="D120" s="216" t="s">
        <v>223</v>
      </c>
      <c r="E120" s="217"/>
      <c r="F120" s="217" t="s">
        <v>759</v>
      </c>
      <c r="H120" s="218">
        <v>45.6</v>
      </c>
      <c r="L120" s="215"/>
      <c r="M120" s="219"/>
      <c r="T120" s="220"/>
      <c r="AT120" s="221" t="s">
        <v>223</v>
      </c>
      <c r="AU120" s="221" t="s">
        <v>77</v>
      </c>
      <c r="AV120" s="221" t="s">
        <v>77</v>
      </c>
      <c r="AW120" s="221" t="s">
        <v>149</v>
      </c>
      <c r="AX120" s="221" t="s">
        <v>69</v>
      </c>
      <c r="AY120" s="221" t="s">
        <v>170</v>
      </c>
    </row>
    <row r="121" spans="2:65" s="88" customFormat="1" ht="15.75" customHeight="1">
      <c r="B121" s="102"/>
      <c r="C121" s="198" t="s">
        <v>8</v>
      </c>
      <c r="D121" s="198" t="s">
        <v>173</v>
      </c>
      <c r="E121" s="199" t="s">
        <v>672</v>
      </c>
      <c r="F121" s="200" t="s">
        <v>673</v>
      </c>
      <c r="G121" s="201" t="s">
        <v>180</v>
      </c>
      <c r="H121" s="202">
        <v>1.25</v>
      </c>
      <c r="I121" s="213"/>
      <c r="J121" s="203">
        <f>ROUND($I$121*$H$121,2)</f>
        <v>0</v>
      </c>
      <c r="K121" s="200" t="s">
        <v>1188</v>
      </c>
      <c r="L121" s="102"/>
      <c r="M121" s="204"/>
      <c r="N121" s="205" t="s">
        <v>40</v>
      </c>
      <c r="P121" s="206">
        <f>$O$121*$H$121</f>
        <v>0</v>
      </c>
      <c r="Q121" s="206">
        <v>0.11379</v>
      </c>
      <c r="R121" s="206">
        <f>$Q$121*$H$121</f>
        <v>0.14223750000000002</v>
      </c>
      <c r="S121" s="206">
        <v>0</v>
      </c>
      <c r="T121" s="207">
        <f>$S$121*$H$121</f>
        <v>0</v>
      </c>
      <c r="AR121" s="82" t="s">
        <v>184</v>
      </c>
      <c r="AT121" s="82" t="s">
        <v>173</v>
      </c>
      <c r="AU121" s="82" t="s">
        <v>77</v>
      </c>
      <c r="AY121" s="88" t="s">
        <v>170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82" t="s">
        <v>21</v>
      </c>
      <c r="BK121" s="208">
        <f>ROUND($I$121*$H$121,2)</f>
        <v>0</v>
      </c>
      <c r="BL121" s="82" t="s">
        <v>184</v>
      </c>
      <c r="BM121" s="82" t="s">
        <v>8</v>
      </c>
    </row>
    <row r="122" spans="2:51" s="88" customFormat="1" ht="15.75" customHeight="1">
      <c r="B122" s="215"/>
      <c r="D122" s="216" t="s">
        <v>223</v>
      </c>
      <c r="E122" s="217"/>
      <c r="F122" s="217" t="s">
        <v>674</v>
      </c>
      <c r="H122" s="218">
        <v>1.25</v>
      </c>
      <c r="L122" s="215"/>
      <c r="M122" s="219"/>
      <c r="T122" s="220"/>
      <c r="AT122" s="221" t="s">
        <v>223</v>
      </c>
      <c r="AU122" s="221" t="s">
        <v>77</v>
      </c>
      <c r="AV122" s="221" t="s">
        <v>77</v>
      </c>
      <c r="AW122" s="221" t="s">
        <v>149</v>
      </c>
      <c r="AX122" s="221" t="s">
        <v>69</v>
      </c>
      <c r="AY122" s="221" t="s">
        <v>170</v>
      </c>
    </row>
    <row r="123" spans="2:65" s="88" customFormat="1" ht="15.75" customHeight="1">
      <c r="B123" s="102"/>
      <c r="C123" s="198" t="s">
        <v>276</v>
      </c>
      <c r="D123" s="198" t="s">
        <v>173</v>
      </c>
      <c r="E123" s="199" t="s">
        <v>675</v>
      </c>
      <c r="F123" s="200" t="s">
        <v>676</v>
      </c>
      <c r="G123" s="201" t="s">
        <v>199</v>
      </c>
      <c r="H123" s="202">
        <v>0.87</v>
      </c>
      <c r="I123" s="213"/>
      <c r="J123" s="203">
        <f>ROUND($I$123*$H$123,2)</f>
        <v>0</v>
      </c>
      <c r="K123" s="200" t="s">
        <v>1188</v>
      </c>
      <c r="L123" s="102"/>
      <c r="M123" s="204"/>
      <c r="N123" s="205" t="s">
        <v>40</v>
      </c>
      <c r="P123" s="206">
        <f>$O$123*$H$123</f>
        <v>0</v>
      </c>
      <c r="Q123" s="206">
        <v>2.25634</v>
      </c>
      <c r="R123" s="206">
        <f>$Q$123*$H$123</f>
        <v>1.9630157999999998</v>
      </c>
      <c r="S123" s="206">
        <v>0</v>
      </c>
      <c r="T123" s="207">
        <f>$S$123*$H$123</f>
        <v>0</v>
      </c>
      <c r="AR123" s="82" t="s">
        <v>184</v>
      </c>
      <c r="AT123" s="82" t="s">
        <v>173</v>
      </c>
      <c r="AU123" s="82" t="s">
        <v>77</v>
      </c>
      <c r="AY123" s="88" t="s">
        <v>170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82" t="s">
        <v>21</v>
      </c>
      <c r="BK123" s="208">
        <f>ROUND($I$123*$H$123,2)</f>
        <v>0</v>
      </c>
      <c r="BL123" s="82" t="s">
        <v>184</v>
      </c>
      <c r="BM123" s="82" t="s">
        <v>276</v>
      </c>
    </row>
    <row r="124" spans="2:51" s="88" customFormat="1" ht="15.75" customHeight="1">
      <c r="B124" s="215"/>
      <c r="D124" s="216" t="s">
        <v>223</v>
      </c>
      <c r="E124" s="217"/>
      <c r="F124" s="217" t="s">
        <v>677</v>
      </c>
      <c r="H124" s="218">
        <v>0.87</v>
      </c>
      <c r="L124" s="215"/>
      <c r="M124" s="219"/>
      <c r="T124" s="220"/>
      <c r="AT124" s="221" t="s">
        <v>223</v>
      </c>
      <c r="AU124" s="221" t="s">
        <v>77</v>
      </c>
      <c r="AV124" s="221" t="s">
        <v>77</v>
      </c>
      <c r="AW124" s="221" t="s">
        <v>149</v>
      </c>
      <c r="AX124" s="221" t="s">
        <v>69</v>
      </c>
      <c r="AY124" s="221" t="s">
        <v>170</v>
      </c>
    </row>
    <row r="125" spans="2:65" s="88" customFormat="1" ht="15.75" customHeight="1">
      <c r="B125" s="102"/>
      <c r="C125" s="198" t="s">
        <v>284</v>
      </c>
      <c r="D125" s="198" t="s">
        <v>173</v>
      </c>
      <c r="E125" s="199" t="s">
        <v>678</v>
      </c>
      <c r="F125" s="200" t="s">
        <v>679</v>
      </c>
      <c r="G125" s="201" t="s">
        <v>311</v>
      </c>
      <c r="H125" s="202">
        <v>191.4</v>
      </c>
      <c r="I125" s="213"/>
      <c r="J125" s="203">
        <f>ROUND($I$125*$H$125,2)</f>
        <v>0</v>
      </c>
      <c r="K125" s="200" t="s">
        <v>1188</v>
      </c>
      <c r="L125" s="102"/>
      <c r="M125" s="204"/>
      <c r="N125" s="205" t="s">
        <v>40</v>
      </c>
      <c r="P125" s="206">
        <f>$O$125*$H$125</f>
        <v>0</v>
      </c>
      <c r="Q125" s="206">
        <v>0</v>
      </c>
      <c r="R125" s="206">
        <f>$Q$125*$H$125</f>
        <v>0</v>
      </c>
      <c r="S125" s="206">
        <v>0</v>
      </c>
      <c r="T125" s="207">
        <f>$S$125*$H$125</f>
        <v>0</v>
      </c>
      <c r="AR125" s="82" t="s">
        <v>184</v>
      </c>
      <c r="AT125" s="82" t="s">
        <v>173</v>
      </c>
      <c r="AU125" s="82" t="s">
        <v>77</v>
      </c>
      <c r="AY125" s="88" t="s">
        <v>170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82" t="s">
        <v>21</v>
      </c>
      <c r="BK125" s="208">
        <f>ROUND($I$125*$H$125,2)</f>
        <v>0</v>
      </c>
      <c r="BL125" s="82" t="s">
        <v>184</v>
      </c>
      <c r="BM125" s="82" t="s">
        <v>284</v>
      </c>
    </row>
    <row r="126" spans="2:65" s="88" customFormat="1" ht="15.75" customHeight="1">
      <c r="B126" s="102"/>
      <c r="C126" s="201" t="s">
        <v>287</v>
      </c>
      <c r="D126" s="201" t="s">
        <v>173</v>
      </c>
      <c r="E126" s="199" t="s">
        <v>681</v>
      </c>
      <c r="F126" s="200" t="s">
        <v>682</v>
      </c>
      <c r="G126" s="201" t="s">
        <v>311</v>
      </c>
      <c r="H126" s="202">
        <v>408.8</v>
      </c>
      <c r="I126" s="213"/>
      <c r="J126" s="203">
        <f>ROUND($I$126*$H$126,2)</f>
        <v>0</v>
      </c>
      <c r="K126" s="200" t="s">
        <v>1188</v>
      </c>
      <c r="L126" s="102"/>
      <c r="M126" s="204"/>
      <c r="N126" s="205" t="s">
        <v>40</v>
      </c>
      <c r="P126" s="206">
        <f>$O$126*$H$126</f>
        <v>0</v>
      </c>
      <c r="Q126" s="206">
        <v>0</v>
      </c>
      <c r="R126" s="206">
        <f>$Q$126*$H$126</f>
        <v>0</v>
      </c>
      <c r="S126" s="206">
        <v>0</v>
      </c>
      <c r="T126" s="207">
        <f>$S$126*$H$126</f>
        <v>0</v>
      </c>
      <c r="AR126" s="82" t="s">
        <v>184</v>
      </c>
      <c r="AT126" s="82" t="s">
        <v>173</v>
      </c>
      <c r="AU126" s="82" t="s">
        <v>77</v>
      </c>
      <c r="AY126" s="82" t="s">
        <v>170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82" t="s">
        <v>21</v>
      </c>
      <c r="BK126" s="208">
        <f>ROUND($I$126*$H$126,2)</f>
        <v>0</v>
      </c>
      <c r="BL126" s="82" t="s">
        <v>184</v>
      </c>
      <c r="BM126" s="82" t="s">
        <v>287</v>
      </c>
    </row>
    <row r="127" spans="2:51" s="88" customFormat="1" ht="15.75" customHeight="1">
      <c r="B127" s="215"/>
      <c r="D127" s="216" t="s">
        <v>223</v>
      </c>
      <c r="E127" s="217"/>
      <c r="F127" s="217" t="s">
        <v>683</v>
      </c>
      <c r="H127" s="218">
        <v>256</v>
      </c>
      <c r="K127" s="200"/>
      <c r="L127" s="215"/>
      <c r="M127" s="219"/>
      <c r="T127" s="220"/>
      <c r="AT127" s="221" t="s">
        <v>223</v>
      </c>
      <c r="AU127" s="221" t="s">
        <v>77</v>
      </c>
      <c r="AV127" s="221" t="s">
        <v>77</v>
      </c>
      <c r="AW127" s="221" t="s">
        <v>149</v>
      </c>
      <c r="AX127" s="221" t="s">
        <v>69</v>
      </c>
      <c r="AY127" s="221" t="s">
        <v>170</v>
      </c>
    </row>
    <row r="128" spans="2:51" s="88" customFormat="1" ht="15.75" customHeight="1">
      <c r="B128" s="215"/>
      <c r="D128" s="222" t="s">
        <v>223</v>
      </c>
      <c r="E128" s="221"/>
      <c r="F128" s="217" t="s">
        <v>684</v>
      </c>
      <c r="H128" s="218">
        <v>152.8</v>
      </c>
      <c r="L128" s="215"/>
      <c r="M128" s="219"/>
      <c r="T128" s="220"/>
      <c r="AT128" s="221" t="s">
        <v>223</v>
      </c>
      <c r="AU128" s="221" t="s">
        <v>77</v>
      </c>
      <c r="AV128" s="221" t="s">
        <v>77</v>
      </c>
      <c r="AW128" s="221" t="s">
        <v>149</v>
      </c>
      <c r="AX128" s="221" t="s">
        <v>69</v>
      </c>
      <c r="AY128" s="221" t="s">
        <v>170</v>
      </c>
    </row>
    <row r="129" spans="2:65" s="88" customFormat="1" ht="15.75" customHeight="1">
      <c r="B129" s="102"/>
      <c r="C129" s="198" t="s">
        <v>292</v>
      </c>
      <c r="D129" s="198" t="s">
        <v>173</v>
      </c>
      <c r="E129" s="199" t="s">
        <v>685</v>
      </c>
      <c r="F129" s="200" t="s">
        <v>686</v>
      </c>
      <c r="G129" s="201" t="s">
        <v>359</v>
      </c>
      <c r="H129" s="202">
        <v>24</v>
      </c>
      <c r="I129" s="213"/>
      <c r="J129" s="203">
        <f>ROUND($I$129*$H$129,2)</f>
        <v>0</v>
      </c>
      <c r="K129" s="200" t="s">
        <v>1188</v>
      </c>
      <c r="L129" s="102"/>
      <c r="M129" s="204"/>
      <c r="N129" s="205" t="s">
        <v>40</v>
      </c>
      <c r="P129" s="206">
        <f>$O$129*$H$129</f>
        <v>0</v>
      </c>
      <c r="Q129" s="206">
        <v>4E-05</v>
      </c>
      <c r="R129" s="206">
        <f>$Q$129*$H$129</f>
        <v>0.0009600000000000001</v>
      </c>
      <c r="S129" s="206">
        <v>0</v>
      </c>
      <c r="T129" s="207">
        <f>$S$129*$H$129</f>
        <v>0</v>
      </c>
      <c r="AR129" s="82" t="s">
        <v>184</v>
      </c>
      <c r="AT129" s="82" t="s">
        <v>173</v>
      </c>
      <c r="AU129" s="82" t="s">
        <v>77</v>
      </c>
      <c r="AY129" s="88" t="s">
        <v>170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82" t="s">
        <v>21</v>
      </c>
      <c r="BK129" s="208">
        <f>ROUND($I$129*$H$129,2)</f>
        <v>0</v>
      </c>
      <c r="BL129" s="82" t="s">
        <v>184</v>
      </c>
      <c r="BM129" s="82" t="s">
        <v>292</v>
      </c>
    </row>
    <row r="130" spans="2:51" s="88" customFormat="1" ht="15.75" customHeight="1">
      <c r="B130" s="215"/>
      <c r="D130" s="216" t="s">
        <v>223</v>
      </c>
      <c r="E130" s="217"/>
      <c r="F130" s="217" t="s">
        <v>687</v>
      </c>
      <c r="H130" s="218">
        <v>24</v>
      </c>
      <c r="L130" s="215"/>
      <c r="M130" s="219"/>
      <c r="T130" s="220"/>
      <c r="AT130" s="221" t="s">
        <v>223</v>
      </c>
      <c r="AU130" s="221" t="s">
        <v>77</v>
      </c>
      <c r="AV130" s="221" t="s">
        <v>77</v>
      </c>
      <c r="AW130" s="221" t="s">
        <v>149</v>
      </c>
      <c r="AX130" s="221" t="s">
        <v>69</v>
      </c>
      <c r="AY130" s="221" t="s">
        <v>170</v>
      </c>
    </row>
    <row r="131" spans="2:65" s="88" customFormat="1" ht="15.75" customHeight="1">
      <c r="B131" s="102"/>
      <c r="C131" s="198" t="s">
        <v>301</v>
      </c>
      <c r="D131" s="198" t="s">
        <v>173</v>
      </c>
      <c r="E131" s="199" t="s">
        <v>688</v>
      </c>
      <c r="F131" s="200" t="s">
        <v>689</v>
      </c>
      <c r="G131" s="201" t="s">
        <v>359</v>
      </c>
      <c r="H131" s="202">
        <v>24</v>
      </c>
      <c r="I131" s="213"/>
      <c r="J131" s="203">
        <f>ROUND($I$131*$H$131,2)</f>
        <v>0</v>
      </c>
      <c r="K131" s="200" t="s">
        <v>1188</v>
      </c>
      <c r="L131" s="102"/>
      <c r="M131" s="204"/>
      <c r="N131" s="205" t="s">
        <v>40</v>
      </c>
      <c r="P131" s="206">
        <f>$O$131*$H$131</f>
        <v>0</v>
      </c>
      <c r="Q131" s="206">
        <v>0.00027</v>
      </c>
      <c r="R131" s="206">
        <f>$Q$131*$H$131</f>
        <v>0.00648</v>
      </c>
      <c r="S131" s="206">
        <v>0</v>
      </c>
      <c r="T131" s="207">
        <f>$S$131*$H$131</f>
        <v>0</v>
      </c>
      <c r="AR131" s="82" t="s">
        <v>184</v>
      </c>
      <c r="AT131" s="82" t="s">
        <v>173</v>
      </c>
      <c r="AU131" s="82" t="s">
        <v>77</v>
      </c>
      <c r="AY131" s="88" t="s">
        <v>170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82" t="s">
        <v>21</v>
      </c>
      <c r="BK131" s="208">
        <f>ROUND($I$131*$H$131,2)</f>
        <v>0</v>
      </c>
      <c r="BL131" s="82" t="s">
        <v>184</v>
      </c>
      <c r="BM131" s="82" t="s">
        <v>301</v>
      </c>
    </row>
    <row r="132" spans="2:51" s="88" customFormat="1" ht="15.75" customHeight="1">
      <c r="B132" s="215"/>
      <c r="D132" s="216" t="s">
        <v>223</v>
      </c>
      <c r="E132" s="217"/>
      <c r="F132" s="217" t="s">
        <v>687</v>
      </c>
      <c r="H132" s="218">
        <v>24</v>
      </c>
      <c r="L132" s="215"/>
      <c r="M132" s="219"/>
      <c r="T132" s="220"/>
      <c r="AT132" s="221" t="s">
        <v>223</v>
      </c>
      <c r="AU132" s="221" t="s">
        <v>77</v>
      </c>
      <c r="AV132" s="221" t="s">
        <v>77</v>
      </c>
      <c r="AW132" s="221" t="s">
        <v>149</v>
      </c>
      <c r="AX132" s="221" t="s">
        <v>69</v>
      </c>
      <c r="AY132" s="221" t="s">
        <v>170</v>
      </c>
    </row>
    <row r="133" spans="2:65" s="88" customFormat="1" ht="27" customHeight="1">
      <c r="B133" s="102"/>
      <c r="C133" s="229" t="s">
        <v>7</v>
      </c>
      <c r="D133" s="229" t="s">
        <v>308</v>
      </c>
      <c r="E133" s="230" t="s">
        <v>760</v>
      </c>
      <c r="F133" s="231" t="s">
        <v>691</v>
      </c>
      <c r="G133" s="232" t="s">
        <v>359</v>
      </c>
      <c r="H133" s="233">
        <v>29</v>
      </c>
      <c r="I133" s="238"/>
      <c r="J133" s="234">
        <f>ROUND($I$133*$H$133,2)</f>
        <v>0</v>
      </c>
      <c r="K133" s="231"/>
      <c r="L133" s="235"/>
      <c r="M133" s="236"/>
      <c r="N133" s="237" t="s">
        <v>40</v>
      </c>
      <c r="P133" s="206">
        <f>$O$133*$H$133</f>
        <v>0</v>
      </c>
      <c r="Q133" s="206">
        <v>0</v>
      </c>
      <c r="R133" s="206">
        <f>$Q$133*$H$133</f>
        <v>0</v>
      </c>
      <c r="S133" s="206">
        <v>0</v>
      </c>
      <c r="T133" s="207">
        <f>$S$133*$H$133</f>
        <v>0</v>
      </c>
      <c r="AR133" s="82" t="s">
        <v>196</v>
      </c>
      <c r="AT133" s="82" t="s">
        <v>308</v>
      </c>
      <c r="AU133" s="82" t="s">
        <v>77</v>
      </c>
      <c r="AY133" s="88" t="s">
        <v>170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82" t="s">
        <v>21</v>
      </c>
      <c r="BK133" s="208">
        <f>ROUND($I$133*$H$133,2)</f>
        <v>0</v>
      </c>
      <c r="BL133" s="82" t="s">
        <v>184</v>
      </c>
      <c r="BM133" s="82" t="s">
        <v>7</v>
      </c>
    </row>
    <row r="134" spans="2:65" s="88" customFormat="1" ht="27" customHeight="1">
      <c r="B134" s="102"/>
      <c r="C134" s="232" t="s">
        <v>307</v>
      </c>
      <c r="D134" s="232" t="s">
        <v>308</v>
      </c>
      <c r="E134" s="230" t="s">
        <v>761</v>
      </c>
      <c r="F134" s="231" t="s">
        <v>693</v>
      </c>
      <c r="G134" s="232" t="s">
        <v>359</v>
      </c>
      <c r="H134" s="233">
        <v>2</v>
      </c>
      <c r="I134" s="238"/>
      <c r="J134" s="234">
        <f>ROUND($I$134*$H$134,2)</f>
        <v>0</v>
      </c>
      <c r="K134" s="231"/>
      <c r="L134" s="235"/>
      <c r="M134" s="236"/>
      <c r="N134" s="237" t="s">
        <v>40</v>
      </c>
      <c r="P134" s="206">
        <f>$O$134*$H$134</f>
        <v>0</v>
      </c>
      <c r="Q134" s="206">
        <v>0</v>
      </c>
      <c r="R134" s="206">
        <f>$Q$134*$H$134</f>
        <v>0</v>
      </c>
      <c r="S134" s="206">
        <v>0</v>
      </c>
      <c r="T134" s="207">
        <f>$S$134*$H$134</f>
        <v>0</v>
      </c>
      <c r="AR134" s="82" t="s">
        <v>196</v>
      </c>
      <c r="AT134" s="82" t="s">
        <v>308</v>
      </c>
      <c r="AU134" s="82" t="s">
        <v>77</v>
      </c>
      <c r="AY134" s="82" t="s">
        <v>170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82" t="s">
        <v>21</v>
      </c>
      <c r="BK134" s="208">
        <f>ROUND($I$134*$H$134,2)</f>
        <v>0</v>
      </c>
      <c r="BL134" s="82" t="s">
        <v>184</v>
      </c>
      <c r="BM134" s="82" t="s">
        <v>307</v>
      </c>
    </row>
    <row r="135" spans="2:65" s="88" customFormat="1" ht="27" customHeight="1">
      <c r="B135" s="102"/>
      <c r="C135" s="232" t="s">
        <v>315</v>
      </c>
      <c r="D135" s="232" t="s">
        <v>308</v>
      </c>
      <c r="E135" s="230" t="s">
        <v>762</v>
      </c>
      <c r="F135" s="231" t="s">
        <v>695</v>
      </c>
      <c r="G135" s="232" t="s">
        <v>359</v>
      </c>
      <c r="H135" s="233">
        <v>4</v>
      </c>
      <c r="I135" s="238"/>
      <c r="J135" s="234">
        <f>ROUND($I$135*$H$135,2)</f>
        <v>0</v>
      </c>
      <c r="K135" s="231"/>
      <c r="L135" s="235"/>
      <c r="M135" s="236"/>
      <c r="N135" s="237" t="s">
        <v>40</v>
      </c>
      <c r="P135" s="206">
        <f>$O$135*$H$135</f>
        <v>0</v>
      </c>
      <c r="Q135" s="206">
        <v>0</v>
      </c>
      <c r="R135" s="206">
        <f>$Q$135*$H$135</f>
        <v>0</v>
      </c>
      <c r="S135" s="206">
        <v>0</v>
      </c>
      <c r="T135" s="207">
        <f>$S$135*$H$135</f>
        <v>0</v>
      </c>
      <c r="AR135" s="82" t="s">
        <v>196</v>
      </c>
      <c r="AT135" s="82" t="s">
        <v>308</v>
      </c>
      <c r="AU135" s="82" t="s">
        <v>77</v>
      </c>
      <c r="AY135" s="82" t="s">
        <v>170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82" t="s">
        <v>21</v>
      </c>
      <c r="BK135" s="208">
        <f>ROUND($I$135*$H$135,2)</f>
        <v>0</v>
      </c>
      <c r="BL135" s="82" t="s">
        <v>184</v>
      </c>
      <c r="BM135" s="82" t="s">
        <v>315</v>
      </c>
    </row>
    <row r="136" spans="2:63" s="188" customFormat="1" ht="30.75" customHeight="1">
      <c r="B136" s="187"/>
      <c r="D136" s="189" t="s">
        <v>68</v>
      </c>
      <c r="E136" s="196" t="s">
        <v>412</v>
      </c>
      <c r="F136" s="196" t="s">
        <v>413</v>
      </c>
      <c r="J136" s="197">
        <f>$BK$136</f>
        <v>0</v>
      </c>
      <c r="L136" s="187"/>
      <c r="M136" s="192"/>
      <c r="P136" s="193">
        <f>$P$137</f>
        <v>0</v>
      </c>
      <c r="R136" s="193">
        <f>$R$137</f>
        <v>0</v>
      </c>
      <c r="T136" s="194">
        <f>$T$137</f>
        <v>0</v>
      </c>
      <c r="AR136" s="189" t="s">
        <v>21</v>
      </c>
      <c r="AT136" s="189" t="s">
        <v>68</v>
      </c>
      <c r="AU136" s="189" t="s">
        <v>21</v>
      </c>
      <c r="AY136" s="189" t="s">
        <v>170</v>
      </c>
      <c r="BK136" s="195">
        <f>$BK$137</f>
        <v>0</v>
      </c>
    </row>
    <row r="137" spans="2:65" s="88" customFormat="1" ht="15.75" customHeight="1">
      <c r="B137" s="102"/>
      <c r="C137" s="201" t="s">
        <v>323</v>
      </c>
      <c r="D137" s="201" t="s">
        <v>173</v>
      </c>
      <c r="E137" s="199" t="s">
        <v>415</v>
      </c>
      <c r="F137" s="200" t="s">
        <v>416</v>
      </c>
      <c r="G137" s="201" t="s">
        <v>340</v>
      </c>
      <c r="H137" s="202">
        <v>194.945</v>
      </c>
      <c r="I137" s="213"/>
      <c r="J137" s="203">
        <f>ROUND($I$137*$H$137,2)</f>
        <v>0</v>
      </c>
      <c r="K137" s="200" t="s">
        <v>1188</v>
      </c>
      <c r="L137" s="102"/>
      <c r="M137" s="204"/>
      <c r="N137" s="205" t="s">
        <v>40</v>
      </c>
      <c r="P137" s="206">
        <f>$O$137*$H$137</f>
        <v>0</v>
      </c>
      <c r="Q137" s="206">
        <v>0</v>
      </c>
      <c r="R137" s="206">
        <f>$Q$137*$H$137</f>
        <v>0</v>
      </c>
      <c r="S137" s="206">
        <v>0</v>
      </c>
      <c r="T137" s="207">
        <f>$S$137*$H$137</f>
        <v>0</v>
      </c>
      <c r="AR137" s="82" t="s">
        <v>184</v>
      </c>
      <c r="AT137" s="82" t="s">
        <v>173</v>
      </c>
      <c r="AU137" s="82" t="s">
        <v>77</v>
      </c>
      <c r="AY137" s="82" t="s">
        <v>170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82" t="s">
        <v>21</v>
      </c>
      <c r="BK137" s="208">
        <f>ROUND($I$137*$H$137,2)</f>
        <v>0</v>
      </c>
      <c r="BL137" s="82" t="s">
        <v>184</v>
      </c>
      <c r="BM137" s="82" t="s">
        <v>323</v>
      </c>
    </row>
    <row r="138" spans="2:63" s="188" customFormat="1" ht="37.5" customHeight="1">
      <c r="B138" s="187"/>
      <c r="D138" s="189" t="s">
        <v>68</v>
      </c>
      <c r="E138" s="190" t="s">
        <v>417</v>
      </c>
      <c r="F138" s="190" t="s">
        <v>417</v>
      </c>
      <c r="J138" s="191">
        <f>$BK$138</f>
        <v>0</v>
      </c>
      <c r="L138" s="187"/>
      <c r="M138" s="192"/>
      <c r="P138" s="193">
        <f>$P$139</f>
        <v>0</v>
      </c>
      <c r="R138" s="193">
        <f>$R$139</f>
        <v>0.00045999999999999996</v>
      </c>
      <c r="T138" s="194">
        <f>$T$139</f>
        <v>0</v>
      </c>
      <c r="AR138" s="189" t="s">
        <v>77</v>
      </c>
      <c r="AT138" s="189" t="s">
        <v>68</v>
      </c>
      <c r="AU138" s="189" t="s">
        <v>69</v>
      </c>
      <c r="AY138" s="189" t="s">
        <v>170</v>
      </c>
      <c r="BK138" s="195">
        <f>$BK$139</f>
        <v>0</v>
      </c>
    </row>
    <row r="139" spans="2:63" s="188" customFormat="1" ht="21" customHeight="1">
      <c r="B139" s="187"/>
      <c r="D139" s="189" t="s">
        <v>68</v>
      </c>
      <c r="E139" s="196" t="s">
        <v>418</v>
      </c>
      <c r="F139" s="196" t="s">
        <v>419</v>
      </c>
      <c r="J139" s="197">
        <f>$BK$139</f>
        <v>0</v>
      </c>
      <c r="L139" s="187"/>
      <c r="M139" s="192"/>
      <c r="P139" s="193">
        <f>SUM($P$140:$P$143)</f>
        <v>0</v>
      </c>
      <c r="R139" s="193">
        <f>SUM($R$140:$R$143)</f>
        <v>0.00045999999999999996</v>
      </c>
      <c r="T139" s="194">
        <f>SUM($T$140:$T$143)</f>
        <v>0</v>
      </c>
      <c r="AR139" s="189" t="s">
        <v>77</v>
      </c>
      <c r="AT139" s="189" t="s">
        <v>68</v>
      </c>
      <c r="AU139" s="189" t="s">
        <v>21</v>
      </c>
      <c r="AY139" s="189" t="s">
        <v>170</v>
      </c>
      <c r="BK139" s="195">
        <f>SUM($BK$140:$BK$143)</f>
        <v>0</v>
      </c>
    </row>
    <row r="140" spans="2:65" s="88" customFormat="1" ht="15.75" customHeight="1">
      <c r="B140" s="102"/>
      <c r="C140" s="201" t="s">
        <v>331</v>
      </c>
      <c r="D140" s="201" t="s">
        <v>173</v>
      </c>
      <c r="E140" s="199" t="s">
        <v>421</v>
      </c>
      <c r="F140" s="200" t="s">
        <v>422</v>
      </c>
      <c r="G140" s="201" t="s">
        <v>423</v>
      </c>
      <c r="H140" s="202">
        <v>9.2</v>
      </c>
      <c r="I140" s="213"/>
      <c r="J140" s="203">
        <f>ROUND($I$140*$H$140,2)</f>
        <v>0</v>
      </c>
      <c r="K140" s="200" t="s">
        <v>1188</v>
      </c>
      <c r="L140" s="102"/>
      <c r="M140" s="204"/>
      <c r="N140" s="205" t="s">
        <v>40</v>
      </c>
      <c r="P140" s="206">
        <f>$O$140*$H$140</f>
        <v>0</v>
      </c>
      <c r="Q140" s="206">
        <v>5E-05</v>
      </c>
      <c r="R140" s="206">
        <f>$Q$140*$H$140</f>
        <v>0.00045999999999999996</v>
      </c>
      <c r="S140" s="206">
        <v>0</v>
      </c>
      <c r="T140" s="207">
        <f>$S$140*$H$140</f>
        <v>0</v>
      </c>
      <c r="AR140" s="82" t="s">
        <v>276</v>
      </c>
      <c r="AT140" s="82" t="s">
        <v>173</v>
      </c>
      <c r="AU140" s="82" t="s">
        <v>77</v>
      </c>
      <c r="AY140" s="82" t="s">
        <v>170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82" t="s">
        <v>21</v>
      </c>
      <c r="BK140" s="208">
        <f>ROUND($I$140*$H$140,2)</f>
        <v>0</v>
      </c>
      <c r="BL140" s="82" t="s">
        <v>276</v>
      </c>
      <c r="BM140" s="82" t="s">
        <v>331</v>
      </c>
    </row>
    <row r="141" spans="2:51" s="88" customFormat="1" ht="15.75" customHeight="1">
      <c r="B141" s="215"/>
      <c r="D141" s="216" t="s">
        <v>223</v>
      </c>
      <c r="E141" s="217"/>
      <c r="F141" s="217" t="s">
        <v>696</v>
      </c>
      <c r="H141" s="218">
        <v>9.2</v>
      </c>
      <c r="L141" s="215"/>
      <c r="M141" s="219"/>
      <c r="T141" s="220"/>
      <c r="AT141" s="221" t="s">
        <v>223</v>
      </c>
      <c r="AU141" s="221" t="s">
        <v>77</v>
      </c>
      <c r="AV141" s="221" t="s">
        <v>77</v>
      </c>
      <c r="AW141" s="221" t="s">
        <v>149</v>
      </c>
      <c r="AX141" s="221" t="s">
        <v>69</v>
      </c>
      <c r="AY141" s="221" t="s">
        <v>170</v>
      </c>
    </row>
    <row r="142" spans="2:65" s="88" customFormat="1" ht="27" customHeight="1">
      <c r="B142" s="102"/>
      <c r="C142" s="229" t="s">
        <v>334</v>
      </c>
      <c r="D142" s="229" t="s">
        <v>308</v>
      </c>
      <c r="E142" s="230" t="s">
        <v>763</v>
      </c>
      <c r="F142" s="231" t="s">
        <v>698</v>
      </c>
      <c r="G142" s="232" t="s">
        <v>176</v>
      </c>
      <c r="H142" s="233">
        <v>1</v>
      </c>
      <c r="I142" s="238"/>
      <c r="J142" s="234">
        <f>ROUND($I$142*$H$142,2)</f>
        <v>0</v>
      </c>
      <c r="K142" s="231"/>
      <c r="L142" s="235"/>
      <c r="M142" s="236"/>
      <c r="N142" s="237" t="s">
        <v>40</v>
      </c>
      <c r="P142" s="206">
        <f>$O$142*$H$142</f>
        <v>0</v>
      </c>
      <c r="Q142" s="206">
        <v>0</v>
      </c>
      <c r="R142" s="206">
        <f>$Q$142*$H$142</f>
        <v>0</v>
      </c>
      <c r="S142" s="206">
        <v>0</v>
      </c>
      <c r="T142" s="207">
        <f>$S$142*$H$142</f>
        <v>0</v>
      </c>
      <c r="AR142" s="82" t="s">
        <v>374</v>
      </c>
      <c r="AT142" s="82" t="s">
        <v>308</v>
      </c>
      <c r="AU142" s="82" t="s">
        <v>77</v>
      </c>
      <c r="AY142" s="88" t="s">
        <v>170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82" t="s">
        <v>21</v>
      </c>
      <c r="BK142" s="208">
        <f>ROUND($I$142*$H$142,2)</f>
        <v>0</v>
      </c>
      <c r="BL142" s="82" t="s">
        <v>276</v>
      </c>
      <c r="BM142" s="82" t="s">
        <v>337</v>
      </c>
    </row>
    <row r="143" spans="2:65" s="88" customFormat="1" ht="15.75" customHeight="1">
      <c r="B143" s="102"/>
      <c r="C143" s="201" t="s">
        <v>337</v>
      </c>
      <c r="D143" s="201" t="s">
        <v>173</v>
      </c>
      <c r="E143" s="199" t="s">
        <v>699</v>
      </c>
      <c r="F143" s="200" t="s">
        <v>430</v>
      </c>
      <c r="G143" s="201" t="s">
        <v>210</v>
      </c>
      <c r="H143" s="214"/>
      <c r="I143" s="213"/>
      <c r="J143" s="203">
        <f>ROUND($I$143*$H$143,2)</f>
        <v>0</v>
      </c>
      <c r="K143" s="200" t="s">
        <v>1188</v>
      </c>
      <c r="L143" s="102"/>
      <c r="M143" s="204"/>
      <c r="N143" s="205" t="s">
        <v>40</v>
      </c>
      <c r="P143" s="206">
        <f>$O$143*$H$143</f>
        <v>0</v>
      </c>
      <c r="Q143" s="206">
        <v>0</v>
      </c>
      <c r="R143" s="206">
        <f>$Q$143*$H$143</f>
        <v>0</v>
      </c>
      <c r="S143" s="206">
        <v>0</v>
      </c>
      <c r="T143" s="207">
        <f>$S$143*$H$143</f>
        <v>0</v>
      </c>
      <c r="AR143" s="82" t="s">
        <v>276</v>
      </c>
      <c r="AT143" s="82" t="s">
        <v>173</v>
      </c>
      <c r="AU143" s="82" t="s">
        <v>77</v>
      </c>
      <c r="AY143" s="82" t="s">
        <v>170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82" t="s">
        <v>21</v>
      </c>
      <c r="BK143" s="208">
        <f>ROUND($I$143*$H$143,2)</f>
        <v>0</v>
      </c>
      <c r="BL143" s="82" t="s">
        <v>276</v>
      </c>
      <c r="BM143" s="82" t="s">
        <v>334</v>
      </c>
    </row>
    <row r="144" spans="2:63" s="188" customFormat="1" ht="37.5" customHeight="1">
      <c r="B144" s="187"/>
      <c r="D144" s="189" t="s">
        <v>68</v>
      </c>
      <c r="E144" s="190" t="s">
        <v>206</v>
      </c>
      <c r="F144" s="190" t="s">
        <v>206</v>
      </c>
      <c r="J144" s="191">
        <f>$BK$144</f>
        <v>0</v>
      </c>
      <c r="L144" s="187"/>
      <c r="M144" s="192"/>
      <c r="P144" s="193">
        <f>$P$145</f>
        <v>0</v>
      </c>
      <c r="R144" s="193">
        <f>$R$145</f>
        <v>0</v>
      </c>
      <c r="T144" s="194">
        <f>$T$145</f>
        <v>0</v>
      </c>
      <c r="AR144" s="189" t="s">
        <v>187</v>
      </c>
      <c r="AT144" s="189" t="s">
        <v>68</v>
      </c>
      <c r="AU144" s="189" t="s">
        <v>69</v>
      </c>
      <c r="AY144" s="189" t="s">
        <v>170</v>
      </c>
      <c r="BK144" s="195">
        <f>$BK$145</f>
        <v>0</v>
      </c>
    </row>
    <row r="145" spans="2:65" s="88" customFormat="1" ht="15.75" customHeight="1">
      <c r="B145" s="102"/>
      <c r="C145" s="201" t="s">
        <v>348</v>
      </c>
      <c r="D145" s="201" t="s">
        <v>173</v>
      </c>
      <c r="E145" s="199" t="s">
        <v>764</v>
      </c>
      <c r="F145" s="200" t="s">
        <v>209</v>
      </c>
      <c r="G145" s="201" t="s">
        <v>210</v>
      </c>
      <c r="H145" s="214"/>
      <c r="I145" s="213"/>
      <c r="J145" s="203">
        <f>ROUND($I$145*$H$145,2)</f>
        <v>0</v>
      </c>
      <c r="K145" s="200"/>
      <c r="L145" s="102"/>
      <c r="M145" s="204"/>
      <c r="N145" s="209" t="s">
        <v>40</v>
      </c>
      <c r="O145" s="210"/>
      <c r="P145" s="211">
        <f>$O$145*$H$145</f>
        <v>0</v>
      </c>
      <c r="Q145" s="211">
        <v>0</v>
      </c>
      <c r="R145" s="211">
        <f>$Q$145*$H$145</f>
        <v>0</v>
      </c>
      <c r="S145" s="211">
        <v>0</v>
      </c>
      <c r="T145" s="212">
        <f>$S$145*$H$145</f>
        <v>0</v>
      </c>
      <c r="AR145" s="82" t="s">
        <v>211</v>
      </c>
      <c r="AT145" s="82" t="s">
        <v>173</v>
      </c>
      <c r="AU145" s="82" t="s">
        <v>21</v>
      </c>
      <c r="AY145" s="82" t="s">
        <v>170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82" t="s">
        <v>21</v>
      </c>
      <c r="BK145" s="208">
        <f>ROUND($I$145*$H$145,2)</f>
        <v>0</v>
      </c>
      <c r="BL145" s="82" t="s">
        <v>211</v>
      </c>
      <c r="BM145" s="82" t="s">
        <v>348</v>
      </c>
    </row>
    <row r="146" spans="2:12" s="88" customFormat="1" ht="7.5" customHeight="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02"/>
    </row>
    <row r="218" s="87" customFormat="1" ht="14.25" customHeight="1"/>
  </sheetData>
  <sheetProtection password="CB71" sheet="1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zoomScalePageLayoutView="0" workbookViewId="0" topLeftCell="A1">
      <pane ySplit="1" topLeftCell="A2" activePane="bottomLeft" state="frozen"/>
      <selection pane="topLeft" activeCell="AI10" sqref="AI10"/>
      <selection pane="bottomLeft" activeCell="A2" sqref="A2"/>
    </sheetView>
  </sheetViews>
  <sheetFormatPr defaultColWidth="10.5" defaultRowHeight="14.25" customHeight="1"/>
  <cols>
    <col min="1" max="1" width="8.33203125" style="87" customWidth="1"/>
    <col min="2" max="2" width="1.66796875" style="87" customWidth="1"/>
    <col min="3" max="3" width="4.16015625" style="87" customWidth="1"/>
    <col min="4" max="4" width="4.33203125" style="87" customWidth="1"/>
    <col min="5" max="5" width="17.16015625" style="87" customWidth="1"/>
    <col min="6" max="6" width="90.83203125" style="87" customWidth="1"/>
    <col min="7" max="7" width="8.66015625" style="87" customWidth="1"/>
    <col min="8" max="8" width="11.16015625" style="87" customWidth="1"/>
    <col min="9" max="9" width="12.66015625" style="87" customWidth="1"/>
    <col min="10" max="10" width="23.5" style="87" customWidth="1"/>
    <col min="11" max="11" width="15.5" style="87" customWidth="1"/>
    <col min="12" max="12" width="10.5" style="81" customWidth="1"/>
    <col min="13" max="18" width="10.5" style="87" hidden="1" customWidth="1"/>
    <col min="19" max="19" width="8.16015625" style="87" hidden="1" customWidth="1"/>
    <col min="20" max="20" width="29.66015625" style="87" hidden="1" customWidth="1"/>
    <col min="21" max="21" width="16.33203125" style="87" hidden="1" customWidth="1"/>
    <col min="22" max="22" width="12.33203125" style="87" customWidth="1"/>
    <col min="23" max="23" width="16.33203125" style="87" customWidth="1"/>
    <col min="24" max="24" width="12.16015625" style="87" customWidth="1"/>
    <col min="25" max="25" width="15" style="87" customWidth="1"/>
    <col min="26" max="26" width="11" style="87" customWidth="1"/>
    <col min="27" max="27" width="15" style="87" customWidth="1"/>
    <col min="28" max="28" width="16.33203125" style="87" customWidth="1"/>
    <col min="29" max="29" width="11" style="87" customWidth="1"/>
    <col min="30" max="30" width="15" style="87" customWidth="1"/>
    <col min="31" max="31" width="16.33203125" style="87" customWidth="1"/>
    <col min="32" max="43" width="10.5" style="81" customWidth="1"/>
    <col min="44" max="65" width="10.5" style="87" hidden="1" customWidth="1"/>
    <col min="66" max="16384" width="10.5" style="81" customWidth="1"/>
  </cols>
  <sheetData>
    <row r="1" spans="1:256" s="86" customFormat="1" ht="22.5" customHeight="1">
      <c r="A1" s="85"/>
      <c r="B1" s="2"/>
      <c r="C1" s="2"/>
      <c r="D1" s="3" t="s">
        <v>1</v>
      </c>
      <c r="E1" s="2"/>
      <c r="F1" s="4" t="s">
        <v>1204</v>
      </c>
      <c r="G1" s="277" t="s">
        <v>1205</v>
      </c>
      <c r="H1" s="277"/>
      <c r="I1" s="2"/>
      <c r="J1" s="4" t="s">
        <v>1206</v>
      </c>
      <c r="K1" s="3" t="s">
        <v>141</v>
      </c>
      <c r="L1" s="4" t="s">
        <v>1207</v>
      </c>
      <c r="M1" s="4"/>
      <c r="N1" s="4"/>
      <c r="O1" s="4"/>
      <c r="P1" s="4"/>
      <c r="Q1" s="4"/>
      <c r="R1" s="4"/>
      <c r="S1" s="4"/>
      <c r="T1" s="4"/>
      <c r="U1" s="84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3:46" s="87" customFormat="1" ht="37.5" customHeight="1">
      <c r="C2" s="87"/>
      <c r="L2" s="27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87" t="s">
        <v>98</v>
      </c>
    </row>
    <row r="3" spans="2:46" s="87" customFormat="1" ht="7.5" customHeight="1">
      <c r="B3" s="89"/>
      <c r="C3" s="90"/>
      <c r="D3" s="90"/>
      <c r="E3" s="90"/>
      <c r="F3" s="90"/>
      <c r="G3" s="90"/>
      <c r="H3" s="90"/>
      <c r="I3" s="90"/>
      <c r="J3" s="90"/>
      <c r="K3" s="91"/>
      <c r="AT3" s="87" t="s">
        <v>77</v>
      </c>
    </row>
    <row r="4" spans="2:46" s="87" customFormat="1" ht="37.5" customHeight="1">
      <c r="B4" s="92"/>
      <c r="D4" s="93" t="s">
        <v>142</v>
      </c>
      <c r="K4" s="94"/>
      <c r="M4" s="95" t="s">
        <v>10</v>
      </c>
      <c r="AT4" s="87" t="s">
        <v>3</v>
      </c>
    </row>
    <row r="5" spans="2:11" s="87" customFormat="1" ht="7.5" customHeight="1">
      <c r="B5" s="92"/>
      <c r="K5" s="94"/>
    </row>
    <row r="6" spans="2:11" s="87" customFormat="1" ht="15.75" customHeight="1">
      <c r="B6" s="92"/>
      <c r="D6" s="99" t="s">
        <v>16</v>
      </c>
      <c r="K6" s="94"/>
    </row>
    <row r="7" spans="2:11" s="87" customFormat="1" ht="15.75" customHeight="1">
      <c r="B7" s="92"/>
      <c r="E7" s="278" t="str">
        <f>'Rekapitulace stavby'!$K$6</f>
        <v>Napojení ÚSES Komořansko - gravitační propojení přeložky vesnického potoka s řekou Bílinou</v>
      </c>
      <c r="F7" s="243"/>
      <c r="G7" s="243"/>
      <c r="H7" s="243"/>
      <c r="K7" s="94"/>
    </row>
    <row r="8" spans="2:11" s="88" customFormat="1" ht="15.75" customHeight="1">
      <c r="B8" s="102"/>
      <c r="D8" s="99" t="s">
        <v>143</v>
      </c>
      <c r="K8" s="105"/>
    </row>
    <row r="9" spans="2:11" s="88" customFormat="1" ht="37.5" customHeight="1">
      <c r="B9" s="102"/>
      <c r="E9" s="260" t="s">
        <v>765</v>
      </c>
      <c r="F9" s="244"/>
      <c r="G9" s="244"/>
      <c r="H9" s="244"/>
      <c r="K9" s="105"/>
    </row>
    <row r="10" spans="2:11" s="88" customFormat="1" ht="14.25" customHeight="1">
      <c r="B10" s="102"/>
      <c r="K10" s="105"/>
    </row>
    <row r="11" spans="2:11" s="88" customFormat="1" ht="15" customHeight="1">
      <c r="B11" s="102"/>
      <c r="D11" s="99" t="s">
        <v>19</v>
      </c>
      <c r="F11" s="80"/>
      <c r="I11" s="99" t="s">
        <v>20</v>
      </c>
      <c r="J11" s="80"/>
      <c r="K11" s="105"/>
    </row>
    <row r="12" spans="2:11" s="88" customFormat="1" ht="15" customHeight="1">
      <c r="B12" s="102"/>
      <c r="D12" s="99" t="s">
        <v>22</v>
      </c>
      <c r="F12" s="80" t="s">
        <v>23</v>
      </c>
      <c r="I12" s="99" t="s">
        <v>24</v>
      </c>
      <c r="J12" s="125" t="str">
        <f>'Rekapitulace stavby'!$AN$8</f>
        <v>09.02.2015</v>
      </c>
      <c r="K12" s="105"/>
    </row>
    <row r="13" spans="2:11" s="88" customFormat="1" ht="12" customHeight="1">
      <c r="B13" s="102"/>
      <c r="K13" s="105"/>
    </row>
    <row r="14" spans="2:11" s="88" customFormat="1" ht="15" customHeight="1">
      <c r="B14" s="102"/>
      <c r="D14" s="99" t="s">
        <v>27</v>
      </c>
      <c r="I14" s="99" t="s">
        <v>28</v>
      </c>
      <c r="J14" s="80">
        <f>IF('Rekapitulace stavby'!$AN$10="","",'Rekapitulace stavby'!$AN$10)</f>
      </c>
      <c r="K14" s="105"/>
    </row>
    <row r="15" spans="2:11" s="88" customFormat="1" ht="18.75" customHeight="1">
      <c r="B15" s="102"/>
      <c r="E15" s="80" t="str">
        <f>IF('Rekapitulace stavby'!$E$11="","",'Rekapitulace stavby'!$E$11)</f>
        <v> Ministerstvo financí</v>
      </c>
      <c r="I15" s="99" t="s">
        <v>29</v>
      </c>
      <c r="J15" s="80">
        <f>IF('Rekapitulace stavby'!$AN$11="","",'Rekapitulace stavby'!$AN$11)</f>
      </c>
      <c r="K15" s="105"/>
    </row>
    <row r="16" spans="2:11" s="88" customFormat="1" ht="7.5" customHeight="1">
      <c r="B16" s="102"/>
      <c r="K16" s="105"/>
    </row>
    <row r="17" spans="2:11" s="88" customFormat="1" ht="15" customHeight="1">
      <c r="B17" s="102"/>
      <c r="D17" s="99" t="s">
        <v>30</v>
      </c>
      <c r="I17" s="99" t="s">
        <v>28</v>
      </c>
      <c r="J17" s="80">
        <f>IF('Rekapitulace stavby'!$AN$13="Vyplň údaj","",IF('Rekapitulace stavby'!$AN$13="","",'Rekapitulace stavby'!$AN$13))</f>
      </c>
      <c r="K17" s="105"/>
    </row>
    <row r="18" spans="2:11" s="88" customFormat="1" ht="18.75" customHeight="1">
      <c r="B18" s="102"/>
      <c r="E18" s="80">
        <f>IF('Rekapitulace stavby'!$E$14="Vyplň údaj","",IF('Rekapitulace stavby'!$E$14="","",'Rekapitulace stavby'!$E$14))</f>
      </c>
      <c r="I18" s="99" t="s">
        <v>29</v>
      </c>
      <c r="J18" s="80">
        <f>IF('Rekapitulace stavby'!$AN$14="Vyplň údaj","",IF('Rekapitulace stavby'!$AN$14="","",'Rekapitulace stavby'!$AN$14))</f>
      </c>
      <c r="K18" s="105"/>
    </row>
    <row r="19" spans="2:11" s="88" customFormat="1" ht="7.5" customHeight="1">
      <c r="B19" s="102"/>
      <c r="K19" s="105"/>
    </row>
    <row r="20" spans="2:11" s="88" customFormat="1" ht="15" customHeight="1">
      <c r="B20" s="102"/>
      <c r="D20" s="99" t="s">
        <v>32</v>
      </c>
      <c r="I20" s="99" t="s">
        <v>28</v>
      </c>
      <c r="J20" s="80">
        <f>IF('Rekapitulace stavby'!$AN$16="","",'Rekapitulace stavby'!$AN$16)</f>
        <v>62244957</v>
      </c>
      <c r="K20" s="105"/>
    </row>
    <row r="21" spans="2:11" s="88" customFormat="1" ht="18.75" customHeight="1">
      <c r="B21" s="102"/>
      <c r="E21" s="80" t="str">
        <f>IF('Rekapitulace stavby'!$E$17="","",'Rekapitulace stavby'!$E$17)</f>
        <v> Vodohospodářské projekty Teplice spol. s r.o.</v>
      </c>
      <c r="I21" s="99" t="s">
        <v>29</v>
      </c>
      <c r="J21" s="80" t="str">
        <f>IF('Rekapitulace stavby'!$AN$17="","",'Rekapitulace stavby'!$AN$17)</f>
        <v>CZ62244957</v>
      </c>
      <c r="K21" s="105"/>
    </row>
    <row r="22" spans="2:11" s="88" customFormat="1" ht="7.5" customHeight="1">
      <c r="B22" s="102"/>
      <c r="K22" s="105"/>
    </row>
    <row r="23" spans="2:11" s="88" customFormat="1" ht="15" customHeight="1">
      <c r="B23" s="102"/>
      <c r="D23" s="99" t="s">
        <v>34</v>
      </c>
      <c r="K23" s="105"/>
    </row>
    <row r="24" spans="2:11" s="82" customFormat="1" ht="45" customHeight="1">
      <c r="B24" s="158"/>
      <c r="E24" s="250" t="str">
        <f>'[1]Rekapitulace stavby'!E20:AN20</f>
        <v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</v>
      </c>
      <c r="F24" s="279"/>
      <c r="G24" s="279"/>
      <c r="H24" s="279"/>
      <c r="K24" s="159"/>
    </row>
    <row r="25" spans="2:11" s="88" customFormat="1" ht="7.5" customHeight="1">
      <c r="B25" s="102"/>
      <c r="K25" s="105"/>
    </row>
    <row r="26" spans="2:11" s="88" customFormat="1" ht="7.5" customHeight="1">
      <c r="B26" s="102"/>
      <c r="D26" s="126"/>
      <c r="E26" s="126"/>
      <c r="F26" s="126"/>
      <c r="G26" s="126"/>
      <c r="H26" s="126"/>
      <c r="I26" s="126"/>
      <c r="J26" s="126"/>
      <c r="K26" s="160"/>
    </row>
    <row r="27" spans="2:11" s="88" customFormat="1" ht="26.25" customHeight="1">
      <c r="B27" s="102"/>
      <c r="D27" s="161" t="s">
        <v>35</v>
      </c>
      <c r="J27" s="137">
        <f>ROUND($J$81,2)</f>
        <v>0</v>
      </c>
      <c r="K27" s="105"/>
    </row>
    <row r="28" spans="2:11" s="88" customFormat="1" ht="7.5" customHeight="1">
      <c r="B28" s="102"/>
      <c r="D28" s="126"/>
      <c r="E28" s="126"/>
      <c r="F28" s="126"/>
      <c r="G28" s="126"/>
      <c r="H28" s="126"/>
      <c r="I28" s="126"/>
      <c r="J28" s="126"/>
      <c r="K28" s="160"/>
    </row>
    <row r="29" spans="2:11" s="88" customFormat="1" ht="15" customHeight="1">
      <c r="B29" s="102"/>
      <c r="F29" s="106" t="s">
        <v>37</v>
      </c>
      <c r="I29" s="106" t="s">
        <v>36</v>
      </c>
      <c r="J29" s="106" t="s">
        <v>38</v>
      </c>
      <c r="K29" s="105"/>
    </row>
    <row r="30" spans="2:11" s="88" customFormat="1" ht="15" customHeight="1">
      <c r="B30" s="102"/>
      <c r="D30" s="108" t="s">
        <v>39</v>
      </c>
      <c r="E30" s="108" t="s">
        <v>40</v>
      </c>
      <c r="F30" s="162">
        <f>ROUND(SUM($BE$81:$BE$124),2)</f>
        <v>0</v>
      </c>
      <c r="I30" s="163">
        <v>0.21</v>
      </c>
      <c r="J30" s="162">
        <f>ROUND(ROUND((SUM($BE$81:$BE$124)),2)*$I$30,2)</f>
        <v>0</v>
      </c>
      <c r="K30" s="105"/>
    </row>
    <row r="31" spans="2:11" s="88" customFormat="1" ht="15" customHeight="1">
      <c r="B31" s="102"/>
      <c r="E31" s="108" t="s">
        <v>41</v>
      </c>
      <c r="F31" s="162">
        <f>ROUND(SUM($BF$81:$BF$124),2)</f>
        <v>0</v>
      </c>
      <c r="I31" s="163">
        <v>0.15</v>
      </c>
      <c r="J31" s="162">
        <f>ROUND(ROUND((SUM($BF$81:$BF$124)),2)*$I$31,2)</f>
        <v>0</v>
      </c>
      <c r="K31" s="105"/>
    </row>
    <row r="32" spans="2:11" s="88" customFormat="1" ht="15" customHeight="1" hidden="1">
      <c r="B32" s="102"/>
      <c r="E32" s="108" t="s">
        <v>42</v>
      </c>
      <c r="F32" s="162">
        <f>ROUND(SUM($BG$81:$BG$124),2)</f>
        <v>0</v>
      </c>
      <c r="I32" s="163">
        <v>0.21</v>
      </c>
      <c r="J32" s="162">
        <v>0</v>
      </c>
      <c r="K32" s="105"/>
    </row>
    <row r="33" spans="2:11" s="88" customFormat="1" ht="15" customHeight="1" hidden="1">
      <c r="B33" s="102"/>
      <c r="E33" s="108" t="s">
        <v>43</v>
      </c>
      <c r="F33" s="162">
        <f>ROUND(SUM($BH$81:$BH$124),2)</f>
        <v>0</v>
      </c>
      <c r="I33" s="163">
        <v>0.15</v>
      </c>
      <c r="J33" s="162">
        <v>0</v>
      </c>
      <c r="K33" s="105"/>
    </row>
    <row r="34" spans="2:11" s="88" customFormat="1" ht="15" customHeight="1" hidden="1">
      <c r="B34" s="102"/>
      <c r="E34" s="108" t="s">
        <v>44</v>
      </c>
      <c r="F34" s="162">
        <f>ROUND(SUM($BI$81:$BI$124),2)</f>
        <v>0</v>
      </c>
      <c r="I34" s="163">
        <v>0</v>
      </c>
      <c r="J34" s="162">
        <v>0</v>
      </c>
      <c r="K34" s="105"/>
    </row>
    <row r="35" spans="2:11" s="88" customFormat="1" ht="7.5" customHeight="1">
      <c r="B35" s="102"/>
      <c r="K35" s="105"/>
    </row>
    <row r="36" spans="2:11" s="88" customFormat="1" ht="26.25" customHeight="1">
      <c r="B36" s="102"/>
      <c r="C36" s="110"/>
      <c r="D36" s="111" t="s">
        <v>45</v>
      </c>
      <c r="E36" s="112"/>
      <c r="F36" s="112"/>
      <c r="G36" s="164" t="s">
        <v>46</v>
      </c>
      <c r="H36" s="113" t="s">
        <v>47</v>
      </c>
      <c r="I36" s="112"/>
      <c r="J36" s="114">
        <f>SUM($J$27:$J$34)</f>
        <v>0</v>
      </c>
      <c r="K36" s="165"/>
    </row>
    <row r="37" spans="2:11" s="88" customFormat="1" ht="15" customHeight="1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41" spans="2:11" s="88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66"/>
    </row>
    <row r="42" spans="2:11" s="88" customFormat="1" ht="37.5" customHeight="1">
      <c r="B42" s="102"/>
      <c r="C42" s="93" t="s">
        <v>145</v>
      </c>
      <c r="K42" s="105"/>
    </row>
    <row r="43" spans="2:11" s="88" customFormat="1" ht="7.5" customHeight="1">
      <c r="B43" s="102"/>
      <c r="K43" s="105"/>
    </row>
    <row r="44" spans="2:11" s="88" customFormat="1" ht="15" customHeight="1">
      <c r="B44" s="102"/>
      <c r="C44" s="99" t="s">
        <v>16</v>
      </c>
      <c r="K44" s="105"/>
    </row>
    <row r="45" spans="2:11" s="88" customFormat="1" ht="16.5" customHeight="1">
      <c r="B45" s="102"/>
      <c r="E45" s="278" t="str">
        <f>$E$7</f>
        <v>Napojení ÚSES Komořansko - gravitační propojení přeložky vesnického potoka s řekou Bílinou</v>
      </c>
      <c r="F45" s="244"/>
      <c r="G45" s="244"/>
      <c r="H45" s="244"/>
      <c r="K45" s="105"/>
    </row>
    <row r="46" spans="2:11" s="88" customFormat="1" ht="15" customHeight="1">
      <c r="B46" s="102"/>
      <c r="C46" s="99" t="s">
        <v>143</v>
      </c>
      <c r="K46" s="105"/>
    </row>
    <row r="47" spans="2:11" s="88" customFormat="1" ht="19.5" customHeight="1">
      <c r="B47" s="102"/>
      <c r="E47" s="260" t="str">
        <f>$E$9</f>
        <v>SO 07 - Terénní úpravy pod hrází Marcela vč.odovodnění</v>
      </c>
      <c r="F47" s="244"/>
      <c r="G47" s="244"/>
      <c r="H47" s="244"/>
      <c r="K47" s="105"/>
    </row>
    <row r="48" spans="2:11" s="88" customFormat="1" ht="7.5" customHeight="1">
      <c r="B48" s="102"/>
      <c r="K48" s="105"/>
    </row>
    <row r="49" spans="2:11" s="88" customFormat="1" ht="18.75" customHeight="1">
      <c r="B49" s="102"/>
      <c r="C49" s="99" t="s">
        <v>22</v>
      </c>
      <c r="F49" s="80" t="str">
        <f>$F$12</f>
        <v> </v>
      </c>
      <c r="I49" s="99" t="s">
        <v>24</v>
      </c>
      <c r="J49" s="125" t="str">
        <f>IF($J$12="","",$J$12)</f>
        <v>09.02.2015</v>
      </c>
      <c r="K49" s="105"/>
    </row>
    <row r="50" spans="2:11" s="88" customFormat="1" ht="7.5" customHeight="1">
      <c r="B50" s="102"/>
      <c r="K50" s="105"/>
    </row>
    <row r="51" spans="2:11" s="88" customFormat="1" ht="15.75" customHeight="1">
      <c r="B51" s="102"/>
      <c r="C51" s="99" t="s">
        <v>27</v>
      </c>
      <c r="F51" s="80" t="str">
        <f>$E$15</f>
        <v> Ministerstvo financí</v>
      </c>
      <c r="I51" s="99" t="s">
        <v>32</v>
      </c>
      <c r="J51" s="80" t="str">
        <f>$E$21</f>
        <v> Vodohospodářské projekty Teplice spol. s r.o.</v>
      </c>
      <c r="K51" s="105"/>
    </row>
    <row r="52" spans="2:11" s="88" customFormat="1" ht="15" customHeight="1">
      <c r="B52" s="102"/>
      <c r="C52" s="99" t="s">
        <v>30</v>
      </c>
      <c r="F52" s="80">
        <f>IF($E$18="","",$E$18)</f>
      </c>
      <c r="K52" s="105"/>
    </row>
    <row r="53" spans="2:11" s="88" customFormat="1" ht="11.25" customHeight="1">
      <c r="B53" s="102"/>
      <c r="K53" s="105"/>
    </row>
    <row r="54" spans="2:11" s="88" customFormat="1" ht="30" customHeight="1">
      <c r="B54" s="102"/>
      <c r="C54" s="167" t="s">
        <v>146</v>
      </c>
      <c r="D54" s="110"/>
      <c r="E54" s="110"/>
      <c r="F54" s="110"/>
      <c r="G54" s="110"/>
      <c r="H54" s="110"/>
      <c r="I54" s="110"/>
      <c r="J54" s="168" t="s">
        <v>147</v>
      </c>
      <c r="K54" s="115"/>
    </row>
    <row r="55" spans="2:11" s="88" customFormat="1" ht="11.25" customHeight="1">
      <c r="B55" s="102"/>
      <c r="K55" s="105"/>
    </row>
    <row r="56" spans="2:47" s="88" customFormat="1" ht="30" customHeight="1">
      <c r="B56" s="102"/>
      <c r="C56" s="136" t="s">
        <v>148</v>
      </c>
      <c r="J56" s="137">
        <f>$J$81</f>
        <v>0</v>
      </c>
      <c r="K56" s="105"/>
      <c r="AU56" s="88" t="s">
        <v>149</v>
      </c>
    </row>
    <row r="57" spans="2:11" s="143" customFormat="1" ht="25.5" customHeight="1">
      <c r="B57" s="169"/>
      <c r="D57" s="170" t="s">
        <v>150</v>
      </c>
      <c r="E57" s="170"/>
      <c r="F57" s="170"/>
      <c r="G57" s="170"/>
      <c r="H57" s="170"/>
      <c r="I57" s="170"/>
      <c r="J57" s="171">
        <f>$J$82</f>
        <v>0</v>
      </c>
      <c r="K57" s="172"/>
    </row>
    <row r="58" spans="2:11" s="173" customFormat="1" ht="21" customHeight="1">
      <c r="B58" s="174"/>
      <c r="D58" s="175" t="s">
        <v>151</v>
      </c>
      <c r="E58" s="175"/>
      <c r="F58" s="175"/>
      <c r="G58" s="175"/>
      <c r="H58" s="175"/>
      <c r="I58" s="175"/>
      <c r="J58" s="176">
        <f>$J$83</f>
        <v>0</v>
      </c>
      <c r="K58" s="177"/>
    </row>
    <row r="59" spans="2:11" s="173" customFormat="1" ht="21" customHeight="1">
      <c r="B59" s="174"/>
      <c r="D59" s="175" t="s">
        <v>217</v>
      </c>
      <c r="E59" s="175"/>
      <c r="F59" s="175"/>
      <c r="G59" s="175"/>
      <c r="H59" s="175"/>
      <c r="I59" s="175"/>
      <c r="J59" s="176">
        <f>$J$117</f>
        <v>0</v>
      </c>
      <c r="K59" s="177"/>
    </row>
    <row r="60" spans="2:11" s="173" customFormat="1" ht="21" customHeight="1">
      <c r="B60" s="174"/>
      <c r="D60" s="175" t="s">
        <v>218</v>
      </c>
      <c r="E60" s="175"/>
      <c r="F60" s="175"/>
      <c r="G60" s="175"/>
      <c r="H60" s="175"/>
      <c r="I60" s="175"/>
      <c r="J60" s="176">
        <f>$J$121</f>
        <v>0</v>
      </c>
      <c r="K60" s="177"/>
    </row>
    <row r="61" spans="2:11" s="143" customFormat="1" ht="25.5" customHeight="1">
      <c r="B61" s="169"/>
      <c r="D61" s="170" t="s">
        <v>152</v>
      </c>
      <c r="E61" s="170"/>
      <c r="F61" s="170"/>
      <c r="G61" s="170"/>
      <c r="H61" s="170"/>
      <c r="I61" s="170"/>
      <c r="J61" s="171">
        <f>$J$123</f>
        <v>0</v>
      </c>
      <c r="K61" s="172"/>
    </row>
    <row r="62" spans="2:11" s="88" customFormat="1" ht="22.5" customHeight="1">
      <c r="B62" s="102"/>
      <c r="K62" s="105"/>
    </row>
    <row r="63" spans="2:11" s="88" customFormat="1" ht="7.5" customHeight="1">
      <c r="B63" s="116"/>
      <c r="C63" s="117"/>
      <c r="D63" s="117"/>
      <c r="E63" s="117"/>
      <c r="F63" s="117"/>
      <c r="G63" s="117"/>
      <c r="H63" s="117"/>
      <c r="I63" s="117"/>
      <c r="J63" s="117"/>
      <c r="K63" s="118"/>
    </row>
    <row r="67" spans="2:12" s="88" customFormat="1" ht="7.5" customHeight="1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02"/>
    </row>
    <row r="68" spans="2:12" s="88" customFormat="1" ht="37.5" customHeight="1">
      <c r="B68" s="102"/>
      <c r="C68" s="93" t="s">
        <v>154</v>
      </c>
      <c r="L68" s="102"/>
    </row>
    <row r="69" spans="2:12" s="88" customFormat="1" ht="7.5" customHeight="1">
      <c r="B69" s="102"/>
      <c r="L69" s="102"/>
    </row>
    <row r="70" spans="2:12" s="88" customFormat="1" ht="15" customHeight="1">
      <c r="B70" s="102"/>
      <c r="C70" s="99" t="s">
        <v>16</v>
      </c>
      <c r="L70" s="102"/>
    </row>
    <row r="71" spans="2:12" s="88" customFormat="1" ht="16.5" customHeight="1">
      <c r="B71" s="102"/>
      <c r="E71" s="278" t="str">
        <f>$E$7</f>
        <v>Napojení ÚSES Komořansko - gravitační propojení přeložky vesnického potoka s řekou Bílinou</v>
      </c>
      <c r="F71" s="244"/>
      <c r="G71" s="244"/>
      <c r="H71" s="244"/>
      <c r="L71" s="102"/>
    </row>
    <row r="72" spans="2:12" s="88" customFormat="1" ht="15" customHeight="1">
      <c r="B72" s="102"/>
      <c r="C72" s="99" t="s">
        <v>143</v>
      </c>
      <c r="L72" s="102"/>
    </row>
    <row r="73" spans="2:12" s="88" customFormat="1" ht="19.5" customHeight="1">
      <c r="B73" s="102"/>
      <c r="E73" s="260" t="str">
        <f>$E$9</f>
        <v>SO 07 - Terénní úpravy pod hrází Marcela vč.odovodnění</v>
      </c>
      <c r="F73" s="244"/>
      <c r="G73" s="244"/>
      <c r="H73" s="244"/>
      <c r="L73" s="102"/>
    </row>
    <row r="74" spans="2:12" s="88" customFormat="1" ht="7.5" customHeight="1">
      <c r="B74" s="102"/>
      <c r="L74" s="102"/>
    </row>
    <row r="75" spans="2:12" s="88" customFormat="1" ht="18.75" customHeight="1">
      <c r="B75" s="102"/>
      <c r="C75" s="99" t="s">
        <v>22</v>
      </c>
      <c r="F75" s="80" t="str">
        <f>$F$12</f>
        <v> </v>
      </c>
      <c r="I75" s="99" t="s">
        <v>24</v>
      </c>
      <c r="J75" s="125" t="str">
        <f>IF($J$12="","",$J$12)</f>
        <v>09.02.2015</v>
      </c>
      <c r="L75" s="102"/>
    </row>
    <row r="76" spans="2:12" s="88" customFormat="1" ht="7.5" customHeight="1">
      <c r="B76" s="102"/>
      <c r="L76" s="102"/>
    </row>
    <row r="77" spans="2:12" s="88" customFormat="1" ht="15.75" customHeight="1">
      <c r="B77" s="102"/>
      <c r="C77" s="99" t="s">
        <v>27</v>
      </c>
      <c r="F77" s="80" t="str">
        <f>$E$15</f>
        <v> Ministerstvo financí</v>
      </c>
      <c r="I77" s="99" t="s">
        <v>32</v>
      </c>
      <c r="J77" s="80" t="str">
        <f>$E$21</f>
        <v> Vodohospodářské projekty Teplice spol. s r.o.</v>
      </c>
      <c r="L77" s="102"/>
    </row>
    <row r="78" spans="2:12" s="88" customFormat="1" ht="15" customHeight="1">
      <c r="B78" s="102"/>
      <c r="C78" s="99" t="s">
        <v>30</v>
      </c>
      <c r="F78" s="80">
        <f>IF($E$18="","",$E$18)</f>
      </c>
      <c r="L78" s="102"/>
    </row>
    <row r="79" spans="2:12" s="88" customFormat="1" ht="11.25" customHeight="1">
      <c r="B79" s="102"/>
      <c r="L79" s="102"/>
    </row>
    <row r="80" spans="2:20" s="178" customFormat="1" ht="30" customHeight="1">
      <c r="B80" s="179"/>
      <c r="C80" s="180" t="s">
        <v>155</v>
      </c>
      <c r="D80" s="181" t="s">
        <v>54</v>
      </c>
      <c r="E80" s="181" t="s">
        <v>50</v>
      </c>
      <c r="F80" s="181" t="s">
        <v>156</v>
      </c>
      <c r="G80" s="181" t="s">
        <v>157</v>
      </c>
      <c r="H80" s="181" t="s">
        <v>158</v>
      </c>
      <c r="I80" s="181" t="s">
        <v>159</v>
      </c>
      <c r="J80" s="181" t="s">
        <v>160</v>
      </c>
      <c r="K80" s="182" t="s">
        <v>161</v>
      </c>
      <c r="L80" s="179"/>
      <c r="M80" s="131" t="s">
        <v>162</v>
      </c>
      <c r="N80" s="132" t="s">
        <v>39</v>
      </c>
      <c r="O80" s="132" t="s">
        <v>163</v>
      </c>
      <c r="P80" s="132" t="s">
        <v>164</v>
      </c>
      <c r="Q80" s="132" t="s">
        <v>165</v>
      </c>
      <c r="R80" s="132" t="s">
        <v>166</v>
      </c>
      <c r="S80" s="132" t="s">
        <v>167</v>
      </c>
      <c r="T80" s="133" t="s">
        <v>168</v>
      </c>
    </row>
    <row r="81" spans="2:63" s="88" customFormat="1" ht="30" customHeight="1">
      <c r="B81" s="102"/>
      <c r="C81" s="136" t="s">
        <v>148</v>
      </c>
      <c r="J81" s="183">
        <f>$BK$81</f>
        <v>0</v>
      </c>
      <c r="L81" s="102"/>
      <c r="M81" s="135"/>
      <c r="N81" s="126"/>
      <c r="O81" s="126"/>
      <c r="P81" s="184">
        <f>$P$82+$P$123</f>
        <v>0</v>
      </c>
      <c r="Q81" s="126"/>
      <c r="R81" s="184">
        <f>$R$82+$R$123</f>
        <v>241.53450199999997</v>
      </c>
      <c r="S81" s="126"/>
      <c r="T81" s="185">
        <f>$T$82+$T$123</f>
        <v>0</v>
      </c>
      <c r="AT81" s="88" t="s">
        <v>68</v>
      </c>
      <c r="AU81" s="88" t="s">
        <v>149</v>
      </c>
      <c r="BK81" s="186">
        <f>$BK$82+$BK$123</f>
        <v>0</v>
      </c>
    </row>
    <row r="82" spans="2:63" s="188" customFormat="1" ht="37.5" customHeight="1">
      <c r="B82" s="187"/>
      <c r="D82" s="189" t="s">
        <v>68</v>
      </c>
      <c r="E82" s="190" t="s">
        <v>169</v>
      </c>
      <c r="F82" s="190" t="s">
        <v>169</v>
      </c>
      <c r="J82" s="191">
        <f>$BK$82</f>
        <v>0</v>
      </c>
      <c r="L82" s="187"/>
      <c r="M82" s="192"/>
      <c r="P82" s="193">
        <f>$P$83+$P$117+$P$121</f>
        <v>0</v>
      </c>
      <c r="R82" s="193">
        <f>$R$83+$R$117+$R$121</f>
        <v>241.53450199999997</v>
      </c>
      <c r="T82" s="194">
        <f>$T$83+$T$117+$T$121</f>
        <v>0</v>
      </c>
      <c r="AR82" s="189" t="s">
        <v>21</v>
      </c>
      <c r="AT82" s="189" t="s">
        <v>68</v>
      </c>
      <c r="AU82" s="189" t="s">
        <v>69</v>
      </c>
      <c r="AY82" s="189" t="s">
        <v>170</v>
      </c>
      <c r="BK82" s="195">
        <f>$BK$83+$BK$117+$BK$121</f>
        <v>0</v>
      </c>
    </row>
    <row r="83" spans="2:63" s="188" customFormat="1" ht="21" customHeight="1">
      <c r="B83" s="187"/>
      <c r="D83" s="189" t="s">
        <v>68</v>
      </c>
      <c r="E83" s="196" t="s">
        <v>171</v>
      </c>
      <c r="F83" s="196" t="s">
        <v>172</v>
      </c>
      <c r="J83" s="197">
        <f>$BK$83</f>
        <v>0</v>
      </c>
      <c r="L83" s="187"/>
      <c r="M83" s="192"/>
      <c r="P83" s="193">
        <f>SUM($P$84:$P$116)</f>
        <v>0</v>
      </c>
      <c r="R83" s="193">
        <f>SUM($R$84:$R$116)</f>
        <v>0.32159699999999997</v>
      </c>
      <c r="T83" s="194">
        <f>SUM($T$84:$T$116)</f>
        <v>0</v>
      </c>
      <c r="AR83" s="189" t="s">
        <v>21</v>
      </c>
      <c r="AT83" s="189" t="s">
        <v>68</v>
      </c>
      <c r="AU83" s="189" t="s">
        <v>21</v>
      </c>
      <c r="AY83" s="189" t="s">
        <v>170</v>
      </c>
      <c r="BK83" s="195">
        <f>SUM($BK$84:$BK$116)</f>
        <v>0</v>
      </c>
    </row>
    <row r="84" spans="2:65" s="88" customFormat="1" ht="15.75" customHeight="1">
      <c r="B84" s="102"/>
      <c r="C84" s="198" t="s">
        <v>21</v>
      </c>
      <c r="D84" s="198" t="s">
        <v>173</v>
      </c>
      <c r="E84" s="199" t="s">
        <v>766</v>
      </c>
      <c r="F84" s="200" t="s">
        <v>767</v>
      </c>
      <c r="G84" s="201" t="s">
        <v>199</v>
      </c>
      <c r="H84" s="202">
        <v>482</v>
      </c>
      <c r="I84" s="213"/>
      <c r="J84" s="203">
        <f>ROUND($I$84*$H$84,2)</f>
        <v>0</v>
      </c>
      <c r="K84" s="200" t="s">
        <v>1188</v>
      </c>
      <c r="L84" s="102"/>
      <c r="M84" s="204"/>
      <c r="N84" s="205" t="s">
        <v>40</v>
      </c>
      <c r="P84" s="206">
        <f>$O$84*$H$84</f>
        <v>0</v>
      </c>
      <c r="Q84" s="206">
        <v>0</v>
      </c>
      <c r="R84" s="206">
        <f>$Q$84*$H$84</f>
        <v>0</v>
      </c>
      <c r="S84" s="206">
        <v>0</v>
      </c>
      <c r="T84" s="207">
        <f>$S$84*$H$84</f>
        <v>0</v>
      </c>
      <c r="AR84" s="82" t="s">
        <v>184</v>
      </c>
      <c r="AT84" s="82" t="s">
        <v>173</v>
      </c>
      <c r="AU84" s="82" t="s">
        <v>77</v>
      </c>
      <c r="AY84" s="88" t="s">
        <v>170</v>
      </c>
      <c r="BE84" s="208">
        <f>IF($N$84="základní",$J$84,0)</f>
        <v>0</v>
      </c>
      <c r="BF84" s="208">
        <f>IF($N$84="snížená",$J$84,0)</f>
        <v>0</v>
      </c>
      <c r="BG84" s="208">
        <f>IF($N$84="zákl. přenesená",$J$84,0)</f>
        <v>0</v>
      </c>
      <c r="BH84" s="208">
        <f>IF($N$84="sníž. přenesená",$J$84,0)</f>
        <v>0</v>
      </c>
      <c r="BI84" s="208">
        <f>IF($N$84="nulová",$J$84,0)</f>
        <v>0</v>
      </c>
      <c r="BJ84" s="82" t="s">
        <v>21</v>
      </c>
      <c r="BK84" s="208">
        <f>ROUND($I$84*$H$84,2)</f>
        <v>0</v>
      </c>
      <c r="BL84" s="82" t="s">
        <v>184</v>
      </c>
      <c r="BM84" s="82" t="s">
        <v>21</v>
      </c>
    </row>
    <row r="85" spans="2:51" s="88" customFormat="1" ht="15.75" customHeight="1">
      <c r="B85" s="215"/>
      <c r="D85" s="216" t="s">
        <v>223</v>
      </c>
      <c r="E85" s="217"/>
      <c r="F85" s="217" t="s">
        <v>768</v>
      </c>
      <c r="H85" s="218">
        <v>173</v>
      </c>
      <c r="L85" s="215"/>
      <c r="M85" s="219"/>
      <c r="T85" s="220"/>
      <c r="AT85" s="221" t="s">
        <v>223</v>
      </c>
      <c r="AU85" s="221" t="s">
        <v>77</v>
      </c>
      <c r="AV85" s="221" t="s">
        <v>77</v>
      </c>
      <c r="AW85" s="221" t="s">
        <v>149</v>
      </c>
      <c r="AX85" s="221" t="s">
        <v>69</v>
      </c>
      <c r="AY85" s="221" t="s">
        <v>170</v>
      </c>
    </row>
    <row r="86" spans="2:51" s="88" customFormat="1" ht="15.75" customHeight="1">
      <c r="B86" s="215"/>
      <c r="D86" s="222" t="s">
        <v>223</v>
      </c>
      <c r="E86" s="221"/>
      <c r="F86" s="217" t="s">
        <v>769</v>
      </c>
      <c r="H86" s="218">
        <v>28</v>
      </c>
      <c r="L86" s="215"/>
      <c r="M86" s="219"/>
      <c r="T86" s="220"/>
      <c r="AT86" s="221" t="s">
        <v>223</v>
      </c>
      <c r="AU86" s="221" t="s">
        <v>77</v>
      </c>
      <c r="AV86" s="221" t="s">
        <v>77</v>
      </c>
      <c r="AW86" s="221" t="s">
        <v>149</v>
      </c>
      <c r="AX86" s="221" t="s">
        <v>69</v>
      </c>
      <c r="AY86" s="221" t="s">
        <v>170</v>
      </c>
    </row>
    <row r="87" spans="2:51" s="88" customFormat="1" ht="15.75" customHeight="1">
      <c r="B87" s="215"/>
      <c r="D87" s="222" t="s">
        <v>223</v>
      </c>
      <c r="E87" s="221"/>
      <c r="F87" s="217" t="s">
        <v>770</v>
      </c>
      <c r="H87" s="218">
        <v>103</v>
      </c>
      <c r="L87" s="215"/>
      <c r="M87" s="219"/>
      <c r="T87" s="220"/>
      <c r="AT87" s="221" t="s">
        <v>223</v>
      </c>
      <c r="AU87" s="221" t="s">
        <v>77</v>
      </c>
      <c r="AV87" s="221" t="s">
        <v>77</v>
      </c>
      <c r="AW87" s="221" t="s">
        <v>149</v>
      </c>
      <c r="AX87" s="221" t="s">
        <v>69</v>
      </c>
      <c r="AY87" s="221" t="s">
        <v>170</v>
      </c>
    </row>
    <row r="88" spans="2:51" s="88" customFormat="1" ht="15.75" customHeight="1">
      <c r="B88" s="215"/>
      <c r="D88" s="222" t="s">
        <v>223</v>
      </c>
      <c r="E88" s="221"/>
      <c r="F88" s="217" t="s">
        <v>771</v>
      </c>
      <c r="H88" s="218">
        <v>65</v>
      </c>
      <c r="L88" s="215"/>
      <c r="M88" s="219"/>
      <c r="T88" s="220"/>
      <c r="AT88" s="221" t="s">
        <v>223</v>
      </c>
      <c r="AU88" s="221" t="s">
        <v>77</v>
      </c>
      <c r="AV88" s="221" t="s">
        <v>77</v>
      </c>
      <c r="AW88" s="221" t="s">
        <v>149</v>
      </c>
      <c r="AX88" s="221" t="s">
        <v>69</v>
      </c>
      <c r="AY88" s="221" t="s">
        <v>170</v>
      </c>
    </row>
    <row r="89" spans="2:51" s="88" customFormat="1" ht="15.75" customHeight="1">
      <c r="B89" s="215"/>
      <c r="D89" s="222" t="s">
        <v>223</v>
      </c>
      <c r="E89" s="221"/>
      <c r="F89" s="217" t="s">
        <v>772</v>
      </c>
      <c r="H89" s="218">
        <v>113</v>
      </c>
      <c r="L89" s="215"/>
      <c r="M89" s="219"/>
      <c r="T89" s="220"/>
      <c r="AT89" s="221" t="s">
        <v>223</v>
      </c>
      <c r="AU89" s="221" t="s">
        <v>77</v>
      </c>
      <c r="AV89" s="221" t="s">
        <v>77</v>
      </c>
      <c r="AW89" s="221" t="s">
        <v>149</v>
      </c>
      <c r="AX89" s="221" t="s">
        <v>69</v>
      </c>
      <c r="AY89" s="221" t="s">
        <v>170</v>
      </c>
    </row>
    <row r="90" spans="2:65" s="88" customFormat="1" ht="15.75" customHeight="1">
      <c r="B90" s="102"/>
      <c r="C90" s="198" t="s">
        <v>77</v>
      </c>
      <c r="D90" s="198" t="s">
        <v>173</v>
      </c>
      <c r="E90" s="199" t="s">
        <v>240</v>
      </c>
      <c r="F90" s="200" t="s">
        <v>241</v>
      </c>
      <c r="G90" s="201" t="s">
        <v>199</v>
      </c>
      <c r="H90" s="202">
        <v>96.4</v>
      </c>
      <c r="I90" s="213"/>
      <c r="J90" s="203">
        <f>ROUND($I$90*$H$90,2)</f>
        <v>0</v>
      </c>
      <c r="K90" s="200" t="s">
        <v>1188</v>
      </c>
      <c r="L90" s="102"/>
      <c r="M90" s="204"/>
      <c r="N90" s="205" t="s">
        <v>40</v>
      </c>
      <c r="P90" s="206">
        <f>$O$90*$H$90</f>
        <v>0</v>
      </c>
      <c r="Q90" s="206">
        <v>0</v>
      </c>
      <c r="R90" s="206">
        <f>$Q$90*$H$90</f>
        <v>0</v>
      </c>
      <c r="S90" s="206">
        <v>0</v>
      </c>
      <c r="T90" s="207">
        <f>$S$90*$H$90</f>
        <v>0</v>
      </c>
      <c r="AR90" s="82" t="s">
        <v>184</v>
      </c>
      <c r="AT90" s="82" t="s">
        <v>173</v>
      </c>
      <c r="AU90" s="82" t="s">
        <v>77</v>
      </c>
      <c r="AY90" s="88" t="s">
        <v>170</v>
      </c>
      <c r="BE90" s="208">
        <f>IF($N$90="základní",$J$90,0)</f>
        <v>0</v>
      </c>
      <c r="BF90" s="208">
        <f>IF($N$90="snížená",$J$90,0)</f>
        <v>0</v>
      </c>
      <c r="BG90" s="208">
        <f>IF($N$90="zákl. přenesená",$J$90,0)</f>
        <v>0</v>
      </c>
      <c r="BH90" s="208">
        <f>IF($N$90="sníž. přenesená",$J$90,0)</f>
        <v>0</v>
      </c>
      <c r="BI90" s="208">
        <f>IF($N$90="nulová",$J$90,0)</f>
        <v>0</v>
      </c>
      <c r="BJ90" s="82" t="s">
        <v>21</v>
      </c>
      <c r="BK90" s="208">
        <f>ROUND($I$90*$H$90,2)</f>
        <v>0</v>
      </c>
      <c r="BL90" s="82" t="s">
        <v>184</v>
      </c>
      <c r="BM90" s="82" t="s">
        <v>77</v>
      </c>
    </row>
    <row r="91" spans="2:51" s="88" customFormat="1" ht="15.75" customHeight="1">
      <c r="B91" s="215"/>
      <c r="D91" s="216" t="s">
        <v>223</v>
      </c>
      <c r="E91" s="217"/>
      <c r="F91" s="217" t="s">
        <v>773</v>
      </c>
      <c r="H91" s="218">
        <v>96.4</v>
      </c>
      <c r="L91" s="215"/>
      <c r="M91" s="219"/>
      <c r="T91" s="220"/>
      <c r="AT91" s="221" t="s">
        <v>223</v>
      </c>
      <c r="AU91" s="221" t="s">
        <v>77</v>
      </c>
      <c r="AV91" s="221" t="s">
        <v>77</v>
      </c>
      <c r="AW91" s="221" t="s">
        <v>149</v>
      </c>
      <c r="AX91" s="221" t="s">
        <v>69</v>
      </c>
      <c r="AY91" s="221" t="s">
        <v>170</v>
      </c>
    </row>
    <row r="92" spans="2:65" s="88" customFormat="1" ht="15.75" customHeight="1">
      <c r="B92" s="102"/>
      <c r="C92" s="198" t="s">
        <v>181</v>
      </c>
      <c r="D92" s="198" t="s">
        <v>173</v>
      </c>
      <c r="E92" s="199" t="s">
        <v>252</v>
      </c>
      <c r="F92" s="200" t="s">
        <v>253</v>
      </c>
      <c r="G92" s="201" t="s">
        <v>199</v>
      </c>
      <c r="H92" s="202">
        <v>14879</v>
      </c>
      <c r="I92" s="213"/>
      <c r="J92" s="203">
        <f>ROUND($I$92*$H$92,2)</f>
        <v>0</v>
      </c>
      <c r="K92" s="200" t="s">
        <v>1188</v>
      </c>
      <c r="L92" s="102"/>
      <c r="M92" s="204"/>
      <c r="N92" s="205" t="s">
        <v>40</v>
      </c>
      <c r="P92" s="206">
        <f>$O$92*$H$92</f>
        <v>0</v>
      </c>
      <c r="Q92" s="206">
        <v>0</v>
      </c>
      <c r="R92" s="206">
        <f>$Q$92*$H$92</f>
        <v>0</v>
      </c>
      <c r="S92" s="206">
        <v>0</v>
      </c>
      <c r="T92" s="207">
        <f>$S$92*$H$92</f>
        <v>0</v>
      </c>
      <c r="AR92" s="82" t="s">
        <v>184</v>
      </c>
      <c r="AT92" s="82" t="s">
        <v>173</v>
      </c>
      <c r="AU92" s="82" t="s">
        <v>77</v>
      </c>
      <c r="AY92" s="88" t="s">
        <v>170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82" t="s">
        <v>21</v>
      </c>
      <c r="BK92" s="208">
        <f>ROUND($I$92*$H$92,2)</f>
        <v>0</v>
      </c>
      <c r="BL92" s="82" t="s">
        <v>184</v>
      </c>
      <c r="BM92" s="82" t="s">
        <v>181</v>
      </c>
    </row>
    <row r="93" spans="2:51" s="88" customFormat="1" ht="15.75" customHeight="1">
      <c r="B93" s="215"/>
      <c r="D93" s="216" t="s">
        <v>223</v>
      </c>
      <c r="E93" s="217"/>
      <c r="F93" s="217" t="s">
        <v>774</v>
      </c>
      <c r="H93" s="218">
        <v>482</v>
      </c>
      <c r="L93" s="215"/>
      <c r="M93" s="219"/>
      <c r="T93" s="220"/>
      <c r="AT93" s="221" t="s">
        <v>223</v>
      </c>
      <c r="AU93" s="221" t="s">
        <v>77</v>
      </c>
      <c r="AV93" s="221" t="s">
        <v>77</v>
      </c>
      <c r="AW93" s="221" t="s">
        <v>149</v>
      </c>
      <c r="AX93" s="221" t="s">
        <v>69</v>
      </c>
      <c r="AY93" s="221" t="s">
        <v>170</v>
      </c>
    </row>
    <row r="94" spans="2:51" s="88" customFormat="1" ht="15.75" customHeight="1">
      <c r="B94" s="215"/>
      <c r="D94" s="222" t="s">
        <v>223</v>
      </c>
      <c r="E94" s="221"/>
      <c r="F94" s="217" t="s">
        <v>775</v>
      </c>
      <c r="H94" s="218">
        <v>14397</v>
      </c>
      <c r="L94" s="215"/>
      <c r="M94" s="219"/>
      <c r="T94" s="220"/>
      <c r="AT94" s="221" t="s">
        <v>223</v>
      </c>
      <c r="AU94" s="221" t="s">
        <v>77</v>
      </c>
      <c r="AV94" s="221" t="s">
        <v>77</v>
      </c>
      <c r="AW94" s="221" t="s">
        <v>149</v>
      </c>
      <c r="AX94" s="221" t="s">
        <v>69</v>
      </c>
      <c r="AY94" s="221" t="s">
        <v>170</v>
      </c>
    </row>
    <row r="95" spans="2:65" s="88" customFormat="1" ht="15.75" customHeight="1">
      <c r="B95" s="102"/>
      <c r="C95" s="198" t="s">
        <v>184</v>
      </c>
      <c r="D95" s="198" t="s">
        <v>173</v>
      </c>
      <c r="E95" s="199" t="s">
        <v>776</v>
      </c>
      <c r="F95" s="200" t="s">
        <v>263</v>
      </c>
      <c r="G95" s="201" t="s">
        <v>199</v>
      </c>
      <c r="H95" s="202">
        <v>14397</v>
      </c>
      <c r="I95" s="213"/>
      <c r="J95" s="203">
        <f>ROUND($I$95*$H$95,2)</f>
        <v>0</v>
      </c>
      <c r="K95" s="200" t="s">
        <v>1188</v>
      </c>
      <c r="L95" s="102"/>
      <c r="M95" s="204"/>
      <c r="N95" s="205" t="s">
        <v>40</v>
      </c>
      <c r="P95" s="206">
        <f>$O$95*$H$95</f>
        <v>0</v>
      </c>
      <c r="Q95" s="206">
        <v>0</v>
      </c>
      <c r="R95" s="206">
        <f>$Q$95*$H$95</f>
        <v>0</v>
      </c>
      <c r="S95" s="206">
        <v>0</v>
      </c>
      <c r="T95" s="207">
        <f>$S$95*$H$95</f>
        <v>0</v>
      </c>
      <c r="AR95" s="82" t="s">
        <v>184</v>
      </c>
      <c r="AT95" s="82" t="s">
        <v>173</v>
      </c>
      <c r="AU95" s="82" t="s">
        <v>77</v>
      </c>
      <c r="AY95" s="88" t="s">
        <v>170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82" t="s">
        <v>21</v>
      </c>
      <c r="BK95" s="208">
        <f>ROUND($I$95*$H$95,2)</f>
        <v>0</v>
      </c>
      <c r="BL95" s="82" t="s">
        <v>184</v>
      </c>
      <c r="BM95" s="82" t="s">
        <v>184</v>
      </c>
    </row>
    <row r="96" spans="2:51" s="88" customFormat="1" ht="15.75" customHeight="1">
      <c r="B96" s="215"/>
      <c r="D96" s="216" t="s">
        <v>223</v>
      </c>
      <c r="E96" s="217"/>
      <c r="F96" s="217" t="s">
        <v>777</v>
      </c>
      <c r="H96" s="218">
        <v>11191</v>
      </c>
      <c r="L96" s="215"/>
      <c r="M96" s="219"/>
      <c r="T96" s="220"/>
      <c r="AT96" s="221" t="s">
        <v>223</v>
      </c>
      <c r="AU96" s="221" t="s">
        <v>77</v>
      </c>
      <c r="AV96" s="221" t="s">
        <v>77</v>
      </c>
      <c r="AW96" s="221" t="s">
        <v>149</v>
      </c>
      <c r="AX96" s="221" t="s">
        <v>69</v>
      </c>
      <c r="AY96" s="221" t="s">
        <v>170</v>
      </c>
    </row>
    <row r="97" spans="2:51" s="88" customFormat="1" ht="15.75" customHeight="1">
      <c r="B97" s="215"/>
      <c r="D97" s="222" t="s">
        <v>223</v>
      </c>
      <c r="E97" s="221"/>
      <c r="F97" s="217" t="s">
        <v>778</v>
      </c>
      <c r="H97" s="218">
        <v>3206</v>
      </c>
      <c r="L97" s="215"/>
      <c r="M97" s="219"/>
      <c r="T97" s="220"/>
      <c r="AT97" s="221" t="s">
        <v>223</v>
      </c>
      <c r="AU97" s="221" t="s">
        <v>77</v>
      </c>
      <c r="AV97" s="221" t="s">
        <v>77</v>
      </c>
      <c r="AW97" s="221" t="s">
        <v>149</v>
      </c>
      <c r="AX97" s="221" t="s">
        <v>69</v>
      </c>
      <c r="AY97" s="221" t="s">
        <v>170</v>
      </c>
    </row>
    <row r="98" spans="2:65" s="88" customFormat="1" ht="15.75" customHeight="1">
      <c r="B98" s="102"/>
      <c r="C98" s="198" t="s">
        <v>187</v>
      </c>
      <c r="D98" s="198" t="s">
        <v>173</v>
      </c>
      <c r="E98" s="199" t="s">
        <v>288</v>
      </c>
      <c r="F98" s="200" t="s">
        <v>289</v>
      </c>
      <c r="G98" s="201" t="s">
        <v>180</v>
      </c>
      <c r="H98" s="202">
        <v>17866.5</v>
      </c>
      <c r="I98" s="213"/>
      <c r="J98" s="203">
        <f>ROUND($I$98*$H$98,2)</f>
        <v>0</v>
      </c>
      <c r="K98" s="200" t="s">
        <v>1188</v>
      </c>
      <c r="L98" s="102"/>
      <c r="M98" s="204"/>
      <c r="N98" s="205" t="s">
        <v>40</v>
      </c>
      <c r="P98" s="206">
        <f>$O$98*$H$98</f>
        <v>0</v>
      </c>
      <c r="Q98" s="206">
        <v>0</v>
      </c>
      <c r="R98" s="206">
        <f>$Q$98*$H$98</f>
        <v>0</v>
      </c>
      <c r="S98" s="206">
        <v>0</v>
      </c>
      <c r="T98" s="207">
        <f>$S$98*$H$98</f>
        <v>0</v>
      </c>
      <c r="AR98" s="82" t="s">
        <v>184</v>
      </c>
      <c r="AT98" s="82" t="s">
        <v>173</v>
      </c>
      <c r="AU98" s="82" t="s">
        <v>77</v>
      </c>
      <c r="AY98" s="88" t="s">
        <v>170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82" t="s">
        <v>21</v>
      </c>
      <c r="BK98" s="208">
        <f>ROUND($I$98*$H$98,2)</f>
        <v>0</v>
      </c>
      <c r="BL98" s="82" t="s">
        <v>184</v>
      </c>
      <c r="BM98" s="82" t="s">
        <v>187</v>
      </c>
    </row>
    <row r="99" spans="2:47" s="88" customFormat="1" ht="16.5" customHeight="1">
      <c r="B99" s="102"/>
      <c r="D99" s="216" t="s">
        <v>290</v>
      </c>
      <c r="F99" s="228" t="s">
        <v>289</v>
      </c>
      <c r="L99" s="102"/>
      <c r="M99" s="128"/>
      <c r="T99" s="129"/>
      <c r="AT99" s="88" t="s">
        <v>290</v>
      </c>
      <c r="AU99" s="88" t="s">
        <v>77</v>
      </c>
    </row>
    <row r="100" spans="2:51" s="88" customFormat="1" ht="15.75" customHeight="1">
      <c r="B100" s="215"/>
      <c r="D100" s="222" t="s">
        <v>223</v>
      </c>
      <c r="E100" s="221"/>
      <c r="F100" s="217" t="s">
        <v>779</v>
      </c>
      <c r="H100" s="218">
        <v>550</v>
      </c>
      <c r="L100" s="215"/>
      <c r="M100" s="219"/>
      <c r="T100" s="220"/>
      <c r="AT100" s="221" t="s">
        <v>223</v>
      </c>
      <c r="AU100" s="221" t="s">
        <v>77</v>
      </c>
      <c r="AV100" s="221" t="s">
        <v>77</v>
      </c>
      <c r="AW100" s="221" t="s">
        <v>149</v>
      </c>
      <c r="AX100" s="221" t="s">
        <v>69</v>
      </c>
      <c r="AY100" s="221" t="s">
        <v>170</v>
      </c>
    </row>
    <row r="101" spans="2:51" s="88" customFormat="1" ht="15.75" customHeight="1">
      <c r="B101" s="215"/>
      <c r="D101" s="222" t="s">
        <v>223</v>
      </c>
      <c r="E101" s="221"/>
      <c r="F101" s="217" t="s">
        <v>780</v>
      </c>
      <c r="H101" s="218">
        <v>10316.5</v>
      </c>
      <c r="L101" s="215"/>
      <c r="M101" s="219"/>
      <c r="T101" s="220"/>
      <c r="AT101" s="221" t="s">
        <v>223</v>
      </c>
      <c r="AU101" s="221" t="s">
        <v>77</v>
      </c>
      <c r="AV101" s="221" t="s">
        <v>77</v>
      </c>
      <c r="AW101" s="221" t="s">
        <v>149</v>
      </c>
      <c r="AX101" s="221" t="s">
        <v>69</v>
      </c>
      <c r="AY101" s="221" t="s">
        <v>170</v>
      </c>
    </row>
    <row r="102" spans="2:51" s="88" customFormat="1" ht="15.75" customHeight="1">
      <c r="B102" s="215"/>
      <c r="D102" s="222" t="s">
        <v>223</v>
      </c>
      <c r="E102" s="221"/>
      <c r="F102" s="217" t="s">
        <v>781</v>
      </c>
      <c r="H102" s="218">
        <v>7000</v>
      </c>
      <c r="L102" s="215"/>
      <c r="M102" s="219"/>
      <c r="T102" s="220"/>
      <c r="AT102" s="221" t="s">
        <v>223</v>
      </c>
      <c r="AU102" s="221" t="s">
        <v>77</v>
      </c>
      <c r="AV102" s="221" t="s">
        <v>77</v>
      </c>
      <c r="AW102" s="221" t="s">
        <v>149</v>
      </c>
      <c r="AX102" s="221" t="s">
        <v>69</v>
      </c>
      <c r="AY102" s="221" t="s">
        <v>170</v>
      </c>
    </row>
    <row r="103" spans="2:65" s="88" customFormat="1" ht="15.75" customHeight="1">
      <c r="B103" s="102"/>
      <c r="C103" s="198" t="s">
        <v>190</v>
      </c>
      <c r="D103" s="198" t="s">
        <v>173</v>
      </c>
      <c r="E103" s="199" t="s">
        <v>782</v>
      </c>
      <c r="F103" s="200" t="s">
        <v>783</v>
      </c>
      <c r="G103" s="201" t="s">
        <v>180</v>
      </c>
      <c r="H103" s="202">
        <v>10316.5</v>
      </c>
      <c r="I103" s="213"/>
      <c r="J103" s="203">
        <f>ROUND($I$103*$H$103,2)</f>
        <v>0</v>
      </c>
      <c r="K103" s="200" t="s">
        <v>1188</v>
      </c>
      <c r="L103" s="102"/>
      <c r="M103" s="204"/>
      <c r="N103" s="205" t="s">
        <v>40</v>
      </c>
      <c r="P103" s="206">
        <f>$O$103*$H$103</f>
        <v>0</v>
      </c>
      <c r="Q103" s="206">
        <v>0</v>
      </c>
      <c r="R103" s="206">
        <f>$Q$103*$H$103</f>
        <v>0</v>
      </c>
      <c r="S103" s="206">
        <v>0</v>
      </c>
      <c r="T103" s="207">
        <f>$S$103*$H$103</f>
        <v>0</v>
      </c>
      <c r="AR103" s="82" t="s">
        <v>184</v>
      </c>
      <c r="AT103" s="82" t="s">
        <v>173</v>
      </c>
      <c r="AU103" s="82" t="s">
        <v>77</v>
      </c>
      <c r="AY103" s="88" t="s">
        <v>170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82" t="s">
        <v>21</v>
      </c>
      <c r="BK103" s="208">
        <f>ROUND($I$103*$H$103,2)</f>
        <v>0</v>
      </c>
      <c r="BL103" s="82" t="s">
        <v>184</v>
      </c>
      <c r="BM103" s="82" t="s">
        <v>190</v>
      </c>
    </row>
    <row r="104" spans="2:51" s="88" customFormat="1" ht="15.75" customHeight="1">
      <c r="B104" s="215"/>
      <c r="D104" s="216" t="s">
        <v>223</v>
      </c>
      <c r="E104" s="217"/>
      <c r="F104" s="217" t="s">
        <v>784</v>
      </c>
      <c r="H104" s="218">
        <v>8027</v>
      </c>
      <c r="L104" s="215"/>
      <c r="M104" s="219"/>
      <c r="T104" s="220"/>
      <c r="AT104" s="221" t="s">
        <v>223</v>
      </c>
      <c r="AU104" s="221" t="s">
        <v>77</v>
      </c>
      <c r="AV104" s="221" t="s">
        <v>77</v>
      </c>
      <c r="AW104" s="221" t="s">
        <v>149</v>
      </c>
      <c r="AX104" s="221" t="s">
        <v>69</v>
      </c>
      <c r="AY104" s="221" t="s">
        <v>170</v>
      </c>
    </row>
    <row r="105" spans="2:51" s="88" customFormat="1" ht="15.75" customHeight="1">
      <c r="B105" s="215"/>
      <c r="D105" s="222" t="s">
        <v>223</v>
      </c>
      <c r="E105" s="221"/>
      <c r="F105" s="217" t="s">
        <v>785</v>
      </c>
      <c r="H105" s="218">
        <v>2289.5</v>
      </c>
      <c r="L105" s="215"/>
      <c r="M105" s="219"/>
      <c r="T105" s="220"/>
      <c r="AT105" s="221" t="s">
        <v>223</v>
      </c>
      <c r="AU105" s="221" t="s">
        <v>77</v>
      </c>
      <c r="AV105" s="221" t="s">
        <v>77</v>
      </c>
      <c r="AW105" s="221" t="s">
        <v>149</v>
      </c>
      <c r="AX105" s="221" t="s">
        <v>69</v>
      </c>
      <c r="AY105" s="221" t="s">
        <v>170</v>
      </c>
    </row>
    <row r="106" spans="2:65" s="88" customFormat="1" ht="15.75" customHeight="1">
      <c r="B106" s="102"/>
      <c r="C106" s="198" t="s">
        <v>193</v>
      </c>
      <c r="D106" s="198" t="s">
        <v>173</v>
      </c>
      <c r="E106" s="199" t="s">
        <v>293</v>
      </c>
      <c r="F106" s="200" t="s">
        <v>294</v>
      </c>
      <c r="G106" s="201" t="s">
        <v>180</v>
      </c>
      <c r="H106" s="202">
        <v>1667</v>
      </c>
      <c r="I106" s="213"/>
      <c r="J106" s="203">
        <f>ROUND($I$106*$H$106,2)</f>
        <v>0</v>
      </c>
      <c r="K106" s="200" t="s">
        <v>1188</v>
      </c>
      <c r="L106" s="102"/>
      <c r="M106" s="204"/>
      <c r="N106" s="205" t="s">
        <v>40</v>
      </c>
      <c r="P106" s="206">
        <f>$O$106*$H$106</f>
        <v>0</v>
      </c>
      <c r="Q106" s="206">
        <v>0</v>
      </c>
      <c r="R106" s="206">
        <f>$Q$106*$H$106</f>
        <v>0</v>
      </c>
      <c r="S106" s="206">
        <v>0</v>
      </c>
      <c r="T106" s="207">
        <f>$S$106*$H$106</f>
        <v>0</v>
      </c>
      <c r="AR106" s="82" t="s">
        <v>184</v>
      </c>
      <c r="AT106" s="82" t="s">
        <v>173</v>
      </c>
      <c r="AU106" s="82" t="s">
        <v>77</v>
      </c>
      <c r="AY106" s="88" t="s">
        <v>170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82" t="s">
        <v>21</v>
      </c>
      <c r="BK106" s="208">
        <f>ROUND($I$106*$H$106,2)</f>
        <v>0</v>
      </c>
      <c r="BL106" s="82" t="s">
        <v>184</v>
      </c>
      <c r="BM106" s="82" t="s">
        <v>193</v>
      </c>
    </row>
    <row r="107" spans="2:51" s="88" customFormat="1" ht="15.75" customHeight="1">
      <c r="B107" s="215"/>
      <c r="D107" s="216" t="s">
        <v>223</v>
      </c>
      <c r="E107" s="217"/>
      <c r="F107" s="217" t="s">
        <v>786</v>
      </c>
      <c r="H107" s="218">
        <v>615</v>
      </c>
      <c r="L107" s="215"/>
      <c r="M107" s="219"/>
      <c r="T107" s="220"/>
      <c r="AT107" s="221" t="s">
        <v>223</v>
      </c>
      <c r="AU107" s="221" t="s">
        <v>77</v>
      </c>
      <c r="AV107" s="221" t="s">
        <v>77</v>
      </c>
      <c r="AW107" s="221" t="s">
        <v>149</v>
      </c>
      <c r="AX107" s="221" t="s">
        <v>69</v>
      </c>
      <c r="AY107" s="221" t="s">
        <v>170</v>
      </c>
    </row>
    <row r="108" spans="2:51" s="88" customFormat="1" ht="15.75" customHeight="1">
      <c r="B108" s="215"/>
      <c r="D108" s="222" t="s">
        <v>223</v>
      </c>
      <c r="E108" s="221"/>
      <c r="F108" s="217" t="s">
        <v>787</v>
      </c>
      <c r="H108" s="218">
        <v>112</v>
      </c>
      <c r="L108" s="215"/>
      <c r="M108" s="219"/>
      <c r="T108" s="220"/>
      <c r="AT108" s="221" t="s">
        <v>223</v>
      </c>
      <c r="AU108" s="221" t="s">
        <v>77</v>
      </c>
      <c r="AV108" s="221" t="s">
        <v>77</v>
      </c>
      <c r="AW108" s="221" t="s">
        <v>149</v>
      </c>
      <c r="AX108" s="221" t="s">
        <v>69</v>
      </c>
      <c r="AY108" s="221" t="s">
        <v>170</v>
      </c>
    </row>
    <row r="109" spans="2:51" s="88" customFormat="1" ht="15.75" customHeight="1">
      <c r="B109" s="215"/>
      <c r="D109" s="222" t="s">
        <v>223</v>
      </c>
      <c r="E109" s="221"/>
      <c r="F109" s="217" t="s">
        <v>788</v>
      </c>
      <c r="H109" s="218">
        <v>338</v>
      </c>
      <c r="L109" s="215"/>
      <c r="M109" s="219"/>
      <c r="T109" s="220"/>
      <c r="AT109" s="221" t="s">
        <v>223</v>
      </c>
      <c r="AU109" s="221" t="s">
        <v>77</v>
      </c>
      <c r="AV109" s="221" t="s">
        <v>77</v>
      </c>
      <c r="AW109" s="221" t="s">
        <v>149</v>
      </c>
      <c r="AX109" s="221" t="s">
        <v>69</v>
      </c>
      <c r="AY109" s="221" t="s">
        <v>170</v>
      </c>
    </row>
    <row r="110" spans="2:51" s="88" customFormat="1" ht="15.75" customHeight="1">
      <c r="B110" s="215"/>
      <c r="D110" s="222" t="s">
        <v>223</v>
      </c>
      <c r="E110" s="221"/>
      <c r="F110" s="217" t="s">
        <v>789</v>
      </c>
      <c r="H110" s="218">
        <v>230</v>
      </c>
      <c r="L110" s="215"/>
      <c r="M110" s="219"/>
      <c r="T110" s="220"/>
      <c r="AT110" s="221" t="s">
        <v>223</v>
      </c>
      <c r="AU110" s="221" t="s">
        <v>77</v>
      </c>
      <c r="AV110" s="221" t="s">
        <v>77</v>
      </c>
      <c r="AW110" s="221" t="s">
        <v>149</v>
      </c>
      <c r="AX110" s="221" t="s">
        <v>69</v>
      </c>
      <c r="AY110" s="221" t="s">
        <v>170</v>
      </c>
    </row>
    <row r="111" spans="2:51" s="88" customFormat="1" ht="15.75" customHeight="1">
      <c r="B111" s="215"/>
      <c r="D111" s="222" t="s">
        <v>223</v>
      </c>
      <c r="E111" s="221"/>
      <c r="F111" s="217" t="s">
        <v>790</v>
      </c>
      <c r="H111" s="218">
        <v>372</v>
      </c>
      <c r="L111" s="215"/>
      <c r="M111" s="219"/>
      <c r="T111" s="220"/>
      <c r="AT111" s="221" t="s">
        <v>223</v>
      </c>
      <c r="AU111" s="221" t="s">
        <v>77</v>
      </c>
      <c r="AV111" s="221" t="s">
        <v>77</v>
      </c>
      <c r="AW111" s="221" t="s">
        <v>149</v>
      </c>
      <c r="AX111" s="221" t="s">
        <v>69</v>
      </c>
      <c r="AY111" s="221" t="s">
        <v>170</v>
      </c>
    </row>
    <row r="112" spans="2:65" s="88" customFormat="1" ht="15.75" customHeight="1">
      <c r="B112" s="102"/>
      <c r="C112" s="198" t="s">
        <v>196</v>
      </c>
      <c r="D112" s="198" t="s">
        <v>173</v>
      </c>
      <c r="E112" s="199" t="s">
        <v>735</v>
      </c>
      <c r="F112" s="200" t="s">
        <v>736</v>
      </c>
      <c r="G112" s="201" t="s">
        <v>180</v>
      </c>
      <c r="H112" s="202">
        <v>15027</v>
      </c>
      <c r="I112" s="213"/>
      <c r="J112" s="203">
        <f>ROUND($I$112*$H$112,2)</f>
        <v>0</v>
      </c>
      <c r="K112" s="200" t="s">
        <v>1188</v>
      </c>
      <c r="L112" s="102"/>
      <c r="M112" s="204"/>
      <c r="N112" s="205" t="s">
        <v>40</v>
      </c>
      <c r="P112" s="206">
        <f>$O$112*$H$112</f>
        <v>0</v>
      </c>
      <c r="Q112" s="206">
        <v>0</v>
      </c>
      <c r="R112" s="206">
        <f>$Q$112*$H$112</f>
        <v>0</v>
      </c>
      <c r="S112" s="206">
        <v>0</v>
      </c>
      <c r="T112" s="207">
        <f>$S$112*$H$112</f>
        <v>0</v>
      </c>
      <c r="AR112" s="82" t="s">
        <v>184</v>
      </c>
      <c r="AT112" s="82" t="s">
        <v>173</v>
      </c>
      <c r="AU112" s="82" t="s">
        <v>77</v>
      </c>
      <c r="AY112" s="88" t="s">
        <v>170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82" t="s">
        <v>21</v>
      </c>
      <c r="BK112" s="208">
        <f>ROUND($I$112*$H$112,2)</f>
        <v>0</v>
      </c>
      <c r="BL112" s="82" t="s">
        <v>184</v>
      </c>
      <c r="BM112" s="82" t="s">
        <v>196</v>
      </c>
    </row>
    <row r="113" spans="2:51" s="88" customFormat="1" ht="15.75" customHeight="1">
      <c r="B113" s="215"/>
      <c r="D113" s="216" t="s">
        <v>223</v>
      </c>
      <c r="E113" s="217"/>
      <c r="F113" s="217" t="s">
        <v>781</v>
      </c>
      <c r="H113" s="218">
        <v>7000</v>
      </c>
      <c r="L113" s="215"/>
      <c r="M113" s="219"/>
      <c r="T113" s="220"/>
      <c r="AT113" s="221" t="s">
        <v>223</v>
      </c>
      <c r="AU113" s="221" t="s">
        <v>77</v>
      </c>
      <c r="AV113" s="221" t="s">
        <v>77</v>
      </c>
      <c r="AW113" s="221" t="s">
        <v>149</v>
      </c>
      <c r="AX113" s="221" t="s">
        <v>69</v>
      </c>
      <c r="AY113" s="221" t="s">
        <v>170</v>
      </c>
    </row>
    <row r="114" spans="2:51" s="88" customFormat="1" ht="15.75" customHeight="1">
      <c r="B114" s="215"/>
      <c r="D114" s="222" t="s">
        <v>223</v>
      </c>
      <c r="E114" s="221"/>
      <c r="F114" s="217" t="s">
        <v>791</v>
      </c>
      <c r="H114" s="218">
        <v>8027</v>
      </c>
      <c r="L114" s="215"/>
      <c r="M114" s="219"/>
      <c r="T114" s="220"/>
      <c r="AT114" s="221" t="s">
        <v>223</v>
      </c>
      <c r="AU114" s="221" t="s">
        <v>77</v>
      </c>
      <c r="AV114" s="221" t="s">
        <v>77</v>
      </c>
      <c r="AW114" s="221" t="s">
        <v>149</v>
      </c>
      <c r="AX114" s="221" t="s">
        <v>69</v>
      </c>
      <c r="AY114" s="221" t="s">
        <v>170</v>
      </c>
    </row>
    <row r="115" spans="2:65" s="88" customFormat="1" ht="15.75" customHeight="1">
      <c r="B115" s="102"/>
      <c r="C115" s="229" t="s">
        <v>200</v>
      </c>
      <c r="D115" s="229" t="s">
        <v>308</v>
      </c>
      <c r="E115" s="230" t="s">
        <v>309</v>
      </c>
      <c r="F115" s="231" t="s">
        <v>310</v>
      </c>
      <c r="G115" s="232" t="s">
        <v>311</v>
      </c>
      <c r="H115" s="233">
        <v>321.597</v>
      </c>
      <c r="I115" s="238"/>
      <c r="J115" s="234">
        <f>ROUND($I$115*$H$115,2)</f>
        <v>0</v>
      </c>
      <c r="K115" s="231"/>
      <c r="L115" s="235"/>
      <c r="M115" s="236"/>
      <c r="N115" s="237" t="s">
        <v>40</v>
      </c>
      <c r="P115" s="206">
        <f>$O$115*$H$115</f>
        <v>0</v>
      </c>
      <c r="Q115" s="206">
        <v>0.001</v>
      </c>
      <c r="R115" s="206">
        <f>$Q$115*$H$115</f>
        <v>0.32159699999999997</v>
      </c>
      <c r="S115" s="206">
        <v>0</v>
      </c>
      <c r="T115" s="207">
        <f>$S$115*$H$115</f>
        <v>0</v>
      </c>
      <c r="AR115" s="82" t="s">
        <v>196</v>
      </c>
      <c r="AT115" s="82" t="s">
        <v>308</v>
      </c>
      <c r="AU115" s="82" t="s">
        <v>77</v>
      </c>
      <c r="AY115" s="88" t="s">
        <v>170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82" t="s">
        <v>21</v>
      </c>
      <c r="BK115" s="208">
        <f>ROUND($I$115*$H$115,2)</f>
        <v>0</v>
      </c>
      <c r="BL115" s="82" t="s">
        <v>184</v>
      </c>
      <c r="BM115" s="82" t="s">
        <v>200</v>
      </c>
    </row>
    <row r="116" spans="2:51" s="88" customFormat="1" ht="15.75" customHeight="1">
      <c r="B116" s="215"/>
      <c r="D116" s="216" t="s">
        <v>223</v>
      </c>
      <c r="E116" s="217"/>
      <c r="F116" s="217" t="s">
        <v>792</v>
      </c>
      <c r="H116" s="218">
        <v>321.597</v>
      </c>
      <c r="L116" s="215"/>
      <c r="M116" s="219"/>
      <c r="T116" s="220"/>
      <c r="AT116" s="221" t="s">
        <v>223</v>
      </c>
      <c r="AU116" s="221" t="s">
        <v>77</v>
      </c>
      <c r="AV116" s="221" t="s">
        <v>77</v>
      </c>
      <c r="AW116" s="221" t="s">
        <v>149</v>
      </c>
      <c r="AX116" s="221" t="s">
        <v>69</v>
      </c>
      <c r="AY116" s="221" t="s">
        <v>170</v>
      </c>
    </row>
    <row r="117" spans="2:63" s="188" customFormat="1" ht="30.75" customHeight="1">
      <c r="B117" s="187"/>
      <c r="D117" s="189" t="s">
        <v>68</v>
      </c>
      <c r="E117" s="196" t="s">
        <v>400</v>
      </c>
      <c r="F117" s="196" t="s">
        <v>401</v>
      </c>
      <c r="J117" s="197">
        <f>$BK$117</f>
        <v>0</v>
      </c>
      <c r="L117" s="187"/>
      <c r="M117" s="192"/>
      <c r="P117" s="193">
        <f>SUM($P$118:$P$120)</f>
        <v>0</v>
      </c>
      <c r="R117" s="193">
        <f>SUM($R$118:$R$120)</f>
        <v>241.21290499999998</v>
      </c>
      <c r="T117" s="194">
        <f>SUM($T$118:$T$120)</f>
        <v>0</v>
      </c>
      <c r="AR117" s="189" t="s">
        <v>21</v>
      </c>
      <c r="AT117" s="189" t="s">
        <v>68</v>
      </c>
      <c r="AU117" s="189" t="s">
        <v>21</v>
      </c>
      <c r="AY117" s="189" t="s">
        <v>170</v>
      </c>
      <c r="BK117" s="195">
        <f>SUM($BK$118:$BK$120)</f>
        <v>0</v>
      </c>
    </row>
    <row r="118" spans="2:65" s="88" customFormat="1" ht="15.75" customHeight="1">
      <c r="B118" s="102"/>
      <c r="C118" s="198" t="s">
        <v>26</v>
      </c>
      <c r="D118" s="198" t="s">
        <v>173</v>
      </c>
      <c r="E118" s="199" t="s">
        <v>793</v>
      </c>
      <c r="F118" s="200" t="s">
        <v>794</v>
      </c>
      <c r="G118" s="201" t="s">
        <v>423</v>
      </c>
      <c r="H118" s="202">
        <v>810.5</v>
      </c>
      <c r="I118" s="213"/>
      <c r="J118" s="203">
        <f>ROUND($I$118*$H$118,2)</f>
        <v>0</v>
      </c>
      <c r="K118" s="200" t="s">
        <v>1188</v>
      </c>
      <c r="L118" s="102"/>
      <c r="M118" s="204"/>
      <c r="N118" s="205" t="s">
        <v>40</v>
      </c>
      <c r="P118" s="206">
        <f>$O$118*$H$118</f>
        <v>0</v>
      </c>
      <c r="Q118" s="206">
        <v>0.14761</v>
      </c>
      <c r="R118" s="206">
        <f>$Q$118*$H$118</f>
        <v>119.63790499999999</v>
      </c>
      <c r="S118" s="206">
        <v>0</v>
      </c>
      <c r="T118" s="207">
        <f>$S$118*$H$118</f>
        <v>0</v>
      </c>
      <c r="AR118" s="82" t="s">
        <v>184</v>
      </c>
      <c r="AT118" s="82" t="s">
        <v>173</v>
      </c>
      <c r="AU118" s="82" t="s">
        <v>77</v>
      </c>
      <c r="AY118" s="88" t="s">
        <v>170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82" t="s">
        <v>21</v>
      </c>
      <c r="BK118" s="208">
        <f>ROUND($I$118*$H$118,2)</f>
        <v>0</v>
      </c>
      <c r="BL118" s="82" t="s">
        <v>184</v>
      </c>
      <c r="BM118" s="82" t="s">
        <v>26</v>
      </c>
    </row>
    <row r="119" spans="2:51" s="88" customFormat="1" ht="15.75" customHeight="1">
      <c r="B119" s="215"/>
      <c r="D119" s="216" t="s">
        <v>223</v>
      </c>
      <c r="E119" s="217"/>
      <c r="F119" s="217" t="s">
        <v>795</v>
      </c>
      <c r="H119" s="218">
        <v>810.5</v>
      </c>
      <c r="L119" s="215"/>
      <c r="M119" s="219"/>
      <c r="T119" s="220"/>
      <c r="AT119" s="221" t="s">
        <v>223</v>
      </c>
      <c r="AU119" s="221" t="s">
        <v>77</v>
      </c>
      <c r="AV119" s="221" t="s">
        <v>77</v>
      </c>
      <c r="AW119" s="221" t="s">
        <v>149</v>
      </c>
      <c r="AX119" s="221" t="s">
        <v>69</v>
      </c>
      <c r="AY119" s="221" t="s">
        <v>170</v>
      </c>
    </row>
    <row r="120" spans="2:65" s="88" customFormat="1" ht="15.75" customHeight="1">
      <c r="B120" s="102"/>
      <c r="C120" s="229" t="s">
        <v>207</v>
      </c>
      <c r="D120" s="229" t="s">
        <v>308</v>
      </c>
      <c r="E120" s="230" t="s">
        <v>796</v>
      </c>
      <c r="F120" s="231" t="s">
        <v>797</v>
      </c>
      <c r="G120" s="232" t="s">
        <v>359</v>
      </c>
      <c r="H120" s="233">
        <v>1621</v>
      </c>
      <c r="I120" s="238"/>
      <c r="J120" s="234">
        <f>ROUND($I$120*$H$120,2)</f>
        <v>0</v>
      </c>
      <c r="K120" s="231"/>
      <c r="L120" s="235"/>
      <c r="M120" s="236"/>
      <c r="N120" s="237" t="s">
        <v>40</v>
      </c>
      <c r="P120" s="206">
        <f>$O$120*$H$120</f>
        <v>0</v>
      </c>
      <c r="Q120" s="206">
        <v>0.075</v>
      </c>
      <c r="R120" s="206">
        <f>$Q$120*$H$120</f>
        <v>121.57499999999999</v>
      </c>
      <c r="S120" s="206">
        <v>0</v>
      </c>
      <c r="T120" s="207">
        <f>$S$120*$H$120</f>
        <v>0</v>
      </c>
      <c r="AR120" s="82" t="s">
        <v>196</v>
      </c>
      <c r="AT120" s="82" t="s">
        <v>308</v>
      </c>
      <c r="AU120" s="82" t="s">
        <v>77</v>
      </c>
      <c r="AY120" s="88" t="s">
        <v>170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82" t="s">
        <v>21</v>
      </c>
      <c r="BK120" s="208">
        <f>ROUND($I$120*$H$120,2)</f>
        <v>0</v>
      </c>
      <c r="BL120" s="82" t="s">
        <v>184</v>
      </c>
      <c r="BM120" s="82" t="s">
        <v>207</v>
      </c>
    </row>
    <row r="121" spans="2:63" s="188" customFormat="1" ht="30.75" customHeight="1">
      <c r="B121" s="187"/>
      <c r="D121" s="189" t="s">
        <v>68</v>
      </c>
      <c r="E121" s="196" t="s">
        <v>412</v>
      </c>
      <c r="F121" s="196" t="s">
        <v>413</v>
      </c>
      <c r="J121" s="197">
        <f>$BK$121</f>
        <v>0</v>
      </c>
      <c r="L121" s="187"/>
      <c r="M121" s="192"/>
      <c r="P121" s="193">
        <f>$P$122</f>
        <v>0</v>
      </c>
      <c r="R121" s="193">
        <f>$R$122</f>
        <v>0</v>
      </c>
      <c r="T121" s="194">
        <f>$T$122</f>
        <v>0</v>
      </c>
      <c r="AR121" s="189" t="s">
        <v>21</v>
      </c>
      <c r="AT121" s="189" t="s">
        <v>68</v>
      </c>
      <c r="AU121" s="189" t="s">
        <v>21</v>
      </c>
      <c r="AY121" s="189" t="s">
        <v>170</v>
      </c>
      <c r="BK121" s="195">
        <f>$BK$122</f>
        <v>0</v>
      </c>
    </row>
    <row r="122" spans="2:65" s="88" customFormat="1" ht="15.75" customHeight="1">
      <c r="B122" s="102"/>
      <c r="C122" s="201" t="s">
        <v>261</v>
      </c>
      <c r="D122" s="201" t="s">
        <v>173</v>
      </c>
      <c r="E122" s="199" t="s">
        <v>415</v>
      </c>
      <c r="F122" s="200" t="s">
        <v>416</v>
      </c>
      <c r="G122" s="201" t="s">
        <v>340</v>
      </c>
      <c r="H122" s="202">
        <v>241.535</v>
      </c>
      <c r="I122" s="213"/>
      <c r="J122" s="203">
        <f>ROUND($I$122*$H$122,2)</f>
        <v>0</v>
      </c>
      <c r="K122" s="200" t="s">
        <v>1188</v>
      </c>
      <c r="L122" s="102"/>
      <c r="M122" s="204"/>
      <c r="N122" s="205" t="s">
        <v>40</v>
      </c>
      <c r="P122" s="206">
        <f>$O$122*$H$122</f>
        <v>0</v>
      </c>
      <c r="Q122" s="206">
        <v>0</v>
      </c>
      <c r="R122" s="206">
        <f>$Q$122*$H$122</f>
        <v>0</v>
      </c>
      <c r="S122" s="206">
        <v>0</v>
      </c>
      <c r="T122" s="207">
        <f>$S$122*$H$122</f>
        <v>0</v>
      </c>
      <c r="AR122" s="82" t="s">
        <v>184</v>
      </c>
      <c r="AT122" s="82" t="s">
        <v>173</v>
      </c>
      <c r="AU122" s="82" t="s">
        <v>77</v>
      </c>
      <c r="AY122" s="82" t="s">
        <v>170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82" t="s">
        <v>21</v>
      </c>
      <c r="BK122" s="208">
        <f>ROUND($I$122*$H$122,2)</f>
        <v>0</v>
      </c>
      <c r="BL122" s="82" t="s">
        <v>184</v>
      </c>
      <c r="BM122" s="82" t="s">
        <v>261</v>
      </c>
    </row>
    <row r="123" spans="2:63" s="188" customFormat="1" ht="37.5" customHeight="1">
      <c r="B123" s="187"/>
      <c r="D123" s="189" t="s">
        <v>68</v>
      </c>
      <c r="E123" s="190" t="s">
        <v>206</v>
      </c>
      <c r="F123" s="190" t="s">
        <v>206</v>
      </c>
      <c r="J123" s="191">
        <f>$BK$123</f>
        <v>0</v>
      </c>
      <c r="L123" s="187"/>
      <c r="M123" s="192"/>
      <c r="P123" s="193">
        <f>$P$124</f>
        <v>0</v>
      </c>
      <c r="R123" s="193">
        <f>$R$124</f>
        <v>0</v>
      </c>
      <c r="T123" s="194">
        <f>$T$124</f>
        <v>0</v>
      </c>
      <c r="AR123" s="189" t="s">
        <v>187</v>
      </c>
      <c r="AT123" s="189" t="s">
        <v>68</v>
      </c>
      <c r="AU123" s="189" t="s">
        <v>69</v>
      </c>
      <c r="AY123" s="189" t="s">
        <v>170</v>
      </c>
      <c r="BK123" s="195">
        <f>$BK$124</f>
        <v>0</v>
      </c>
    </row>
    <row r="124" spans="2:65" s="88" customFormat="1" ht="15.75" customHeight="1">
      <c r="B124" s="102"/>
      <c r="C124" s="201" t="s">
        <v>265</v>
      </c>
      <c r="D124" s="201" t="s">
        <v>173</v>
      </c>
      <c r="E124" s="199" t="s">
        <v>798</v>
      </c>
      <c r="F124" s="200" t="s">
        <v>209</v>
      </c>
      <c r="G124" s="201" t="s">
        <v>210</v>
      </c>
      <c r="H124" s="214"/>
      <c r="I124" s="213"/>
      <c r="J124" s="203">
        <f>ROUND($I$124*$H$124,2)</f>
        <v>0</v>
      </c>
      <c r="K124" s="200"/>
      <c r="L124" s="102"/>
      <c r="M124" s="204"/>
      <c r="N124" s="209" t="s">
        <v>40</v>
      </c>
      <c r="O124" s="210"/>
      <c r="P124" s="211">
        <f>$O$124*$H$124</f>
        <v>0</v>
      </c>
      <c r="Q124" s="211">
        <v>0</v>
      </c>
      <c r="R124" s="211">
        <f>$Q$124*$H$124</f>
        <v>0</v>
      </c>
      <c r="S124" s="211">
        <v>0</v>
      </c>
      <c r="T124" s="212">
        <f>$S$124*$H$124</f>
        <v>0</v>
      </c>
      <c r="AR124" s="82" t="s">
        <v>211</v>
      </c>
      <c r="AT124" s="82" t="s">
        <v>173</v>
      </c>
      <c r="AU124" s="82" t="s">
        <v>21</v>
      </c>
      <c r="AY124" s="82" t="s">
        <v>170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82" t="s">
        <v>21</v>
      </c>
      <c r="BK124" s="208">
        <f>ROUND($I$124*$H$124,2)</f>
        <v>0</v>
      </c>
      <c r="BL124" s="82" t="s">
        <v>211</v>
      </c>
      <c r="BM124" s="82" t="s">
        <v>265</v>
      </c>
    </row>
    <row r="125" spans="2:12" s="88" customFormat="1" ht="7.5" customHeight="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02"/>
    </row>
    <row r="218" s="87" customFormat="1" ht="14.25" customHeight="1"/>
  </sheetData>
  <sheetProtection password="CB71" sheet="1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realprojekt</dc:creator>
  <cp:keywords/>
  <dc:description/>
  <cp:lastModifiedBy>kabrna</cp:lastModifiedBy>
  <dcterms:created xsi:type="dcterms:W3CDTF">2015-09-29T20:01:09Z</dcterms:created>
  <dcterms:modified xsi:type="dcterms:W3CDTF">2015-09-29T20:16:23Z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