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1 - Příjezdová komunikace" sheetId="1" r:id="rId1"/>
  </sheets>
  <externalReferences>
    <externalReference r:id="rId4"/>
  </externalReferences>
  <definedNames>
    <definedName name="_xlnm._FilterDatabase" localSheetId="0" hidden="1">'1 - Příjezdová komunikace'!$C$88:$K$88</definedName>
    <definedName name="_xlnm.Print_Titles" localSheetId="0">'1 - Příjezdová komunikace'!$88:$88</definedName>
    <definedName name="_xlnm.Print_Area" localSheetId="0">'1 - Příjezdová komunikace'!$C$4:$J$38,'1 - Příjezdová komunikace'!$C$44:$J$68,'1 - Příjezdová komunikace'!$C$74:$K$210</definedName>
  </definedNames>
  <calcPr fullCalcOnLoad="1"/>
</workbook>
</file>

<file path=xl/sharedStrings.xml><?xml version="1.0" encoding="utf-8"?>
<sst xmlns="http://schemas.openxmlformats.org/spreadsheetml/2006/main" count="1119" uniqueCount="318">
  <si>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</si>
  <si>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</si>
  <si>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</si>
  <si>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</si>
  <si>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</si>
  <si>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</si>
  <si>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</si>
  <si>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{C2784F5B-70CC-4FA1-8BC7-8389DE601B0F}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</si>
  <si>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</si>
  <si>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</si>
  <si>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</si>
  <si>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</si>
  <si>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</si>
  <si>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</si>
  <si>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2 - SO 02 - Příjezdová komunikace</t>
  </si>
  <si>
    <t>Soupis:</t>
  </si>
  <si>
    <t>1 - Příjezdová komunikace</t>
  </si>
  <si>
    <t>KSO:</t>
  </si>
  <si>
    <t>822 26</t>
  </si>
  <si>
    <t>CC-CZ:</t>
  </si>
  <si>
    <t>Místo:</t>
  </si>
  <si>
    <t xml:space="preserve"> </t>
  </si>
  <si>
    <t>Datum:</t>
  </si>
  <si>
    <t>Zadavatel:</t>
  </si>
  <si>
    <t>IČ:</t>
  </si>
  <si>
    <t>Město Lom</t>
  </si>
  <si>
    <t>DIČ:</t>
  </si>
  <si>
    <t>Uchazeč:</t>
  </si>
  <si>
    <t>Projektant:</t>
  </si>
  <si>
    <t>Báňské projekty Teplice a.s.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</si>
  <si>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</si>
  <si>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</si>
  <si>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</si>
  <si>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</si>
  <si>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</si>
  <si>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</si>
  <si>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</si>
  <si>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</si>
  <si>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</si>
  <si>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</si>
  <si>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</si>
  <si>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</si>
  <si>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</si>
  <si>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</si>
  <si>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</si>
  <si>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</si>
  <si>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</si>
  <si>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</si>
  <si>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</si>
  <si>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</si>
  <si>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</si>
  <si>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</si>
  <si>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</si>
  <si>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</si>
  <si>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</si>
  <si>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</si>
  <si>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</si>
  <si>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</si>
  <si>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</si>
  <si>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</si>
  <si>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</si>
  <si>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</si>
  <si>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</si>
  <si>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</si>
  <si>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</si>
  <si>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</si>
  <si>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</si>
  <si>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</si>
  <si>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</si>
  <si>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</si>
  <si>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</si>
  <si>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</si>
  <si>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</si>
  <si>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</si>
  <si>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</si>
  <si>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</si>
  <si>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</si>
  <si>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</si>
  <si>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</si>
  <si>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</si>
  <si>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</si>
  <si>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122302203</t>
  </si>
  <si>
    <t>Odkopávky a prokopávky nezapažené pro silnice objemu do 5000 m3 v hornině tř. 4</t>
  </si>
  <si>
    <t>m3</t>
  </si>
  <si>
    <t>CS ÚRS 2015 01</t>
  </si>
  <si>
    <t>4</t>
  </si>
  <si>
    <t>-1514895420</t>
  </si>
  <si>
    <t>PP</t>
  </si>
  <si>
    <t>Odkopávky a prokopávky nezapažené pro silnice s přemístěním výkopku v příčných profilech na vzdálenost do 15 m nebo s naložením na dopravní prostředek v hornině tř. 4 přes 1 000 do 5 000 m3</t>
  </si>
  <si>
    <t>VV</t>
  </si>
  <si>
    <t xml:space="preserve">1726,5+895,5 "vygenerováno programem RoadPac - viz vzor.příčné řezy" </t>
  </si>
  <si>
    <t>122302209</t>
  </si>
  <si>
    <t>Příplatek k odkopávkám a prokopávkám pro silnice v hornině tř. 4 za lepivost</t>
  </si>
  <si>
    <t>-687759969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</si>
  <si>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</si>
  <si>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2622*0,5 'Přepočtené koeficientem množství</t>
  </si>
  <si>
    <t>3</t>
  </si>
  <si>
    <t>132301102</t>
  </si>
  <si>
    <t>Hloubení rýh š do 600 mm v hornině tř. 4 objemu přes 100 m3</t>
  </si>
  <si>
    <t>-969683546</t>
  </si>
  <si>
    <t>Hloubení zapažených i nezapažených rýh šířky do 600 mm s urovnáním dna do předepsaného profilu a spádu v hornině tř. 4 přes 100 m3</t>
  </si>
  <si>
    <t>(696,56+81,48)*0,5*0,5 "drenáž - výkres - vzor.příčné řezy+situace"</t>
  </si>
  <si>
    <t>132301109</t>
  </si>
  <si>
    <t>Příplatek za lepivost k hloubení rýh š do 600 mm v hornině tř. 4</t>
  </si>
  <si>
    <t>-199383869</t>
  </si>
  <si>
    <t>Hloubení zapažených i nezapažených rýh šířky do 600 mm s urovnáním dna do předepsaného profilu a spádu v hornině tř. 4 Příplatek k cenám za lepivost horniny tř. 4</t>
  </si>
  <si>
    <t>194,51*0,5 'Přepočtené koeficientem množství</t>
  </si>
  <si>
    <t>5</t>
  </si>
  <si>
    <t>132301201</t>
  </si>
  <si>
    <t>Hloubení rýh š do 2000 mm v hornině tř. 4 objemu do 100 m3</t>
  </si>
  <si>
    <t>239841447</t>
  </si>
  <si>
    <t>Hloubení zapažených i nezapažených rýh šířky přes 600 do 2 000 mm s urovnáním dna do předepsaného profilu a spádu v hornině tř. 4 do 100 m3</t>
  </si>
  <si>
    <t>6</t>
  </si>
  <si>
    <t>162701105</t>
  </si>
  <si>
    <t>Vodorovné přemístění do 10000 m výkopku/sypaniny z horniny tř. 1 až 4</t>
  </si>
  <si>
    <t>1888000353</t>
  </si>
  <si>
    <t>Vodorovné přemístění výkopku nebo sypaniny po suchu na obvyklém dopravním prostředku, bez naložení výkopku, avšak se složením bez rozhrnutí z horniny tř. 1 až 4 na vzdálenost přes 9 000 do 10 000 m</t>
  </si>
  <si>
    <t>1726,5-900,2+895,5+194,51</t>
  </si>
  <si>
    <t>7</t>
  </si>
  <si>
    <t>162701109</t>
  </si>
  <si>
    <t>Příplatek k vodorovnému přemístění výkopku/sypaniny z horniny tř. 1 až 4 ZKD 1000 m přes 10000 m</t>
  </si>
  <si>
    <t>1606017329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</si>
  <si>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</si>
  <si>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1916,31*15 'Přepočtené koeficientem množství</t>
  </si>
  <si>
    <t>8</t>
  </si>
  <si>
    <t>171101101</t>
  </si>
  <si>
    <t>Uložení sypaniny z hornin soudržných do násypů zhutněných na 95 % PS</t>
  </si>
  <si>
    <t>-550900695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</si>
  <si>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</si>
  <si>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 xml:space="preserve">900,2 "vygenerováno programem RoadPac - viz vzor.příčné řezy" </t>
  </si>
  <si>
    <t>9</t>
  </si>
  <si>
    <t>171201211</t>
  </si>
  <si>
    <t>Poplatek za uložení odpadu ze sypaniny na skládce (skládkovné)</t>
  </si>
  <si>
    <t>t</t>
  </si>
  <si>
    <t>415000431</t>
  </si>
  <si>
    <t>Uložení sypaniny poplatek za uložení sypaniny na skládce ( skládkovné )</t>
  </si>
  <si>
    <t>1916,31*1,7 'Přepočtené koeficientem množství</t>
  </si>
  <si>
    <t>10</t>
  </si>
  <si>
    <t>174101101</t>
  </si>
  <si>
    <t>Zásyp jam, šachet rýh nebo kolem objektů sypaninou se zhutněním</t>
  </si>
  <si>
    <t>-1601470604</t>
  </si>
  <si>
    <t>Zásyp sypaninou z jakékoliv horniny s uložením výkopku ve vrstvách se zhutněním jam, šachet, rýh nebo kolem objektů v těchto vykopávkách</t>
  </si>
  <si>
    <t>11</t>
  </si>
  <si>
    <t>181951102</t>
  </si>
  <si>
    <t>Úprava pláně v hornině tř. 1 až 4 se zhutněním</t>
  </si>
  <si>
    <t>m2</t>
  </si>
  <si>
    <t>1051340765</t>
  </si>
  <si>
    <t>Úprava pláně vyrovnáním výškových rozdílů v hornině tř. 1 až 4 se zhutněním</t>
  </si>
  <si>
    <t>5229,8+1286,9</t>
  </si>
  <si>
    <t>12</t>
  </si>
  <si>
    <t>182101101</t>
  </si>
  <si>
    <t>Svahování v zářezech v hornině tř. 1 až 4</t>
  </si>
  <si>
    <t>2036687704</t>
  </si>
  <si>
    <t>Svahování trvalých svahů do projektovaných profilů s potřebným přemístěním výkopku při svahování v zářezech v hornině tř. 1 až 4</t>
  </si>
  <si>
    <t>121,8</t>
  </si>
  <si>
    <t>13</t>
  </si>
  <si>
    <t>182201101</t>
  </si>
  <si>
    <t>Svahování násypů</t>
  </si>
  <si>
    <t>83705200</t>
  </si>
  <si>
    <t>Svahování trvalých svahů do projektovaných profilů s potřebným přemístěním výkopku při svahování násypů v jakékoliv hornině</t>
  </si>
  <si>
    <t>991,704</t>
  </si>
  <si>
    <t>Zakládání</t>
  </si>
  <si>
    <t>14</t>
  </si>
  <si>
    <t>212752212</t>
  </si>
  <si>
    <t>Trativod z drenážních trubek plastových flexibilních D do 100 mm včetně lože otevřený výkop</t>
  </si>
  <si>
    <t>m</t>
  </si>
  <si>
    <t>-426036741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</si>
  <si>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</si>
  <si>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778,04 "výkres - situace"</t>
  </si>
  <si>
    <t>Komunikace</t>
  </si>
  <si>
    <t>15</t>
  </si>
  <si>
    <t>561081121</t>
  </si>
  <si>
    <t>Zřízení podkladu ze zeminy upravené hydraulickými pojivy (Road Mix) tl do 500 mm plochy do 5000 m2</t>
  </si>
  <si>
    <t>1130204483</t>
  </si>
  <si>
    <t>Zřízení podkladu ze zeminy upravené hydraulickými pojivy (systém Road Mix) vápnem, cementem nebo směsnými pojivy (materiál ve specifikaci) s rozprostřením, promísením, vlhčením, zhutněním a ošetřením vodou plochy přes 1 000 do 5 000 m2, tloušťka po zhutnění přes 450 do 500 mm</t>
  </si>
  <si>
    <t>1286,9 "viz TZ"</t>
  </si>
  <si>
    <t>16</t>
  </si>
  <si>
    <t>M</t>
  </si>
  <si>
    <t>585301600</t>
  </si>
  <si>
    <t>vápno CL 90 JM nehašené VL</t>
  </si>
  <si>
    <t>1734963501</t>
  </si>
  <si>
    <t>vápna pro stavební účely mleté ČSN EN 459-1 CL 90 JM  nehašené        VL</t>
  </si>
  <si>
    <t>1286,9*0,5*1,75*0,03</t>
  </si>
  <si>
    <t>17</t>
  </si>
  <si>
    <t>564831111</t>
  </si>
  <si>
    <t>Podklad ze štěrkodrtě ŠD tl 100 mm</t>
  </si>
  <si>
    <t>85319509</t>
  </si>
  <si>
    <t>Podklad ze štěrkodrti ŠD s rozprostřením a zhutněním, po zhutnění tl. 100 mm</t>
  </si>
  <si>
    <t>"štěrk.cesta - viz. vzor.příčné řezy" 193,2</t>
  </si>
  <si>
    <t>18</t>
  </si>
  <si>
    <t>564861111</t>
  </si>
  <si>
    <t>Podklad ze štěrkodrtě ŠD tl 200 mm</t>
  </si>
  <si>
    <t>495922896</t>
  </si>
  <si>
    <t>Podklad ze štěrkodrti ŠD s rozprostřením a zhutněním, po zhutnění tl. 200 mm</t>
  </si>
  <si>
    <t>5287,0 "viz.vzor.příčné řezy"</t>
  </si>
  <si>
    <t>19</t>
  </si>
  <si>
    <t>564861111R</t>
  </si>
  <si>
    <t>Podklad ze štěrkodrtě ŠD 0-45 tl 200 mm (štěrk.cesta)</t>
  </si>
  <si>
    <t>1276422448</t>
  </si>
  <si>
    <t>"štěrk.cesta - viz vzor.příčné řezy" 193,2</t>
  </si>
  <si>
    <t>20</t>
  </si>
  <si>
    <t>564952111</t>
  </si>
  <si>
    <t>Podklad z mechanicky zpevněného kameniva MZK tl 150 mm</t>
  </si>
  <si>
    <t>782827923</t>
  </si>
  <si>
    <t>Podklad z mechanicky zpevněného kameniva MZK (minerální beton) s rozprostřením a s hutněním, po zhutnění tl. 150 mm</t>
  </si>
  <si>
    <t xml:space="preserve">4955,0 </t>
  </si>
  <si>
    <t>21</t>
  </si>
  <si>
    <t>565165121</t>
  </si>
  <si>
    <t>Asfaltový beton vrstva podkladní ACP 16 (obalované kamenivo OKS) tl 80 mm š přes 3 m</t>
  </si>
  <si>
    <t>-2044692972</t>
  </si>
  <si>
    <t>Asfaltový beton vrstva podkladní ACP 16 (obalované kamenivo střednězrnné - OKS) s rozprostřením a zhutněním v pruhu šířky přes 3 m, po zhutnění tl. 80 mm</t>
  </si>
  <si>
    <t>22</t>
  </si>
  <si>
    <t>573211111</t>
  </si>
  <si>
    <t>Postřik živičný spojovací z asfaltu v množství do 0,70 kg/m2</t>
  </si>
  <si>
    <t>378379264</t>
  </si>
  <si>
    <t>Postřik živičný spojovací bez posypu kamenivem z asfaltu silničního, v množství od 0,50 do 0,70 kg/m2</t>
  </si>
  <si>
    <t>4955*2 'Přepočtené koeficientem množství</t>
  </si>
  <si>
    <t>23</t>
  </si>
  <si>
    <t>577134221</t>
  </si>
  <si>
    <t>Asfaltový beton vrstva obrusná ACO 11 (ABS) tř. II tl 40 mm š přes 3 m z nemodifikovaného asfaltu</t>
  </si>
  <si>
    <t>-1106638650</t>
  </si>
  <si>
    <t>Asfaltový beton vrstva obrusná ACO 11 (ABS) s rozprostřením a se zhutněním z nemodifikovaného asfaltu v pruhu šířky přes 3 m tř. II, po zhutnění tl. 40 mm</t>
  </si>
  <si>
    <t>Trubní vedení</t>
  </si>
  <si>
    <t>24</t>
  </si>
  <si>
    <t>895941111</t>
  </si>
  <si>
    <t>Zřízení vpusti kanalizační uliční z betonových dílců typ UV-50 normální</t>
  </si>
  <si>
    <t>kus</t>
  </si>
  <si>
    <t>1631557422</t>
  </si>
  <si>
    <t>15 "viz situace"</t>
  </si>
  <si>
    <t>25</t>
  </si>
  <si>
    <t>592238500</t>
  </si>
  <si>
    <t>dno betonové pro uliční vpusť s výtokovým otvorem TBV-Q 450/330/1a 45x33x5 cm</t>
  </si>
  <si>
    <t>128</t>
  </si>
  <si>
    <t>1136833850</t>
  </si>
  <si>
    <t>prefabrikáty pro uliční vpusti dílce betonové pro uliční vpusti dno s výtokovým otvorem TBV-Q 450/330/1a      45 x 33 x 5</t>
  </si>
  <si>
    <t>26</t>
  </si>
  <si>
    <t>592238580</t>
  </si>
  <si>
    <t>skruž betonová pro uliční vpusť horní TBV-Q 450/555/5d, 45x55x5 cm</t>
  </si>
  <si>
    <t>-828266468</t>
  </si>
  <si>
    <t>prefabrikáty pro uliční vpusti dílce betonové pro uliční vpusti skruže horní TBV-Q 450/555/5d         45 x 57 x 5</t>
  </si>
  <si>
    <t>27</t>
  </si>
  <si>
    <t>592238640</t>
  </si>
  <si>
    <t>prstenec betonový pro uliční vpusť vyrovnávací TBV-Q 390/60/10a, 39x6x5 cm</t>
  </si>
  <si>
    <t>180820211</t>
  </si>
  <si>
    <t>prefabrikáty pro uliční vpusti dílce betonové pro uliční vpusti prstenec vyrovnávací TBV-Q 390/60/10a       39 x 6 x 5</t>
  </si>
  <si>
    <t>28</t>
  </si>
  <si>
    <t>592238660</t>
  </si>
  <si>
    <t>skruž betonová pro uliční vpusť přechodová TBV-Q 450-270/325/11 45-27/32,5/11 cm</t>
  </si>
  <si>
    <t>573326481</t>
  </si>
  <si>
    <t>prefabrikáty pro uliční vpusti dílce betonové pro uliční vpusti skruž přechodová TBV-Q 450-270/325/11     45-27/32,5/11</t>
  </si>
  <si>
    <t>29</t>
  </si>
  <si>
    <t>592238760</t>
  </si>
  <si>
    <t>rám zabetonovaný DIN 19583-9 500/500 mm</t>
  </si>
  <si>
    <t>-2140810095</t>
  </si>
  <si>
    <t>prefabrikáty pro uliční vpusti dílce betonové pro uliční vpusti vpusť dešťová uliční s rámem rám zabetonovaný DIN 19583-9, 500/500mm</t>
  </si>
  <si>
    <t>30</t>
  </si>
  <si>
    <t>592238780</t>
  </si>
  <si>
    <t>mříž M1 D400 DIN 19583-13, 500/500 mm</t>
  </si>
  <si>
    <t>1348422459</t>
  </si>
  <si>
    <t>prefabrikáty pro uliční vpusti dílce betonové pro uliční vpusti vpusť dešťová uliční s rámem mříž M1 D400 DIN 19583-13, 500/500mm</t>
  </si>
  <si>
    <t>31</t>
  </si>
  <si>
    <t>899332111</t>
  </si>
  <si>
    <t>Výšková úprava uličního vstupu nebo vpusti do 200 mm snížením poklopu</t>
  </si>
  <si>
    <t>143887956</t>
  </si>
  <si>
    <t>2 "viz situace"</t>
  </si>
  <si>
    <t>32</t>
  </si>
  <si>
    <t>899623171</t>
  </si>
  <si>
    <t>Obetonování potrubí nebo zdiva stok betonem prostým tř. C 25/30 v otevřeném výkopu</t>
  </si>
  <si>
    <t>-1309142444</t>
  </si>
  <si>
    <t>Obetonování potrubí nebo zdiva stok betonem prostým v otevřeném výkopu, beton tř. C 25/30</t>
  </si>
  <si>
    <t>10,509*0,1</t>
  </si>
  <si>
    <t>Ostatní konstrukce a práce-bourání</t>
  </si>
  <si>
    <t>914111111</t>
  </si>
  <si>
    <t>Montáž svislé dopravní značky do velikosti 1 m2 objímkami na sloupek nebo konzolu</t>
  </si>
  <si>
    <t>1476731041</t>
  </si>
  <si>
    <t>Montáž svislé dopravní značky základní velikosti do 1 m2 objímkami na sloupky nebo konzoly</t>
  </si>
  <si>
    <t>13 "viz situace"</t>
  </si>
  <si>
    <t>404440140</t>
  </si>
  <si>
    <t>značka dopravní svislá reflexní výstražná AL 3M A1 - A30, P1,P4 900 mm</t>
  </si>
  <si>
    <t>-1459031053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</si>
  <si>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</si>
  <si>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404442320</t>
  </si>
  <si>
    <t>značka svislá reflexní AL- 3M 500 x 500 mm</t>
  </si>
  <si>
    <t>-1867460226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</si>
  <si>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</si>
  <si>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404442380</t>
  </si>
  <si>
    <t>značka svislá reflexní AL- 3M 750 x 750 mm</t>
  </si>
  <si>
    <t>2047183769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</si>
  <si>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IP1-7,IP10,E1,E2,E6,E9,E10,E12,IJ4 750 x 750 mm AL- 3M  reflexní tř.1</t>
  </si>
  <si>
    <t>5+1</t>
  </si>
  <si>
    <t>914511112</t>
  </si>
  <si>
    <t>Montáž sloupku dopravních značek délky do 3,5 m s betonovým základem a patkou</t>
  </si>
  <si>
    <t>-1407517824</t>
  </si>
  <si>
    <t>Montáž sloupku dopravních značek délky do 3,5 m do hliníkové patky</t>
  </si>
  <si>
    <t>404452300</t>
  </si>
  <si>
    <t>sloupek Zn 70 - 350</t>
  </si>
  <si>
    <t>-685199521</t>
  </si>
  <si>
    <t>výrobky a tabule orientační pro návěstí a zabezpečovací zařízení silniční značky dopravní svislé sloupky Zn 70 - 350</t>
  </si>
  <si>
    <t>916131213</t>
  </si>
  <si>
    <t>Osazení silničního obrubníku betonového stojatého s boční opěrou do lože z betonu prostého</t>
  </si>
  <si>
    <t>1928319325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</si>
  <si>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</si>
  <si>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1547,2 "viz situace"</t>
  </si>
  <si>
    <t>592175040</t>
  </si>
  <si>
    <t>obrubník BEST-MONO II, přírodní 100x15/12x25 cm</t>
  </si>
  <si>
    <t>2095441492</t>
  </si>
  <si>
    <t>obrubníky betonové a železobetonové obrubníky BEST provedení: přírodní  (d x š x v) MONO II       100 x 15/12 x 25</t>
  </si>
  <si>
    <t>1547,2*1,01 'Přepočtené koeficientem množství</t>
  </si>
  <si>
    <t>99</t>
  </si>
  <si>
    <t>Přesun hmot</t>
  </si>
  <si>
    <t>998225111</t>
  </si>
  <si>
    <t>Přesun hmot pro pozemní komunikace s krytem z kamene, monolitickým betonovým nebo živičným</t>
  </si>
  <si>
    <t>-1762441193</t>
  </si>
  <si>
    <t>Přesun hmot pro komunikace s krytem z kameniva, monolitickým betonovým nebo živičným dopravní vzdálenost do 200 m jakékoliv délky objektu</t>
  </si>
  <si>
    <t>Mont</t>
  </si>
  <si>
    <t>Ruč. opláštění - ergelitem</t>
  </si>
  <si>
    <t>MAT</t>
  </si>
  <si>
    <t>Izolační páska Band 03 ERGELIT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</si>
</sst>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0"/>
    </font>
    <font>
      <sz val="9"/>
      <color indexed="55"/>
      <name val="Trebuchet MS"/>
      <family val="0"/>
    </font>
    <font>
      <b/>
      <sz val="12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b/>
      <sz val="12"/>
      <color indexed="16"/>
      <name val="Trebuchet MS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name val="Tahoma"/>
      <family val="2"/>
    </font>
    <font>
      <sz val="8"/>
      <color indexed="12"/>
      <name val="Trebuchet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 applyProtection="1">
      <alignment horizontal="right" vertical="center"/>
      <protection/>
    </xf>
    <xf numFmtId="164" fontId="0" fillId="18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left" vertical="top"/>
      <protection/>
    </xf>
    <xf numFmtId="0" fontId="40" fillId="0" borderId="11" xfId="0" applyFont="1" applyBorder="1" applyAlignment="1" applyProtection="1">
      <alignment vertical="top"/>
      <protection/>
    </xf>
    <xf numFmtId="168" fontId="42" fillId="0" borderId="11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17" borderId="0" xfId="0" applyFont="1" applyFill="1" applyAlignment="1" applyProtection="1">
      <alignment horizontal="left" vertical="top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7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166" fontId="27" fillId="0" borderId="0" xfId="0" applyNumberFormat="1" applyFont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4" fontId="29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164" fontId="30" fillId="0" borderId="0" xfId="0" applyNumberFormat="1" applyFont="1" applyAlignment="1" applyProtection="1">
      <alignment horizontal="right" vertical="center"/>
      <protection/>
    </xf>
    <xf numFmtId="165" fontId="30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26" fillId="19" borderId="23" xfId="0" applyFont="1" applyFill="1" applyBorder="1" applyAlignment="1" applyProtection="1">
      <alignment horizontal="left" vertical="center"/>
      <protection/>
    </xf>
    <xf numFmtId="0" fontId="0" fillId="19" borderId="24" xfId="0" applyFill="1" applyBorder="1" applyAlignment="1" applyProtection="1">
      <alignment horizontal="left" vertical="center"/>
      <protection/>
    </xf>
    <xf numFmtId="0" fontId="26" fillId="19" borderId="24" xfId="0" applyFont="1" applyFill="1" applyBorder="1" applyAlignment="1" applyProtection="1">
      <alignment horizontal="right" vertical="center"/>
      <protection/>
    </xf>
    <xf numFmtId="0" fontId="26" fillId="19" borderId="24" xfId="0" applyFont="1" applyFill="1" applyBorder="1" applyAlignment="1" applyProtection="1">
      <alignment horizontal="center" vertical="center"/>
      <protection/>
    </xf>
    <xf numFmtId="164" fontId="26" fillId="19" borderId="24" xfId="0" applyNumberFormat="1" applyFont="1" applyFill="1" applyBorder="1" applyAlignment="1" applyProtection="1">
      <alignment horizontal="right" vertical="center"/>
      <protection/>
    </xf>
    <xf numFmtId="0" fontId="0" fillId="19" borderId="25" xfId="0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left" vertical="center"/>
      <protection/>
    </xf>
    <xf numFmtId="0" fontId="27" fillId="19" borderId="0" xfId="0" applyFont="1" applyFill="1" applyAlignment="1" applyProtection="1">
      <alignment horizontal="right" vertical="center"/>
      <protection/>
    </xf>
    <xf numFmtId="0" fontId="0" fillId="19" borderId="20" xfId="0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 applyProtection="1">
      <alignment horizontal="left" vertical="center"/>
      <protection/>
    </xf>
    <xf numFmtId="164" fontId="31" fillId="0" borderId="29" xfId="0" applyNumberFormat="1" applyFont="1" applyBorder="1" applyAlignment="1" applyProtection="1">
      <alignment horizontal="right" vertic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3" fillId="0" borderId="12" xfId="0" applyFont="1" applyBorder="1" applyAlignment="1" applyProtection="1">
      <alignment horizontal="left" vertical="center"/>
      <protection/>
    </xf>
    <xf numFmtId="0" fontId="33" fillId="0" borderId="29" xfId="0" applyFont="1" applyBorder="1" applyAlignment="1" applyProtection="1">
      <alignment horizontal="left" vertical="center"/>
      <protection/>
    </xf>
    <xf numFmtId="164" fontId="33" fillId="0" borderId="29" xfId="0" applyNumberFormat="1" applyFont="1" applyBorder="1" applyAlignment="1" applyProtection="1">
      <alignment horizontal="right" vertical="center"/>
      <protection/>
    </xf>
    <xf numFmtId="0" fontId="33" fillId="0" borderId="2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7" fillId="19" borderId="30" xfId="0" applyFont="1" applyFill="1" applyBorder="1" applyAlignment="1" applyProtection="1">
      <alignment horizontal="center" vertical="center" wrapText="1"/>
      <protection/>
    </xf>
    <xf numFmtId="0" fontId="27" fillId="19" borderId="31" xfId="0" applyFont="1" applyFill="1" applyBorder="1" applyAlignment="1" applyProtection="1">
      <alignment horizontal="center" vertical="center" wrapText="1"/>
      <protection/>
    </xf>
    <xf numFmtId="0" fontId="27" fillId="19" borderId="32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5" fillId="0" borderId="31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4" fontId="29" fillId="0" borderId="0" xfId="0" applyNumberFormat="1" applyFont="1" applyAlignment="1" applyProtection="1">
      <alignment horizontal="right"/>
      <protection/>
    </xf>
    <xf numFmtId="0" fontId="0" fillId="0" borderId="33" xfId="0" applyBorder="1" applyAlignment="1" applyProtection="1">
      <alignment horizontal="left" vertical="center"/>
      <protection/>
    </xf>
    <xf numFmtId="167" fontId="34" fillId="0" borderId="21" xfId="0" applyNumberFormat="1" applyFont="1" applyBorder="1" applyAlignment="1" applyProtection="1">
      <alignment horizontal="right"/>
      <protection/>
    </xf>
    <xf numFmtId="167" fontId="34" fillId="0" borderId="34" xfId="0" applyNumberFormat="1" applyFont="1" applyBorder="1" applyAlignment="1" applyProtection="1">
      <alignment horizontal="right"/>
      <protection/>
    </xf>
    <xf numFmtId="164" fontId="3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36" fillId="0" borderId="12" xfId="0" applyFont="1" applyBorder="1" applyAlignment="1" applyProtection="1">
      <alignment horizontal="left"/>
      <protection/>
    </xf>
    <xf numFmtId="0" fontId="36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164" fontId="31" fillId="0" borderId="0" xfId="0" applyNumberFormat="1" applyFont="1" applyAlignment="1" applyProtection="1">
      <alignment horizontal="right"/>
      <protection/>
    </xf>
    <xf numFmtId="0" fontId="36" fillId="0" borderId="13" xfId="0" applyFont="1" applyBorder="1" applyAlignment="1" applyProtection="1">
      <alignment horizontal="left"/>
      <protection/>
    </xf>
    <xf numFmtId="167" fontId="36" fillId="0" borderId="0" xfId="0" applyNumberFormat="1" applyFont="1" applyAlignment="1" applyProtection="1">
      <alignment horizontal="right"/>
      <protection/>
    </xf>
    <xf numFmtId="167" fontId="36" fillId="0" borderId="14" xfId="0" applyNumberFormat="1" applyFont="1" applyBorder="1" applyAlignment="1" applyProtection="1">
      <alignment horizontal="right"/>
      <protection/>
    </xf>
    <xf numFmtId="164" fontId="36" fillId="0" borderId="0" xfId="0" applyNumberFormat="1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/>
      <protection/>
    </xf>
    <xf numFmtId="164" fontId="33" fillId="0" borderId="0" xfId="0" applyNumberFormat="1" applyFont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 vertical="center"/>
      <protection/>
    </xf>
    <xf numFmtId="0" fontId="30" fillId="18" borderId="11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67" fontId="30" fillId="0" borderId="0" xfId="0" applyNumberFormat="1" applyFont="1" applyAlignment="1" applyProtection="1">
      <alignment horizontal="right" vertical="center"/>
      <protection/>
    </xf>
    <xf numFmtId="167" fontId="30" fillId="0" borderId="1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168" fontId="39" fillId="0" borderId="0" xfId="0" applyNumberFormat="1" applyFont="1" applyAlignment="1" applyProtection="1">
      <alignment horizontal="right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49" fontId="40" fillId="0" borderId="11" xfId="0" applyNumberFormat="1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168" fontId="40" fillId="0" borderId="11" xfId="0" applyNumberFormat="1" applyFont="1" applyBorder="1" applyAlignment="1" applyProtection="1">
      <alignment horizontal="right" vertical="center"/>
      <protection/>
    </xf>
    <xf numFmtId="164" fontId="40" fillId="0" borderId="11" xfId="0" applyNumberFormat="1" applyFont="1" applyBorder="1" applyAlignment="1" applyProtection="1">
      <alignment horizontal="righ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0" fontId="40" fillId="18" borderId="11" xfId="0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40" fillId="18" borderId="11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3" fillId="17" borderId="0" xfId="36" applyFont="1" applyFill="1" applyAlignment="1" applyProtection="1">
      <alignment horizontal="left" vertical="center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86CE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6CE3.tmp" descr="D:\KROSplusData\System\Temp\rad86C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raven&#225;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</sheetNames>
    <sheetDataSet>
      <sheetData sheetId="0">
        <row r="6">
          <cell r="K6" t="str">
            <v>Individuální výstavba Lom západ</v>
          </cell>
        </row>
        <row r="8">
          <cell r="AN8" t="str">
            <v>31.03.2015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showGridLines="0" tabSelected="1" zoomScalePageLayoutView="0" workbookViewId="0" topLeftCell="A1">
      <pane ySplit="1" topLeftCell="BM42" activePane="bottomLeft" state="frozen"/>
      <selection pane="topLeft" activeCell="A1" sqref="A1"/>
      <selection pane="bottomLeft" activeCell="J60" sqref="J60"/>
    </sheetView>
  </sheetViews>
  <sheetFormatPr defaultColWidth="9.16015625" defaultRowHeight="14.25" customHeight="1"/>
  <cols>
    <col min="1" max="1" width="8.33203125" style="25" customWidth="1"/>
    <col min="2" max="2" width="1.66796875" style="25" customWidth="1"/>
    <col min="3" max="3" width="4.16015625" style="25" customWidth="1"/>
    <col min="4" max="4" width="4.33203125" style="25" customWidth="1"/>
    <col min="5" max="5" width="17.16015625" style="25" customWidth="1"/>
    <col min="6" max="6" width="90.83203125" style="25" customWidth="1"/>
    <col min="7" max="7" width="8.66015625" style="25" customWidth="1"/>
    <col min="8" max="8" width="11.16015625" style="25" customWidth="1"/>
    <col min="9" max="9" width="12.66015625" style="25" customWidth="1"/>
    <col min="10" max="10" width="23.5" style="25" customWidth="1"/>
    <col min="11" max="11" width="15.5" style="25" customWidth="1"/>
    <col min="12" max="12" width="10.5" style="26" customWidth="1"/>
    <col min="13" max="18" width="10.5" style="25" hidden="1" customWidth="1"/>
    <col min="19" max="19" width="8.16015625" style="25" hidden="1" customWidth="1"/>
    <col min="20" max="20" width="29.66015625" style="25" hidden="1" customWidth="1"/>
    <col min="21" max="21" width="16.33203125" style="25" hidden="1" customWidth="1"/>
    <col min="22" max="22" width="12.33203125" style="25" customWidth="1"/>
    <col min="23" max="23" width="16.33203125" style="25" customWidth="1"/>
    <col min="24" max="24" width="12.16015625" style="25" customWidth="1"/>
    <col min="25" max="25" width="15" style="25" customWidth="1"/>
    <col min="26" max="26" width="11" style="25" customWidth="1"/>
    <col min="27" max="27" width="15" style="25" customWidth="1"/>
    <col min="28" max="28" width="16.33203125" style="25" customWidth="1"/>
    <col min="29" max="29" width="11" style="25" customWidth="1"/>
    <col min="30" max="30" width="15" style="25" customWidth="1"/>
    <col min="31" max="31" width="16.33203125" style="25" customWidth="1"/>
    <col min="32" max="43" width="10.5" style="26" customWidth="1"/>
    <col min="44" max="65" width="10.5" style="25" hidden="1" customWidth="1"/>
    <col min="66" max="16384" width="9.16015625" style="26" customWidth="1"/>
  </cols>
  <sheetData>
    <row r="1" spans="1:256" s="24" customFormat="1" ht="22.5" customHeight="1">
      <c r="A1" s="19"/>
      <c r="B1" s="20"/>
      <c r="C1" s="20"/>
      <c r="D1" s="21" t="s">
        <v>0</v>
      </c>
      <c r="E1" s="20"/>
      <c r="F1" s="22" t="s">
        <v>1</v>
      </c>
      <c r="G1" s="132" t="s">
        <v>2</v>
      </c>
      <c r="H1" s="132"/>
      <c r="I1" s="20"/>
      <c r="J1" s="22" t="s">
        <v>3</v>
      </c>
      <c r="K1" s="21" t="s">
        <v>4</v>
      </c>
      <c r="L1" s="22" t="s">
        <v>5</v>
      </c>
      <c r="M1" s="22"/>
      <c r="N1" s="22"/>
      <c r="O1" s="22"/>
      <c r="P1" s="22"/>
      <c r="Q1" s="22"/>
      <c r="R1" s="22"/>
      <c r="S1" s="22"/>
      <c r="T1" s="22"/>
      <c r="U1" s="23"/>
      <c r="V1" s="2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3:46" s="25" customFormat="1" ht="37.5" customHeight="1">
      <c r="C2" s="25"/>
      <c r="L2" s="133" t="s">
        <v>6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AT2" s="25" t="s">
        <v>7</v>
      </c>
    </row>
    <row r="3" spans="2:46" s="25" customFormat="1" ht="7.5" customHeight="1">
      <c r="B3" s="27"/>
      <c r="C3" s="28"/>
      <c r="D3" s="28"/>
      <c r="E3" s="28"/>
      <c r="F3" s="28"/>
      <c r="G3" s="28"/>
      <c r="H3" s="28"/>
      <c r="I3" s="28"/>
      <c r="J3" s="28"/>
      <c r="K3" s="29"/>
      <c r="AT3" s="25" t="s">
        <v>8</v>
      </c>
    </row>
    <row r="4" spans="2:46" s="25" customFormat="1" ht="37.5" customHeight="1">
      <c r="B4" s="30"/>
      <c r="D4" s="31" t="s">
        <v>9</v>
      </c>
      <c r="K4" s="32"/>
      <c r="M4" s="33" t="s">
        <v>10</v>
      </c>
      <c r="AT4" s="25" t="s">
        <v>11</v>
      </c>
    </row>
    <row r="5" spans="2:11" s="25" customFormat="1" ht="7.5" customHeight="1">
      <c r="B5" s="30"/>
      <c r="K5" s="32"/>
    </row>
    <row r="6" spans="2:11" s="25" customFormat="1" ht="15.75" customHeight="1">
      <c r="B6" s="30"/>
      <c r="D6" s="34" t="s">
        <v>12</v>
      </c>
      <c r="K6" s="32"/>
    </row>
    <row r="7" spans="2:11" s="25" customFormat="1" ht="15.75" customHeight="1">
      <c r="B7" s="30"/>
      <c r="E7" s="131" t="str">
        <f>'[1]Rekapitulace stavby'!$K$6</f>
        <v>Individuální výstavba Lom západ</v>
      </c>
      <c r="F7" s="134"/>
      <c r="G7" s="134"/>
      <c r="H7" s="134"/>
      <c r="K7" s="32"/>
    </row>
    <row r="8" spans="2:11" s="25" customFormat="1" ht="15.75" customHeight="1">
      <c r="B8" s="30"/>
      <c r="D8" s="34" t="s">
        <v>13</v>
      </c>
      <c r="K8" s="32"/>
    </row>
    <row r="9" spans="2:11" s="35" customFormat="1" ht="16.5" customHeight="1">
      <c r="B9" s="36"/>
      <c r="E9" s="131" t="s">
        <v>14</v>
      </c>
      <c r="F9" s="135"/>
      <c r="G9" s="135"/>
      <c r="H9" s="135"/>
      <c r="K9" s="37"/>
    </row>
    <row r="10" spans="2:11" s="1" customFormat="1" ht="15.75" customHeight="1">
      <c r="B10" s="38"/>
      <c r="D10" s="34" t="s">
        <v>15</v>
      </c>
      <c r="K10" s="39"/>
    </row>
    <row r="11" spans="2:11" s="1" customFormat="1" ht="37.5" customHeight="1">
      <c r="B11" s="38"/>
      <c r="E11" s="129" t="s">
        <v>16</v>
      </c>
      <c r="F11" s="130"/>
      <c r="G11" s="130"/>
      <c r="H11" s="130"/>
      <c r="K11" s="39"/>
    </row>
    <row r="12" spans="2:11" s="1" customFormat="1" ht="14.25" customHeight="1">
      <c r="B12" s="38"/>
      <c r="K12" s="39"/>
    </row>
    <row r="13" spans="2:11" s="1" customFormat="1" ht="15" customHeight="1">
      <c r="B13" s="38"/>
      <c r="D13" s="34" t="s">
        <v>17</v>
      </c>
      <c r="F13" s="40" t="s">
        <v>18</v>
      </c>
      <c r="I13" s="34" t="s">
        <v>19</v>
      </c>
      <c r="J13" s="40"/>
      <c r="K13" s="39"/>
    </row>
    <row r="14" spans="2:11" s="1" customFormat="1" ht="15" customHeight="1">
      <c r="B14" s="38"/>
      <c r="D14" s="34" t="s">
        <v>20</v>
      </c>
      <c r="F14" s="40" t="s">
        <v>21</v>
      </c>
      <c r="I14" s="34" t="s">
        <v>22</v>
      </c>
      <c r="J14" s="41" t="str">
        <f>'[1]Rekapitulace stavby'!$AN$8</f>
        <v>31.03.2015</v>
      </c>
      <c r="K14" s="39"/>
    </row>
    <row r="15" spans="2:11" s="1" customFormat="1" ht="12" customHeight="1">
      <c r="B15" s="38"/>
      <c r="K15" s="39"/>
    </row>
    <row r="16" spans="2:11" s="1" customFormat="1" ht="15" customHeight="1">
      <c r="B16" s="38"/>
      <c r="D16" s="34" t="s">
        <v>23</v>
      </c>
      <c r="I16" s="34" t="s">
        <v>24</v>
      </c>
      <c r="J16" s="40"/>
      <c r="K16" s="39"/>
    </row>
    <row r="17" spans="2:11" s="1" customFormat="1" ht="18.75" customHeight="1">
      <c r="B17" s="38"/>
      <c r="E17" s="40" t="s">
        <v>25</v>
      </c>
      <c r="I17" s="34" t="s">
        <v>26</v>
      </c>
      <c r="J17" s="40"/>
      <c r="K17" s="39"/>
    </row>
    <row r="18" spans="2:11" s="1" customFormat="1" ht="7.5" customHeight="1">
      <c r="B18" s="38"/>
      <c r="K18" s="39"/>
    </row>
    <row r="19" spans="2:11" s="1" customFormat="1" ht="15" customHeight="1">
      <c r="B19" s="38"/>
      <c r="D19" s="34" t="s">
        <v>27</v>
      </c>
      <c r="I19" s="34" t="s">
        <v>24</v>
      </c>
      <c r="J19" s="40">
        <f>IF('[1]Rekapitulace stavby'!$AN$13="Vyplň údaj","",IF('[1]Rekapitulace stavby'!$AN$13="","",'[1]Rekapitulace stavby'!$AN$13))</f>
      </c>
      <c r="K19" s="39"/>
    </row>
    <row r="20" spans="2:11" s="1" customFormat="1" ht="18.75" customHeight="1">
      <c r="B20" s="38"/>
      <c r="E20" s="40">
        <f>IF('[1]Rekapitulace stavby'!$E$14="Vyplň údaj","",IF('[1]Rekapitulace stavby'!$E$14="","",'[1]Rekapitulace stavby'!$E$14))</f>
      </c>
      <c r="I20" s="34" t="s">
        <v>26</v>
      </c>
      <c r="J20" s="40">
        <f>IF('[1]Rekapitulace stavby'!$AN$14="Vyplň údaj","",IF('[1]Rekapitulace stavby'!$AN$14="","",'[1]Rekapitulace stavby'!$AN$14))</f>
      </c>
      <c r="K20" s="39"/>
    </row>
    <row r="21" spans="2:11" s="1" customFormat="1" ht="7.5" customHeight="1">
      <c r="B21" s="38"/>
      <c r="K21" s="39"/>
    </row>
    <row r="22" spans="2:11" s="1" customFormat="1" ht="15" customHeight="1">
      <c r="B22" s="38"/>
      <c r="D22" s="34" t="s">
        <v>28</v>
      </c>
      <c r="I22" s="34" t="s">
        <v>24</v>
      </c>
      <c r="J22" s="40"/>
      <c r="K22" s="39"/>
    </row>
    <row r="23" spans="2:11" s="1" customFormat="1" ht="18.75" customHeight="1">
      <c r="B23" s="38"/>
      <c r="E23" s="40" t="s">
        <v>29</v>
      </c>
      <c r="I23" s="34" t="s">
        <v>26</v>
      </c>
      <c r="J23" s="40"/>
      <c r="K23" s="39"/>
    </row>
    <row r="24" spans="2:11" s="1" customFormat="1" ht="7.5" customHeight="1">
      <c r="B24" s="38"/>
      <c r="K24" s="39"/>
    </row>
    <row r="25" spans="2:11" s="1" customFormat="1" ht="15" customHeight="1">
      <c r="B25" s="38"/>
      <c r="D25" s="34" t="s">
        <v>30</v>
      </c>
      <c r="K25" s="39"/>
    </row>
    <row r="26" spans="2:11" s="35" customFormat="1" ht="15.75" customHeight="1">
      <c r="B26" s="36"/>
      <c r="E26" s="136"/>
      <c r="F26" s="135"/>
      <c r="G26" s="135"/>
      <c r="H26" s="135"/>
      <c r="K26" s="37"/>
    </row>
    <row r="27" spans="2:11" s="1" customFormat="1" ht="7.5" customHeight="1">
      <c r="B27" s="38"/>
      <c r="K27" s="39"/>
    </row>
    <row r="28" spans="2:11" s="1" customFormat="1" ht="7.5" customHeight="1">
      <c r="B28" s="38"/>
      <c r="D28" s="42"/>
      <c r="E28" s="42"/>
      <c r="F28" s="42"/>
      <c r="G28" s="42"/>
      <c r="H28" s="42"/>
      <c r="I28" s="42"/>
      <c r="J28" s="42"/>
      <c r="K28" s="43"/>
    </row>
    <row r="29" spans="2:11" s="1" customFormat="1" ht="26.25" customHeight="1">
      <c r="B29" s="38"/>
      <c r="D29" s="44" t="s">
        <v>31</v>
      </c>
      <c r="J29" s="45">
        <f>SUM(I92+I95+I98+I101+I104+I106+I109+I112+I115+I118+I120+I123+I126+I130+I134+I137+I140+I143+I146+I148+I151+I154+I158+I162+I165+I167+I169+I171+I173+I175+I177+I180+I184+I185+I187+I190+I192+I195+I198+I200+I202+I205+I209)</f>
        <v>0</v>
      </c>
      <c r="K29" s="39"/>
    </row>
    <row r="30" spans="2:11" s="1" customFormat="1" ht="7.5" customHeight="1">
      <c r="B30" s="38"/>
      <c r="D30" s="42"/>
      <c r="E30" s="42"/>
      <c r="F30" s="42"/>
      <c r="G30" s="42"/>
      <c r="H30" s="42"/>
      <c r="I30" s="42"/>
      <c r="J30" s="42"/>
      <c r="K30" s="43"/>
    </row>
    <row r="31" spans="2:11" s="1" customFormat="1" ht="15" customHeight="1">
      <c r="B31" s="38"/>
      <c r="F31" s="46" t="s">
        <v>32</v>
      </c>
      <c r="I31" s="46" t="s">
        <v>33</v>
      </c>
      <c r="J31" s="46" t="s">
        <v>34</v>
      </c>
      <c r="K31" s="39"/>
    </row>
    <row r="32" spans="2:11" s="1" customFormat="1" ht="15" customHeight="1">
      <c r="B32" s="38"/>
      <c r="D32" s="47" t="s">
        <v>35</v>
      </c>
      <c r="E32" s="47" t="s">
        <v>36</v>
      </c>
      <c r="F32" s="48">
        <f>ROUNDUP(SUM($BE$89:$BE$210),2)</f>
        <v>0</v>
      </c>
      <c r="I32" s="49">
        <v>0.21</v>
      </c>
      <c r="J32" s="48">
        <f>ROUNDUP(ROUNDUP((SUM($BE$89:$BE$210)),2)*$I$32,1)</f>
        <v>0</v>
      </c>
      <c r="K32" s="39"/>
    </row>
    <row r="33" spans="2:11" s="1" customFormat="1" ht="15" customHeight="1">
      <c r="B33" s="38"/>
      <c r="E33" s="47" t="s">
        <v>37</v>
      </c>
      <c r="F33" s="48">
        <f>ROUNDUP(SUM($BF$89:$BF$210),2)</f>
        <v>0</v>
      </c>
      <c r="I33" s="49">
        <v>0.15</v>
      </c>
      <c r="J33" s="48">
        <f>ROUNDUP(ROUNDUP((SUM($BF$89:$BF$210)),2)*$I$33,1)</f>
        <v>0</v>
      </c>
      <c r="K33" s="39"/>
    </row>
    <row r="34" spans="2:11" s="1" customFormat="1" ht="15" customHeight="1" hidden="1">
      <c r="B34" s="38"/>
      <c r="E34" s="47" t="s">
        <v>38</v>
      </c>
      <c r="F34" s="48">
        <f>ROUNDUP(SUM($BG$89:$BG$210),2)</f>
        <v>0</v>
      </c>
      <c r="I34" s="49">
        <v>0.21</v>
      </c>
      <c r="J34" s="48">
        <v>0</v>
      </c>
      <c r="K34" s="39"/>
    </row>
    <row r="35" spans="2:11" s="1" customFormat="1" ht="15" customHeight="1" hidden="1">
      <c r="B35" s="38"/>
      <c r="E35" s="47" t="s">
        <v>39</v>
      </c>
      <c r="F35" s="48">
        <f>ROUNDUP(SUM($BH$89:$BH$210),2)</f>
        <v>0</v>
      </c>
      <c r="I35" s="49">
        <v>0.15</v>
      </c>
      <c r="J35" s="48">
        <v>0</v>
      </c>
      <c r="K35" s="39"/>
    </row>
    <row r="36" spans="2:11" s="1" customFormat="1" ht="15" customHeight="1" hidden="1">
      <c r="B36" s="38"/>
      <c r="E36" s="47" t="s">
        <v>40</v>
      </c>
      <c r="F36" s="48">
        <f>ROUNDUP(SUM($BI$89:$BI$210),2)</f>
        <v>0</v>
      </c>
      <c r="I36" s="49">
        <v>0</v>
      </c>
      <c r="J36" s="48">
        <v>0</v>
      </c>
      <c r="K36" s="39"/>
    </row>
    <row r="37" spans="2:11" s="1" customFormat="1" ht="7.5" customHeight="1">
      <c r="B37" s="38"/>
      <c r="K37" s="39"/>
    </row>
    <row r="38" spans="2:11" s="1" customFormat="1" ht="26.25" customHeight="1">
      <c r="B38" s="38"/>
      <c r="C38" s="50"/>
      <c r="D38" s="51" t="s">
        <v>41</v>
      </c>
      <c r="E38" s="52"/>
      <c r="F38" s="52"/>
      <c r="G38" s="53" t="s">
        <v>42</v>
      </c>
      <c r="H38" s="54" t="s">
        <v>43</v>
      </c>
      <c r="I38" s="52"/>
      <c r="J38" s="55">
        <f>SUM($J$29:$J$36)</f>
        <v>0</v>
      </c>
      <c r="K38" s="56"/>
    </row>
    <row r="39" spans="2:11" s="1" customFormat="1" ht="15" customHeight="1"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3" spans="2:11" s="1" customFormat="1" ht="7.5" customHeight="1">
      <c r="B43" s="60"/>
      <c r="C43" s="61"/>
      <c r="D43" s="61"/>
      <c r="E43" s="61"/>
      <c r="F43" s="61"/>
      <c r="G43" s="61"/>
      <c r="H43" s="61"/>
      <c r="I43" s="61"/>
      <c r="J43" s="61"/>
      <c r="K43" s="62"/>
    </row>
    <row r="44" spans="2:11" s="1" customFormat="1" ht="37.5" customHeight="1">
      <c r="B44" s="38"/>
      <c r="C44" s="31" t="s">
        <v>44</v>
      </c>
      <c r="K44" s="39"/>
    </row>
    <row r="45" spans="2:11" s="1" customFormat="1" ht="7.5" customHeight="1">
      <c r="B45" s="38"/>
      <c r="K45" s="39"/>
    </row>
    <row r="46" spans="2:11" s="1" customFormat="1" ht="15" customHeight="1">
      <c r="B46" s="38"/>
      <c r="C46" s="34" t="s">
        <v>12</v>
      </c>
      <c r="K46" s="39"/>
    </row>
    <row r="47" spans="2:11" s="1" customFormat="1" ht="16.5" customHeight="1">
      <c r="B47" s="38"/>
      <c r="E47" s="131" t="str">
        <f>$E$7</f>
        <v>Individuální výstavba Lom západ</v>
      </c>
      <c r="F47" s="130"/>
      <c r="G47" s="130"/>
      <c r="H47" s="130"/>
      <c r="K47" s="39"/>
    </row>
    <row r="48" spans="2:11" s="25" customFormat="1" ht="15.75" customHeight="1">
      <c r="B48" s="30"/>
      <c r="C48" s="34" t="s">
        <v>13</v>
      </c>
      <c r="K48" s="32"/>
    </row>
    <row r="49" spans="2:11" s="1" customFormat="1" ht="16.5" customHeight="1">
      <c r="B49" s="38"/>
      <c r="E49" s="131" t="s">
        <v>14</v>
      </c>
      <c r="F49" s="130"/>
      <c r="G49" s="130"/>
      <c r="H49" s="130"/>
      <c r="K49" s="39"/>
    </row>
    <row r="50" spans="2:11" s="1" customFormat="1" ht="15" customHeight="1">
      <c r="B50" s="38"/>
      <c r="C50" s="34" t="s">
        <v>15</v>
      </c>
      <c r="K50" s="39"/>
    </row>
    <row r="51" spans="2:11" s="1" customFormat="1" ht="19.5" customHeight="1">
      <c r="B51" s="38"/>
      <c r="E51" s="129" t="str">
        <f>$E$11</f>
        <v>1 - Příjezdová komunikace</v>
      </c>
      <c r="F51" s="130"/>
      <c r="G51" s="130"/>
      <c r="H51" s="130"/>
      <c r="K51" s="39"/>
    </row>
    <row r="52" spans="2:11" s="1" customFormat="1" ht="7.5" customHeight="1">
      <c r="B52" s="38"/>
      <c r="K52" s="39"/>
    </row>
    <row r="53" spans="2:11" s="1" customFormat="1" ht="18.75" customHeight="1">
      <c r="B53" s="38"/>
      <c r="C53" s="34" t="s">
        <v>20</v>
      </c>
      <c r="F53" s="40" t="str">
        <f>$F$14</f>
        <v> </v>
      </c>
      <c r="I53" s="34" t="s">
        <v>22</v>
      </c>
      <c r="J53" s="41" t="str">
        <f>IF($J$14="","",$J$14)</f>
        <v>31.03.2015</v>
      </c>
      <c r="K53" s="39"/>
    </row>
    <row r="54" spans="2:11" s="1" customFormat="1" ht="7.5" customHeight="1">
      <c r="B54" s="38"/>
      <c r="K54" s="39"/>
    </row>
    <row r="55" spans="2:11" s="1" customFormat="1" ht="15.75" customHeight="1">
      <c r="B55" s="38"/>
      <c r="C55" s="34" t="s">
        <v>23</v>
      </c>
      <c r="F55" s="40" t="str">
        <f>$E$17</f>
        <v>Město Lom</v>
      </c>
      <c r="I55" s="34" t="s">
        <v>28</v>
      </c>
      <c r="J55" s="40" t="str">
        <f>$E$23</f>
        <v>Báňské projekty Teplice a.s.</v>
      </c>
      <c r="K55" s="39"/>
    </row>
    <row r="56" spans="2:11" s="1" customFormat="1" ht="15" customHeight="1">
      <c r="B56" s="38"/>
      <c r="C56" s="34" t="s">
        <v>27</v>
      </c>
      <c r="F56" s="40">
        <f>IF($E$20="","",$E$20)</f>
      </c>
      <c r="K56" s="39"/>
    </row>
    <row r="57" spans="2:11" s="1" customFormat="1" ht="11.25" customHeight="1">
      <c r="B57" s="38"/>
      <c r="K57" s="39"/>
    </row>
    <row r="58" spans="2:11" s="1" customFormat="1" ht="30" customHeight="1">
      <c r="B58" s="38"/>
      <c r="C58" s="63" t="s">
        <v>45</v>
      </c>
      <c r="D58" s="50"/>
      <c r="E58" s="50"/>
      <c r="F58" s="50"/>
      <c r="G58" s="50"/>
      <c r="H58" s="50"/>
      <c r="I58" s="50"/>
      <c r="J58" s="64" t="s">
        <v>46</v>
      </c>
      <c r="K58" s="65"/>
    </row>
    <row r="59" spans="2:11" s="1" customFormat="1" ht="11.25" customHeight="1">
      <c r="B59" s="38"/>
      <c r="K59" s="39"/>
    </row>
    <row r="60" spans="2:47" s="1" customFormat="1" ht="30" customHeight="1">
      <c r="B60" s="38"/>
      <c r="C60" s="66" t="s">
        <v>47</v>
      </c>
      <c r="J60" s="45">
        <f>SUM(J61:J67)</f>
        <v>0</v>
      </c>
      <c r="K60" s="39"/>
      <c r="AU60" s="1" t="s">
        <v>48</v>
      </c>
    </row>
    <row r="61" spans="2:11" s="67" customFormat="1" ht="25.5" customHeight="1">
      <c r="B61" s="68"/>
      <c r="D61" s="69" t="s">
        <v>49</v>
      </c>
      <c r="E61" s="69"/>
      <c r="F61" s="69"/>
      <c r="G61" s="69"/>
      <c r="H61" s="69"/>
      <c r="I61" s="69"/>
      <c r="J61" s="70">
        <f>$J$90</f>
        <v>0</v>
      </c>
      <c r="K61" s="71"/>
    </row>
    <row r="62" spans="2:11" s="72" customFormat="1" ht="21" customHeight="1">
      <c r="B62" s="73"/>
      <c r="D62" s="74" t="s">
        <v>50</v>
      </c>
      <c r="E62" s="74"/>
      <c r="F62" s="74"/>
      <c r="G62" s="74"/>
      <c r="H62" s="74"/>
      <c r="I62" s="74"/>
      <c r="J62" s="75">
        <f>$J$91</f>
        <v>0</v>
      </c>
      <c r="K62" s="76"/>
    </row>
    <row r="63" spans="2:11" s="72" customFormat="1" ht="21" customHeight="1">
      <c r="B63" s="73"/>
      <c r="D63" s="74" t="s">
        <v>51</v>
      </c>
      <c r="E63" s="74"/>
      <c r="F63" s="74"/>
      <c r="G63" s="74"/>
      <c r="H63" s="74"/>
      <c r="I63" s="74"/>
      <c r="J63" s="75">
        <f>$J$129</f>
        <v>0</v>
      </c>
      <c r="K63" s="76"/>
    </row>
    <row r="64" spans="2:11" s="72" customFormat="1" ht="21" customHeight="1">
      <c r="B64" s="73"/>
      <c r="D64" s="74" t="s">
        <v>52</v>
      </c>
      <c r="E64" s="74"/>
      <c r="F64" s="74"/>
      <c r="G64" s="74"/>
      <c r="H64" s="74"/>
      <c r="I64" s="74"/>
      <c r="J64" s="75">
        <f>$J$133</f>
        <v>0</v>
      </c>
      <c r="K64" s="76"/>
    </row>
    <row r="65" spans="2:11" s="72" customFormat="1" ht="21" customHeight="1">
      <c r="B65" s="73"/>
      <c r="D65" s="74" t="s">
        <v>53</v>
      </c>
      <c r="E65" s="74"/>
      <c r="F65" s="74"/>
      <c r="G65" s="74"/>
      <c r="H65" s="74"/>
      <c r="I65" s="74"/>
      <c r="J65" s="75">
        <f>SUM(I162+I165+I167+I169+I171+I173+I175+I177+I180+I184+I185+I187+I190+I192+I195+I198+I200+I202+I205)</f>
        <v>0</v>
      </c>
      <c r="K65" s="76"/>
    </row>
    <row r="66" spans="2:11" s="72" customFormat="1" ht="21" customHeight="1">
      <c r="B66" s="73"/>
      <c r="D66" s="74" t="s">
        <v>54</v>
      </c>
      <c r="E66" s="74"/>
      <c r="F66" s="74"/>
      <c r="G66" s="74"/>
      <c r="H66" s="74"/>
      <c r="I66" s="74"/>
      <c r="J66" s="75">
        <f>$J$186</f>
        <v>0</v>
      </c>
      <c r="K66" s="76"/>
    </row>
    <row r="67" spans="2:11" s="72" customFormat="1" ht="15.75" customHeight="1">
      <c r="B67" s="73"/>
      <c r="D67" s="74" t="s">
        <v>55</v>
      </c>
      <c r="E67" s="74"/>
      <c r="F67" s="74"/>
      <c r="G67" s="74"/>
      <c r="H67" s="74"/>
      <c r="I67" s="74"/>
      <c r="J67" s="75">
        <f>$J$208</f>
        <v>0</v>
      </c>
      <c r="K67" s="76"/>
    </row>
    <row r="68" spans="2:11" s="1" customFormat="1" ht="22.5" customHeight="1">
      <c r="B68" s="38"/>
      <c r="K68" s="39"/>
    </row>
    <row r="69" spans="2:11" s="1" customFormat="1" ht="7.5" customHeight="1">
      <c r="B69" s="57"/>
      <c r="C69" s="58"/>
      <c r="D69" s="58"/>
      <c r="E69" s="58"/>
      <c r="F69" s="58"/>
      <c r="G69" s="58"/>
      <c r="H69" s="58"/>
      <c r="I69" s="58"/>
      <c r="J69" s="58"/>
      <c r="K69" s="59"/>
    </row>
    <row r="73" spans="2:12" s="1" customFormat="1" ht="7.5" customHeight="1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38"/>
    </row>
    <row r="74" spans="2:12" s="1" customFormat="1" ht="37.5" customHeight="1">
      <c r="B74" s="38"/>
      <c r="C74" s="31" t="s">
        <v>56</v>
      </c>
      <c r="L74" s="38"/>
    </row>
    <row r="75" spans="2:12" s="1" customFormat="1" ht="7.5" customHeight="1">
      <c r="B75" s="38"/>
      <c r="L75" s="38"/>
    </row>
    <row r="76" spans="2:12" s="1" customFormat="1" ht="15" customHeight="1">
      <c r="B76" s="38"/>
      <c r="C76" s="34" t="s">
        <v>12</v>
      </c>
      <c r="L76" s="38"/>
    </row>
    <row r="77" spans="2:12" s="1" customFormat="1" ht="16.5" customHeight="1">
      <c r="B77" s="38"/>
      <c r="E77" s="131" t="str">
        <f>$E$7</f>
        <v>Individuální výstavba Lom západ</v>
      </c>
      <c r="F77" s="130"/>
      <c r="G77" s="130"/>
      <c r="H77" s="130"/>
      <c r="L77" s="38"/>
    </row>
    <row r="78" spans="2:12" ht="15.75" customHeight="1">
      <c r="B78" s="30"/>
      <c r="C78" s="34" t="s">
        <v>13</v>
      </c>
      <c r="L78" s="30"/>
    </row>
    <row r="79" spans="2:12" s="1" customFormat="1" ht="16.5" customHeight="1">
      <c r="B79" s="38"/>
      <c r="E79" s="131" t="s">
        <v>14</v>
      </c>
      <c r="F79" s="130"/>
      <c r="G79" s="130"/>
      <c r="H79" s="130"/>
      <c r="L79" s="38"/>
    </row>
    <row r="80" spans="2:12" s="1" customFormat="1" ht="15" customHeight="1">
      <c r="B80" s="38"/>
      <c r="C80" s="34" t="s">
        <v>15</v>
      </c>
      <c r="L80" s="38"/>
    </row>
    <row r="81" spans="2:12" s="1" customFormat="1" ht="19.5" customHeight="1">
      <c r="B81" s="38"/>
      <c r="E81" s="129" t="str">
        <f>$E$11</f>
        <v>1 - Příjezdová komunikace</v>
      </c>
      <c r="F81" s="130"/>
      <c r="G81" s="130"/>
      <c r="H81" s="130"/>
      <c r="L81" s="38"/>
    </row>
    <row r="82" spans="2:12" s="1" customFormat="1" ht="7.5" customHeight="1">
      <c r="B82" s="38"/>
      <c r="L82" s="38"/>
    </row>
    <row r="83" spans="2:12" s="1" customFormat="1" ht="18.75" customHeight="1">
      <c r="B83" s="38"/>
      <c r="C83" s="34" t="s">
        <v>20</v>
      </c>
      <c r="F83" s="40" t="str">
        <f>$F$14</f>
        <v> </v>
      </c>
      <c r="I83" s="34" t="s">
        <v>22</v>
      </c>
      <c r="J83" s="41" t="str">
        <f>IF($J$14="","",$J$14)</f>
        <v>31.03.2015</v>
      </c>
      <c r="L83" s="38"/>
    </row>
    <row r="84" spans="2:12" s="1" customFormat="1" ht="7.5" customHeight="1">
      <c r="B84" s="38"/>
      <c r="L84" s="38"/>
    </row>
    <row r="85" spans="2:12" s="1" customFormat="1" ht="15.75" customHeight="1">
      <c r="B85" s="38"/>
      <c r="C85" s="34" t="s">
        <v>23</v>
      </c>
      <c r="F85" s="40" t="str">
        <f>$E$17</f>
        <v>Město Lom</v>
      </c>
      <c r="I85" s="34" t="s">
        <v>28</v>
      </c>
      <c r="J85" s="40" t="str">
        <f>$E$23</f>
        <v>Báňské projekty Teplice a.s.</v>
      </c>
      <c r="L85" s="38"/>
    </row>
    <row r="86" spans="2:12" s="1" customFormat="1" ht="15" customHeight="1">
      <c r="B86" s="38"/>
      <c r="C86" s="34" t="s">
        <v>27</v>
      </c>
      <c r="F86" s="40">
        <f>IF($E$20="","",$E$20)</f>
      </c>
      <c r="L86" s="38"/>
    </row>
    <row r="87" spans="2:12" s="1" customFormat="1" ht="11.25" customHeight="1">
      <c r="B87" s="38"/>
      <c r="L87" s="38"/>
    </row>
    <row r="88" spans="2:20" s="77" customFormat="1" ht="30" customHeight="1">
      <c r="B88" s="78"/>
      <c r="C88" s="79" t="s">
        <v>57</v>
      </c>
      <c r="D88" s="80" t="s">
        <v>58</v>
      </c>
      <c r="E88" s="80" t="s">
        <v>59</v>
      </c>
      <c r="F88" s="80" t="s">
        <v>60</v>
      </c>
      <c r="G88" s="80" t="s">
        <v>61</v>
      </c>
      <c r="H88" s="80" t="s">
        <v>62</v>
      </c>
      <c r="I88" s="80" t="s">
        <v>63</v>
      </c>
      <c r="J88" s="80" t="s">
        <v>64</v>
      </c>
      <c r="K88" s="81" t="s">
        <v>65</v>
      </c>
      <c r="L88" s="78"/>
      <c r="M88" s="82" t="s">
        <v>66</v>
      </c>
      <c r="N88" s="83" t="s">
        <v>35</v>
      </c>
      <c r="O88" s="83" t="s">
        <v>67</v>
      </c>
      <c r="P88" s="83" t="s">
        <v>68</v>
      </c>
      <c r="Q88" s="83" t="s">
        <v>69</v>
      </c>
      <c r="R88" s="83" t="s">
        <v>70</v>
      </c>
      <c r="S88" s="83" t="s">
        <v>71</v>
      </c>
      <c r="T88" s="84" t="s">
        <v>72</v>
      </c>
    </row>
    <row r="89" spans="2:63" s="1" customFormat="1" ht="30" customHeight="1">
      <c r="B89" s="38"/>
      <c r="C89" s="66" t="s">
        <v>47</v>
      </c>
      <c r="J89" s="85">
        <f>$BK$89</f>
        <v>0</v>
      </c>
      <c r="L89" s="38"/>
      <c r="M89" s="86"/>
      <c r="N89" s="42"/>
      <c r="O89" s="42"/>
      <c r="P89" s="87">
        <f>$P$90</f>
        <v>0</v>
      </c>
      <c r="Q89" s="42"/>
      <c r="R89" s="87">
        <f>$R$90</f>
        <v>606.730078718</v>
      </c>
      <c r="S89" s="42"/>
      <c r="T89" s="88">
        <f>$T$90</f>
        <v>0</v>
      </c>
      <c r="AT89" s="1" t="s">
        <v>73</v>
      </c>
      <c r="AU89" s="1" t="s">
        <v>48</v>
      </c>
      <c r="BK89" s="89">
        <f>$BK$90</f>
        <v>0</v>
      </c>
    </row>
    <row r="90" spans="2:63" s="90" customFormat="1" ht="37.5" customHeight="1">
      <c r="B90" s="91"/>
      <c r="D90" s="92" t="s">
        <v>73</v>
      </c>
      <c r="E90" s="93" t="s">
        <v>74</v>
      </c>
      <c r="F90" s="93" t="s">
        <v>75</v>
      </c>
      <c r="J90" s="94">
        <f>$BK$90</f>
        <v>0</v>
      </c>
      <c r="L90" s="91"/>
      <c r="M90" s="95"/>
      <c r="P90" s="96">
        <f>$P$91+$P$129+$P$133+$P$161+$P$186</f>
        <v>0</v>
      </c>
      <c r="R90" s="96">
        <f>$R$91+$R$129+$R$133+$R$161+$R$186</f>
        <v>606.730078718</v>
      </c>
      <c r="T90" s="97">
        <f>$T$91+$T$129+$T$133+$T$161+$T$186</f>
        <v>0</v>
      </c>
      <c r="AR90" s="92" t="s">
        <v>76</v>
      </c>
      <c r="AT90" s="92" t="s">
        <v>73</v>
      </c>
      <c r="AU90" s="92" t="s">
        <v>77</v>
      </c>
      <c r="AY90" s="92" t="s">
        <v>78</v>
      </c>
      <c r="BK90" s="98">
        <f>$BK$91+$BK$129+$BK$133+$BK$161+$BK$186</f>
        <v>0</v>
      </c>
    </row>
    <row r="91" spans="2:63" s="90" customFormat="1" ht="21" customHeight="1">
      <c r="B91" s="91"/>
      <c r="D91" s="92" t="s">
        <v>73</v>
      </c>
      <c r="E91" s="99" t="s">
        <v>76</v>
      </c>
      <c r="F91" s="99" t="s">
        <v>79</v>
      </c>
      <c r="J91" s="100">
        <f>$BK$91</f>
        <v>0</v>
      </c>
      <c r="L91" s="91"/>
      <c r="M91" s="95"/>
      <c r="P91" s="96">
        <f>SUM($P$92:$P$128)</f>
        <v>0</v>
      </c>
      <c r="R91" s="96">
        <f>SUM($R$92:$R$128)</f>
        <v>0</v>
      </c>
      <c r="T91" s="97">
        <f>SUM($T$92:$T$128)</f>
        <v>0</v>
      </c>
      <c r="AR91" s="92" t="s">
        <v>76</v>
      </c>
      <c r="AT91" s="92" t="s">
        <v>73</v>
      </c>
      <c r="AU91" s="92" t="s">
        <v>76</v>
      </c>
      <c r="AY91" s="92" t="s">
        <v>78</v>
      </c>
      <c r="BK91" s="98">
        <f>SUM($BK$92:$BK$128)</f>
        <v>0</v>
      </c>
    </row>
    <row r="92" spans="2:65" s="1" customFormat="1" ht="15.75" customHeight="1">
      <c r="B92" s="38"/>
      <c r="C92" s="3" t="s">
        <v>76</v>
      </c>
      <c r="D92" s="3" t="s">
        <v>80</v>
      </c>
      <c r="E92" s="4" t="s">
        <v>81</v>
      </c>
      <c r="F92" s="5" t="s">
        <v>82</v>
      </c>
      <c r="G92" s="6" t="s">
        <v>83</v>
      </c>
      <c r="H92" s="7">
        <v>2622</v>
      </c>
      <c r="I92" s="8"/>
      <c r="J92" s="101">
        <f>ROUND($I$92*$H$92,2)</f>
        <v>0</v>
      </c>
      <c r="K92" s="5" t="s">
        <v>84</v>
      </c>
      <c r="L92" s="38"/>
      <c r="M92" s="102"/>
      <c r="N92" s="103" t="s">
        <v>36</v>
      </c>
      <c r="P92" s="104">
        <f>$O$92*$H$92</f>
        <v>0</v>
      </c>
      <c r="Q92" s="104">
        <v>0</v>
      </c>
      <c r="R92" s="104">
        <f>$Q$92*$H$92</f>
        <v>0</v>
      </c>
      <c r="S92" s="104">
        <v>0</v>
      </c>
      <c r="T92" s="105">
        <f>$S$92*$H$92</f>
        <v>0</v>
      </c>
      <c r="AR92" s="35" t="s">
        <v>85</v>
      </c>
      <c r="AT92" s="35" t="s">
        <v>80</v>
      </c>
      <c r="AU92" s="35" t="s">
        <v>8</v>
      </c>
      <c r="AY92" s="1" t="s">
        <v>78</v>
      </c>
      <c r="BE92" s="106">
        <f>IF($N$92="základní",$J$92,0)</f>
        <v>0</v>
      </c>
      <c r="BF92" s="106">
        <f>IF($N$92="snížená",$J$92,0)</f>
        <v>0</v>
      </c>
      <c r="BG92" s="106">
        <f>IF($N$92="zákl. přenesená",$J$92,0)</f>
        <v>0</v>
      </c>
      <c r="BH92" s="106">
        <f>IF($N$92="sníž. přenesená",$J$92,0)</f>
        <v>0</v>
      </c>
      <c r="BI92" s="106">
        <f>IF($N$92="nulová",$J$92,0)</f>
        <v>0</v>
      </c>
      <c r="BJ92" s="35" t="s">
        <v>76</v>
      </c>
      <c r="BK92" s="106">
        <f>ROUND($I$92*$H$92,2)</f>
        <v>0</v>
      </c>
      <c r="BL92" s="35" t="s">
        <v>85</v>
      </c>
      <c r="BM92" s="35" t="s">
        <v>86</v>
      </c>
    </row>
    <row r="93" spans="2:47" s="1" customFormat="1" ht="27" customHeight="1">
      <c r="B93" s="38"/>
      <c r="D93" s="107" t="s">
        <v>87</v>
      </c>
      <c r="F93" s="108" t="s">
        <v>88</v>
      </c>
      <c r="I93" s="126"/>
      <c r="L93" s="38"/>
      <c r="M93" s="109"/>
      <c r="T93" s="110"/>
      <c r="AT93" s="1" t="s">
        <v>87</v>
      </c>
      <c r="AU93" s="1" t="s">
        <v>8</v>
      </c>
    </row>
    <row r="94" spans="2:51" s="1" customFormat="1" ht="15.75" customHeight="1">
      <c r="B94" s="10"/>
      <c r="D94" s="111" t="s">
        <v>89</v>
      </c>
      <c r="E94" s="13"/>
      <c r="F94" s="112" t="s">
        <v>90</v>
      </c>
      <c r="H94" s="113">
        <v>2622</v>
      </c>
      <c r="I94" s="126"/>
      <c r="L94" s="10"/>
      <c r="M94" s="11"/>
      <c r="T94" s="12"/>
      <c r="AT94" s="13" t="s">
        <v>89</v>
      </c>
      <c r="AU94" s="13" t="s">
        <v>8</v>
      </c>
      <c r="AV94" s="13" t="s">
        <v>8</v>
      </c>
      <c r="AW94" s="13" t="s">
        <v>48</v>
      </c>
      <c r="AX94" s="13" t="s">
        <v>76</v>
      </c>
      <c r="AY94" s="13" t="s">
        <v>78</v>
      </c>
    </row>
    <row r="95" spans="2:65" s="1" customFormat="1" ht="15.75" customHeight="1">
      <c r="B95" s="38"/>
      <c r="C95" s="3" t="s">
        <v>8</v>
      </c>
      <c r="D95" s="3" t="s">
        <v>80</v>
      </c>
      <c r="E95" s="4" t="s">
        <v>91</v>
      </c>
      <c r="F95" s="5" t="s">
        <v>92</v>
      </c>
      <c r="G95" s="6" t="s">
        <v>83</v>
      </c>
      <c r="H95" s="7">
        <v>1311</v>
      </c>
      <c r="I95" s="8"/>
      <c r="J95" s="101">
        <f>ROUND($I$95*$H$95,2)</f>
        <v>0</v>
      </c>
      <c r="K95" s="5" t="s">
        <v>84</v>
      </c>
      <c r="L95" s="38"/>
      <c r="M95" s="102"/>
      <c r="N95" s="103" t="s">
        <v>36</v>
      </c>
      <c r="P95" s="104">
        <f>$O$95*$H$95</f>
        <v>0</v>
      </c>
      <c r="Q95" s="104">
        <v>0</v>
      </c>
      <c r="R95" s="104">
        <f>$Q$95*$H$95</f>
        <v>0</v>
      </c>
      <c r="S95" s="104">
        <v>0</v>
      </c>
      <c r="T95" s="105">
        <f>$S$95*$H$95</f>
        <v>0</v>
      </c>
      <c r="AR95" s="35" t="s">
        <v>85</v>
      </c>
      <c r="AT95" s="35" t="s">
        <v>80</v>
      </c>
      <c r="AU95" s="35" t="s">
        <v>8</v>
      </c>
      <c r="AY95" s="1" t="s">
        <v>78</v>
      </c>
      <c r="BE95" s="106">
        <f>IF($N$95="základní",$J$95,0)</f>
        <v>0</v>
      </c>
      <c r="BF95" s="106">
        <f>IF($N$95="snížená",$J$95,0)</f>
        <v>0</v>
      </c>
      <c r="BG95" s="106">
        <f>IF($N$95="zákl. přenesená",$J$95,0)</f>
        <v>0</v>
      </c>
      <c r="BH95" s="106">
        <f>IF($N$95="sníž. přenesená",$J$95,0)</f>
        <v>0</v>
      </c>
      <c r="BI95" s="106">
        <f>IF($N$95="nulová",$J$95,0)</f>
        <v>0</v>
      </c>
      <c r="BJ95" s="35" t="s">
        <v>76</v>
      </c>
      <c r="BK95" s="106">
        <f>ROUND($I$95*$H$95,2)</f>
        <v>0</v>
      </c>
      <c r="BL95" s="35" t="s">
        <v>85</v>
      </c>
      <c r="BM95" s="35" t="s">
        <v>93</v>
      </c>
    </row>
    <row r="96" spans="2:47" s="1" customFormat="1" ht="27" customHeight="1">
      <c r="B96" s="38"/>
      <c r="D96" s="107" t="s">
        <v>87</v>
      </c>
      <c r="F96" s="108" t="s">
        <v>94</v>
      </c>
      <c r="I96" s="126"/>
      <c r="L96" s="38"/>
      <c r="M96" s="109"/>
      <c r="T96" s="110"/>
      <c r="AT96" s="1" t="s">
        <v>87</v>
      </c>
      <c r="AU96" s="1" t="s">
        <v>8</v>
      </c>
    </row>
    <row r="97" spans="2:51" s="1" customFormat="1" ht="15.75" customHeight="1">
      <c r="B97" s="10"/>
      <c r="D97" s="111" t="s">
        <v>89</v>
      </c>
      <c r="F97" s="112" t="s">
        <v>95</v>
      </c>
      <c r="H97" s="113">
        <v>1311</v>
      </c>
      <c r="I97" s="126"/>
      <c r="L97" s="10"/>
      <c r="M97" s="11"/>
      <c r="T97" s="12"/>
      <c r="AT97" s="13" t="s">
        <v>89</v>
      </c>
      <c r="AU97" s="13" t="s">
        <v>8</v>
      </c>
      <c r="AV97" s="13" t="s">
        <v>8</v>
      </c>
      <c r="AW97" s="13" t="s">
        <v>77</v>
      </c>
      <c r="AX97" s="13" t="s">
        <v>76</v>
      </c>
      <c r="AY97" s="13" t="s">
        <v>78</v>
      </c>
    </row>
    <row r="98" spans="2:65" s="1" customFormat="1" ht="15.75" customHeight="1">
      <c r="B98" s="38"/>
      <c r="C98" s="3" t="s">
        <v>96</v>
      </c>
      <c r="D98" s="3" t="s">
        <v>80</v>
      </c>
      <c r="E98" s="4" t="s">
        <v>97</v>
      </c>
      <c r="F98" s="5" t="s">
        <v>98</v>
      </c>
      <c r="G98" s="6" t="s">
        <v>83</v>
      </c>
      <c r="H98" s="7">
        <v>194.51</v>
      </c>
      <c r="I98" s="8"/>
      <c r="J98" s="101">
        <f>ROUND($I$98*$H$98,2)</f>
        <v>0</v>
      </c>
      <c r="K98" s="5" t="s">
        <v>84</v>
      </c>
      <c r="L98" s="38"/>
      <c r="M98" s="102"/>
      <c r="N98" s="103" t="s">
        <v>36</v>
      </c>
      <c r="P98" s="104">
        <f>$O$98*$H$98</f>
        <v>0</v>
      </c>
      <c r="Q98" s="104">
        <v>0</v>
      </c>
      <c r="R98" s="104">
        <f>$Q$98*$H$98</f>
        <v>0</v>
      </c>
      <c r="S98" s="104">
        <v>0</v>
      </c>
      <c r="T98" s="105">
        <f>$S$98*$H$98</f>
        <v>0</v>
      </c>
      <c r="AR98" s="35" t="s">
        <v>85</v>
      </c>
      <c r="AT98" s="35" t="s">
        <v>80</v>
      </c>
      <c r="AU98" s="35" t="s">
        <v>8</v>
      </c>
      <c r="AY98" s="1" t="s">
        <v>78</v>
      </c>
      <c r="BE98" s="106">
        <f>IF($N$98="základní",$J$98,0)</f>
        <v>0</v>
      </c>
      <c r="BF98" s="106">
        <f>IF($N$98="snížená",$J$98,0)</f>
        <v>0</v>
      </c>
      <c r="BG98" s="106">
        <f>IF($N$98="zákl. přenesená",$J$98,0)</f>
        <v>0</v>
      </c>
      <c r="BH98" s="106">
        <f>IF($N$98="sníž. přenesená",$J$98,0)</f>
        <v>0</v>
      </c>
      <c r="BI98" s="106">
        <f>IF($N$98="nulová",$J$98,0)</f>
        <v>0</v>
      </c>
      <c r="BJ98" s="35" t="s">
        <v>76</v>
      </c>
      <c r="BK98" s="106">
        <f>ROUND($I$98*$H$98,2)</f>
        <v>0</v>
      </c>
      <c r="BL98" s="35" t="s">
        <v>85</v>
      </c>
      <c r="BM98" s="35" t="s">
        <v>99</v>
      </c>
    </row>
    <row r="99" spans="2:47" s="1" customFormat="1" ht="27" customHeight="1">
      <c r="B99" s="38"/>
      <c r="D99" s="107" t="s">
        <v>87</v>
      </c>
      <c r="F99" s="108" t="s">
        <v>100</v>
      </c>
      <c r="I99" s="126"/>
      <c r="L99" s="38"/>
      <c r="M99" s="109"/>
      <c r="T99" s="110"/>
      <c r="AT99" s="1" t="s">
        <v>87</v>
      </c>
      <c r="AU99" s="1" t="s">
        <v>8</v>
      </c>
    </row>
    <row r="100" spans="2:51" s="1" customFormat="1" ht="15.75" customHeight="1">
      <c r="B100" s="10"/>
      <c r="D100" s="111" t="s">
        <v>89</v>
      </c>
      <c r="E100" s="13"/>
      <c r="F100" s="112" t="s">
        <v>101</v>
      </c>
      <c r="H100" s="113">
        <v>194.51</v>
      </c>
      <c r="I100" s="126"/>
      <c r="L100" s="10"/>
      <c r="M100" s="11"/>
      <c r="T100" s="12"/>
      <c r="AT100" s="13" t="s">
        <v>89</v>
      </c>
      <c r="AU100" s="13" t="s">
        <v>8</v>
      </c>
      <c r="AV100" s="13" t="s">
        <v>8</v>
      </c>
      <c r="AW100" s="13" t="s">
        <v>48</v>
      </c>
      <c r="AX100" s="13" t="s">
        <v>76</v>
      </c>
      <c r="AY100" s="13" t="s">
        <v>78</v>
      </c>
    </row>
    <row r="101" spans="2:65" s="1" customFormat="1" ht="15.75" customHeight="1">
      <c r="B101" s="38"/>
      <c r="C101" s="3" t="s">
        <v>85</v>
      </c>
      <c r="D101" s="3" t="s">
        <v>80</v>
      </c>
      <c r="E101" s="4" t="s">
        <v>102</v>
      </c>
      <c r="F101" s="5" t="s">
        <v>103</v>
      </c>
      <c r="G101" s="6" t="s">
        <v>83</v>
      </c>
      <c r="H101" s="7">
        <v>97.255</v>
      </c>
      <c r="I101" s="8"/>
      <c r="J101" s="101">
        <f>ROUND($I$101*$H$101,2)</f>
        <v>0</v>
      </c>
      <c r="K101" s="5" t="s">
        <v>84</v>
      </c>
      <c r="L101" s="38"/>
      <c r="M101" s="102"/>
      <c r="N101" s="103" t="s">
        <v>36</v>
      </c>
      <c r="P101" s="104">
        <f>$O$101*$H$101</f>
        <v>0</v>
      </c>
      <c r="Q101" s="104">
        <v>0</v>
      </c>
      <c r="R101" s="104">
        <f>$Q$101*$H$101</f>
        <v>0</v>
      </c>
      <c r="S101" s="104">
        <v>0</v>
      </c>
      <c r="T101" s="105">
        <f>$S$101*$H$101</f>
        <v>0</v>
      </c>
      <c r="AR101" s="35" t="s">
        <v>85</v>
      </c>
      <c r="AT101" s="35" t="s">
        <v>80</v>
      </c>
      <c r="AU101" s="35" t="s">
        <v>8</v>
      </c>
      <c r="AY101" s="1" t="s">
        <v>78</v>
      </c>
      <c r="BE101" s="106">
        <f>IF($N$101="základní",$J$101,0)</f>
        <v>0</v>
      </c>
      <c r="BF101" s="106">
        <f>IF($N$101="snížená",$J$101,0)</f>
        <v>0</v>
      </c>
      <c r="BG101" s="106">
        <f>IF($N$101="zákl. přenesená",$J$101,0)</f>
        <v>0</v>
      </c>
      <c r="BH101" s="106">
        <f>IF($N$101="sníž. přenesená",$J$101,0)</f>
        <v>0</v>
      </c>
      <c r="BI101" s="106">
        <f>IF($N$101="nulová",$J$101,0)</f>
        <v>0</v>
      </c>
      <c r="BJ101" s="35" t="s">
        <v>76</v>
      </c>
      <c r="BK101" s="106">
        <f>ROUND($I$101*$H$101,2)</f>
        <v>0</v>
      </c>
      <c r="BL101" s="35" t="s">
        <v>85</v>
      </c>
      <c r="BM101" s="35" t="s">
        <v>104</v>
      </c>
    </row>
    <row r="102" spans="2:47" s="1" customFormat="1" ht="27" customHeight="1">
      <c r="B102" s="38"/>
      <c r="D102" s="107" t="s">
        <v>87</v>
      </c>
      <c r="F102" s="108" t="s">
        <v>105</v>
      </c>
      <c r="I102" s="126"/>
      <c r="L102" s="38"/>
      <c r="M102" s="109"/>
      <c r="T102" s="110"/>
      <c r="AT102" s="1" t="s">
        <v>87</v>
      </c>
      <c r="AU102" s="1" t="s">
        <v>8</v>
      </c>
    </row>
    <row r="103" spans="2:51" s="1" customFormat="1" ht="15.75" customHeight="1">
      <c r="B103" s="10"/>
      <c r="D103" s="111" t="s">
        <v>89</v>
      </c>
      <c r="F103" s="112" t="s">
        <v>106</v>
      </c>
      <c r="H103" s="113">
        <v>97.255</v>
      </c>
      <c r="I103" s="126"/>
      <c r="L103" s="10"/>
      <c r="M103" s="11"/>
      <c r="T103" s="12"/>
      <c r="AT103" s="13" t="s">
        <v>89</v>
      </c>
      <c r="AU103" s="13" t="s">
        <v>8</v>
      </c>
      <c r="AV103" s="13" t="s">
        <v>8</v>
      </c>
      <c r="AW103" s="13" t="s">
        <v>77</v>
      </c>
      <c r="AX103" s="13" t="s">
        <v>76</v>
      </c>
      <c r="AY103" s="13" t="s">
        <v>78</v>
      </c>
    </row>
    <row r="104" spans="2:65" s="1" customFormat="1" ht="15.75" customHeight="1">
      <c r="B104" s="38"/>
      <c r="C104" s="3" t="s">
        <v>107</v>
      </c>
      <c r="D104" s="3" t="s">
        <v>80</v>
      </c>
      <c r="E104" s="4" t="s">
        <v>108</v>
      </c>
      <c r="F104" s="5" t="s">
        <v>109</v>
      </c>
      <c r="G104" s="6" t="s">
        <v>83</v>
      </c>
      <c r="H104" s="7">
        <v>11</v>
      </c>
      <c r="I104" s="8"/>
      <c r="J104" s="101">
        <f>ROUND($I$104*$H$104,2)</f>
        <v>0</v>
      </c>
      <c r="K104" s="5" t="s">
        <v>84</v>
      </c>
      <c r="L104" s="38"/>
      <c r="M104" s="102"/>
      <c r="N104" s="103" t="s">
        <v>36</v>
      </c>
      <c r="P104" s="104">
        <f>$O$104*$H$104</f>
        <v>0</v>
      </c>
      <c r="Q104" s="104">
        <v>0</v>
      </c>
      <c r="R104" s="104">
        <f>$Q$104*$H$104</f>
        <v>0</v>
      </c>
      <c r="S104" s="104">
        <v>0</v>
      </c>
      <c r="T104" s="105">
        <f>$S$104*$H$104</f>
        <v>0</v>
      </c>
      <c r="AR104" s="35" t="s">
        <v>85</v>
      </c>
      <c r="AT104" s="35" t="s">
        <v>80</v>
      </c>
      <c r="AU104" s="35" t="s">
        <v>8</v>
      </c>
      <c r="AY104" s="1" t="s">
        <v>78</v>
      </c>
      <c r="BE104" s="106">
        <f>IF($N$104="základní",$J$104,0)</f>
        <v>0</v>
      </c>
      <c r="BF104" s="106">
        <f>IF($N$104="snížená",$J$104,0)</f>
        <v>0</v>
      </c>
      <c r="BG104" s="106">
        <f>IF($N$104="zákl. přenesená",$J$104,0)</f>
        <v>0</v>
      </c>
      <c r="BH104" s="106">
        <f>IF($N$104="sníž. přenesená",$J$104,0)</f>
        <v>0</v>
      </c>
      <c r="BI104" s="106">
        <f>IF($N$104="nulová",$J$104,0)</f>
        <v>0</v>
      </c>
      <c r="BJ104" s="35" t="s">
        <v>76</v>
      </c>
      <c r="BK104" s="106">
        <f>ROUND($I$104*$H$104,2)</f>
        <v>0</v>
      </c>
      <c r="BL104" s="35" t="s">
        <v>85</v>
      </c>
      <c r="BM104" s="35" t="s">
        <v>110</v>
      </c>
    </row>
    <row r="105" spans="2:47" s="1" customFormat="1" ht="27" customHeight="1">
      <c r="B105" s="38"/>
      <c r="D105" s="107" t="s">
        <v>87</v>
      </c>
      <c r="F105" s="108" t="s">
        <v>111</v>
      </c>
      <c r="I105" s="126"/>
      <c r="L105" s="38"/>
      <c r="M105" s="109"/>
      <c r="T105" s="110"/>
      <c r="AT105" s="1" t="s">
        <v>87</v>
      </c>
      <c r="AU105" s="1" t="s">
        <v>8</v>
      </c>
    </row>
    <row r="106" spans="2:65" s="1" customFormat="1" ht="15.75" customHeight="1">
      <c r="B106" s="38"/>
      <c r="C106" s="3" t="s">
        <v>112</v>
      </c>
      <c r="D106" s="3" t="s">
        <v>80</v>
      </c>
      <c r="E106" s="4" t="s">
        <v>113</v>
      </c>
      <c r="F106" s="5" t="s">
        <v>114</v>
      </c>
      <c r="G106" s="6" t="s">
        <v>83</v>
      </c>
      <c r="H106" s="7">
        <v>1916.31</v>
      </c>
      <c r="I106" s="8"/>
      <c r="J106" s="101">
        <f>ROUND($I$106*$H$106,2)</f>
        <v>0</v>
      </c>
      <c r="K106" s="5" t="s">
        <v>84</v>
      </c>
      <c r="L106" s="38"/>
      <c r="M106" s="102"/>
      <c r="N106" s="103" t="s">
        <v>36</v>
      </c>
      <c r="P106" s="104">
        <f>$O$106*$H$106</f>
        <v>0</v>
      </c>
      <c r="Q106" s="104">
        <v>0</v>
      </c>
      <c r="R106" s="104">
        <f>$Q$106*$H$106</f>
        <v>0</v>
      </c>
      <c r="S106" s="104">
        <v>0</v>
      </c>
      <c r="T106" s="105">
        <f>$S$106*$H$106</f>
        <v>0</v>
      </c>
      <c r="AR106" s="35" t="s">
        <v>85</v>
      </c>
      <c r="AT106" s="35" t="s">
        <v>80</v>
      </c>
      <c r="AU106" s="35" t="s">
        <v>8</v>
      </c>
      <c r="AY106" s="1" t="s">
        <v>78</v>
      </c>
      <c r="BE106" s="106">
        <f>IF($N$106="základní",$J$106,0)</f>
        <v>0</v>
      </c>
      <c r="BF106" s="106">
        <f>IF($N$106="snížená",$J$106,0)</f>
        <v>0</v>
      </c>
      <c r="BG106" s="106">
        <f>IF($N$106="zákl. přenesená",$J$106,0)</f>
        <v>0</v>
      </c>
      <c r="BH106" s="106">
        <f>IF($N$106="sníž. přenesená",$J$106,0)</f>
        <v>0</v>
      </c>
      <c r="BI106" s="106">
        <f>IF($N$106="nulová",$J$106,0)</f>
        <v>0</v>
      </c>
      <c r="BJ106" s="35" t="s">
        <v>76</v>
      </c>
      <c r="BK106" s="106">
        <f>ROUND($I$106*$H$106,2)</f>
        <v>0</v>
      </c>
      <c r="BL106" s="35" t="s">
        <v>85</v>
      </c>
      <c r="BM106" s="35" t="s">
        <v>115</v>
      </c>
    </row>
    <row r="107" spans="2:47" s="1" customFormat="1" ht="27" customHeight="1">
      <c r="B107" s="38"/>
      <c r="D107" s="107" t="s">
        <v>87</v>
      </c>
      <c r="F107" s="108" t="s">
        <v>116</v>
      </c>
      <c r="I107" s="126"/>
      <c r="L107" s="38"/>
      <c r="M107" s="109"/>
      <c r="T107" s="110"/>
      <c r="AT107" s="1" t="s">
        <v>87</v>
      </c>
      <c r="AU107" s="1" t="s">
        <v>8</v>
      </c>
    </row>
    <row r="108" spans="2:51" s="1" customFormat="1" ht="15.75" customHeight="1">
      <c r="B108" s="10"/>
      <c r="D108" s="111" t="s">
        <v>89</v>
      </c>
      <c r="E108" s="13"/>
      <c r="F108" s="112" t="s">
        <v>117</v>
      </c>
      <c r="H108" s="113">
        <v>1916.31</v>
      </c>
      <c r="I108" s="126"/>
      <c r="L108" s="10"/>
      <c r="M108" s="11"/>
      <c r="T108" s="12"/>
      <c r="AT108" s="13" t="s">
        <v>89</v>
      </c>
      <c r="AU108" s="13" t="s">
        <v>8</v>
      </c>
      <c r="AV108" s="13" t="s">
        <v>8</v>
      </c>
      <c r="AW108" s="13" t="s">
        <v>48</v>
      </c>
      <c r="AX108" s="13" t="s">
        <v>76</v>
      </c>
      <c r="AY108" s="13" t="s">
        <v>78</v>
      </c>
    </row>
    <row r="109" spans="2:65" s="1" customFormat="1" ht="15.75" customHeight="1">
      <c r="B109" s="38"/>
      <c r="C109" s="3" t="s">
        <v>118</v>
      </c>
      <c r="D109" s="3" t="s">
        <v>80</v>
      </c>
      <c r="E109" s="4" t="s">
        <v>119</v>
      </c>
      <c r="F109" s="5" t="s">
        <v>120</v>
      </c>
      <c r="G109" s="6" t="s">
        <v>83</v>
      </c>
      <c r="H109" s="7">
        <v>28744.65</v>
      </c>
      <c r="I109" s="8"/>
      <c r="J109" s="101">
        <f>ROUND($I$109*$H$109,2)</f>
        <v>0</v>
      </c>
      <c r="K109" s="5" t="s">
        <v>84</v>
      </c>
      <c r="L109" s="38"/>
      <c r="M109" s="102"/>
      <c r="N109" s="103" t="s">
        <v>36</v>
      </c>
      <c r="P109" s="104">
        <f>$O$109*$H$109</f>
        <v>0</v>
      </c>
      <c r="Q109" s="104">
        <v>0</v>
      </c>
      <c r="R109" s="104">
        <f>$Q$109*$H$109</f>
        <v>0</v>
      </c>
      <c r="S109" s="104">
        <v>0</v>
      </c>
      <c r="T109" s="105">
        <f>$S$109*$H$109</f>
        <v>0</v>
      </c>
      <c r="AR109" s="35" t="s">
        <v>85</v>
      </c>
      <c r="AT109" s="35" t="s">
        <v>80</v>
      </c>
      <c r="AU109" s="35" t="s">
        <v>8</v>
      </c>
      <c r="AY109" s="1" t="s">
        <v>78</v>
      </c>
      <c r="BE109" s="106">
        <f>IF($N$109="základní",$J$109,0)</f>
        <v>0</v>
      </c>
      <c r="BF109" s="106">
        <f>IF($N$109="snížená",$J$109,0)</f>
        <v>0</v>
      </c>
      <c r="BG109" s="106">
        <f>IF($N$109="zákl. přenesená",$J$109,0)</f>
        <v>0</v>
      </c>
      <c r="BH109" s="106">
        <f>IF($N$109="sníž. přenesená",$J$109,0)</f>
        <v>0</v>
      </c>
      <c r="BI109" s="106">
        <f>IF($N$109="nulová",$J$109,0)</f>
        <v>0</v>
      </c>
      <c r="BJ109" s="35" t="s">
        <v>76</v>
      </c>
      <c r="BK109" s="106">
        <f>ROUND($I$109*$H$109,2)</f>
        <v>0</v>
      </c>
      <c r="BL109" s="35" t="s">
        <v>85</v>
      </c>
      <c r="BM109" s="35" t="s">
        <v>121</v>
      </c>
    </row>
    <row r="110" spans="2:47" s="1" customFormat="1" ht="27" customHeight="1">
      <c r="B110" s="38"/>
      <c r="D110" s="107" t="s">
        <v>87</v>
      </c>
      <c r="F110" s="108" t="s">
        <v>122</v>
      </c>
      <c r="I110" s="126"/>
      <c r="L110" s="38"/>
      <c r="M110" s="109"/>
      <c r="T110" s="110"/>
      <c r="AT110" s="1" t="s">
        <v>87</v>
      </c>
      <c r="AU110" s="1" t="s">
        <v>8</v>
      </c>
    </row>
    <row r="111" spans="2:51" s="1" customFormat="1" ht="15.75" customHeight="1">
      <c r="B111" s="10"/>
      <c r="D111" s="111" t="s">
        <v>89</v>
      </c>
      <c r="F111" s="112" t="s">
        <v>123</v>
      </c>
      <c r="H111" s="113">
        <v>28744.65</v>
      </c>
      <c r="I111" s="126"/>
      <c r="L111" s="10"/>
      <c r="M111" s="11"/>
      <c r="T111" s="12"/>
      <c r="AT111" s="13" t="s">
        <v>89</v>
      </c>
      <c r="AU111" s="13" t="s">
        <v>8</v>
      </c>
      <c r="AV111" s="13" t="s">
        <v>8</v>
      </c>
      <c r="AW111" s="13" t="s">
        <v>77</v>
      </c>
      <c r="AX111" s="13" t="s">
        <v>76</v>
      </c>
      <c r="AY111" s="13" t="s">
        <v>78</v>
      </c>
    </row>
    <row r="112" spans="2:65" s="1" customFormat="1" ht="15.75" customHeight="1">
      <c r="B112" s="38"/>
      <c r="C112" s="3" t="s">
        <v>124</v>
      </c>
      <c r="D112" s="3" t="s">
        <v>80</v>
      </c>
      <c r="E112" s="4" t="s">
        <v>125</v>
      </c>
      <c r="F112" s="5" t="s">
        <v>126</v>
      </c>
      <c r="G112" s="6" t="s">
        <v>83</v>
      </c>
      <c r="H112" s="7">
        <v>900.2</v>
      </c>
      <c r="I112" s="8"/>
      <c r="J112" s="101">
        <f>ROUND($I$112*$H$112,2)</f>
        <v>0</v>
      </c>
      <c r="K112" s="5" t="s">
        <v>84</v>
      </c>
      <c r="L112" s="38"/>
      <c r="M112" s="102"/>
      <c r="N112" s="103" t="s">
        <v>36</v>
      </c>
      <c r="P112" s="104">
        <f>$O$112*$H$112</f>
        <v>0</v>
      </c>
      <c r="Q112" s="104">
        <v>0</v>
      </c>
      <c r="R112" s="104">
        <f>$Q$112*$H$112</f>
        <v>0</v>
      </c>
      <c r="S112" s="104">
        <v>0</v>
      </c>
      <c r="T112" s="105">
        <f>$S$112*$H$112</f>
        <v>0</v>
      </c>
      <c r="AR112" s="35" t="s">
        <v>85</v>
      </c>
      <c r="AT112" s="35" t="s">
        <v>80</v>
      </c>
      <c r="AU112" s="35" t="s">
        <v>8</v>
      </c>
      <c r="AY112" s="1" t="s">
        <v>78</v>
      </c>
      <c r="BE112" s="106">
        <f>IF($N$112="základní",$J$112,0)</f>
        <v>0</v>
      </c>
      <c r="BF112" s="106">
        <f>IF($N$112="snížená",$J$112,0)</f>
        <v>0</v>
      </c>
      <c r="BG112" s="106">
        <f>IF($N$112="zákl. přenesená",$J$112,0)</f>
        <v>0</v>
      </c>
      <c r="BH112" s="106">
        <f>IF($N$112="sníž. přenesená",$J$112,0)</f>
        <v>0</v>
      </c>
      <c r="BI112" s="106">
        <f>IF($N$112="nulová",$J$112,0)</f>
        <v>0</v>
      </c>
      <c r="BJ112" s="35" t="s">
        <v>76</v>
      </c>
      <c r="BK112" s="106">
        <f>ROUND($I$112*$H$112,2)</f>
        <v>0</v>
      </c>
      <c r="BL112" s="35" t="s">
        <v>85</v>
      </c>
      <c r="BM112" s="35" t="s">
        <v>127</v>
      </c>
    </row>
    <row r="113" spans="2:47" s="1" customFormat="1" ht="38.25" customHeight="1">
      <c r="B113" s="38"/>
      <c r="D113" s="107" t="s">
        <v>87</v>
      </c>
      <c r="F113" s="108" t="s">
        <v>128</v>
      </c>
      <c r="I113" s="126"/>
      <c r="L113" s="38"/>
      <c r="M113" s="109"/>
      <c r="T113" s="110"/>
      <c r="AT113" s="1" t="s">
        <v>87</v>
      </c>
      <c r="AU113" s="1" t="s">
        <v>8</v>
      </c>
    </row>
    <row r="114" spans="2:51" s="1" customFormat="1" ht="15.75" customHeight="1">
      <c r="B114" s="10"/>
      <c r="D114" s="111" t="s">
        <v>89</v>
      </c>
      <c r="E114" s="13"/>
      <c r="F114" s="112" t="s">
        <v>129</v>
      </c>
      <c r="H114" s="113">
        <v>900.2</v>
      </c>
      <c r="I114" s="126"/>
      <c r="L114" s="10"/>
      <c r="M114" s="11"/>
      <c r="T114" s="12"/>
      <c r="AT114" s="13" t="s">
        <v>89</v>
      </c>
      <c r="AU114" s="13" t="s">
        <v>8</v>
      </c>
      <c r="AV114" s="13" t="s">
        <v>8</v>
      </c>
      <c r="AW114" s="13" t="s">
        <v>48</v>
      </c>
      <c r="AX114" s="13" t="s">
        <v>76</v>
      </c>
      <c r="AY114" s="13" t="s">
        <v>78</v>
      </c>
    </row>
    <row r="115" spans="2:65" s="1" customFormat="1" ht="15.75" customHeight="1">
      <c r="B115" s="38"/>
      <c r="C115" s="3" t="s">
        <v>130</v>
      </c>
      <c r="D115" s="3" t="s">
        <v>80</v>
      </c>
      <c r="E115" s="4" t="s">
        <v>131</v>
      </c>
      <c r="F115" s="5" t="s">
        <v>132</v>
      </c>
      <c r="G115" s="6" t="s">
        <v>133</v>
      </c>
      <c r="H115" s="7">
        <v>3257.727</v>
      </c>
      <c r="I115" s="8"/>
      <c r="J115" s="101">
        <f>ROUND($I$115*$H$115,2)</f>
        <v>0</v>
      </c>
      <c r="K115" s="5" t="s">
        <v>84</v>
      </c>
      <c r="L115" s="38"/>
      <c r="M115" s="102"/>
      <c r="N115" s="103" t="s">
        <v>36</v>
      </c>
      <c r="P115" s="104">
        <f>$O$115*$H$115</f>
        <v>0</v>
      </c>
      <c r="Q115" s="104">
        <v>0</v>
      </c>
      <c r="R115" s="104">
        <f>$Q$115*$H$115</f>
        <v>0</v>
      </c>
      <c r="S115" s="104">
        <v>0</v>
      </c>
      <c r="T115" s="105">
        <f>$S$115*$H$115</f>
        <v>0</v>
      </c>
      <c r="AR115" s="35" t="s">
        <v>85</v>
      </c>
      <c r="AT115" s="35" t="s">
        <v>80</v>
      </c>
      <c r="AU115" s="35" t="s">
        <v>8</v>
      </c>
      <c r="AY115" s="1" t="s">
        <v>78</v>
      </c>
      <c r="BE115" s="106">
        <f>IF($N$115="základní",$J$115,0)</f>
        <v>0</v>
      </c>
      <c r="BF115" s="106">
        <f>IF($N$115="snížená",$J$115,0)</f>
        <v>0</v>
      </c>
      <c r="BG115" s="106">
        <f>IF($N$115="zákl. přenesená",$J$115,0)</f>
        <v>0</v>
      </c>
      <c r="BH115" s="106">
        <f>IF($N$115="sníž. přenesená",$J$115,0)</f>
        <v>0</v>
      </c>
      <c r="BI115" s="106">
        <f>IF($N$115="nulová",$J$115,0)</f>
        <v>0</v>
      </c>
      <c r="BJ115" s="35" t="s">
        <v>76</v>
      </c>
      <c r="BK115" s="106">
        <f>ROUND($I$115*$H$115,2)</f>
        <v>0</v>
      </c>
      <c r="BL115" s="35" t="s">
        <v>85</v>
      </c>
      <c r="BM115" s="35" t="s">
        <v>134</v>
      </c>
    </row>
    <row r="116" spans="2:47" s="1" customFormat="1" ht="16.5" customHeight="1">
      <c r="B116" s="38"/>
      <c r="D116" s="107" t="s">
        <v>87</v>
      </c>
      <c r="F116" s="108" t="s">
        <v>135</v>
      </c>
      <c r="I116" s="126"/>
      <c r="L116" s="38"/>
      <c r="M116" s="109"/>
      <c r="T116" s="110"/>
      <c r="AT116" s="1" t="s">
        <v>87</v>
      </c>
      <c r="AU116" s="1" t="s">
        <v>8</v>
      </c>
    </row>
    <row r="117" spans="2:51" s="1" customFormat="1" ht="15.75" customHeight="1">
      <c r="B117" s="10"/>
      <c r="D117" s="111" t="s">
        <v>89</v>
      </c>
      <c r="F117" s="112" t="s">
        <v>136</v>
      </c>
      <c r="H117" s="113">
        <v>3257.727</v>
      </c>
      <c r="I117" s="126"/>
      <c r="L117" s="10"/>
      <c r="M117" s="11"/>
      <c r="T117" s="12"/>
      <c r="AT117" s="13" t="s">
        <v>89</v>
      </c>
      <c r="AU117" s="13" t="s">
        <v>8</v>
      </c>
      <c r="AV117" s="13" t="s">
        <v>8</v>
      </c>
      <c r="AW117" s="13" t="s">
        <v>77</v>
      </c>
      <c r="AX117" s="13" t="s">
        <v>76</v>
      </c>
      <c r="AY117" s="13" t="s">
        <v>78</v>
      </c>
    </row>
    <row r="118" spans="2:65" s="1" customFormat="1" ht="15.75" customHeight="1">
      <c r="B118" s="38"/>
      <c r="C118" s="3" t="s">
        <v>137</v>
      </c>
      <c r="D118" s="3" t="s">
        <v>80</v>
      </c>
      <c r="E118" s="4" t="s">
        <v>138</v>
      </c>
      <c r="F118" s="5" t="s">
        <v>139</v>
      </c>
      <c r="G118" s="6" t="s">
        <v>83</v>
      </c>
      <c r="H118" s="7">
        <v>11</v>
      </c>
      <c r="I118" s="8"/>
      <c r="J118" s="101">
        <f>ROUND($I$118*$H$118,2)</f>
        <v>0</v>
      </c>
      <c r="K118" s="5" t="s">
        <v>84</v>
      </c>
      <c r="L118" s="38"/>
      <c r="M118" s="102"/>
      <c r="N118" s="103" t="s">
        <v>36</v>
      </c>
      <c r="P118" s="104">
        <f>$O$118*$H$118</f>
        <v>0</v>
      </c>
      <c r="Q118" s="104">
        <v>0</v>
      </c>
      <c r="R118" s="104">
        <f>$Q$118*$H$118</f>
        <v>0</v>
      </c>
      <c r="S118" s="104">
        <v>0</v>
      </c>
      <c r="T118" s="105">
        <f>$S$118*$H$118</f>
        <v>0</v>
      </c>
      <c r="AR118" s="35" t="s">
        <v>85</v>
      </c>
      <c r="AT118" s="35" t="s">
        <v>80</v>
      </c>
      <c r="AU118" s="35" t="s">
        <v>8</v>
      </c>
      <c r="AY118" s="1" t="s">
        <v>78</v>
      </c>
      <c r="BE118" s="106">
        <f>IF($N$118="základní",$J$118,0)</f>
        <v>0</v>
      </c>
      <c r="BF118" s="106">
        <f>IF($N$118="snížená",$J$118,0)</f>
        <v>0</v>
      </c>
      <c r="BG118" s="106">
        <f>IF($N$118="zákl. přenesená",$J$118,0)</f>
        <v>0</v>
      </c>
      <c r="BH118" s="106">
        <f>IF($N$118="sníž. přenesená",$J$118,0)</f>
        <v>0</v>
      </c>
      <c r="BI118" s="106">
        <f>IF($N$118="nulová",$J$118,0)</f>
        <v>0</v>
      </c>
      <c r="BJ118" s="35" t="s">
        <v>76</v>
      </c>
      <c r="BK118" s="106">
        <f>ROUND($I$118*$H$118,2)</f>
        <v>0</v>
      </c>
      <c r="BL118" s="35" t="s">
        <v>85</v>
      </c>
      <c r="BM118" s="35" t="s">
        <v>140</v>
      </c>
    </row>
    <row r="119" spans="2:47" s="1" customFormat="1" ht="27" customHeight="1">
      <c r="B119" s="38"/>
      <c r="D119" s="107" t="s">
        <v>87</v>
      </c>
      <c r="F119" s="108" t="s">
        <v>141</v>
      </c>
      <c r="I119" s="126"/>
      <c r="L119" s="38"/>
      <c r="M119" s="109"/>
      <c r="T119" s="110"/>
      <c r="AT119" s="1" t="s">
        <v>87</v>
      </c>
      <c r="AU119" s="1" t="s">
        <v>8</v>
      </c>
    </row>
    <row r="120" spans="2:65" s="1" customFormat="1" ht="15.75" customHeight="1">
      <c r="B120" s="38"/>
      <c r="C120" s="3" t="s">
        <v>142</v>
      </c>
      <c r="D120" s="3" t="s">
        <v>80</v>
      </c>
      <c r="E120" s="4" t="s">
        <v>143</v>
      </c>
      <c r="F120" s="5" t="s">
        <v>144</v>
      </c>
      <c r="G120" s="6" t="s">
        <v>145</v>
      </c>
      <c r="H120" s="7">
        <v>6516.7</v>
      </c>
      <c r="I120" s="8"/>
      <c r="J120" s="101">
        <f>ROUND($I$120*$H$120,2)</f>
        <v>0</v>
      </c>
      <c r="K120" s="5" t="s">
        <v>84</v>
      </c>
      <c r="L120" s="38"/>
      <c r="M120" s="102"/>
      <c r="N120" s="103" t="s">
        <v>36</v>
      </c>
      <c r="P120" s="104">
        <f>$O$120*$H$120</f>
        <v>0</v>
      </c>
      <c r="Q120" s="104">
        <v>0</v>
      </c>
      <c r="R120" s="104">
        <f>$Q$120*$H$120</f>
        <v>0</v>
      </c>
      <c r="S120" s="104">
        <v>0</v>
      </c>
      <c r="T120" s="105">
        <f>$S$120*$H$120</f>
        <v>0</v>
      </c>
      <c r="AR120" s="35" t="s">
        <v>85</v>
      </c>
      <c r="AT120" s="35" t="s">
        <v>80</v>
      </c>
      <c r="AU120" s="35" t="s">
        <v>8</v>
      </c>
      <c r="AY120" s="1" t="s">
        <v>78</v>
      </c>
      <c r="BE120" s="106">
        <f>IF($N$120="základní",$J$120,0)</f>
        <v>0</v>
      </c>
      <c r="BF120" s="106">
        <f>IF($N$120="snížená",$J$120,0)</f>
        <v>0</v>
      </c>
      <c r="BG120" s="106">
        <f>IF($N$120="zákl. přenesená",$J$120,0)</f>
        <v>0</v>
      </c>
      <c r="BH120" s="106">
        <f>IF($N$120="sníž. přenesená",$J$120,0)</f>
        <v>0</v>
      </c>
      <c r="BI120" s="106">
        <f>IF($N$120="nulová",$J$120,0)</f>
        <v>0</v>
      </c>
      <c r="BJ120" s="35" t="s">
        <v>76</v>
      </c>
      <c r="BK120" s="106">
        <f>ROUND($I$120*$H$120,2)</f>
        <v>0</v>
      </c>
      <c r="BL120" s="35" t="s">
        <v>85</v>
      </c>
      <c r="BM120" s="35" t="s">
        <v>146</v>
      </c>
    </row>
    <row r="121" spans="2:47" s="1" customFormat="1" ht="16.5" customHeight="1">
      <c r="B121" s="38"/>
      <c r="D121" s="107" t="s">
        <v>87</v>
      </c>
      <c r="F121" s="108" t="s">
        <v>147</v>
      </c>
      <c r="I121" s="126"/>
      <c r="L121" s="38"/>
      <c r="M121" s="109"/>
      <c r="T121" s="110"/>
      <c r="AT121" s="1" t="s">
        <v>87</v>
      </c>
      <c r="AU121" s="1" t="s">
        <v>8</v>
      </c>
    </row>
    <row r="122" spans="2:51" s="1" customFormat="1" ht="15.75" customHeight="1">
      <c r="B122" s="10"/>
      <c r="D122" s="111" t="s">
        <v>89</v>
      </c>
      <c r="E122" s="13"/>
      <c r="F122" s="112" t="s">
        <v>148</v>
      </c>
      <c r="H122" s="113">
        <v>6516.7</v>
      </c>
      <c r="I122" s="126"/>
      <c r="L122" s="10"/>
      <c r="M122" s="11"/>
      <c r="T122" s="12"/>
      <c r="AT122" s="13" t="s">
        <v>89</v>
      </c>
      <c r="AU122" s="13" t="s">
        <v>8</v>
      </c>
      <c r="AV122" s="13" t="s">
        <v>8</v>
      </c>
      <c r="AW122" s="13" t="s">
        <v>48</v>
      </c>
      <c r="AX122" s="13" t="s">
        <v>76</v>
      </c>
      <c r="AY122" s="13" t="s">
        <v>78</v>
      </c>
    </row>
    <row r="123" spans="2:65" s="1" customFormat="1" ht="15.75" customHeight="1">
      <c r="B123" s="38"/>
      <c r="C123" s="3" t="s">
        <v>149</v>
      </c>
      <c r="D123" s="3" t="s">
        <v>80</v>
      </c>
      <c r="E123" s="4" t="s">
        <v>150</v>
      </c>
      <c r="F123" s="5" t="s">
        <v>151</v>
      </c>
      <c r="G123" s="6" t="s">
        <v>145</v>
      </c>
      <c r="H123" s="7">
        <v>121.8</v>
      </c>
      <c r="I123" s="8"/>
      <c r="J123" s="101">
        <f>ROUND($I$123*$H$123,2)</f>
        <v>0</v>
      </c>
      <c r="K123" s="5" t="s">
        <v>84</v>
      </c>
      <c r="L123" s="38"/>
      <c r="M123" s="102"/>
      <c r="N123" s="103" t="s">
        <v>36</v>
      </c>
      <c r="P123" s="104">
        <f>$O$123*$H$123</f>
        <v>0</v>
      </c>
      <c r="Q123" s="104">
        <v>0</v>
      </c>
      <c r="R123" s="104">
        <f>$Q$123*$H$123</f>
        <v>0</v>
      </c>
      <c r="S123" s="104">
        <v>0</v>
      </c>
      <c r="T123" s="105">
        <f>$S$123*$H$123</f>
        <v>0</v>
      </c>
      <c r="AR123" s="35" t="s">
        <v>85</v>
      </c>
      <c r="AT123" s="35" t="s">
        <v>80</v>
      </c>
      <c r="AU123" s="35" t="s">
        <v>8</v>
      </c>
      <c r="AY123" s="1" t="s">
        <v>78</v>
      </c>
      <c r="BE123" s="106">
        <f>IF($N$123="základní",$J$123,0)</f>
        <v>0</v>
      </c>
      <c r="BF123" s="106">
        <f>IF($N$123="snížená",$J$123,0)</f>
        <v>0</v>
      </c>
      <c r="BG123" s="106">
        <f>IF($N$123="zákl. přenesená",$J$123,0)</f>
        <v>0</v>
      </c>
      <c r="BH123" s="106">
        <f>IF($N$123="sníž. přenesená",$J$123,0)</f>
        <v>0</v>
      </c>
      <c r="BI123" s="106">
        <f>IF($N$123="nulová",$J$123,0)</f>
        <v>0</v>
      </c>
      <c r="BJ123" s="35" t="s">
        <v>76</v>
      </c>
      <c r="BK123" s="106">
        <f>ROUND($I$123*$H$123,2)</f>
        <v>0</v>
      </c>
      <c r="BL123" s="35" t="s">
        <v>85</v>
      </c>
      <c r="BM123" s="35" t="s">
        <v>152</v>
      </c>
    </row>
    <row r="124" spans="2:47" s="1" customFormat="1" ht="27" customHeight="1">
      <c r="B124" s="38"/>
      <c r="D124" s="107" t="s">
        <v>87</v>
      </c>
      <c r="F124" s="108" t="s">
        <v>153</v>
      </c>
      <c r="I124" s="126"/>
      <c r="L124" s="38"/>
      <c r="M124" s="109"/>
      <c r="T124" s="110"/>
      <c r="AT124" s="1" t="s">
        <v>87</v>
      </c>
      <c r="AU124" s="1" t="s">
        <v>8</v>
      </c>
    </row>
    <row r="125" spans="2:51" s="1" customFormat="1" ht="15.75" customHeight="1">
      <c r="B125" s="10"/>
      <c r="D125" s="111" t="s">
        <v>89</v>
      </c>
      <c r="E125" s="13"/>
      <c r="F125" s="112" t="s">
        <v>154</v>
      </c>
      <c r="H125" s="113">
        <v>121.8</v>
      </c>
      <c r="I125" s="126"/>
      <c r="L125" s="10"/>
      <c r="M125" s="11"/>
      <c r="T125" s="12"/>
      <c r="AT125" s="13" t="s">
        <v>89</v>
      </c>
      <c r="AU125" s="13" t="s">
        <v>8</v>
      </c>
      <c r="AV125" s="13" t="s">
        <v>8</v>
      </c>
      <c r="AW125" s="13" t="s">
        <v>48</v>
      </c>
      <c r="AX125" s="13" t="s">
        <v>76</v>
      </c>
      <c r="AY125" s="13" t="s">
        <v>78</v>
      </c>
    </row>
    <row r="126" spans="2:65" s="1" customFormat="1" ht="15.75" customHeight="1">
      <c r="B126" s="38"/>
      <c r="C126" s="3" t="s">
        <v>155</v>
      </c>
      <c r="D126" s="3" t="s">
        <v>80</v>
      </c>
      <c r="E126" s="4" t="s">
        <v>156</v>
      </c>
      <c r="F126" s="5" t="s">
        <v>157</v>
      </c>
      <c r="G126" s="6" t="s">
        <v>145</v>
      </c>
      <c r="H126" s="7">
        <v>991.704</v>
      </c>
      <c r="I126" s="8"/>
      <c r="J126" s="101">
        <f>ROUND($I$126*$H$126,2)</f>
        <v>0</v>
      </c>
      <c r="K126" s="5" t="s">
        <v>84</v>
      </c>
      <c r="L126" s="38"/>
      <c r="M126" s="102"/>
      <c r="N126" s="103" t="s">
        <v>36</v>
      </c>
      <c r="P126" s="104">
        <f>$O$126*$H$126</f>
        <v>0</v>
      </c>
      <c r="Q126" s="104">
        <v>0</v>
      </c>
      <c r="R126" s="104">
        <f>$Q$126*$H$126</f>
        <v>0</v>
      </c>
      <c r="S126" s="104">
        <v>0</v>
      </c>
      <c r="T126" s="105">
        <f>$S$126*$H$126</f>
        <v>0</v>
      </c>
      <c r="AR126" s="35" t="s">
        <v>85</v>
      </c>
      <c r="AT126" s="35" t="s">
        <v>80</v>
      </c>
      <c r="AU126" s="35" t="s">
        <v>8</v>
      </c>
      <c r="AY126" s="1" t="s">
        <v>78</v>
      </c>
      <c r="BE126" s="106">
        <f>IF($N$126="základní",$J$126,0)</f>
        <v>0</v>
      </c>
      <c r="BF126" s="106">
        <f>IF($N$126="snížená",$J$126,0)</f>
        <v>0</v>
      </c>
      <c r="BG126" s="106">
        <f>IF($N$126="zákl. přenesená",$J$126,0)</f>
        <v>0</v>
      </c>
      <c r="BH126" s="106">
        <f>IF($N$126="sníž. přenesená",$J$126,0)</f>
        <v>0</v>
      </c>
      <c r="BI126" s="106">
        <f>IF($N$126="nulová",$J$126,0)</f>
        <v>0</v>
      </c>
      <c r="BJ126" s="35" t="s">
        <v>76</v>
      </c>
      <c r="BK126" s="106">
        <f>ROUND($I$126*$H$126,2)</f>
        <v>0</v>
      </c>
      <c r="BL126" s="35" t="s">
        <v>85</v>
      </c>
      <c r="BM126" s="35" t="s">
        <v>158</v>
      </c>
    </row>
    <row r="127" spans="2:47" s="1" customFormat="1" ht="27" customHeight="1">
      <c r="B127" s="38"/>
      <c r="D127" s="107" t="s">
        <v>87</v>
      </c>
      <c r="F127" s="108" t="s">
        <v>159</v>
      </c>
      <c r="I127" s="126"/>
      <c r="L127" s="38"/>
      <c r="M127" s="109"/>
      <c r="T127" s="110"/>
      <c r="AT127" s="1" t="s">
        <v>87</v>
      </c>
      <c r="AU127" s="1" t="s">
        <v>8</v>
      </c>
    </row>
    <row r="128" spans="2:51" s="1" customFormat="1" ht="15.75" customHeight="1">
      <c r="B128" s="10"/>
      <c r="D128" s="111" t="s">
        <v>89</v>
      </c>
      <c r="E128" s="13"/>
      <c r="F128" s="112" t="s">
        <v>160</v>
      </c>
      <c r="H128" s="113">
        <v>991.704</v>
      </c>
      <c r="I128" s="126"/>
      <c r="L128" s="10"/>
      <c r="M128" s="11"/>
      <c r="T128" s="12"/>
      <c r="AT128" s="13" t="s">
        <v>89</v>
      </c>
      <c r="AU128" s="13" t="s">
        <v>8</v>
      </c>
      <c r="AV128" s="13" t="s">
        <v>8</v>
      </c>
      <c r="AW128" s="13" t="s">
        <v>48</v>
      </c>
      <c r="AX128" s="13" t="s">
        <v>76</v>
      </c>
      <c r="AY128" s="13" t="s">
        <v>78</v>
      </c>
    </row>
    <row r="129" spans="2:63" s="90" customFormat="1" ht="30.75" customHeight="1">
      <c r="B129" s="91"/>
      <c r="D129" s="92" t="s">
        <v>73</v>
      </c>
      <c r="E129" s="99" t="s">
        <v>8</v>
      </c>
      <c r="F129" s="99" t="s">
        <v>161</v>
      </c>
      <c r="I129" s="127"/>
      <c r="J129" s="100">
        <f>$BK$129</f>
        <v>0</v>
      </c>
      <c r="L129" s="91"/>
      <c r="M129" s="95"/>
      <c r="P129" s="96">
        <f>SUM($P$130:$P$132)</f>
        <v>0</v>
      </c>
      <c r="R129" s="96">
        <f>SUM($R$130:$R$132)</f>
        <v>176.280211584</v>
      </c>
      <c r="T129" s="97">
        <f>SUM($T$130:$T$132)</f>
        <v>0</v>
      </c>
      <c r="AR129" s="92" t="s">
        <v>76</v>
      </c>
      <c r="AT129" s="92" t="s">
        <v>73</v>
      </c>
      <c r="AU129" s="92" t="s">
        <v>76</v>
      </c>
      <c r="AY129" s="92" t="s">
        <v>78</v>
      </c>
      <c r="BK129" s="98">
        <f>SUM($BK$130:$BK$132)</f>
        <v>0</v>
      </c>
    </row>
    <row r="130" spans="2:65" s="1" customFormat="1" ht="15.75" customHeight="1">
      <c r="B130" s="38"/>
      <c r="C130" s="3" t="s">
        <v>162</v>
      </c>
      <c r="D130" s="3" t="s">
        <v>80</v>
      </c>
      <c r="E130" s="4" t="s">
        <v>163</v>
      </c>
      <c r="F130" s="5" t="s">
        <v>164</v>
      </c>
      <c r="G130" s="6" t="s">
        <v>165</v>
      </c>
      <c r="H130" s="7">
        <v>778.04</v>
      </c>
      <c r="I130" s="8"/>
      <c r="J130" s="101">
        <f>ROUND($I$130*$H$130,2)</f>
        <v>0</v>
      </c>
      <c r="K130" s="5" t="s">
        <v>84</v>
      </c>
      <c r="L130" s="38"/>
      <c r="M130" s="102"/>
      <c r="N130" s="103" t="s">
        <v>36</v>
      </c>
      <c r="P130" s="104">
        <f>$O$130*$H$130</f>
        <v>0</v>
      </c>
      <c r="Q130" s="104">
        <v>0.2265696</v>
      </c>
      <c r="R130" s="104">
        <f>$Q$130*$H$130</f>
        <v>176.280211584</v>
      </c>
      <c r="S130" s="104">
        <v>0</v>
      </c>
      <c r="T130" s="105">
        <f>$S$130*$H$130</f>
        <v>0</v>
      </c>
      <c r="AR130" s="35" t="s">
        <v>85</v>
      </c>
      <c r="AT130" s="35" t="s">
        <v>80</v>
      </c>
      <c r="AU130" s="35" t="s">
        <v>8</v>
      </c>
      <c r="AY130" s="1" t="s">
        <v>78</v>
      </c>
      <c r="BE130" s="106">
        <f>IF($N$130="základní",$J$130,0)</f>
        <v>0</v>
      </c>
      <c r="BF130" s="106">
        <f>IF($N$130="snížená",$J$130,0)</f>
        <v>0</v>
      </c>
      <c r="BG130" s="106">
        <f>IF($N$130="zákl. přenesená",$J$130,0)</f>
        <v>0</v>
      </c>
      <c r="BH130" s="106">
        <f>IF($N$130="sníž. přenesená",$J$130,0)</f>
        <v>0</v>
      </c>
      <c r="BI130" s="106">
        <f>IF($N$130="nulová",$J$130,0)</f>
        <v>0</v>
      </c>
      <c r="BJ130" s="35" t="s">
        <v>76</v>
      </c>
      <c r="BK130" s="106">
        <f>ROUND($I$130*$H$130,2)</f>
        <v>0</v>
      </c>
      <c r="BL130" s="35" t="s">
        <v>85</v>
      </c>
      <c r="BM130" s="35" t="s">
        <v>166</v>
      </c>
    </row>
    <row r="131" spans="2:47" s="1" customFormat="1" ht="27" customHeight="1">
      <c r="B131" s="38"/>
      <c r="D131" s="107" t="s">
        <v>87</v>
      </c>
      <c r="F131" s="108" t="s">
        <v>167</v>
      </c>
      <c r="I131" s="126"/>
      <c r="L131" s="38"/>
      <c r="M131" s="109"/>
      <c r="T131" s="110"/>
      <c r="AT131" s="1" t="s">
        <v>87</v>
      </c>
      <c r="AU131" s="1" t="s">
        <v>8</v>
      </c>
    </row>
    <row r="132" spans="2:51" s="1" customFormat="1" ht="15.75" customHeight="1">
      <c r="B132" s="10"/>
      <c r="D132" s="111" t="s">
        <v>89</v>
      </c>
      <c r="E132" s="13"/>
      <c r="F132" s="112" t="s">
        <v>168</v>
      </c>
      <c r="H132" s="113">
        <v>778.04</v>
      </c>
      <c r="I132" s="126"/>
      <c r="L132" s="10"/>
      <c r="M132" s="11"/>
      <c r="T132" s="12"/>
      <c r="AT132" s="13" t="s">
        <v>89</v>
      </c>
      <c r="AU132" s="13" t="s">
        <v>8</v>
      </c>
      <c r="AV132" s="13" t="s">
        <v>8</v>
      </c>
      <c r="AW132" s="13" t="s">
        <v>48</v>
      </c>
      <c r="AX132" s="13" t="s">
        <v>76</v>
      </c>
      <c r="AY132" s="13" t="s">
        <v>78</v>
      </c>
    </row>
    <row r="133" spans="2:63" s="90" customFormat="1" ht="30.75" customHeight="1">
      <c r="B133" s="91"/>
      <c r="D133" s="92" t="s">
        <v>73</v>
      </c>
      <c r="E133" s="99" t="s">
        <v>107</v>
      </c>
      <c r="F133" s="99" t="s">
        <v>169</v>
      </c>
      <c r="I133" s="127"/>
      <c r="J133" s="100">
        <f>$BK$133</f>
        <v>0</v>
      </c>
      <c r="L133" s="91"/>
      <c r="M133" s="95"/>
      <c r="P133" s="96">
        <f>SUM($P$134:$P$160)</f>
        <v>0</v>
      </c>
      <c r="R133" s="96">
        <f>SUM($R$134:$R$160)</f>
        <v>39.8261</v>
      </c>
      <c r="T133" s="97">
        <f>SUM($T$134:$T$160)</f>
        <v>0</v>
      </c>
      <c r="AR133" s="92" t="s">
        <v>76</v>
      </c>
      <c r="AT133" s="92" t="s">
        <v>73</v>
      </c>
      <c r="AU133" s="92" t="s">
        <v>76</v>
      </c>
      <c r="AY133" s="92" t="s">
        <v>78</v>
      </c>
      <c r="BK133" s="98">
        <f>SUM($BK$134:$BK$160)</f>
        <v>0</v>
      </c>
    </row>
    <row r="134" spans="2:65" s="1" customFormat="1" ht="15.75" customHeight="1">
      <c r="B134" s="38"/>
      <c r="C134" s="3" t="s">
        <v>170</v>
      </c>
      <c r="D134" s="3" t="s">
        <v>80</v>
      </c>
      <c r="E134" s="4" t="s">
        <v>171</v>
      </c>
      <c r="F134" s="5" t="s">
        <v>172</v>
      </c>
      <c r="G134" s="6" t="s">
        <v>145</v>
      </c>
      <c r="H134" s="7">
        <v>1286.9</v>
      </c>
      <c r="I134" s="8"/>
      <c r="J134" s="101">
        <f>ROUND($I$134*$H$134,2)</f>
        <v>0</v>
      </c>
      <c r="K134" s="5" t="s">
        <v>84</v>
      </c>
      <c r="L134" s="38"/>
      <c r="M134" s="102"/>
      <c r="N134" s="103" t="s">
        <v>36</v>
      </c>
      <c r="P134" s="104">
        <f>$O$134*$H$134</f>
        <v>0</v>
      </c>
      <c r="Q134" s="104">
        <v>0</v>
      </c>
      <c r="R134" s="104">
        <f>$Q$134*$H$134</f>
        <v>0</v>
      </c>
      <c r="S134" s="104">
        <v>0</v>
      </c>
      <c r="T134" s="105">
        <f>$S$134*$H$134</f>
        <v>0</v>
      </c>
      <c r="AR134" s="35" t="s">
        <v>85</v>
      </c>
      <c r="AT134" s="35" t="s">
        <v>80</v>
      </c>
      <c r="AU134" s="35" t="s">
        <v>8</v>
      </c>
      <c r="AY134" s="1" t="s">
        <v>78</v>
      </c>
      <c r="BE134" s="106">
        <f>IF($N$134="základní",$J$134,0)</f>
        <v>0</v>
      </c>
      <c r="BF134" s="106">
        <f>IF($N$134="snížená",$J$134,0)</f>
        <v>0</v>
      </c>
      <c r="BG134" s="106">
        <f>IF($N$134="zákl. přenesená",$J$134,0)</f>
        <v>0</v>
      </c>
      <c r="BH134" s="106">
        <f>IF($N$134="sníž. přenesená",$J$134,0)</f>
        <v>0</v>
      </c>
      <c r="BI134" s="106">
        <f>IF($N$134="nulová",$J$134,0)</f>
        <v>0</v>
      </c>
      <c r="BJ134" s="35" t="s">
        <v>76</v>
      </c>
      <c r="BK134" s="106">
        <f>ROUND($I$134*$H$134,2)</f>
        <v>0</v>
      </c>
      <c r="BL134" s="35" t="s">
        <v>85</v>
      </c>
      <c r="BM134" s="35" t="s">
        <v>173</v>
      </c>
    </row>
    <row r="135" spans="2:47" s="1" customFormat="1" ht="38.25" customHeight="1">
      <c r="B135" s="38"/>
      <c r="D135" s="107" t="s">
        <v>87</v>
      </c>
      <c r="F135" s="108" t="s">
        <v>174</v>
      </c>
      <c r="I135" s="126"/>
      <c r="L135" s="38"/>
      <c r="M135" s="109"/>
      <c r="T135" s="110"/>
      <c r="AT135" s="1" t="s">
        <v>87</v>
      </c>
      <c r="AU135" s="1" t="s">
        <v>8</v>
      </c>
    </row>
    <row r="136" spans="2:51" s="1" customFormat="1" ht="15.75" customHeight="1">
      <c r="B136" s="10"/>
      <c r="D136" s="111" t="s">
        <v>89</v>
      </c>
      <c r="E136" s="13"/>
      <c r="F136" s="112" t="s">
        <v>175</v>
      </c>
      <c r="H136" s="113">
        <v>1286.9</v>
      </c>
      <c r="I136" s="126"/>
      <c r="L136" s="10"/>
      <c r="M136" s="11"/>
      <c r="T136" s="12"/>
      <c r="AT136" s="13" t="s">
        <v>89</v>
      </c>
      <c r="AU136" s="13" t="s">
        <v>8</v>
      </c>
      <c r="AV136" s="13" t="s">
        <v>8</v>
      </c>
      <c r="AW136" s="13" t="s">
        <v>48</v>
      </c>
      <c r="AX136" s="13" t="s">
        <v>76</v>
      </c>
      <c r="AY136" s="13" t="s">
        <v>78</v>
      </c>
    </row>
    <row r="137" spans="2:65" s="1" customFormat="1" ht="15.75" customHeight="1">
      <c r="B137" s="38"/>
      <c r="C137" s="114" t="s">
        <v>176</v>
      </c>
      <c r="D137" s="114" t="s">
        <v>177</v>
      </c>
      <c r="E137" s="115" t="s">
        <v>178</v>
      </c>
      <c r="F137" s="116" t="s">
        <v>179</v>
      </c>
      <c r="G137" s="117" t="s">
        <v>133</v>
      </c>
      <c r="H137" s="118">
        <v>33.781</v>
      </c>
      <c r="I137" s="128"/>
      <c r="J137" s="119">
        <f>ROUND($I$137*$H$137,2)</f>
        <v>0</v>
      </c>
      <c r="K137" s="116" t="s">
        <v>84</v>
      </c>
      <c r="L137" s="120"/>
      <c r="M137" s="121"/>
      <c r="N137" s="122" t="s">
        <v>36</v>
      </c>
      <c r="P137" s="104">
        <f>$O$137*$H$137</f>
        <v>0</v>
      </c>
      <c r="Q137" s="104">
        <v>1</v>
      </c>
      <c r="R137" s="104">
        <f>$Q$137*$H$137</f>
        <v>33.781</v>
      </c>
      <c r="S137" s="104">
        <v>0</v>
      </c>
      <c r="T137" s="105">
        <f>$S$137*$H$137</f>
        <v>0</v>
      </c>
      <c r="AR137" s="35" t="s">
        <v>124</v>
      </c>
      <c r="AT137" s="35" t="s">
        <v>177</v>
      </c>
      <c r="AU137" s="35" t="s">
        <v>8</v>
      </c>
      <c r="AY137" s="1" t="s">
        <v>78</v>
      </c>
      <c r="BE137" s="106">
        <f>IF($N$137="základní",$J$137,0)</f>
        <v>0</v>
      </c>
      <c r="BF137" s="106">
        <f>IF($N$137="snížená",$J$137,0)</f>
        <v>0</v>
      </c>
      <c r="BG137" s="106">
        <f>IF($N$137="zákl. přenesená",$J$137,0)</f>
        <v>0</v>
      </c>
      <c r="BH137" s="106">
        <f>IF($N$137="sníž. přenesená",$J$137,0)</f>
        <v>0</v>
      </c>
      <c r="BI137" s="106">
        <f>IF($N$137="nulová",$J$137,0)</f>
        <v>0</v>
      </c>
      <c r="BJ137" s="35" t="s">
        <v>76</v>
      </c>
      <c r="BK137" s="106">
        <f>ROUND($I$137*$H$137,2)</f>
        <v>0</v>
      </c>
      <c r="BL137" s="35" t="s">
        <v>85</v>
      </c>
      <c r="BM137" s="35" t="s">
        <v>180</v>
      </c>
    </row>
    <row r="138" spans="2:47" s="1" customFormat="1" ht="16.5" customHeight="1">
      <c r="B138" s="38"/>
      <c r="D138" s="107" t="s">
        <v>87</v>
      </c>
      <c r="F138" s="108" t="s">
        <v>181</v>
      </c>
      <c r="I138" s="126"/>
      <c r="L138" s="38"/>
      <c r="M138" s="109"/>
      <c r="T138" s="110"/>
      <c r="AT138" s="1" t="s">
        <v>87</v>
      </c>
      <c r="AU138" s="1" t="s">
        <v>8</v>
      </c>
    </row>
    <row r="139" spans="2:51" s="1" customFormat="1" ht="15.75" customHeight="1">
      <c r="B139" s="10"/>
      <c r="D139" s="111" t="s">
        <v>89</v>
      </c>
      <c r="E139" s="13"/>
      <c r="F139" s="112" t="s">
        <v>182</v>
      </c>
      <c r="H139" s="113">
        <v>33.781</v>
      </c>
      <c r="I139" s="126"/>
      <c r="L139" s="10"/>
      <c r="M139" s="11"/>
      <c r="T139" s="12"/>
      <c r="AT139" s="13" t="s">
        <v>89</v>
      </c>
      <c r="AU139" s="13" t="s">
        <v>8</v>
      </c>
      <c r="AV139" s="13" t="s">
        <v>8</v>
      </c>
      <c r="AW139" s="13" t="s">
        <v>48</v>
      </c>
      <c r="AX139" s="13" t="s">
        <v>76</v>
      </c>
      <c r="AY139" s="13" t="s">
        <v>78</v>
      </c>
    </row>
    <row r="140" spans="2:65" s="1" customFormat="1" ht="15.75" customHeight="1">
      <c r="B140" s="38"/>
      <c r="C140" s="3" t="s">
        <v>183</v>
      </c>
      <c r="D140" s="3" t="s">
        <v>80</v>
      </c>
      <c r="E140" s="4" t="s">
        <v>184</v>
      </c>
      <c r="F140" s="5" t="s">
        <v>185</v>
      </c>
      <c r="G140" s="6" t="s">
        <v>145</v>
      </c>
      <c r="H140" s="7">
        <v>193.2</v>
      </c>
      <c r="I140" s="8"/>
      <c r="J140" s="101">
        <f>ROUND($I$140*$H$140,2)</f>
        <v>0</v>
      </c>
      <c r="K140" s="5" t="s">
        <v>84</v>
      </c>
      <c r="L140" s="38"/>
      <c r="M140" s="102"/>
      <c r="N140" s="103" t="s">
        <v>36</v>
      </c>
      <c r="P140" s="104">
        <f>$O$140*$H$140</f>
        <v>0</v>
      </c>
      <c r="Q140" s="104">
        <v>0</v>
      </c>
      <c r="R140" s="104">
        <f>$Q$140*$H$140</f>
        <v>0</v>
      </c>
      <c r="S140" s="104">
        <v>0</v>
      </c>
      <c r="T140" s="105">
        <f>$S$140*$H$140</f>
        <v>0</v>
      </c>
      <c r="AR140" s="35" t="s">
        <v>85</v>
      </c>
      <c r="AT140" s="35" t="s">
        <v>80</v>
      </c>
      <c r="AU140" s="35" t="s">
        <v>8</v>
      </c>
      <c r="AY140" s="1" t="s">
        <v>78</v>
      </c>
      <c r="BE140" s="106">
        <f>IF($N$140="základní",$J$140,0)</f>
        <v>0</v>
      </c>
      <c r="BF140" s="106">
        <f>IF($N$140="snížená",$J$140,0)</f>
        <v>0</v>
      </c>
      <c r="BG140" s="106">
        <f>IF($N$140="zákl. přenesená",$J$140,0)</f>
        <v>0</v>
      </c>
      <c r="BH140" s="106">
        <f>IF($N$140="sníž. přenesená",$J$140,0)</f>
        <v>0</v>
      </c>
      <c r="BI140" s="106">
        <f>IF($N$140="nulová",$J$140,0)</f>
        <v>0</v>
      </c>
      <c r="BJ140" s="35" t="s">
        <v>76</v>
      </c>
      <c r="BK140" s="106">
        <f>ROUND($I$140*$H$140,2)</f>
        <v>0</v>
      </c>
      <c r="BL140" s="35" t="s">
        <v>85</v>
      </c>
      <c r="BM140" s="35" t="s">
        <v>186</v>
      </c>
    </row>
    <row r="141" spans="2:47" s="1" customFormat="1" ht="16.5" customHeight="1">
      <c r="B141" s="38"/>
      <c r="D141" s="107" t="s">
        <v>87</v>
      </c>
      <c r="F141" s="108" t="s">
        <v>187</v>
      </c>
      <c r="I141" s="126"/>
      <c r="L141" s="38"/>
      <c r="M141" s="109"/>
      <c r="T141" s="110"/>
      <c r="AT141" s="1" t="s">
        <v>87</v>
      </c>
      <c r="AU141" s="1" t="s">
        <v>8</v>
      </c>
    </row>
    <row r="142" spans="2:51" s="1" customFormat="1" ht="15.75" customHeight="1">
      <c r="B142" s="10"/>
      <c r="D142" s="111" t="s">
        <v>89</v>
      </c>
      <c r="E142" s="13"/>
      <c r="F142" s="112" t="s">
        <v>188</v>
      </c>
      <c r="H142" s="113">
        <v>193.2</v>
      </c>
      <c r="I142" s="126"/>
      <c r="L142" s="10"/>
      <c r="M142" s="11"/>
      <c r="T142" s="12"/>
      <c r="AT142" s="13" t="s">
        <v>89</v>
      </c>
      <c r="AU142" s="13" t="s">
        <v>8</v>
      </c>
      <c r="AV142" s="13" t="s">
        <v>8</v>
      </c>
      <c r="AW142" s="13" t="s">
        <v>48</v>
      </c>
      <c r="AX142" s="13" t="s">
        <v>76</v>
      </c>
      <c r="AY142" s="13" t="s">
        <v>78</v>
      </c>
    </row>
    <row r="143" spans="2:65" s="1" customFormat="1" ht="15.75" customHeight="1">
      <c r="B143" s="38"/>
      <c r="C143" s="3" t="s">
        <v>189</v>
      </c>
      <c r="D143" s="3" t="s">
        <v>80</v>
      </c>
      <c r="E143" s="4" t="s">
        <v>190</v>
      </c>
      <c r="F143" s="5" t="s">
        <v>191</v>
      </c>
      <c r="G143" s="6" t="s">
        <v>145</v>
      </c>
      <c r="H143" s="7">
        <v>5287</v>
      </c>
      <c r="I143" s="8"/>
      <c r="J143" s="101">
        <f>ROUND($I$143*$H$143,2)</f>
        <v>0</v>
      </c>
      <c r="K143" s="5" t="s">
        <v>84</v>
      </c>
      <c r="L143" s="38"/>
      <c r="M143" s="102"/>
      <c r="N143" s="103" t="s">
        <v>36</v>
      </c>
      <c r="P143" s="104">
        <f>$O$143*$H$143</f>
        <v>0</v>
      </c>
      <c r="Q143" s="104">
        <v>0</v>
      </c>
      <c r="R143" s="104">
        <f>$Q$143*$H$143</f>
        <v>0</v>
      </c>
      <c r="S143" s="104">
        <v>0</v>
      </c>
      <c r="T143" s="105">
        <f>$S$143*$H$143</f>
        <v>0</v>
      </c>
      <c r="AR143" s="35" t="s">
        <v>85</v>
      </c>
      <c r="AT143" s="35" t="s">
        <v>80</v>
      </c>
      <c r="AU143" s="35" t="s">
        <v>8</v>
      </c>
      <c r="AY143" s="1" t="s">
        <v>78</v>
      </c>
      <c r="BE143" s="106">
        <f>IF($N$143="základní",$J$143,0)</f>
        <v>0</v>
      </c>
      <c r="BF143" s="106">
        <f>IF($N$143="snížená",$J$143,0)</f>
        <v>0</v>
      </c>
      <c r="BG143" s="106">
        <f>IF($N$143="zákl. přenesená",$J$143,0)</f>
        <v>0</v>
      </c>
      <c r="BH143" s="106">
        <f>IF($N$143="sníž. přenesená",$J$143,0)</f>
        <v>0</v>
      </c>
      <c r="BI143" s="106">
        <f>IF($N$143="nulová",$J$143,0)</f>
        <v>0</v>
      </c>
      <c r="BJ143" s="35" t="s">
        <v>76</v>
      </c>
      <c r="BK143" s="106">
        <f>ROUND($I$143*$H$143,2)</f>
        <v>0</v>
      </c>
      <c r="BL143" s="35" t="s">
        <v>85</v>
      </c>
      <c r="BM143" s="35" t="s">
        <v>192</v>
      </c>
    </row>
    <row r="144" spans="2:47" s="1" customFormat="1" ht="16.5" customHeight="1">
      <c r="B144" s="38"/>
      <c r="D144" s="107" t="s">
        <v>87</v>
      </c>
      <c r="F144" s="108" t="s">
        <v>193</v>
      </c>
      <c r="I144" s="126"/>
      <c r="L144" s="38"/>
      <c r="M144" s="109"/>
      <c r="T144" s="110"/>
      <c r="AT144" s="1" t="s">
        <v>87</v>
      </c>
      <c r="AU144" s="1" t="s">
        <v>8</v>
      </c>
    </row>
    <row r="145" spans="2:51" s="1" customFormat="1" ht="15.75" customHeight="1">
      <c r="B145" s="10"/>
      <c r="D145" s="111" t="s">
        <v>89</v>
      </c>
      <c r="E145" s="13"/>
      <c r="F145" s="112" t="s">
        <v>194</v>
      </c>
      <c r="H145" s="113">
        <v>5287</v>
      </c>
      <c r="I145" s="126"/>
      <c r="L145" s="10"/>
      <c r="M145" s="11"/>
      <c r="T145" s="12"/>
      <c r="AT145" s="13" t="s">
        <v>89</v>
      </c>
      <c r="AU145" s="13" t="s">
        <v>8</v>
      </c>
      <c r="AV145" s="13" t="s">
        <v>8</v>
      </c>
      <c r="AW145" s="13" t="s">
        <v>48</v>
      </c>
      <c r="AX145" s="13" t="s">
        <v>76</v>
      </c>
      <c r="AY145" s="13" t="s">
        <v>78</v>
      </c>
    </row>
    <row r="146" spans="2:65" s="1" customFormat="1" ht="15.75" customHeight="1">
      <c r="B146" s="38"/>
      <c r="C146" s="3" t="s">
        <v>195</v>
      </c>
      <c r="D146" s="3" t="s">
        <v>80</v>
      </c>
      <c r="E146" s="4" t="s">
        <v>196</v>
      </c>
      <c r="F146" s="5" t="s">
        <v>197</v>
      </c>
      <c r="G146" s="6" t="s">
        <v>145</v>
      </c>
      <c r="H146" s="7">
        <v>193.2</v>
      </c>
      <c r="I146" s="8"/>
      <c r="J146" s="101">
        <f>ROUND($I$146*$H$146,2)</f>
        <v>0</v>
      </c>
      <c r="K146" s="5"/>
      <c r="L146" s="38"/>
      <c r="M146" s="102"/>
      <c r="N146" s="103" t="s">
        <v>36</v>
      </c>
      <c r="P146" s="104">
        <f>$O$146*$H$146</f>
        <v>0</v>
      </c>
      <c r="Q146" s="104">
        <v>0</v>
      </c>
      <c r="R146" s="104">
        <f>$Q$146*$H$146</f>
        <v>0</v>
      </c>
      <c r="S146" s="104">
        <v>0</v>
      </c>
      <c r="T146" s="105">
        <f>$S$146*$H$146</f>
        <v>0</v>
      </c>
      <c r="AR146" s="35" t="s">
        <v>85</v>
      </c>
      <c r="AT146" s="35" t="s">
        <v>80</v>
      </c>
      <c r="AU146" s="35" t="s">
        <v>8</v>
      </c>
      <c r="AY146" s="1" t="s">
        <v>78</v>
      </c>
      <c r="BE146" s="106">
        <f>IF($N$146="základní",$J$146,0)</f>
        <v>0</v>
      </c>
      <c r="BF146" s="106">
        <f>IF($N$146="snížená",$J$146,0)</f>
        <v>0</v>
      </c>
      <c r="BG146" s="106">
        <f>IF($N$146="zákl. přenesená",$J$146,0)</f>
        <v>0</v>
      </c>
      <c r="BH146" s="106">
        <f>IF($N$146="sníž. přenesená",$J$146,0)</f>
        <v>0</v>
      </c>
      <c r="BI146" s="106">
        <f>IF($N$146="nulová",$J$146,0)</f>
        <v>0</v>
      </c>
      <c r="BJ146" s="35" t="s">
        <v>76</v>
      </c>
      <c r="BK146" s="106">
        <f>ROUND($I$146*$H$146,2)</f>
        <v>0</v>
      </c>
      <c r="BL146" s="35" t="s">
        <v>85</v>
      </c>
      <c r="BM146" s="35" t="s">
        <v>198</v>
      </c>
    </row>
    <row r="147" spans="2:51" s="1" customFormat="1" ht="15.75" customHeight="1">
      <c r="B147" s="10"/>
      <c r="D147" s="107" t="s">
        <v>89</v>
      </c>
      <c r="E147" s="112"/>
      <c r="F147" s="112" t="s">
        <v>199</v>
      </c>
      <c r="H147" s="113">
        <v>193.2</v>
      </c>
      <c r="I147" s="126"/>
      <c r="L147" s="10"/>
      <c r="M147" s="11"/>
      <c r="T147" s="12"/>
      <c r="AT147" s="13" t="s">
        <v>89</v>
      </c>
      <c r="AU147" s="13" t="s">
        <v>8</v>
      </c>
      <c r="AV147" s="13" t="s">
        <v>8</v>
      </c>
      <c r="AW147" s="13" t="s">
        <v>48</v>
      </c>
      <c r="AX147" s="13" t="s">
        <v>76</v>
      </c>
      <c r="AY147" s="13" t="s">
        <v>78</v>
      </c>
    </row>
    <row r="148" spans="2:65" s="1" customFormat="1" ht="15.75" customHeight="1">
      <c r="B148" s="38"/>
      <c r="C148" s="3" t="s">
        <v>200</v>
      </c>
      <c r="D148" s="3" t="s">
        <v>80</v>
      </c>
      <c r="E148" s="4" t="s">
        <v>201</v>
      </c>
      <c r="F148" s="5" t="s">
        <v>202</v>
      </c>
      <c r="G148" s="6" t="s">
        <v>145</v>
      </c>
      <c r="H148" s="7">
        <v>4955</v>
      </c>
      <c r="I148" s="8"/>
      <c r="J148" s="101">
        <f>ROUND($I$148*$H$148,2)</f>
        <v>0</v>
      </c>
      <c r="K148" s="5" t="s">
        <v>84</v>
      </c>
      <c r="L148" s="38"/>
      <c r="M148" s="102"/>
      <c r="N148" s="103" t="s">
        <v>36</v>
      </c>
      <c r="P148" s="104">
        <f>$O$148*$H$148</f>
        <v>0</v>
      </c>
      <c r="Q148" s="104">
        <v>0</v>
      </c>
      <c r="R148" s="104">
        <f>$Q$148*$H$148</f>
        <v>0</v>
      </c>
      <c r="S148" s="104">
        <v>0</v>
      </c>
      <c r="T148" s="105">
        <f>$S$148*$H$148</f>
        <v>0</v>
      </c>
      <c r="AR148" s="35" t="s">
        <v>85</v>
      </c>
      <c r="AT148" s="35" t="s">
        <v>80</v>
      </c>
      <c r="AU148" s="35" t="s">
        <v>8</v>
      </c>
      <c r="AY148" s="1" t="s">
        <v>78</v>
      </c>
      <c r="BE148" s="106">
        <f>IF($N$148="základní",$J$148,0)</f>
        <v>0</v>
      </c>
      <c r="BF148" s="106">
        <f>IF($N$148="snížená",$J$148,0)</f>
        <v>0</v>
      </c>
      <c r="BG148" s="106">
        <f>IF($N$148="zákl. přenesená",$J$148,0)</f>
        <v>0</v>
      </c>
      <c r="BH148" s="106">
        <f>IF($N$148="sníž. přenesená",$J$148,0)</f>
        <v>0</v>
      </c>
      <c r="BI148" s="106">
        <f>IF($N$148="nulová",$J$148,0)</f>
        <v>0</v>
      </c>
      <c r="BJ148" s="35" t="s">
        <v>76</v>
      </c>
      <c r="BK148" s="106">
        <f>ROUND($I$148*$H$148,2)</f>
        <v>0</v>
      </c>
      <c r="BL148" s="35" t="s">
        <v>85</v>
      </c>
      <c r="BM148" s="35" t="s">
        <v>203</v>
      </c>
    </row>
    <row r="149" spans="2:47" s="1" customFormat="1" ht="16.5" customHeight="1">
      <c r="B149" s="38"/>
      <c r="D149" s="107" t="s">
        <v>87</v>
      </c>
      <c r="F149" s="108" t="s">
        <v>204</v>
      </c>
      <c r="I149" s="126"/>
      <c r="L149" s="38"/>
      <c r="M149" s="109"/>
      <c r="T149" s="110"/>
      <c r="AT149" s="1" t="s">
        <v>87</v>
      </c>
      <c r="AU149" s="1" t="s">
        <v>8</v>
      </c>
    </row>
    <row r="150" spans="2:51" s="1" customFormat="1" ht="15.75" customHeight="1">
      <c r="B150" s="10"/>
      <c r="D150" s="111" t="s">
        <v>89</v>
      </c>
      <c r="E150" s="13"/>
      <c r="F150" s="112" t="s">
        <v>205</v>
      </c>
      <c r="H150" s="113">
        <v>4955</v>
      </c>
      <c r="I150" s="126"/>
      <c r="L150" s="10"/>
      <c r="M150" s="11"/>
      <c r="T150" s="12"/>
      <c r="AT150" s="13" t="s">
        <v>89</v>
      </c>
      <c r="AU150" s="13" t="s">
        <v>8</v>
      </c>
      <c r="AV150" s="13" t="s">
        <v>8</v>
      </c>
      <c r="AW150" s="13" t="s">
        <v>48</v>
      </c>
      <c r="AX150" s="13" t="s">
        <v>76</v>
      </c>
      <c r="AY150" s="13" t="s">
        <v>78</v>
      </c>
    </row>
    <row r="151" spans="2:65" s="1" customFormat="1" ht="15.75" customHeight="1">
      <c r="B151" s="38"/>
      <c r="C151" s="3" t="s">
        <v>206</v>
      </c>
      <c r="D151" s="3" t="s">
        <v>80</v>
      </c>
      <c r="E151" s="4" t="s">
        <v>207</v>
      </c>
      <c r="F151" s="5" t="s">
        <v>208</v>
      </c>
      <c r="G151" s="6" t="s">
        <v>145</v>
      </c>
      <c r="H151" s="7">
        <v>4955</v>
      </c>
      <c r="I151" s="8"/>
      <c r="J151" s="101">
        <f>ROUND($I$151*$H$151,2)</f>
        <v>0</v>
      </c>
      <c r="K151" s="5" t="s">
        <v>84</v>
      </c>
      <c r="L151" s="38"/>
      <c r="M151" s="102"/>
      <c r="N151" s="103" t="s">
        <v>36</v>
      </c>
      <c r="P151" s="104">
        <f>$O$151*$H$151</f>
        <v>0</v>
      </c>
      <c r="Q151" s="104">
        <v>0</v>
      </c>
      <c r="R151" s="104">
        <f>$Q$151*$H$151</f>
        <v>0</v>
      </c>
      <c r="S151" s="104">
        <v>0</v>
      </c>
      <c r="T151" s="105">
        <f>$S$151*$H$151</f>
        <v>0</v>
      </c>
      <c r="AR151" s="35" t="s">
        <v>85</v>
      </c>
      <c r="AT151" s="35" t="s">
        <v>80</v>
      </c>
      <c r="AU151" s="35" t="s">
        <v>8</v>
      </c>
      <c r="AY151" s="1" t="s">
        <v>78</v>
      </c>
      <c r="BE151" s="106">
        <f>IF($N$151="základní",$J$151,0)</f>
        <v>0</v>
      </c>
      <c r="BF151" s="106">
        <f>IF($N$151="snížená",$J$151,0)</f>
        <v>0</v>
      </c>
      <c r="BG151" s="106">
        <f>IF($N$151="zákl. přenesená",$J$151,0)</f>
        <v>0</v>
      </c>
      <c r="BH151" s="106">
        <f>IF($N$151="sníž. přenesená",$J$151,0)</f>
        <v>0</v>
      </c>
      <c r="BI151" s="106">
        <f>IF($N$151="nulová",$J$151,0)</f>
        <v>0</v>
      </c>
      <c r="BJ151" s="35" t="s">
        <v>76</v>
      </c>
      <c r="BK151" s="106">
        <f>ROUND($I$151*$H$151,2)</f>
        <v>0</v>
      </c>
      <c r="BL151" s="35" t="s">
        <v>85</v>
      </c>
      <c r="BM151" s="35" t="s">
        <v>209</v>
      </c>
    </row>
    <row r="152" spans="2:47" s="1" customFormat="1" ht="27" customHeight="1">
      <c r="B152" s="38"/>
      <c r="D152" s="107" t="s">
        <v>87</v>
      </c>
      <c r="F152" s="108" t="s">
        <v>210</v>
      </c>
      <c r="I152" s="126"/>
      <c r="L152" s="38"/>
      <c r="M152" s="109"/>
      <c r="T152" s="110"/>
      <c r="AT152" s="1" t="s">
        <v>87</v>
      </c>
      <c r="AU152" s="1" t="s">
        <v>8</v>
      </c>
    </row>
    <row r="153" spans="2:51" s="1" customFormat="1" ht="15.75" customHeight="1">
      <c r="B153" s="10"/>
      <c r="D153" s="111" t="s">
        <v>89</v>
      </c>
      <c r="E153" s="13"/>
      <c r="F153" s="112" t="s">
        <v>205</v>
      </c>
      <c r="H153" s="113">
        <v>4955</v>
      </c>
      <c r="I153" s="126"/>
      <c r="L153" s="10"/>
      <c r="M153" s="11"/>
      <c r="T153" s="12"/>
      <c r="AT153" s="13" t="s">
        <v>89</v>
      </c>
      <c r="AU153" s="13" t="s">
        <v>8</v>
      </c>
      <c r="AV153" s="13" t="s">
        <v>8</v>
      </c>
      <c r="AW153" s="13" t="s">
        <v>48</v>
      </c>
      <c r="AX153" s="13" t="s">
        <v>76</v>
      </c>
      <c r="AY153" s="13" t="s">
        <v>78</v>
      </c>
    </row>
    <row r="154" spans="2:65" s="1" customFormat="1" ht="15.75" customHeight="1">
      <c r="B154" s="38"/>
      <c r="C154" s="3" t="s">
        <v>211</v>
      </c>
      <c r="D154" s="3" t="s">
        <v>80</v>
      </c>
      <c r="E154" s="4" t="s">
        <v>212</v>
      </c>
      <c r="F154" s="5" t="s">
        <v>213</v>
      </c>
      <c r="G154" s="6" t="s">
        <v>145</v>
      </c>
      <c r="H154" s="7">
        <v>9910</v>
      </c>
      <c r="I154" s="8"/>
      <c r="J154" s="101">
        <f>ROUND($I$154*$H$154,2)</f>
        <v>0</v>
      </c>
      <c r="K154" s="5" t="s">
        <v>84</v>
      </c>
      <c r="L154" s="38"/>
      <c r="M154" s="102"/>
      <c r="N154" s="103" t="s">
        <v>36</v>
      </c>
      <c r="P154" s="104">
        <f>$O$154*$H$154</f>
        <v>0</v>
      </c>
      <c r="Q154" s="104">
        <v>0.00061</v>
      </c>
      <c r="R154" s="104">
        <f>$Q$154*$H$154</f>
        <v>6.0451</v>
      </c>
      <c r="S154" s="104">
        <v>0</v>
      </c>
      <c r="T154" s="105">
        <f>$S$154*$H$154</f>
        <v>0</v>
      </c>
      <c r="AR154" s="35" t="s">
        <v>85</v>
      </c>
      <c r="AT154" s="35" t="s">
        <v>80</v>
      </c>
      <c r="AU154" s="35" t="s">
        <v>8</v>
      </c>
      <c r="AY154" s="1" t="s">
        <v>78</v>
      </c>
      <c r="BE154" s="106">
        <f>IF($N$154="základní",$J$154,0)</f>
        <v>0</v>
      </c>
      <c r="BF154" s="106">
        <f>IF($N$154="snížená",$J$154,0)</f>
        <v>0</v>
      </c>
      <c r="BG154" s="106">
        <f>IF($N$154="zákl. přenesená",$J$154,0)</f>
        <v>0</v>
      </c>
      <c r="BH154" s="106">
        <f>IF($N$154="sníž. přenesená",$J$154,0)</f>
        <v>0</v>
      </c>
      <c r="BI154" s="106">
        <f>IF($N$154="nulová",$J$154,0)</f>
        <v>0</v>
      </c>
      <c r="BJ154" s="35" t="s">
        <v>76</v>
      </c>
      <c r="BK154" s="106">
        <f>ROUND($I$154*$H$154,2)</f>
        <v>0</v>
      </c>
      <c r="BL154" s="35" t="s">
        <v>85</v>
      </c>
      <c r="BM154" s="35" t="s">
        <v>214</v>
      </c>
    </row>
    <row r="155" spans="2:47" s="1" customFormat="1" ht="16.5" customHeight="1">
      <c r="B155" s="38"/>
      <c r="D155" s="107" t="s">
        <v>87</v>
      </c>
      <c r="F155" s="108" t="s">
        <v>215</v>
      </c>
      <c r="I155" s="126"/>
      <c r="L155" s="38"/>
      <c r="M155" s="109"/>
      <c r="T155" s="110"/>
      <c r="AT155" s="1" t="s">
        <v>87</v>
      </c>
      <c r="AU155" s="1" t="s">
        <v>8</v>
      </c>
    </row>
    <row r="156" spans="2:51" s="1" customFormat="1" ht="15.75" customHeight="1">
      <c r="B156" s="10"/>
      <c r="D156" s="111" t="s">
        <v>89</v>
      </c>
      <c r="E156" s="13"/>
      <c r="F156" s="112" t="s">
        <v>205</v>
      </c>
      <c r="H156" s="113">
        <v>4955</v>
      </c>
      <c r="I156" s="126"/>
      <c r="L156" s="10"/>
      <c r="M156" s="11"/>
      <c r="T156" s="12"/>
      <c r="AT156" s="13" t="s">
        <v>89</v>
      </c>
      <c r="AU156" s="13" t="s">
        <v>8</v>
      </c>
      <c r="AV156" s="13" t="s">
        <v>8</v>
      </c>
      <c r="AW156" s="13" t="s">
        <v>48</v>
      </c>
      <c r="AX156" s="13" t="s">
        <v>76</v>
      </c>
      <c r="AY156" s="13" t="s">
        <v>78</v>
      </c>
    </row>
    <row r="157" spans="2:51" s="1" customFormat="1" ht="15.75" customHeight="1">
      <c r="B157" s="10"/>
      <c r="D157" s="111" t="s">
        <v>89</v>
      </c>
      <c r="F157" s="112" t="s">
        <v>216</v>
      </c>
      <c r="H157" s="113">
        <v>9910</v>
      </c>
      <c r="I157" s="126"/>
      <c r="L157" s="10"/>
      <c r="M157" s="11"/>
      <c r="T157" s="12"/>
      <c r="AT157" s="13" t="s">
        <v>89</v>
      </c>
      <c r="AU157" s="13" t="s">
        <v>8</v>
      </c>
      <c r="AV157" s="13" t="s">
        <v>8</v>
      </c>
      <c r="AW157" s="13" t="s">
        <v>77</v>
      </c>
      <c r="AX157" s="13" t="s">
        <v>76</v>
      </c>
      <c r="AY157" s="13" t="s">
        <v>78</v>
      </c>
    </row>
    <row r="158" spans="2:65" s="1" customFormat="1" ht="15.75" customHeight="1">
      <c r="B158" s="38"/>
      <c r="C158" s="3" t="s">
        <v>217</v>
      </c>
      <c r="D158" s="3" t="s">
        <v>80</v>
      </c>
      <c r="E158" s="4" t="s">
        <v>218</v>
      </c>
      <c r="F158" s="5" t="s">
        <v>219</v>
      </c>
      <c r="G158" s="6" t="s">
        <v>145</v>
      </c>
      <c r="H158" s="7">
        <v>4955</v>
      </c>
      <c r="I158" s="8"/>
      <c r="J158" s="101">
        <f>ROUND($I$158*$H$158,2)</f>
        <v>0</v>
      </c>
      <c r="K158" s="5" t="s">
        <v>84</v>
      </c>
      <c r="L158" s="38"/>
      <c r="M158" s="102"/>
      <c r="N158" s="103" t="s">
        <v>36</v>
      </c>
      <c r="P158" s="104">
        <f>$O$158*$H$158</f>
        <v>0</v>
      </c>
      <c r="Q158" s="104">
        <v>0</v>
      </c>
      <c r="R158" s="104">
        <f>$Q$158*$H$158</f>
        <v>0</v>
      </c>
      <c r="S158" s="104">
        <v>0</v>
      </c>
      <c r="T158" s="105">
        <f>$S$158*$H$158</f>
        <v>0</v>
      </c>
      <c r="AR158" s="35" t="s">
        <v>85</v>
      </c>
      <c r="AT158" s="35" t="s">
        <v>80</v>
      </c>
      <c r="AU158" s="35" t="s">
        <v>8</v>
      </c>
      <c r="AY158" s="1" t="s">
        <v>78</v>
      </c>
      <c r="BE158" s="106">
        <f>IF($N$158="základní",$J$158,0)</f>
        <v>0</v>
      </c>
      <c r="BF158" s="106">
        <f>IF($N$158="snížená",$J$158,0)</f>
        <v>0</v>
      </c>
      <c r="BG158" s="106">
        <f>IF($N$158="zákl. přenesená",$J$158,0)</f>
        <v>0</v>
      </c>
      <c r="BH158" s="106">
        <f>IF($N$158="sníž. přenesená",$J$158,0)</f>
        <v>0</v>
      </c>
      <c r="BI158" s="106">
        <f>IF($N$158="nulová",$J$158,0)</f>
        <v>0</v>
      </c>
      <c r="BJ158" s="35" t="s">
        <v>76</v>
      </c>
      <c r="BK158" s="106">
        <f>ROUND($I$158*$H$158,2)</f>
        <v>0</v>
      </c>
      <c r="BL158" s="35" t="s">
        <v>85</v>
      </c>
      <c r="BM158" s="35" t="s">
        <v>220</v>
      </c>
    </row>
    <row r="159" spans="2:47" s="1" customFormat="1" ht="27" customHeight="1">
      <c r="B159" s="38"/>
      <c r="D159" s="107" t="s">
        <v>87</v>
      </c>
      <c r="F159" s="108" t="s">
        <v>221</v>
      </c>
      <c r="I159" s="126"/>
      <c r="L159" s="38"/>
      <c r="M159" s="109"/>
      <c r="T159" s="110"/>
      <c r="AT159" s="1" t="s">
        <v>87</v>
      </c>
      <c r="AU159" s="1" t="s">
        <v>8</v>
      </c>
    </row>
    <row r="160" spans="2:51" s="1" customFormat="1" ht="15.75" customHeight="1">
      <c r="B160" s="10"/>
      <c r="D160" s="111" t="s">
        <v>89</v>
      </c>
      <c r="E160" s="13"/>
      <c r="F160" s="112" t="s">
        <v>205</v>
      </c>
      <c r="H160" s="113">
        <v>4955</v>
      </c>
      <c r="I160" s="126"/>
      <c r="L160" s="10"/>
      <c r="M160" s="11"/>
      <c r="T160" s="12"/>
      <c r="AT160" s="13" t="s">
        <v>89</v>
      </c>
      <c r="AU160" s="13" t="s">
        <v>8</v>
      </c>
      <c r="AV160" s="13" t="s">
        <v>8</v>
      </c>
      <c r="AW160" s="13" t="s">
        <v>48</v>
      </c>
      <c r="AX160" s="13" t="s">
        <v>76</v>
      </c>
      <c r="AY160" s="13" t="s">
        <v>78</v>
      </c>
    </row>
    <row r="161" spans="2:63" s="90" customFormat="1" ht="30.75" customHeight="1">
      <c r="B161" s="91"/>
      <c r="D161" s="92" t="s">
        <v>73</v>
      </c>
      <c r="E161" s="99" t="s">
        <v>124</v>
      </c>
      <c r="F161" s="99" t="s">
        <v>222</v>
      </c>
      <c r="I161" s="127"/>
      <c r="J161" s="100">
        <f>$BK$161</f>
        <v>0</v>
      </c>
      <c r="L161" s="91"/>
      <c r="M161" s="95"/>
      <c r="P161" s="96">
        <f>SUM($P$162:$P$182)</f>
        <v>0</v>
      </c>
      <c r="R161" s="96">
        <f>SUM($R$162:$R$182)</f>
        <v>14.56138779</v>
      </c>
      <c r="T161" s="97">
        <f>SUM($T$162:$T$182)</f>
        <v>0</v>
      </c>
      <c r="AR161" s="92" t="s">
        <v>76</v>
      </c>
      <c r="AT161" s="92" t="s">
        <v>73</v>
      </c>
      <c r="AU161" s="92" t="s">
        <v>76</v>
      </c>
      <c r="AY161" s="92" t="s">
        <v>78</v>
      </c>
      <c r="BK161" s="98">
        <f>SUM($BK$162:$BK$182)</f>
        <v>0</v>
      </c>
    </row>
    <row r="162" spans="2:65" s="1" customFormat="1" ht="15.75" customHeight="1">
      <c r="B162" s="38"/>
      <c r="C162" s="3" t="s">
        <v>223</v>
      </c>
      <c r="D162" s="3" t="s">
        <v>80</v>
      </c>
      <c r="E162" s="4" t="s">
        <v>224</v>
      </c>
      <c r="F162" s="5" t="s">
        <v>225</v>
      </c>
      <c r="G162" s="6" t="s">
        <v>226</v>
      </c>
      <c r="H162" s="7">
        <v>15</v>
      </c>
      <c r="I162" s="8"/>
      <c r="J162" s="101">
        <f>ROUND($I$162*$H$162,2)</f>
        <v>0</v>
      </c>
      <c r="K162" s="5" t="s">
        <v>84</v>
      </c>
      <c r="L162" s="38"/>
      <c r="M162" s="102"/>
      <c r="N162" s="103" t="s">
        <v>36</v>
      </c>
      <c r="P162" s="104">
        <f>$O$162*$H$162</f>
        <v>0</v>
      </c>
      <c r="Q162" s="104">
        <v>0.3409</v>
      </c>
      <c r="R162" s="104">
        <f>$Q$162*$H$162</f>
        <v>5.1135</v>
      </c>
      <c r="S162" s="104">
        <v>0</v>
      </c>
      <c r="T162" s="105">
        <f>$S$162*$H$162</f>
        <v>0</v>
      </c>
      <c r="AR162" s="35" t="s">
        <v>85</v>
      </c>
      <c r="AT162" s="35" t="s">
        <v>80</v>
      </c>
      <c r="AU162" s="35" t="s">
        <v>8</v>
      </c>
      <c r="AY162" s="1" t="s">
        <v>78</v>
      </c>
      <c r="BE162" s="106">
        <f>IF($N$162="základní",$J$162,0)</f>
        <v>0</v>
      </c>
      <c r="BF162" s="106">
        <f>IF($N$162="snížená",$J$162,0)</f>
        <v>0</v>
      </c>
      <c r="BG162" s="106">
        <f>IF($N$162="zákl. přenesená",$J$162,0)</f>
        <v>0</v>
      </c>
      <c r="BH162" s="106">
        <f>IF($N$162="sníž. přenesená",$J$162,0)</f>
        <v>0</v>
      </c>
      <c r="BI162" s="106">
        <f>IF($N$162="nulová",$J$162,0)</f>
        <v>0</v>
      </c>
      <c r="BJ162" s="35" t="s">
        <v>76</v>
      </c>
      <c r="BK162" s="106">
        <f>ROUND($I$162*$H$162,2)</f>
        <v>0</v>
      </c>
      <c r="BL162" s="35" t="s">
        <v>85</v>
      </c>
      <c r="BM162" s="35" t="s">
        <v>227</v>
      </c>
    </row>
    <row r="163" spans="2:47" s="1" customFormat="1" ht="16.5" customHeight="1">
      <c r="B163" s="38"/>
      <c r="D163" s="107" t="s">
        <v>87</v>
      </c>
      <c r="F163" s="108" t="s">
        <v>225</v>
      </c>
      <c r="I163" s="126"/>
      <c r="L163" s="38"/>
      <c r="M163" s="109"/>
      <c r="T163" s="110"/>
      <c r="AT163" s="1" t="s">
        <v>87</v>
      </c>
      <c r="AU163" s="1" t="s">
        <v>8</v>
      </c>
    </row>
    <row r="164" spans="2:51" s="1" customFormat="1" ht="15.75" customHeight="1">
      <c r="B164" s="10"/>
      <c r="D164" s="111" t="s">
        <v>89</v>
      </c>
      <c r="E164" s="13"/>
      <c r="F164" s="112" t="s">
        <v>228</v>
      </c>
      <c r="H164" s="113">
        <v>15</v>
      </c>
      <c r="I164" s="126"/>
      <c r="L164" s="10"/>
      <c r="M164" s="11"/>
      <c r="T164" s="12"/>
      <c r="AT164" s="13" t="s">
        <v>89</v>
      </c>
      <c r="AU164" s="13" t="s">
        <v>8</v>
      </c>
      <c r="AV164" s="13" t="s">
        <v>8</v>
      </c>
      <c r="AW164" s="13" t="s">
        <v>48</v>
      </c>
      <c r="AX164" s="13" t="s">
        <v>76</v>
      </c>
      <c r="AY164" s="13" t="s">
        <v>78</v>
      </c>
    </row>
    <row r="165" spans="2:65" s="1" customFormat="1" ht="15.75" customHeight="1">
      <c r="B165" s="38"/>
      <c r="C165" s="114" t="s">
        <v>229</v>
      </c>
      <c r="D165" s="114" t="s">
        <v>177</v>
      </c>
      <c r="E165" s="115" t="s">
        <v>230</v>
      </c>
      <c r="F165" s="116" t="s">
        <v>231</v>
      </c>
      <c r="G165" s="117" t="s">
        <v>226</v>
      </c>
      <c r="H165" s="118">
        <v>15</v>
      </c>
      <c r="I165" s="128"/>
      <c r="J165" s="119">
        <f>ROUND($I$165*$H$165,2)</f>
        <v>0</v>
      </c>
      <c r="K165" s="116" t="s">
        <v>84</v>
      </c>
      <c r="L165" s="120"/>
      <c r="M165" s="121"/>
      <c r="N165" s="122" t="s">
        <v>36</v>
      </c>
      <c r="P165" s="104">
        <f>$O$165*$H$165</f>
        <v>0</v>
      </c>
      <c r="Q165" s="104">
        <v>0.097</v>
      </c>
      <c r="R165" s="104">
        <f>$Q$165*$H$165</f>
        <v>1.455</v>
      </c>
      <c r="S165" s="104">
        <v>0</v>
      </c>
      <c r="T165" s="105">
        <f>$S$165*$H$165</f>
        <v>0</v>
      </c>
      <c r="AR165" s="35" t="s">
        <v>232</v>
      </c>
      <c r="AT165" s="35" t="s">
        <v>177</v>
      </c>
      <c r="AU165" s="35" t="s">
        <v>8</v>
      </c>
      <c r="AY165" s="1" t="s">
        <v>78</v>
      </c>
      <c r="BE165" s="106">
        <f>IF($N$165="základní",$J$165,0)</f>
        <v>0</v>
      </c>
      <c r="BF165" s="106">
        <f>IF($N$165="snížená",$J$165,0)</f>
        <v>0</v>
      </c>
      <c r="BG165" s="106">
        <f>IF($N$165="zákl. přenesená",$J$165,0)</f>
        <v>0</v>
      </c>
      <c r="BH165" s="106">
        <f>IF($N$165="sníž. přenesená",$J$165,0)</f>
        <v>0</v>
      </c>
      <c r="BI165" s="106">
        <f>IF($N$165="nulová",$J$165,0)</f>
        <v>0</v>
      </c>
      <c r="BJ165" s="35" t="s">
        <v>76</v>
      </c>
      <c r="BK165" s="106">
        <f>ROUND($I$165*$H$165,2)</f>
        <v>0</v>
      </c>
      <c r="BL165" s="35" t="s">
        <v>232</v>
      </c>
      <c r="BM165" s="35" t="s">
        <v>233</v>
      </c>
    </row>
    <row r="166" spans="2:47" s="1" customFormat="1" ht="16.5" customHeight="1">
      <c r="B166" s="38"/>
      <c r="D166" s="107" t="s">
        <v>87</v>
      </c>
      <c r="F166" s="108" t="s">
        <v>234</v>
      </c>
      <c r="I166" s="126"/>
      <c r="L166" s="38"/>
      <c r="M166" s="109"/>
      <c r="T166" s="110"/>
      <c r="AT166" s="1" t="s">
        <v>87</v>
      </c>
      <c r="AU166" s="1" t="s">
        <v>8</v>
      </c>
    </row>
    <row r="167" spans="2:65" s="1" customFormat="1" ht="15.75" customHeight="1">
      <c r="B167" s="38"/>
      <c r="C167" s="114" t="s">
        <v>235</v>
      </c>
      <c r="D167" s="114" t="s">
        <v>177</v>
      </c>
      <c r="E167" s="115" t="s">
        <v>236</v>
      </c>
      <c r="F167" s="116" t="s">
        <v>237</v>
      </c>
      <c r="G167" s="117" t="s">
        <v>226</v>
      </c>
      <c r="H167" s="118">
        <v>15</v>
      </c>
      <c r="I167" s="128"/>
      <c r="J167" s="119">
        <f>ROUND($I$167*$H$167,2)</f>
        <v>0</v>
      </c>
      <c r="K167" s="116" t="s">
        <v>84</v>
      </c>
      <c r="L167" s="120"/>
      <c r="M167" s="121"/>
      <c r="N167" s="122" t="s">
        <v>36</v>
      </c>
      <c r="P167" s="104">
        <f>$O$167*$H$167</f>
        <v>0</v>
      </c>
      <c r="Q167" s="104">
        <v>0.111</v>
      </c>
      <c r="R167" s="104">
        <f>$Q$167*$H$167</f>
        <v>1.665</v>
      </c>
      <c r="S167" s="104">
        <v>0</v>
      </c>
      <c r="T167" s="105">
        <f>$S$167*$H$167</f>
        <v>0</v>
      </c>
      <c r="AR167" s="35" t="s">
        <v>232</v>
      </c>
      <c r="AT167" s="35" t="s">
        <v>177</v>
      </c>
      <c r="AU167" s="35" t="s">
        <v>8</v>
      </c>
      <c r="AY167" s="1" t="s">
        <v>78</v>
      </c>
      <c r="BE167" s="106">
        <f>IF($N$167="základní",$J$167,0)</f>
        <v>0</v>
      </c>
      <c r="BF167" s="106">
        <f>IF($N$167="snížená",$J$167,0)</f>
        <v>0</v>
      </c>
      <c r="BG167" s="106">
        <f>IF($N$167="zákl. přenesená",$J$167,0)</f>
        <v>0</v>
      </c>
      <c r="BH167" s="106">
        <f>IF($N$167="sníž. přenesená",$J$167,0)</f>
        <v>0</v>
      </c>
      <c r="BI167" s="106">
        <f>IF($N$167="nulová",$J$167,0)</f>
        <v>0</v>
      </c>
      <c r="BJ167" s="35" t="s">
        <v>76</v>
      </c>
      <c r="BK167" s="106">
        <f>ROUND($I$167*$H$167,2)</f>
        <v>0</v>
      </c>
      <c r="BL167" s="35" t="s">
        <v>232</v>
      </c>
      <c r="BM167" s="35" t="s">
        <v>238</v>
      </c>
    </row>
    <row r="168" spans="2:47" s="1" customFormat="1" ht="16.5" customHeight="1">
      <c r="B168" s="38"/>
      <c r="D168" s="107" t="s">
        <v>87</v>
      </c>
      <c r="F168" s="108" t="s">
        <v>239</v>
      </c>
      <c r="I168" s="126"/>
      <c r="L168" s="38"/>
      <c r="M168" s="109"/>
      <c r="T168" s="110"/>
      <c r="AT168" s="1" t="s">
        <v>87</v>
      </c>
      <c r="AU168" s="1" t="s">
        <v>8</v>
      </c>
    </row>
    <row r="169" spans="2:65" s="1" customFormat="1" ht="15.75" customHeight="1">
      <c r="B169" s="38"/>
      <c r="C169" s="114" t="s">
        <v>240</v>
      </c>
      <c r="D169" s="114" t="s">
        <v>177</v>
      </c>
      <c r="E169" s="115" t="s">
        <v>241</v>
      </c>
      <c r="F169" s="116" t="s">
        <v>242</v>
      </c>
      <c r="G169" s="117" t="s">
        <v>226</v>
      </c>
      <c r="H169" s="118">
        <v>15</v>
      </c>
      <c r="I169" s="128"/>
      <c r="J169" s="119">
        <f>ROUND($I$169*$H$169,2)</f>
        <v>0</v>
      </c>
      <c r="K169" s="116" t="s">
        <v>84</v>
      </c>
      <c r="L169" s="120"/>
      <c r="M169" s="121"/>
      <c r="N169" s="122" t="s">
        <v>36</v>
      </c>
      <c r="P169" s="104">
        <f>$O$169*$H$169</f>
        <v>0</v>
      </c>
      <c r="Q169" s="104">
        <v>0.027</v>
      </c>
      <c r="R169" s="104">
        <f>$Q$169*$H$169</f>
        <v>0.40499999999999997</v>
      </c>
      <c r="S169" s="104">
        <v>0</v>
      </c>
      <c r="T169" s="105">
        <f>$S$169*$H$169</f>
        <v>0</v>
      </c>
      <c r="AR169" s="35" t="s">
        <v>232</v>
      </c>
      <c r="AT169" s="35" t="s">
        <v>177</v>
      </c>
      <c r="AU169" s="35" t="s">
        <v>8</v>
      </c>
      <c r="AY169" s="1" t="s">
        <v>78</v>
      </c>
      <c r="BE169" s="106">
        <f>IF($N$169="základní",$J$169,0)</f>
        <v>0</v>
      </c>
      <c r="BF169" s="106">
        <f>IF($N$169="snížená",$J$169,0)</f>
        <v>0</v>
      </c>
      <c r="BG169" s="106">
        <f>IF($N$169="zákl. přenesená",$J$169,0)</f>
        <v>0</v>
      </c>
      <c r="BH169" s="106">
        <f>IF($N$169="sníž. přenesená",$J$169,0)</f>
        <v>0</v>
      </c>
      <c r="BI169" s="106">
        <f>IF($N$169="nulová",$J$169,0)</f>
        <v>0</v>
      </c>
      <c r="BJ169" s="35" t="s">
        <v>76</v>
      </c>
      <c r="BK169" s="106">
        <f>ROUND($I$169*$H$169,2)</f>
        <v>0</v>
      </c>
      <c r="BL169" s="35" t="s">
        <v>232</v>
      </c>
      <c r="BM169" s="35" t="s">
        <v>243</v>
      </c>
    </row>
    <row r="170" spans="2:47" s="1" customFormat="1" ht="16.5" customHeight="1">
      <c r="B170" s="38"/>
      <c r="D170" s="107" t="s">
        <v>87</v>
      </c>
      <c r="F170" s="108" t="s">
        <v>244</v>
      </c>
      <c r="I170" s="126"/>
      <c r="L170" s="38"/>
      <c r="M170" s="109"/>
      <c r="T170" s="110"/>
      <c r="AT170" s="1" t="s">
        <v>87</v>
      </c>
      <c r="AU170" s="1" t="s">
        <v>8</v>
      </c>
    </row>
    <row r="171" spans="2:65" s="1" customFormat="1" ht="15.75" customHeight="1">
      <c r="B171" s="38"/>
      <c r="C171" s="114" t="s">
        <v>245</v>
      </c>
      <c r="D171" s="114" t="s">
        <v>177</v>
      </c>
      <c r="E171" s="115" t="s">
        <v>246</v>
      </c>
      <c r="F171" s="116" t="s">
        <v>247</v>
      </c>
      <c r="G171" s="117" t="s">
        <v>226</v>
      </c>
      <c r="H171" s="118">
        <v>15</v>
      </c>
      <c r="I171" s="128"/>
      <c r="J171" s="119">
        <f>ROUND($I$171*$H$171,2)</f>
        <v>0</v>
      </c>
      <c r="K171" s="116" t="s">
        <v>84</v>
      </c>
      <c r="L171" s="120"/>
      <c r="M171" s="121"/>
      <c r="N171" s="122" t="s">
        <v>36</v>
      </c>
      <c r="P171" s="104">
        <f>$O$171*$H$171</f>
        <v>0</v>
      </c>
      <c r="Q171" s="104">
        <v>0.061</v>
      </c>
      <c r="R171" s="104">
        <f>$Q$171*$H$171</f>
        <v>0.915</v>
      </c>
      <c r="S171" s="104">
        <v>0</v>
      </c>
      <c r="T171" s="105">
        <f>$S$171*$H$171</f>
        <v>0</v>
      </c>
      <c r="AR171" s="35" t="s">
        <v>232</v>
      </c>
      <c r="AT171" s="35" t="s">
        <v>177</v>
      </c>
      <c r="AU171" s="35" t="s">
        <v>8</v>
      </c>
      <c r="AY171" s="1" t="s">
        <v>78</v>
      </c>
      <c r="BE171" s="106">
        <f>IF($N$171="základní",$J$171,0)</f>
        <v>0</v>
      </c>
      <c r="BF171" s="106">
        <f>IF($N$171="snížená",$J$171,0)</f>
        <v>0</v>
      </c>
      <c r="BG171" s="106">
        <f>IF($N$171="zákl. přenesená",$J$171,0)</f>
        <v>0</v>
      </c>
      <c r="BH171" s="106">
        <f>IF($N$171="sníž. přenesená",$J$171,0)</f>
        <v>0</v>
      </c>
      <c r="BI171" s="106">
        <f>IF($N$171="nulová",$J$171,0)</f>
        <v>0</v>
      </c>
      <c r="BJ171" s="35" t="s">
        <v>76</v>
      </c>
      <c r="BK171" s="106">
        <f>ROUND($I$171*$H$171,2)</f>
        <v>0</v>
      </c>
      <c r="BL171" s="35" t="s">
        <v>232</v>
      </c>
      <c r="BM171" s="35" t="s">
        <v>248</v>
      </c>
    </row>
    <row r="172" spans="2:47" s="1" customFormat="1" ht="16.5" customHeight="1">
      <c r="B172" s="38"/>
      <c r="D172" s="107" t="s">
        <v>87</v>
      </c>
      <c r="F172" s="108" t="s">
        <v>249</v>
      </c>
      <c r="I172" s="126"/>
      <c r="L172" s="38"/>
      <c r="M172" s="109"/>
      <c r="T172" s="110"/>
      <c r="AT172" s="1" t="s">
        <v>87</v>
      </c>
      <c r="AU172" s="1" t="s">
        <v>8</v>
      </c>
    </row>
    <row r="173" spans="2:65" s="1" customFormat="1" ht="15.75" customHeight="1">
      <c r="B173" s="38"/>
      <c r="C173" s="114" t="s">
        <v>250</v>
      </c>
      <c r="D173" s="114" t="s">
        <v>177</v>
      </c>
      <c r="E173" s="115" t="s">
        <v>251</v>
      </c>
      <c r="F173" s="116" t="s">
        <v>252</v>
      </c>
      <c r="G173" s="117" t="s">
        <v>226</v>
      </c>
      <c r="H173" s="118">
        <v>15</v>
      </c>
      <c r="I173" s="128"/>
      <c r="J173" s="119">
        <f>ROUND($I$173*$H$173,2)</f>
        <v>0</v>
      </c>
      <c r="K173" s="116" t="s">
        <v>84</v>
      </c>
      <c r="L173" s="120"/>
      <c r="M173" s="121"/>
      <c r="N173" s="122" t="s">
        <v>36</v>
      </c>
      <c r="P173" s="104">
        <f>$O$173*$H$173</f>
        <v>0</v>
      </c>
      <c r="Q173" s="104">
        <v>0.06</v>
      </c>
      <c r="R173" s="104">
        <f>$Q$173*$H$173</f>
        <v>0.8999999999999999</v>
      </c>
      <c r="S173" s="104">
        <v>0</v>
      </c>
      <c r="T173" s="105">
        <f>$S$173*$H$173</f>
        <v>0</v>
      </c>
      <c r="AR173" s="35" t="s">
        <v>232</v>
      </c>
      <c r="AT173" s="35" t="s">
        <v>177</v>
      </c>
      <c r="AU173" s="35" t="s">
        <v>8</v>
      </c>
      <c r="AY173" s="1" t="s">
        <v>78</v>
      </c>
      <c r="BE173" s="106">
        <f>IF($N$173="základní",$J$173,0)</f>
        <v>0</v>
      </c>
      <c r="BF173" s="106">
        <f>IF($N$173="snížená",$J$173,0)</f>
        <v>0</v>
      </c>
      <c r="BG173" s="106">
        <f>IF($N$173="zákl. přenesená",$J$173,0)</f>
        <v>0</v>
      </c>
      <c r="BH173" s="106">
        <f>IF($N$173="sníž. přenesená",$J$173,0)</f>
        <v>0</v>
      </c>
      <c r="BI173" s="106">
        <f>IF($N$173="nulová",$J$173,0)</f>
        <v>0</v>
      </c>
      <c r="BJ173" s="35" t="s">
        <v>76</v>
      </c>
      <c r="BK173" s="106">
        <f>ROUND($I$173*$H$173,2)</f>
        <v>0</v>
      </c>
      <c r="BL173" s="35" t="s">
        <v>232</v>
      </c>
      <c r="BM173" s="35" t="s">
        <v>253</v>
      </c>
    </row>
    <row r="174" spans="2:47" s="1" customFormat="1" ht="27" customHeight="1">
      <c r="B174" s="38"/>
      <c r="D174" s="107" t="s">
        <v>87</v>
      </c>
      <c r="F174" s="108" t="s">
        <v>254</v>
      </c>
      <c r="I174" s="126"/>
      <c r="L174" s="38"/>
      <c r="M174" s="109"/>
      <c r="T174" s="110"/>
      <c r="AT174" s="1" t="s">
        <v>87</v>
      </c>
      <c r="AU174" s="1" t="s">
        <v>8</v>
      </c>
    </row>
    <row r="175" spans="2:65" s="1" customFormat="1" ht="15.75" customHeight="1">
      <c r="B175" s="38"/>
      <c r="C175" s="114" t="s">
        <v>255</v>
      </c>
      <c r="D175" s="114" t="s">
        <v>177</v>
      </c>
      <c r="E175" s="115" t="s">
        <v>256</v>
      </c>
      <c r="F175" s="116" t="s">
        <v>257</v>
      </c>
      <c r="G175" s="117" t="s">
        <v>226</v>
      </c>
      <c r="H175" s="118">
        <v>15</v>
      </c>
      <c r="I175" s="128"/>
      <c r="J175" s="119">
        <f>ROUND($I$175*$H$175,2)</f>
        <v>0</v>
      </c>
      <c r="K175" s="116" t="s">
        <v>84</v>
      </c>
      <c r="L175" s="120"/>
      <c r="M175" s="121"/>
      <c r="N175" s="122" t="s">
        <v>36</v>
      </c>
      <c r="P175" s="104">
        <f>$O$175*$H$175</f>
        <v>0</v>
      </c>
      <c r="Q175" s="104">
        <v>0.058</v>
      </c>
      <c r="R175" s="104">
        <f>$Q$175*$H$175</f>
        <v>0.87</v>
      </c>
      <c r="S175" s="104">
        <v>0</v>
      </c>
      <c r="T175" s="105">
        <f>$S$175*$H$175</f>
        <v>0</v>
      </c>
      <c r="AR175" s="35" t="s">
        <v>232</v>
      </c>
      <c r="AT175" s="35" t="s">
        <v>177</v>
      </c>
      <c r="AU175" s="35" t="s">
        <v>8</v>
      </c>
      <c r="AY175" s="1" t="s">
        <v>78</v>
      </c>
      <c r="BE175" s="106">
        <f>IF($N$175="základní",$J$175,0)</f>
        <v>0</v>
      </c>
      <c r="BF175" s="106">
        <f>IF($N$175="snížená",$J$175,0)</f>
        <v>0</v>
      </c>
      <c r="BG175" s="106">
        <f>IF($N$175="zákl. přenesená",$J$175,0)</f>
        <v>0</v>
      </c>
      <c r="BH175" s="106">
        <f>IF($N$175="sníž. přenesená",$J$175,0)</f>
        <v>0</v>
      </c>
      <c r="BI175" s="106">
        <f>IF($N$175="nulová",$J$175,0)</f>
        <v>0</v>
      </c>
      <c r="BJ175" s="35" t="s">
        <v>76</v>
      </c>
      <c r="BK175" s="106">
        <f>ROUND($I$175*$H$175,2)</f>
        <v>0</v>
      </c>
      <c r="BL175" s="35" t="s">
        <v>232</v>
      </c>
      <c r="BM175" s="35" t="s">
        <v>258</v>
      </c>
    </row>
    <row r="176" spans="2:47" s="1" customFormat="1" ht="27" customHeight="1">
      <c r="B176" s="38"/>
      <c r="D176" s="107" t="s">
        <v>87</v>
      </c>
      <c r="F176" s="108" t="s">
        <v>259</v>
      </c>
      <c r="I176" s="126"/>
      <c r="L176" s="38"/>
      <c r="M176" s="109"/>
      <c r="T176" s="110"/>
      <c r="AT176" s="1" t="s">
        <v>87</v>
      </c>
      <c r="AU176" s="1" t="s">
        <v>8</v>
      </c>
    </row>
    <row r="177" spans="2:65" s="1" customFormat="1" ht="15.75" customHeight="1">
      <c r="B177" s="38"/>
      <c r="C177" s="3" t="s">
        <v>260</v>
      </c>
      <c r="D177" s="3" t="s">
        <v>80</v>
      </c>
      <c r="E177" s="4" t="s">
        <v>261</v>
      </c>
      <c r="F177" s="5" t="s">
        <v>262</v>
      </c>
      <c r="G177" s="6" t="s">
        <v>226</v>
      </c>
      <c r="H177" s="7">
        <v>2</v>
      </c>
      <c r="I177" s="8"/>
      <c r="J177" s="101">
        <f>ROUND($I$177*$H$177,2)</f>
        <v>0</v>
      </c>
      <c r="K177" s="5" t="s">
        <v>84</v>
      </c>
      <c r="L177" s="38"/>
      <c r="M177" s="102"/>
      <c r="N177" s="103" t="s">
        <v>36</v>
      </c>
      <c r="P177" s="104">
        <f>$O$177*$H$177</f>
        <v>0</v>
      </c>
      <c r="Q177" s="104">
        <v>0.32974</v>
      </c>
      <c r="R177" s="104">
        <f>$Q$177*$H$177</f>
        <v>0.65948</v>
      </c>
      <c r="S177" s="104">
        <v>0</v>
      </c>
      <c r="T177" s="105">
        <f>$S$177*$H$177</f>
        <v>0</v>
      </c>
      <c r="AR177" s="35" t="s">
        <v>85</v>
      </c>
      <c r="AT177" s="35" t="s">
        <v>80</v>
      </c>
      <c r="AU177" s="35" t="s">
        <v>8</v>
      </c>
      <c r="AY177" s="1" t="s">
        <v>78</v>
      </c>
      <c r="BE177" s="106">
        <f>IF($N$177="základní",$J$177,0)</f>
        <v>0</v>
      </c>
      <c r="BF177" s="106">
        <f>IF($N$177="snížená",$J$177,0)</f>
        <v>0</v>
      </c>
      <c r="BG177" s="106">
        <f>IF($N$177="zákl. přenesená",$J$177,0)</f>
        <v>0</v>
      </c>
      <c r="BH177" s="106">
        <f>IF($N$177="sníž. přenesená",$J$177,0)</f>
        <v>0</v>
      </c>
      <c r="BI177" s="106">
        <f>IF($N$177="nulová",$J$177,0)</f>
        <v>0</v>
      </c>
      <c r="BJ177" s="35" t="s">
        <v>76</v>
      </c>
      <c r="BK177" s="106">
        <f>ROUND($I$177*$H$177,2)</f>
        <v>0</v>
      </c>
      <c r="BL177" s="35" t="s">
        <v>85</v>
      </c>
      <c r="BM177" s="35" t="s">
        <v>263</v>
      </c>
    </row>
    <row r="178" spans="2:47" s="1" customFormat="1" ht="16.5" customHeight="1">
      <c r="B178" s="38"/>
      <c r="D178" s="107" t="s">
        <v>87</v>
      </c>
      <c r="F178" s="108" t="s">
        <v>262</v>
      </c>
      <c r="I178" s="126"/>
      <c r="L178" s="38"/>
      <c r="M178" s="109"/>
      <c r="T178" s="110"/>
      <c r="AT178" s="1" t="s">
        <v>87</v>
      </c>
      <c r="AU178" s="1" t="s">
        <v>8</v>
      </c>
    </row>
    <row r="179" spans="2:51" s="1" customFormat="1" ht="15.75" customHeight="1">
      <c r="B179" s="10"/>
      <c r="D179" s="111" t="s">
        <v>89</v>
      </c>
      <c r="E179" s="13"/>
      <c r="F179" s="112" t="s">
        <v>264</v>
      </c>
      <c r="H179" s="113">
        <v>2</v>
      </c>
      <c r="I179" s="126"/>
      <c r="L179" s="10"/>
      <c r="M179" s="11"/>
      <c r="T179" s="12"/>
      <c r="AT179" s="13" t="s">
        <v>89</v>
      </c>
      <c r="AU179" s="13" t="s">
        <v>8</v>
      </c>
      <c r="AV179" s="13" t="s">
        <v>8</v>
      </c>
      <c r="AW179" s="13" t="s">
        <v>48</v>
      </c>
      <c r="AX179" s="13" t="s">
        <v>76</v>
      </c>
      <c r="AY179" s="13" t="s">
        <v>78</v>
      </c>
    </row>
    <row r="180" spans="2:65" s="1" customFormat="1" ht="15.75" customHeight="1">
      <c r="B180" s="38"/>
      <c r="C180" s="3" t="s">
        <v>265</v>
      </c>
      <c r="D180" s="3" t="s">
        <v>80</v>
      </c>
      <c r="E180" s="4" t="s">
        <v>266</v>
      </c>
      <c r="F180" s="5" t="s">
        <v>267</v>
      </c>
      <c r="G180" s="6" t="s">
        <v>83</v>
      </c>
      <c r="H180" s="7">
        <v>1.051</v>
      </c>
      <c r="I180" s="8"/>
      <c r="J180" s="101">
        <f>ROUND($I$180*$H$180,2)</f>
        <v>0</v>
      </c>
      <c r="K180" s="5" t="s">
        <v>84</v>
      </c>
      <c r="L180" s="38"/>
      <c r="M180" s="102"/>
      <c r="N180" s="103" t="s">
        <v>36</v>
      </c>
      <c r="P180" s="104">
        <f>$O$180*$H$180</f>
        <v>0</v>
      </c>
      <c r="Q180" s="104">
        <v>2.45329</v>
      </c>
      <c r="R180" s="104">
        <f>$Q$180*$H$180</f>
        <v>2.57840779</v>
      </c>
      <c r="S180" s="104">
        <v>0</v>
      </c>
      <c r="T180" s="105">
        <f>$S$180*$H$180</f>
        <v>0</v>
      </c>
      <c r="AR180" s="35" t="s">
        <v>85</v>
      </c>
      <c r="AT180" s="35" t="s">
        <v>80</v>
      </c>
      <c r="AU180" s="35" t="s">
        <v>8</v>
      </c>
      <c r="AY180" s="1" t="s">
        <v>78</v>
      </c>
      <c r="BE180" s="106">
        <f>IF($N$180="základní",$J$180,0)</f>
        <v>0</v>
      </c>
      <c r="BF180" s="106">
        <f>IF($N$180="snížená",$J$180,0)</f>
        <v>0</v>
      </c>
      <c r="BG180" s="106">
        <f>IF($N$180="zákl. přenesená",$J$180,0)</f>
        <v>0</v>
      </c>
      <c r="BH180" s="106">
        <f>IF($N$180="sníž. přenesená",$J$180,0)</f>
        <v>0</v>
      </c>
      <c r="BI180" s="106">
        <f>IF($N$180="nulová",$J$180,0)</f>
        <v>0</v>
      </c>
      <c r="BJ180" s="35" t="s">
        <v>76</v>
      </c>
      <c r="BK180" s="106">
        <f>ROUND($I$180*$H$180,2)</f>
        <v>0</v>
      </c>
      <c r="BL180" s="35" t="s">
        <v>85</v>
      </c>
      <c r="BM180" s="35" t="s">
        <v>268</v>
      </c>
    </row>
    <row r="181" spans="2:47" s="1" customFormat="1" ht="16.5" customHeight="1">
      <c r="B181" s="38"/>
      <c r="D181" s="107" t="s">
        <v>87</v>
      </c>
      <c r="F181" s="108" t="s">
        <v>269</v>
      </c>
      <c r="I181" s="126"/>
      <c r="L181" s="38"/>
      <c r="M181" s="109"/>
      <c r="T181" s="110"/>
      <c r="AT181" s="1" t="s">
        <v>87</v>
      </c>
      <c r="AU181" s="1" t="s">
        <v>8</v>
      </c>
    </row>
    <row r="182" spans="2:51" s="1" customFormat="1" ht="15.75" customHeight="1">
      <c r="B182" s="10"/>
      <c r="D182" s="111" t="s">
        <v>89</v>
      </c>
      <c r="E182" s="13"/>
      <c r="F182" s="112" t="s">
        <v>270</v>
      </c>
      <c r="H182" s="113">
        <v>1.0509</v>
      </c>
      <c r="I182" s="126"/>
      <c r="L182" s="10"/>
      <c r="M182" s="11"/>
      <c r="T182" s="12"/>
      <c r="AT182" s="13" t="s">
        <v>89</v>
      </c>
      <c r="AU182" s="13" t="s">
        <v>8</v>
      </c>
      <c r="AV182" s="13" t="s">
        <v>8</v>
      </c>
      <c r="AW182" s="13" t="s">
        <v>48</v>
      </c>
      <c r="AX182" s="13" t="s">
        <v>76</v>
      </c>
      <c r="AY182" s="13" t="s">
        <v>78</v>
      </c>
    </row>
    <row r="183" spans="2:51" s="1" customFormat="1" ht="15.75" customHeight="1">
      <c r="B183" s="10"/>
      <c r="D183" s="111"/>
      <c r="E183" s="13"/>
      <c r="F183" s="112"/>
      <c r="H183" s="113"/>
      <c r="I183" s="126"/>
      <c r="L183" s="10"/>
      <c r="M183" s="11"/>
      <c r="T183" s="12"/>
      <c r="AT183" s="13"/>
      <c r="AU183" s="13"/>
      <c r="AV183" s="13"/>
      <c r="AW183" s="13"/>
      <c r="AX183" s="13"/>
      <c r="AY183" s="13"/>
    </row>
    <row r="184" spans="2:51" s="1" customFormat="1" ht="15.75" customHeight="1">
      <c r="B184" s="2"/>
      <c r="C184" s="3">
        <v>33</v>
      </c>
      <c r="D184" s="3" t="s">
        <v>314</v>
      </c>
      <c r="E184" s="4">
        <v>230210012</v>
      </c>
      <c r="F184" s="5" t="s">
        <v>315</v>
      </c>
      <c r="G184" s="6" t="s">
        <v>145</v>
      </c>
      <c r="H184" s="7">
        <v>13.2</v>
      </c>
      <c r="I184" s="8"/>
      <c r="J184" s="9">
        <f>H184*I184</f>
        <v>0</v>
      </c>
      <c r="K184" s="5" t="s">
        <v>84</v>
      </c>
      <c r="L184" s="10"/>
      <c r="M184" s="11"/>
      <c r="T184" s="12"/>
      <c r="AT184" s="13"/>
      <c r="AU184" s="13"/>
      <c r="AV184" s="13"/>
      <c r="AW184" s="13"/>
      <c r="AX184" s="13"/>
      <c r="AY184" s="13"/>
    </row>
    <row r="185" spans="2:51" s="1" customFormat="1" ht="15.75" customHeight="1">
      <c r="B185" s="14"/>
      <c r="C185" s="15">
        <v>34</v>
      </c>
      <c r="D185" s="15" t="s">
        <v>316</v>
      </c>
      <c r="E185" s="15">
        <v>628322880</v>
      </c>
      <c r="F185" s="16" t="s">
        <v>317</v>
      </c>
      <c r="G185" s="16" t="s">
        <v>145</v>
      </c>
      <c r="H185" s="17">
        <v>13.2</v>
      </c>
      <c r="I185" s="8"/>
      <c r="J185" s="9">
        <f>H185*I185</f>
        <v>0</v>
      </c>
      <c r="K185" s="18"/>
      <c r="L185" s="10"/>
      <c r="M185" s="11"/>
      <c r="T185" s="12"/>
      <c r="AT185" s="13"/>
      <c r="AU185" s="13"/>
      <c r="AV185" s="13"/>
      <c r="AW185" s="13"/>
      <c r="AX185" s="13"/>
      <c r="AY185" s="13"/>
    </row>
    <row r="186" spans="2:63" s="90" customFormat="1" ht="30.75" customHeight="1">
      <c r="B186" s="91"/>
      <c r="D186" s="92" t="s">
        <v>73</v>
      </c>
      <c r="E186" s="99" t="s">
        <v>130</v>
      </c>
      <c r="F186" s="99" t="s">
        <v>271</v>
      </c>
      <c r="I186" s="127"/>
      <c r="J186" s="100">
        <f>$BK$186</f>
        <v>0</v>
      </c>
      <c r="L186" s="91"/>
      <c r="M186" s="95"/>
      <c r="P186" s="96">
        <f>$P$187+SUM($P$188:$P$208)</f>
        <v>0</v>
      </c>
      <c r="R186" s="96">
        <f>$R$187+SUM($R$188:$R$208)</f>
        <v>376.062379344</v>
      </c>
      <c r="T186" s="97">
        <f>$T$187+SUM($T$188:$T$208)</f>
        <v>0</v>
      </c>
      <c r="AR186" s="92" t="s">
        <v>76</v>
      </c>
      <c r="AT186" s="92" t="s">
        <v>73</v>
      </c>
      <c r="AU186" s="92" t="s">
        <v>76</v>
      </c>
      <c r="AY186" s="92" t="s">
        <v>78</v>
      </c>
      <c r="BK186" s="98">
        <f>$BK$187+SUM($BK$188:$BK$208)</f>
        <v>0</v>
      </c>
    </row>
    <row r="187" spans="2:65" s="1" customFormat="1" ht="15.75" customHeight="1">
      <c r="B187" s="38"/>
      <c r="C187" s="3">
        <v>35</v>
      </c>
      <c r="D187" s="3" t="s">
        <v>80</v>
      </c>
      <c r="E187" s="4" t="s">
        <v>272</v>
      </c>
      <c r="F187" s="5" t="s">
        <v>273</v>
      </c>
      <c r="G187" s="6" t="s">
        <v>226</v>
      </c>
      <c r="H187" s="7">
        <v>13</v>
      </c>
      <c r="I187" s="8"/>
      <c r="J187" s="101">
        <f>ROUND($I$187*$H$187,2)</f>
        <v>0</v>
      </c>
      <c r="K187" s="5" t="s">
        <v>84</v>
      </c>
      <c r="L187" s="38"/>
      <c r="M187" s="102"/>
      <c r="N187" s="103" t="s">
        <v>36</v>
      </c>
      <c r="P187" s="104">
        <f>$O$187*$H$187</f>
        <v>0</v>
      </c>
      <c r="Q187" s="104">
        <v>0.0007</v>
      </c>
      <c r="R187" s="104">
        <f>$Q$187*$H$187</f>
        <v>0.0091</v>
      </c>
      <c r="S187" s="104">
        <v>0</v>
      </c>
      <c r="T187" s="105">
        <f>$S$187*$H$187</f>
        <v>0</v>
      </c>
      <c r="AR187" s="35" t="s">
        <v>85</v>
      </c>
      <c r="AT187" s="35" t="s">
        <v>80</v>
      </c>
      <c r="AU187" s="35" t="s">
        <v>8</v>
      </c>
      <c r="AY187" s="1" t="s">
        <v>78</v>
      </c>
      <c r="BE187" s="106">
        <f>IF($N$187="základní",$J$187,0)</f>
        <v>0</v>
      </c>
      <c r="BF187" s="106">
        <f>IF($N$187="snížená",$J$187,0)</f>
        <v>0</v>
      </c>
      <c r="BG187" s="106">
        <f>IF($N$187="zákl. přenesená",$J$187,0)</f>
        <v>0</v>
      </c>
      <c r="BH187" s="106">
        <f>IF($N$187="sníž. přenesená",$J$187,0)</f>
        <v>0</v>
      </c>
      <c r="BI187" s="106">
        <f>IF($N$187="nulová",$J$187,0)</f>
        <v>0</v>
      </c>
      <c r="BJ187" s="35" t="s">
        <v>76</v>
      </c>
      <c r="BK187" s="106">
        <f>ROUND($I$187*$H$187,2)</f>
        <v>0</v>
      </c>
      <c r="BL187" s="35" t="s">
        <v>85</v>
      </c>
      <c r="BM187" s="35" t="s">
        <v>274</v>
      </c>
    </row>
    <row r="188" spans="2:47" s="1" customFormat="1" ht="16.5" customHeight="1">
      <c r="B188" s="38"/>
      <c r="D188" s="107" t="s">
        <v>87</v>
      </c>
      <c r="F188" s="108" t="s">
        <v>275</v>
      </c>
      <c r="I188" s="126"/>
      <c r="L188" s="38"/>
      <c r="M188" s="109"/>
      <c r="T188" s="110"/>
      <c r="AT188" s="1" t="s">
        <v>87</v>
      </c>
      <c r="AU188" s="1" t="s">
        <v>8</v>
      </c>
    </row>
    <row r="189" spans="2:51" s="1" customFormat="1" ht="15.75" customHeight="1">
      <c r="B189" s="10"/>
      <c r="D189" s="111" t="s">
        <v>89</v>
      </c>
      <c r="E189" s="13"/>
      <c r="F189" s="112" t="s">
        <v>276</v>
      </c>
      <c r="H189" s="113">
        <v>13</v>
      </c>
      <c r="I189" s="126"/>
      <c r="L189" s="10"/>
      <c r="M189" s="11"/>
      <c r="T189" s="12"/>
      <c r="AT189" s="13" t="s">
        <v>89</v>
      </c>
      <c r="AU189" s="13" t="s">
        <v>8</v>
      </c>
      <c r="AV189" s="13" t="s">
        <v>8</v>
      </c>
      <c r="AW189" s="13" t="s">
        <v>48</v>
      </c>
      <c r="AX189" s="13" t="s">
        <v>76</v>
      </c>
      <c r="AY189" s="13" t="s">
        <v>78</v>
      </c>
    </row>
    <row r="190" spans="2:65" s="1" customFormat="1" ht="15.75" customHeight="1">
      <c r="B190" s="38"/>
      <c r="C190" s="114">
        <v>36</v>
      </c>
      <c r="D190" s="114" t="s">
        <v>177</v>
      </c>
      <c r="E190" s="115" t="s">
        <v>277</v>
      </c>
      <c r="F190" s="116" t="s">
        <v>278</v>
      </c>
      <c r="G190" s="117" t="s">
        <v>226</v>
      </c>
      <c r="H190" s="118">
        <v>4</v>
      </c>
      <c r="I190" s="128"/>
      <c r="J190" s="119">
        <f>ROUND($I$190*$H$190,2)</f>
        <v>0</v>
      </c>
      <c r="K190" s="116" t="s">
        <v>84</v>
      </c>
      <c r="L190" s="120"/>
      <c r="M190" s="121"/>
      <c r="N190" s="122" t="s">
        <v>36</v>
      </c>
      <c r="P190" s="104">
        <f>$O$190*$H$190</f>
        <v>0</v>
      </c>
      <c r="Q190" s="104">
        <v>0.0031</v>
      </c>
      <c r="R190" s="104">
        <f>$Q$190*$H$190</f>
        <v>0.0124</v>
      </c>
      <c r="S190" s="104">
        <v>0</v>
      </c>
      <c r="T190" s="105">
        <f>$S$190*$H$190</f>
        <v>0</v>
      </c>
      <c r="AR190" s="35" t="s">
        <v>124</v>
      </c>
      <c r="AT190" s="35" t="s">
        <v>177</v>
      </c>
      <c r="AU190" s="35" t="s">
        <v>8</v>
      </c>
      <c r="AY190" s="1" t="s">
        <v>78</v>
      </c>
      <c r="BE190" s="106">
        <f>IF($N$190="základní",$J$190,0)</f>
        <v>0</v>
      </c>
      <c r="BF190" s="106">
        <f>IF($N$190="snížená",$J$190,0)</f>
        <v>0</v>
      </c>
      <c r="BG190" s="106">
        <f>IF($N$190="zákl. přenesená",$J$190,0)</f>
        <v>0</v>
      </c>
      <c r="BH190" s="106">
        <f>IF($N$190="sníž. přenesená",$J$190,0)</f>
        <v>0</v>
      </c>
      <c r="BI190" s="106">
        <f>IF($N$190="nulová",$J$190,0)</f>
        <v>0</v>
      </c>
      <c r="BJ190" s="35" t="s">
        <v>76</v>
      </c>
      <c r="BK190" s="106">
        <f>ROUND($I$190*$H$190,2)</f>
        <v>0</v>
      </c>
      <c r="BL190" s="35" t="s">
        <v>85</v>
      </c>
      <c r="BM190" s="35" t="s">
        <v>279</v>
      </c>
    </row>
    <row r="191" spans="2:47" s="1" customFormat="1" ht="27" customHeight="1">
      <c r="B191" s="38"/>
      <c r="D191" s="107" t="s">
        <v>87</v>
      </c>
      <c r="F191" s="108" t="s">
        <v>280</v>
      </c>
      <c r="I191" s="126"/>
      <c r="L191" s="38"/>
      <c r="M191" s="109"/>
      <c r="T191" s="110"/>
      <c r="AT191" s="1" t="s">
        <v>87</v>
      </c>
      <c r="AU191" s="1" t="s">
        <v>8</v>
      </c>
    </row>
    <row r="192" spans="2:65" s="1" customFormat="1" ht="15.75" customHeight="1">
      <c r="B192" s="38"/>
      <c r="C192" s="114">
        <v>37</v>
      </c>
      <c r="D192" s="114" t="s">
        <v>177</v>
      </c>
      <c r="E192" s="115" t="s">
        <v>281</v>
      </c>
      <c r="F192" s="116" t="s">
        <v>282</v>
      </c>
      <c r="G192" s="117" t="s">
        <v>226</v>
      </c>
      <c r="H192" s="118">
        <v>3</v>
      </c>
      <c r="I192" s="128"/>
      <c r="J192" s="119">
        <f>ROUND($I$192*$H$192,2)</f>
        <v>0</v>
      </c>
      <c r="K192" s="116" t="s">
        <v>84</v>
      </c>
      <c r="L192" s="120"/>
      <c r="M192" s="121"/>
      <c r="N192" s="122" t="s">
        <v>36</v>
      </c>
      <c r="P192" s="104">
        <f>$O$192*$H$192</f>
        <v>0</v>
      </c>
      <c r="Q192" s="104">
        <v>0.0031</v>
      </c>
      <c r="R192" s="104">
        <f>$Q$192*$H$192</f>
        <v>0.0093</v>
      </c>
      <c r="S192" s="104">
        <v>0</v>
      </c>
      <c r="T192" s="105">
        <f>$S$192*$H$192</f>
        <v>0</v>
      </c>
      <c r="AR192" s="35" t="s">
        <v>124</v>
      </c>
      <c r="AT192" s="35" t="s">
        <v>177</v>
      </c>
      <c r="AU192" s="35" t="s">
        <v>8</v>
      </c>
      <c r="AY192" s="1" t="s">
        <v>78</v>
      </c>
      <c r="BE192" s="106">
        <f>IF($N$192="základní",$J$192,0)</f>
        <v>0</v>
      </c>
      <c r="BF192" s="106">
        <f>IF($N$192="snížená",$J$192,0)</f>
        <v>0</v>
      </c>
      <c r="BG192" s="106">
        <f>IF($N$192="zákl. přenesená",$J$192,0)</f>
        <v>0</v>
      </c>
      <c r="BH192" s="106">
        <f>IF($N$192="sníž. přenesená",$J$192,0)</f>
        <v>0</v>
      </c>
      <c r="BI192" s="106">
        <f>IF($N$192="nulová",$J$192,0)</f>
        <v>0</v>
      </c>
      <c r="BJ192" s="35" t="s">
        <v>76</v>
      </c>
      <c r="BK192" s="106">
        <f>ROUND($I$192*$H$192,2)</f>
        <v>0</v>
      </c>
      <c r="BL192" s="35" t="s">
        <v>85</v>
      </c>
      <c r="BM192" s="35" t="s">
        <v>283</v>
      </c>
    </row>
    <row r="193" spans="2:47" s="1" customFormat="1" ht="38.25" customHeight="1">
      <c r="B193" s="38"/>
      <c r="D193" s="107" t="s">
        <v>87</v>
      </c>
      <c r="F193" s="108" t="s">
        <v>284</v>
      </c>
      <c r="I193" s="126"/>
      <c r="L193" s="38"/>
      <c r="M193" s="109"/>
      <c r="T193" s="110"/>
      <c r="AT193" s="1" t="s">
        <v>87</v>
      </c>
      <c r="AU193" s="1" t="s">
        <v>8</v>
      </c>
    </row>
    <row r="194" spans="2:51" s="1" customFormat="1" ht="15.75" customHeight="1">
      <c r="B194" s="10"/>
      <c r="D194" s="111" t="s">
        <v>89</v>
      </c>
      <c r="E194" s="13"/>
      <c r="F194" s="112" t="s">
        <v>96</v>
      </c>
      <c r="H194" s="113">
        <v>3</v>
      </c>
      <c r="I194" s="126"/>
      <c r="L194" s="10"/>
      <c r="M194" s="11"/>
      <c r="T194" s="12"/>
      <c r="AT194" s="13" t="s">
        <v>89</v>
      </c>
      <c r="AU194" s="13" t="s">
        <v>8</v>
      </c>
      <c r="AV194" s="13" t="s">
        <v>8</v>
      </c>
      <c r="AW194" s="13" t="s">
        <v>48</v>
      </c>
      <c r="AX194" s="13" t="s">
        <v>76</v>
      </c>
      <c r="AY194" s="13" t="s">
        <v>78</v>
      </c>
    </row>
    <row r="195" spans="2:65" s="1" customFormat="1" ht="15.75" customHeight="1">
      <c r="B195" s="38"/>
      <c r="C195" s="114">
        <v>38</v>
      </c>
      <c r="D195" s="114" t="s">
        <v>177</v>
      </c>
      <c r="E195" s="115" t="s">
        <v>285</v>
      </c>
      <c r="F195" s="116" t="s">
        <v>286</v>
      </c>
      <c r="G195" s="117" t="s">
        <v>226</v>
      </c>
      <c r="H195" s="118">
        <v>6</v>
      </c>
      <c r="I195" s="128"/>
      <c r="J195" s="119">
        <f>ROUND($I$195*$H$195,2)</f>
        <v>0</v>
      </c>
      <c r="K195" s="116" t="s">
        <v>84</v>
      </c>
      <c r="L195" s="120"/>
      <c r="M195" s="121"/>
      <c r="N195" s="122" t="s">
        <v>36</v>
      </c>
      <c r="P195" s="104">
        <f>$O$195*$H$195</f>
        <v>0</v>
      </c>
      <c r="Q195" s="104">
        <v>0.0031</v>
      </c>
      <c r="R195" s="104">
        <f>$Q$195*$H$195</f>
        <v>0.0186</v>
      </c>
      <c r="S195" s="104">
        <v>0</v>
      </c>
      <c r="T195" s="105">
        <f>$S$195*$H$195</f>
        <v>0</v>
      </c>
      <c r="AR195" s="35" t="s">
        <v>124</v>
      </c>
      <c r="AT195" s="35" t="s">
        <v>177</v>
      </c>
      <c r="AU195" s="35" t="s">
        <v>8</v>
      </c>
      <c r="AY195" s="1" t="s">
        <v>78</v>
      </c>
      <c r="BE195" s="106">
        <f>IF($N$195="základní",$J$195,0)</f>
        <v>0</v>
      </c>
      <c r="BF195" s="106">
        <f>IF($N$195="snížená",$J$195,0)</f>
        <v>0</v>
      </c>
      <c r="BG195" s="106">
        <f>IF($N$195="zákl. přenesená",$J$195,0)</f>
        <v>0</v>
      </c>
      <c r="BH195" s="106">
        <f>IF($N$195="sníž. přenesená",$J$195,0)</f>
        <v>0</v>
      </c>
      <c r="BI195" s="106">
        <f>IF($N$195="nulová",$J$195,0)</f>
        <v>0</v>
      </c>
      <c r="BJ195" s="35" t="s">
        <v>76</v>
      </c>
      <c r="BK195" s="106">
        <f>ROUND($I$195*$H$195,2)</f>
        <v>0</v>
      </c>
      <c r="BL195" s="35" t="s">
        <v>85</v>
      </c>
      <c r="BM195" s="35" t="s">
        <v>287</v>
      </c>
    </row>
    <row r="196" spans="2:47" s="1" customFormat="1" ht="38.25" customHeight="1">
      <c r="B196" s="38"/>
      <c r="D196" s="107" t="s">
        <v>87</v>
      </c>
      <c r="F196" s="108" t="s">
        <v>288</v>
      </c>
      <c r="I196" s="126"/>
      <c r="L196" s="38"/>
      <c r="M196" s="109"/>
      <c r="T196" s="110"/>
      <c r="AT196" s="1" t="s">
        <v>87</v>
      </c>
      <c r="AU196" s="1" t="s">
        <v>8</v>
      </c>
    </row>
    <row r="197" spans="2:51" s="1" customFormat="1" ht="15.75" customHeight="1">
      <c r="B197" s="10"/>
      <c r="D197" s="111" t="s">
        <v>89</v>
      </c>
      <c r="E197" s="13"/>
      <c r="F197" s="112" t="s">
        <v>289</v>
      </c>
      <c r="H197" s="113">
        <v>6</v>
      </c>
      <c r="I197" s="126"/>
      <c r="L197" s="10"/>
      <c r="M197" s="11"/>
      <c r="T197" s="12"/>
      <c r="AT197" s="13" t="s">
        <v>89</v>
      </c>
      <c r="AU197" s="13" t="s">
        <v>8</v>
      </c>
      <c r="AV197" s="13" t="s">
        <v>8</v>
      </c>
      <c r="AW197" s="13" t="s">
        <v>48</v>
      </c>
      <c r="AX197" s="13" t="s">
        <v>76</v>
      </c>
      <c r="AY197" s="13" t="s">
        <v>78</v>
      </c>
    </row>
    <row r="198" spans="2:65" s="1" customFormat="1" ht="15.75" customHeight="1">
      <c r="B198" s="38"/>
      <c r="C198" s="3">
        <v>39</v>
      </c>
      <c r="D198" s="3" t="s">
        <v>80</v>
      </c>
      <c r="E198" s="4" t="s">
        <v>290</v>
      </c>
      <c r="F198" s="5" t="s">
        <v>291</v>
      </c>
      <c r="G198" s="6" t="s">
        <v>226</v>
      </c>
      <c r="H198" s="7">
        <v>10</v>
      </c>
      <c r="I198" s="8"/>
      <c r="J198" s="101">
        <f>ROUND($I$198*$H$198,2)</f>
        <v>0</v>
      </c>
      <c r="K198" s="5" t="s">
        <v>84</v>
      </c>
      <c r="L198" s="38"/>
      <c r="M198" s="102"/>
      <c r="N198" s="103" t="s">
        <v>36</v>
      </c>
      <c r="P198" s="104">
        <f>$O$198*$H$198</f>
        <v>0</v>
      </c>
      <c r="Q198" s="104">
        <v>0.112405</v>
      </c>
      <c r="R198" s="104">
        <f>$Q$198*$H$198</f>
        <v>1.12405</v>
      </c>
      <c r="S198" s="104">
        <v>0</v>
      </c>
      <c r="T198" s="105">
        <f>$S$198*$H$198</f>
        <v>0</v>
      </c>
      <c r="AR198" s="35" t="s">
        <v>85</v>
      </c>
      <c r="AT198" s="35" t="s">
        <v>80</v>
      </c>
      <c r="AU198" s="35" t="s">
        <v>8</v>
      </c>
      <c r="AY198" s="1" t="s">
        <v>78</v>
      </c>
      <c r="BE198" s="106">
        <f>IF($N$198="základní",$J$198,0)</f>
        <v>0</v>
      </c>
      <c r="BF198" s="106">
        <f>IF($N$198="snížená",$J$198,0)</f>
        <v>0</v>
      </c>
      <c r="BG198" s="106">
        <f>IF($N$198="zákl. přenesená",$J$198,0)</f>
        <v>0</v>
      </c>
      <c r="BH198" s="106">
        <f>IF($N$198="sníž. přenesená",$J$198,0)</f>
        <v>0</v>
      </c>
      <c r="BI198" s="106">
        <f>IF($N$198="nulová",$J$198,0)</f>
        <v>0</v>
      </c>
      <c r="BJ198" s="35" t="s">
        <v>76</v>
      </c>
      <c r="BK198" s="106">
        <f>ROUND($I$198*$H$198,2)</f>
        <v>0</v>
      </c>
      <c r="BL198" s="35" t="s">
        <v>85</v>
      </c>
      <c r="BM198" s="35" t="s">
        <v>292</v>
      </c>
    </row>
    <row r="199" spans="2:47" s="1" customFormat="1" ht="16.5" customHeight="1">
      <c r="B199" s="38"/>
      <c r="D199" s="107" t="s">
        <v>87</v>
      </c>
      <c r="F199" s="108" t="s">
        <v>293</v>
      </c>
      <c r="I199" s="126"/>
      <c r="L199" s="38"/>
      <c r="M199" s="109"/>
      <c r="T199" s="110"/>
      <c r="AT199" s="1" t="s">
        <v>87</v>
      </c>
      <c r="AU199" s="1" t="s">
        <v>8</v>
      </c>
    </row>
    <row r="200" spans="2:65" s="1" customFormat="1" ht="15.75" customHeight="1">
      <c r="B200" s="38"/>
      <c r="C200" s="114">
        <v>40</v>
      </c>
      <c r="D200" s="114" t="s">
        <v>177</v>
      </c>
      <c r="E200" s="115" t="s">
        <v>294</v>
      </c>
      <c r="F200" s="116" t="s">
        <v>295</v>
      </c>
      <c r="G200" s="117" t="s">
        <v>226</v>
      </c>
      <c r="H200" s="118">
        <v>10</v>
      </c>
      <c r="I200" s="128"/>
      <c r="J200" s="119">
        <f>ROUND($I$200*$H$200,2)</f>
        <v>0</v>
      </c>
      <c r="K200" s="116" t="s">
        <v>84</v>
      </c>
      <c r="L200" s="120"/>
      <c r="M200" s="121"/>
      <c r="N200" s="122" t="s">
        <v>36</v>
      </c>
      <c r="P200" s="104">
        <f>$O$200*$H$200</f>
        <v>0</v>
      </c>
      <c r="Q200" s="104">
        <v>0.0065</v>
      </c>
      <c r="R200" s="104">
        <f>$Q$200*$H$200</f>
        <v>0.065</v>
      </c>
      <c r="S200" s="104">
        <v>0</v>
      </c>
      <c r="T200" s="105">
        <f>$S$200*$H$200</f>
        <v>0</v>
      </c>
      <c r="AR200" s="35" t="s">
        <v>124</v>
      </c>
      <c r="AT200" s="35" t="s">
        <v>177</v>
      </c>
      <c r="AU200" s="35" t="s">
        <v>8</v>
      </c>
      <c r="AY200" s="1" t="s">
        <v>78</v>
      </c>
      <c r="BE200" s="106">
        <f>IF($N$200="základní",$J$200,0)</f>
        <v>0</v>
      </c>
      <c r="BF200" s="106">
        <f>IF($N$200="snížená",$J$200,0)</f>
        <v>0</v>
      </c>
      <c r="BG200" s="106">
        <f>IF($N$200="zákl. přenesená",$J$200,0)</f>
        <v>0</v>
      </c>
      <c r="BH200" s="106">
        <f>IF($N$200="sníž. přenesená",$J$200,0)</f>
        <v>0</v>
      </c>
      <c r="BI200" s="106">
        <f>IF($N$200="nulová",$J$200,0)</f>
        <v>0</v>
      </c>
      <c r="BJ200" s="35" t="s">
        <v>76</v>
      </c>
      <c r="BK200" s="106">
        <f>ROUND($I$200*$H$200,2)</f>
        <v>0</v>
      </c>
      <c r="BL200" s="35" t="s">
        <v>85</v>
      </c>
      <c r="BM200" s="35" t="s">
        <v>296</v>
      </c>
    </row>
    <row r="201" spans="2:47" s="1" customFormat="1" ht="16.5" customHeight="1">
      <c r="B201" s="38"/>
      <c r="D201" s="107" t="s">
        <v>87</v>
      </c>
      <c r="F201" s="108" t="s">
        <v>297</v>
      </c>
      <c r="I201" s="126"/>
      <c r="L201" s="38"/>
      <c r="M201" s="109"/>
      <c r="T201" s="110"/>
      <c r="AT201" s="1" t="s">
        <v>87</v>
      </c>
      <c r="AU201" s="1" t="s">
        <v>8</v>
      </c>
    </row>
    <row r="202" spans="2:65" s="1" customFormat="1" ht="15.75" customHeight="1">
      <c r="B202" s="38"/>
      <c r="C202" s="3">
        <v>41</v>
      </c>
      <c r="D202" s="3" t="s">
        <v>80</v>
      </c>
      <c r="E202" s="4" t="s">
        <v>298</v>
      </c>
      <c r="F202" s="5" t="s">
        <v>299</v>
      </c>
      <c r="G202" s="6" t="s">
        <v>165</v>
      </c>
      <c r="H202" s="7">
        <v>1547.2</v>
      </c>
      <c r="I202" s="8"/>
      <c r="J202" s="101">
        <f>ROUND($I$202*$H$202,2)</f>
        <v>0</v>
      </c>
      <c r="K202" s="5" t="s">
        <v>84</v>
      </c>
      <c r="L202" s="38"/>
      <c r="M202" s="102"/>
      <c r="N202" s="103" t="s">
        <v>36</v>
      </c>
      <c r="P202" s="104">
        <f>$O$202*$H$202</f>
        <v>0</v>
      </c>
      <c r="Q202" s="104">
        <v>0.15539952</v>
      </c>
      <c r="R202" s="104">
        <f>$Q$202*$H$202</f>
        <v>240.43413734400002</v>
      </c>
      <c r="S202" s="104">
        <v>0</v>
      </c>
      <c r="T202" s="105">
        <f>$S$202*$H$202</f>
        <v>0</v>
      </c>
      <c r="AR202" s="35" t="s">
        <v>85</v>
      </c>
      <c r="AT202" s="35" t="s">
        <v>80</v>
      </c>
      <c r="AU202" s="35" t="s">
        <v>8</v>
      </c>
      <c r="AY202" s="1" t="s">
        <v>78</v>
      </c>
      <c r="BE202" s="106">
        <f>IF($N$202="základní",$J$202,0)</f>
        <v>0</v>
      </c>
      <c r="BF202" s="106">
        <f>IF($N$202="snížená",$J$202,0)</f>
        <v>0</v>
      </c>
      <c r="BG202" s="106">
        <f>IF($N$202="zákl. přenesená",$J$202,0)</f>
        <v>0</v>
      </c>
      <c r="BH202" s="106">
        <f>IF($N$202="sníž. přenesená",$J$202,0)</f>
        <v>0</v>
      </c>
      <c r="BI202" s="106">
        <f>IF($N$202="nulová",$J$202,0)</f>
        <v>0</v>
      </c>
      <c r="BJ202" s="35" t="s">
        <v>76</v>
      </c>
      <c r="BK202" s="106">
        <f>ROUND($I$202*$H$202,2)</f>
        <v>0</v>
      </c>
      <c r="BL202" s="35" t="s">
        <v>85</v>
      </c>
      <c r="BM202" s="35" t="s">
        <v>300</v>
      </c>
    </row>
    <row r="203" spans="2:47" s="1" customFormat="1" ht="27" customHeight="1">
      <c r="B203" s="38"/>
      <c r="D203" s="107" t="s">
        <v>87</v>
      </c>
      <c r="F203" s="108" t="s">
        <v>301</v>
      </c>
      <c r="I203" s="126"/>
      <c r="L203" s="38"/>
      <c r="M203" s="109"/>
      <c r="T203" s="110"/>
      <c r="AT203" s="1" t="s">
        <v>87</v>
      </c>
      <c r="AU203" s="1" t="s">
        <v>8</v>
      </c>
    </row>
    <row r="204" spans="2:51" s="1" customFormat="1" ht="15.75" customHeight="1">
      <c r="B204" s="10"/>
      <c r="D204" s="111" t="s">
        <v>89</v>
      </c>
      <c r="E204" s="13"/>
      <c r="F204" s="112" t="s">
        <v>302</v>
      </c>
      <c r="H204" s="113">
        <v>1547.2</v>
      </c>
      <c r="I204" s="126"/>
      <c r="L204" s="10"/>
      <c r="M204" s="11"/>
      <c r="T204" s="12"/>
      <c r="AT204" s="13" t="s">
        <v>89</v>
      </c>
      <c r="AU204" s="13" t="s">
        <v>8</v>
      </c>
      <c r="AV204" s="13" t="s">
        <v>8</v>
      </c>
      <c r="AW204" s="13" t="s">
        <v>48</v>
      </c>
      <c r="AX204" s="13" t="s">
        <v>76</v>
      </c>
      <c r="AY204" s="13" t="s">
        <v>78</v>
      </c>
    </row>
    <row r="205" spans="2:65" s="1" customFormat="1" ht="15.75" customHeight="1">
      <c r="B205" s="38"/>
      <c r="C205" s="114">
        <v>42</v>
      </c>
      <c r="D205" s="114" t="s">
        <v>177</v>
      </c>
      <c r="E205" s="115" t="s">
        <v>303</v>
      </c>
      <c r="F205" s="116" t="s">
        <v>304</v>
      </c>
      <c r="G205" s="117" t="s">
        <v>226</v>
      </c>
      <c r="H205" s="118">
        <v>1562.672</v>
      </c>
      <c r="I205" s="128"/>
      <c r="J205" s="119">
        <f>ROUND($I$205*$H$205,2)</f>
        <v>0</v>
      </c>
      <c r="K205" s="116" t="s">
        <v>84</v>
      </c>
      <c r="L205" s="120"/>
      <c r="M205" s="121"/>
      <c r="N205" s="122" t="s">
        <v>36</v>
      </c>
      <c r="P205" s="104">
        <f>$O$205*$H$205</f>
        <v>0</v>
      </c>
      <c r="Q205" s="104">
        <v>0.086</v>
      </c>
      <c r="R205" s="104">
        <f>$Q$205*$H$205</f>
        <v>134.389792</v>
      </c>
      <c r="S205" s="104">
        <v>0</v>
      </c>
      <c r="T205" s="105">
        <f>$S$205*$H$205</f>
        <v>0</v>
      </c>
      <c r="AR205" s="35" t="s">
        <v>124</v>
      </c>
      <c r="AT205" s="35" t="s">
        <v>177</v>
      </c>
      <c r="AU205" s="35" t="s">
        <v>8</v>
      </c>
      <c r="AY205" s="1" t="s">
        <v>78</v>
      </c>
      <c r="BE205" s="106">
        <f>IF($N$205="základní",$J$205,0)</f>
        <v>0</v>
      </c>
      <c r="BF205" s="106">
        <f>IF($N$205="snížená",$J$205,0)</f>
        <v>0</v>
      </c>
      <c r="BG205" s="106">
        <f>IF($N$205="zákl. přenesená",$J$205,0)</f>
        <v>0</v>
      </c>
      <c r="BH205" s="106">
        <f>IF($N$205="sníž. přenesená",$J$205,0)</f>
        <v>0</v>
      </c>
      <c r="BI205" s="106">
        <f>IF($N$205="nulová",$J$205,0)</f>
        <v>0</v>
      </c>
      <c r="BJ205" s="35" t="s">
        <v>76</v>
      </c>
      <c r="BK205" s="106">
        <f>ROUND($I$205*$H$205,2)</f>
        <v>0</v>
      </c>
      <c r="BL205" s="35" t="s">
        <v>85</v>
      </c>
      <c r="BM205" s="35" t="s">
        <v>305</v>
      </c>
    </row>
    <row r="206" spans="2:47" s="1" customFormat="1" ht="16.5" customHeight="1">
      <c r="B206" s="38"/>
      <c r="D206" s="107" t="s">
        <v>87</v>
      </c>
      <c r="F206" s="108" t="s">
        <v>306</v>
      </c>
      <c r="I206" s="126"/>
      <c r="L206" s="38"/>
      <c r="M206" s="109"/>
      <c r="T206" s="110"/>
      <c r="AT206" s="1" t="s">
        <v>87</v>
      </c>
      <c r="AU206" s="1" t="s">
        <v>8</v>
      </c>
    </row>
    <row r="207" spans="2:51" s="1" customFormat="1" ht="15.75" customHeight="1">
      <c r="B207" s="10"/>
      <c r="D207" s="111" t="s">
        <v>89</v>
      </c>
      <c r="F207" s="112" t="s">
        <v>307</v>
      </c>
      <c r="H207" s="113">
        <v>1562.672</v>
      </c>
      <c r="I207" s="126"/>
      <c r="L207" s="10"/>
      <c r="M207" s="11"/>
      <c r="T207" s="12"/>
      <c r="AT207" s="13" t="s">
        <v>89</v>
      </c>
      <c r="AU207" s="13" t="s">
        <v>8</v>
      </c>
      <c r="AV207" s="13" t="s">
        <v>8</v>
      </c>
      <c r="AW207" s="13" t="s">
        <v>77</v>
      </c>
      <c r="AX207" s="13" t="s">
        <v>76</v>
      </c>
      <c r="AY207" s="13" t="s">
        <v>78</v>
      </c>
    </row>
    <row r="208" spans="2:63" s="90" customFormat="1" ht="23.25" customHeight="1">
      <c r="B208" s="91"/>
      <c r="D208" s="92" t="s">
        <v>73</v>
      </c>
      <c r="E208" s="99" t="s">
        <v>308</v>
      </c>
      <c r="F208" s="99" t="s">
        <v>309</v>
      </c>
      <c r="I208" s="127"/>
      <c r="J208" s="100">
        <f>$BK$208</f>
        <v>0</v>
      </c>
      <c r="L208" s="91"/>
      <c r="M208" s="95"/>
      <c r="P208" s="96">
        <f>SUM($P$209:$P$210)</f>
        <v>0</v>
      </c>
      <c r="R208" s="96">
        <f>SUM($R$209:$R$210)</f>
        <v>0</v>
      </c>
      <c r="T208" s="97">
        <f>SUM($T$209:$T$210)</f>
        <v>0</v>
      </c>
      <c r="AR208" s="92" t="s">
        <v>76</v>
      </c>
      <c r="AT208" s="92" t="s">
        <v>73</v>
      </c>
      <c r="AU208" s="92" t="s">
        <v>8</v>
      </c>
      <c r="AY208" s="92" t="s">
        <v>78</v>
      </c>
      <c r="BK208" s="98">
        <f>SUM($BK$209:$BK$210)</f>
        <v>0</v>
      </c>
    </row>
    <row r="209" spans="2:65" s="1" customFormat="1" ht="15.75" customHeight="1">
      <c r="B209" s="38"/>
      <c r="C209" s="3">
        <v>43</v>
      </c>
      <c r="D209" s="3" t="s">
        <v>80</v>
      </c>
      <c r="E209" s="4" t="s">
        <v>310</v>
      </c>
      <c r="F209" s="5" t="s">
        <v>311</v>
      </c>
      <c r="G209" s="6" t="s">
        <v>133</v>
      </c>
      <c r="H209" s="7">
        <v>600.52</v>
      </c>
      <c r="I209" s="8"/>
      <c r="J209" s="101">
        <f>ROUND($I$209*$H$209,2)</f>
        <v>0</v>
      </c>
      <c r="K209" s="5" t="s">
        <v>84</v>
      </c>
      <c r="L209" s="38"/>
      <c r="M209" s="102"/>
      <c r="N209" s="103" t="s">
        <v>36</v>
      </c>
      <c r="P209" s="104">
        <f>$O$209*$H$209</f>
        <v>0</v>
      </c>
      <c r="Q209" s="104">
        <v>0</v>
      </c>
      <c r="R209" s="104">
        <f>$Q$209*$H$209</f>
        <v>0</v>
      </c>
      <c r="S209" s="104">
        <v>0</v>
      </c>
      <c r="T209" s="105">
        <f>$S$209*$H$209</f>
        <v>0</v>
      </c>
      <c r="AR209" s="35" t="s">
        <v>85</v>
      </c>
      <c r="AT209" s="35" t="s">
        <v>80</v>
      </c>
      <c r="AU209" s="35" t="s">
        <v>96</v>
      </c>
      <c r="AY209" s="1" t="s">
        <v>78</v>
      </c>
      <c r="BE209" s="106">
        <f>IF($N$209="základní",$J$209,0)</f>
        <v>0</v>
      </c>
      <c r="BF209" s="106">
        <f>IF($N$209="snížená",$J$209,0)</f>
        <v>0</v>
      </c>
      <c r="BG209" s="106">
        <f>IF($N$209="zákl. přenesená",$J$209,0)</f>
        <v>0</v>
      </c>
      <c r="BH209" s="106">
        <f>IF($N$209="sníž. přenesená",$J$209,0)</f>
        <v>0</v>
      </c>
      <c r="BI209" s="106">
        <f>IF($N$209="nulová",$J$209,0)</f>
        <v>0</v>
      </c>
      <c r="BJ209" s="35" t="s">
        <v>76</v>
      </c>
      <c r="BK209" s="106">
        <f>ROUND($I$209*$H$209,2)</f>
        <v>0</v>
      </c>
      <c r="BL209" s="35" t="s">
        <v>85</v>
      </c>
      <c r="BM209" s="35" t="s">
        <v>312</v>
      </c>
    </row>
    <row r="210" spans="2:47" s="1" customFormat="1" ht="27" customHeight="1">
      <c r="B210" s="38"/>
      <c r="D210" s="107" t="s">
        <v>87</v>
      </c>
      <c r="F210" s="108" t="s">
        <v>313</v>
      </c>
      <c r="L210" s="38"/>
      <c r="M210" s="123"/>
      <c r="N210" s="124"/>
      <c r="O210" s="124"/>
      <c r="P210" s="124"/>
      <c r="Q210" s="124"/>
      <c r="R210" s="124"/>
      <c r="S210" s="124"/>
      <c r="T210" s="125"/>
      <c r="AT210" s="1" t="s">
        <v>87</v>
      </c>
      <c r="AU210" s="1" t="s">
        <v>96</v>
      </c>
    </row>
    <row r="211" spans="2:12" s="1" customFormat="1" ht="7.5" customHeight="1"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38"/>
    </row>
  </sheetData>
  <sheetProtection/>
  <autoFilter ref="C88:K88"/>
  <mergeCells count="12">
    <mergeCell ref="E11:H11"/>
    <mergeCell ref="E26:H26"/>
    <mergeCell ref="E47:H47"/>
    <mergeCell ref="E49:H49"/>
    <mergeCell ref="G1:H1"/>
    <mergeCell ref="L2:V2"/>
    <mergeCell ref="E7:H7"/>
    <mergeCell ref="E9:H9"/>
    <mergeCell ref="E51:H51"/>
    <mergeCell ref="E77:H77"/>
    <mergeCell ref="E79:H79"/>
    <mergeCell ref="E81:H81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dcterms:created xsi:type="dcterms:W3CDTF">2015-10-29T14:49:47Z</dcterms:created>
  <dcterms:modified xsi:type="dcterms:W3CDTF">2015-10-29T15:02:57Z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