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calcId="114210"/>
</workbook>
</file>

<file path=xl/sharedStrings.xml><?xml version="1.0" encoding="utf-8"?>
<sst xmlns="http://schemas.openxmlformats.org/spreadsheetml/2006/main" count="458" uniqueCount="177">
  <si>
    <t>List obsahuje:</t>
  </si>
  <si>
    <t>1) Krycí list soupisu</t>
  </si>
  <si>
    <t>2) Rekapitulace</t>
  </si>
  <si>
    <t>3) Soupis prací</t>
  </si>
  <si>
    <t>Zpět na list:</t>
  </si>
  <si>
    <t>Rekapitulace stavby</t>
  </si>
  <si>
    <t>{127F8305-08C2-4931-852D-F8E7D87D3609}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</si>
  <si>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</si>
  <si>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</si>
  <si>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</si>
  <si>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</si>
  <si>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</si>
  <si>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</si>
  <si>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7b - SO 07 Přeložka telefonního kabelu</t>
  </si>
  <si>
    <t>Soupis:</t>
  </si>
  <si>
    <t>1 - Přeložka telefonního kabelu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</si>
  <si>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</si>
  <si>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</si>
  <si>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</si>
  <si>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</si>
  <si>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</si>
  <si>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</si>
  <si>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</si>
  <si>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Lom</t>
  </si>
  <si>
    <t>DIČ:</t>
  </si>
  <si>
    <t>Uchazeč:</t>
  </si>
  <si>
    <t>Projektant:</t>
  </si>
  <si>
    <t>Báňské projekty Teplice a.s.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</si>
  <si>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</si>
  <si>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</si>
  <si>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</si>
  <si>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</si>
  <si>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</si>
  <si>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</si>
  <si>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</si>
  <si>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</si>
  <si>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</si>
  <si>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</si>
  <si>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</si>
  <si>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</si>
  <si>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</si>
  <si>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</si>
  <si>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</si>
  <si>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</si>
  <si>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</si>
  <si>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</si>
  <si>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</si>
  <si>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PSV - PSV</t>
  </si>
  <si>
    <t xml:space="preserve">    722 - Zdravotechnika - vnitřní vodovod</t>
  </si>
  <si>
    <t>M - M</t>
  </si>
  <si>
    <t xml:space="preserve">    22-M - Montáže oznam. a zabezp. zařízení</t>
  </si>
  <si>
    <t xml:space="preserve">    46-M - Zemní práce při extr.mont.pracích</t>
  </si>
  <si>
    <t>000 - Ostatní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</si>
  <si>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</si>
  <si>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</si>
  <si>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</si>
  <si>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</si>
  <si>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</si>
  <si>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</si>
  <si>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</si>
  <si>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</si>
  <si>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</si>
  <si>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</si>
  <si>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</si>
  <si>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</si>
  <si>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</si>
  <si>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</si>
  <si>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</si>
  <si>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</si>
  <si>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</si>
  <si>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</si>
  <si>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</si>
  <si>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0</t>
  </si>
  <si>
    <t>ROZPOCET</t>
  </si>
  <si>
    <t>722</t>
  </si>
  <si>
    <t>Zdravotechnika - vnitřní vodovod</t>
  </si>
  <si>
    <t>1</t>
  </si>
  <si>
    <t>K</t>
  </si>
  <si>
    <t>722290215</t>
  </si>
  <si>
    <t>Zkouška těsnosti vodovodního potrubí hrdlového nebo přírubového do DN 100</t>
  </si>
  <si>
    <t>m</t>
  </si>
  <si>
    <t>CS ÚRS 2015 01</t>
  </si>
  <si>
    <t>16</t>
  </si>
  <si>
    <t>PP</t>
  </si>
  <si>
    <t>Zkoušky, proplach a desinfekce vodovodního potrubí zkoušky těsnosti vodovodního potrubí hrdlového nebo přírubového do DN 100</t>
  </si>
  <si>
    <t>M</t>
  </si>
  <si>
    <t>3</t>
  </si>
  <si>
    <t>22-M</t>
  </si>
  <si>
    <t>Montáže oznam. a zabezp. zařízení</t>
  </si>
  <si>
    <t>220060461</t>
  </si>
  <si>
    <t>Přechod trubky PEHD na kabel do 100 x n</t>
  </si>
  <si>
    <t>kus</t>
  </si>
  <si>
    <t>4</t>
  </si>
  <si>
    <t>6</t>
  </si>
  <si>
    <t>220060771</t>
  </si>
  <si>
    <t>Montáž kabely závlačné ruční zatahování do rour kabelovodů jádro 1 mm TCE/KE, KFE, KEZE, 1 až 7 P</t>
  </si>
  <si>
    <t>64</t>
  </si>
  <si>
    <t>639116787</t>
  </si>
  <si>
    <t>Kabely místní sítě Montáž kabely závlačné ruční zatahování do rour kabelovodů jádro 1 mm TCE/KE, KFE, KEZE, 1 až 7 P</t>
  </si>
  <si>
    <t>220061151</t>
  </si>
  <si>
    <t>Montáž kabel úložný volně uložený jádro 0,4 a 0,6 mm TCEKE do 100 XN</t>
  </si>
  <si>
    <t>-143750573</t>
  </si>
  <si>
    <t>Kabely místní sítě Montáž kabel úložný volně uložený jádro 0,4 a 0,6 mm TCEKE do 100 XN</t>
  </si>
  <si>
    <t>5</t>
  </si>
  <si>
    <t>8</t>
  </si>
  <si>
    <t>9</t>
  </si>
  <si>
    <t>341261140</t>
  </si>
  <si>
    <t>kabel sdělovací Cu TCEPKPFLE 3x4x0,4 č.výrobku 1324003</t>
  </si>
  <si>
    <t>kabely sdělovací s měděným jádrem sdělovací a zabezpečovací kabely párové plněné, armované dráty TCEPKPFLE, podle TP 31.30.13-KD001/94 plněné kabely typu FOAM-SKIN s vrstvený pláštěm č. výrobku 3 x 4 x 0,4       1324003</t>
  </si>
  <si>
    <t>7</t>
  </si>
  <si>
    <t>220061163</t>
  </si>
  <si>
    <t>Roztažení a položení trubky HDPE podél výkopu</t>
  </si>
  <si>
    <t>220061164</t>
  </si>
  <si>
    <t>Položení trubky HDPE do výkopu</t>
  </si>
  <si>
    <t>625027554</t>
  </si>
  <si>
    <t>128</t>
  </si>
  <si>
    <t>1970607671</t>
  </si>
  <si>
    <t>P</t>
  </si>
  <si>
    <t>Poznámka k položce:
EAN 8595057698178</t>
  </si>
  <si>
    <t>10</t>
  </si>
  <si>
    <t>220080907</t>
  </si>
  <si>
    <t>Montáž spojky Raychem XAGA na 1plášť celoplast kabel bez pancíře do 100 žil s konektory UDW2</t>
  </si>
  <si>
    <t>-288550030</t>
  </si>
  <si>
    <t>Spojky celoplastových kabelů místní sítě Montáž spojky Raychem XAGA na 1plášť celoplast kabel bez pancíře do 100 žil s konektory UDW2</t>
  </si>
  <si>
    <t>46-M</t>
  </si>
  <si>
    <t>Zemní práce při extr.mont.pracích</t>
  </si>
  <si>
    <t>11</t>
  </si>
  <si>
    <t>460010023</t>
  </si>
  <si>
    <t>Vytyčení trasy vedení kabelového podzemního v terénu volném</t>
  </si>
  <si>
    <t>km</t>
  </si>
  <si>
    <t>12</t>
  </si>
  <si>
    <t>Vytyčení trasy vedení kabelového (podzemního) ve volném terénu</t>
  </si>
  <si>
    <t>460150153</t>
  </si>
  <si>
    <t>Hloubení kabelových zapažených i nezapažených rýh ručně š 35 cm, hl 70 cm, v hornině tř 3</t>
  </si>
  <si>
    <t>-723554065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</si>
  <si>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</si>
  <si>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13</t>
  </si>
  <si>
    <t>460421013</t>
  </si>
  <si>
    <t>Lože kabelů z písku nebo štěrkopísku tl 5 cm nad kabel, zakryté cihlami, š lože do 45 cm</t>
  </si>
  <si>
    <t>-725961432</t>
  </si>
  <si>
    <t>Kabelové lože včetně podsypu, zhutnění a urovnání povrchu z písku nebo štěrkopísku tloušťky 5 cm nad kabel zakryté cihlami, šířky lože přes 30 do 45 cm</t>
  </si>
  <si>
    <t>14</t>
  </si>
  <si>
    <t>460490013</t>
  </si>
  <si>
    <t>Krytí kabelů výstražnou fólií šířky 34 cm</t>
  </si>
  <si>
    <t>-401383832</t>
  </si>
  <si>
    <t>Krytí kabelů, spojek, koncovek a odbočnic kabelů výstražnou fólií z PVC včetně vyrovnání povrchu rýhy, rozvinutí a uložení fólie do rýhy, fólie šířky do 34cm</t>
  </si>
  <si>
    <t>15</t>
  </si>
  <si>
    <t>460510201</t>
  </si>
  <si>
    <t>Kanály do rýhy neasfaltované z prefabrikovaných betonových žlabů typ TK 1</t>
  </si>
  <si>
    <t>-340979520</t>
  </si>
  <si>
    <t>Kabelové prostupy, kanály a multikanály kanály z prefabrikovaných betonových žlabů včetně utěsnění, vyspárování a zakrytí víkem do rýhy, bez výkopových prací neasfaltované, typ TK 1 (17x14/10,5x10 cm)</t>
  </si>
  <si>
    <t>460560153</t>
  </si>
  <si>
    <t>Zásyp rýh ručně šířky 35 cm, hloubky 70 cm, z horniny třídy 3</t>
  </si>
  <si>
    <t>-2104936284</t>
  </si>
  <si>
    <t>Zásyp kabelových rýh ručně šířky 40 cm šířky 35 cm hloubky 70 cm, v hornině třídy 3</t>
  </si>
  <si>
    <t>17</t>
  </si>
  <si>
    <t>460620007</t>
  </si>
  <si>
    <t>Zatravnění včetně zalití vodou na rovině</t>
  </si>
  <si>
    <t>m2</t>
  </si>
  <si>
    <t>19</t>
  </si>
  <si>
    <t>Úprava terénu zatravnění, včetně dodání osiva a zalití vodou na rovině</t>
  </si>
  <si>
    <t>000</t>
  </si>
  <si>
    <t>Ostatní práce</t>
  </si>
  <si>
    <t>18</t>
  </si>
  <si>
    <t>HZS4211</t>
  </si>
  <si>
    <t>Hodinová zúčtovací sazba revizní technik</t>
  </si>
  <si>
    <t>hod</t>
  </si>
  <si>
    <t>512</t>
  </si>
  <si>
    <t>-753912562</t>
  </si>
  <si>
    <t>Hodinové zúčtovací sazby ostatních profesí revizní a kontrolní činnost revizní technik</t>
  </si>
  <si>
    <t>VV</t>
  </si>
  <si>
    <t>"revize el.zařízení,měření"  40</t>
  </si>
  <si>
    <t>kabel sdělovací Cu TCEPKPFLE 100x4x0,4 č.výrobku 1324100</t>
  </si>
  <si>
    <t>10.622.451</t>
  </si>
  <si>
    <t>CHRÁNIČKA DĚLENÁ KOPOHALF 06110/2 EA</t>
  </si>
  <si>
    <t>materiál úložný elektroinstalační trubky elektroinstalační ohebné, KOPHALF, dvouplášťové 2 x HDPE trubka 6 m se spojkou ČSN EN 50086-2-4 KD 09050   50 mm</t>
  </si>
  <si>
    <t>kabely sdělovací s měděným jádrem sdělovací a zabezpečovací kabely párové plněné, armované dráty TCEPKPFLE ,  podle TP 31.30.13-KD-001/94 kabely s vrstveným pláštěm mm                   č. výrobku 100 x 4 x 0,4       1214100</t>
  </si>
</sst>
</file>

<file path=xl/styles.xml><?xml version="1.0" encoding="utf-8"?>
<styleSheet xmlns="http://schemas.openxmlformats.org/spreadsheetml/2006/main">
  <numFmts count="5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11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6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>
      <alignment/>
      <protection locked="0"/>
    </xf>
  </cellStyleXfs>
  <cellXfs count="135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8" fillId="2" borderId="9" xfId="0" applyFont="1" applyFill="1" applyBorder="1" applyAlignment="1" applyProtection="1">
      <alignment horizontal="right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165" fontId="8" fillId="2" borderId="9" xfId="0" applyNumberFormat="1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0" fillId="2" borderId="5" xfId="0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165" fontId="14" fillId="0" borderId="14" xfId="0" applyNumberFormat="1" applyFont="1" applyBorder="1" applyAlignment="1" applyProtection="1">
      <alignment horizontal="righ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165" fontId="15" fillId="0" borderId="14" xfId="0" applyNumberFormat="1" applyFont="1" applyBorder="1" applyAlignment="1" applyProtection="1">
      <alignment horizontal="right"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167" fontId="16" fillId="0" borderId="6" xfId="0" applyNumberFormat="1" applyFont="1" applyBorder="1" applyAlignment="1" applyProtection="1">
      <alignment horizontal="right"/>
      <protection/>
    </xf>
    <xf numFmtId="167" fontId="16" fillId="0" borderId="19" xfId="0" applyNumberFormat="1" applyFont="1" applyBorder="1" applyAlignment="1" applyProtection="1">
      <alignment horizontal="right"/>
      <protection/>
    </xf>
    <xf numFmtId="0" fontId="18" fillId="0" borderId="4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8" fillId="0" borderId="20" xfId="0" applyFont="1" applyBorder="1" applyAlignment="1" applyProtection="1">
      <alignment horizontal="left"/>
      <protection/>
    </xf>
    <xf numFmtId="167" fontId="18" fillId="0" borderId="0" xfId="0" applyNumberFormat="1" applyFont="1" applyAlignment="1" applyProtection="1">
      <alignment horizontal="right"/>
      <protection/>
    </xf>
    <xf numFmtId="167" fontId="18" fillId="0" borderId="21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21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8" fontId="20" fillId="0" borderId="22" xfId="0" applyNumberFormat="1" applyFont="1" applyBorder="1" applyAlignment="1" applyProtection="1">
      <alignment horizontal="right" vertical="center"/>
      <protection/>
    </xf>
    <xf numFmtId="165" fontId="20" fillId="3" borderId="22" xfId="0" applyNumberFormat="1" applyFont="1" applyFill="1" applyBorder="1" applyAlignment="1" applyProtection="1">
      <alignment horizontal="right" vertical="center"/>
      <protection locked="0"/>
    </xf>
    <xf numFmtId="165" fontId="20" fillId="0" borderId="22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 locked="0"/>
    </xf>
    <xf numFmtId="165" fontId="25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 locked="0"/>
    </xf>
    <xf numFmtId="165" fontId="18" fillId="0" borderId="0" xfId="0" applyNumberFormat="1" applyFont="1" applyAlignment="1" applyProtection="1">
      <alignment horizontal="right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8" fontId="24" fillId="0" borderId="22" xfId="0" applyNumberFormat="1" applyFont="1" applyBorder="1" applyAlignment="1" applyProtection="1">
      <alignment horizontal="right" vertical="center"/>
      <protection/>
    </xf>
    <xf numFmtId="165" fontId="24" fillId="3" borderId="22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Border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horizontal="left" vertical="top"/>
      <protection/>
    </xf>
    <xf numFmtId="0" fontId="2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4" fillId="4" borderId="0" xfId="20" applyFont="1" applyFill="1" applyAlignment="1" applyProtection="1">
      <alignment horizontal="left" vertical="center"/>
      <protection/>
    </xf>
    <xf numFmtId="0" fontId="26" fillId="4" borderId="0" xfId="20" applyFill="1" applyAlignment="1" applyProtection="1">
      <alignment horizontal="left" vertical="top"/>
      <protection/>
    </xf>
    <xf numFmtId="0" fontId="0" fillId="4" borderId="0" xfId="0" applyFill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66" fontId="1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65" fontId="17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0" fontId="12" fillId="3" borderId="22" xfId="0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0" fillId="3" borderId="22" xfId="0" applyFont="1" applyFill="1" applyBorder="1" applyAlignment="1" applyProtection="1">
      <alignment horizontal="left" vertical="center" wrapText="1"/>
      <protection/>
    </xf>
    <xf numFmtId="0" fontId="20" fillId="0" borderId="0" xfId="0" applyFont="1" applyProtection="1"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4" fillId="4" borderId="0" xfId="2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5" name="rad03A8F.tmp" descr="D:\KROSplusData\System\Temp\rad03A8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852\AppData\Local\Microsoft\Windows\Temporary%20Internet%20Files\Content.Outlook\ZZCUJJYK\P&#345;&#237;loha%20&#269;.%202-%20Soupis%20prac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 - Propustek -  Lomský p..."/>
      <sheetName val="2 - Vedlejší náklady"/>
      <sheetName val="1 - Úprava koryta potoka"/>
      <sheetName val="2 - Vedlejší náklady_01"/>
      <sheetName val="1 - Příjezdová komunikace"/>
      <sheetName val="2 - Vedlejší náklady_02"/>
      <sheetName val="1 - Chodníky"/>
      <sheetName val="2 - Vedlejší náklady_03"/>
      <sheetName val="1 - Dešťová kanalizace"/>
      <sheetName val="2 - Přeložka vodovodu DN 100"/>
      <sheetName val="3 - Přeložka vodovodu DN 150"/>
      <sheetName val="4 - Vedlejší náklady"/>
      <sheetName val="1 - Terénní úpravy vč. de..."/>
      <sheetName val="2 - Vedlejší náklady_04"/>
      <sheetName val="0 - 0.rok"/>
      <sheetName val="1 - 1.rok"/>
      <sheetName val="2 - 2.rok"/>
      <sheetName val="3 - 3.rok"/>
      <sheetName val="4 - Vedlejší náklady_01"/>
      <sheetName val="1 - Venkovní osvětlení"/>
      <sheetName val="2 - Vedlejší náklady_05"/>
      <sheetName val="1 - Přeložka telefonního ..."/>
      <sheetName val="2 - Vedlejší náklady_06"/>
      <sheetName val="Pokyny pro vyplnění"/>
    </sheetNames>
    <sheetDataSet>
      <sheetData sheetId="0">
        <row r="6">
          <cell r="K6" t="str">
            <v>Individuální výstavba Lom západ</v>
          </cell>
        </row>
        <row r="8">
          <cell r="AN8" t="str">
            <v>31.03.2015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workbookViewId="0" topLeftCell="A79">
      <selection activeCell="I102" sqref="I102"/>
    </sheetView>
  </sheetViews>
  <sheetFormatPr defaultColWidth="9.00390625" defaultRowHeight="14.25" customHeight="1"/>
  <cols>
    <col min="1" max="1" width="7.140625" style="5" customWidth="1"/>
    <col min="2" max="2" width="1.421875" style="5" customWidth="1"/>
    <col min="3" max="3" width="3.57421875" style="5" customWidth="1"/>
    <col min="4" max="4" width="3.7109375" style="5" customWidth="1"/>
    <col min="5" max="5" width="14.7109375" style="5" customWidth="1"/>
    <col min="6" max="6" width="77.8515625" style="5" customWidth="1"/>
    <col min="7" max="7" width="7.421875" style="5" customWidth="1"/>
    <col min="8" max="8" width="9.57421875" style="5" customWidth="1"/>
    <col min="9" max="9" width="10.8515625" style="5" customWidth="1"/>
    <col min="10" max="10" width="20.140625" style="5" customWidth="1"/>
    <col min="11" max="11" width="13.28125" style="5" customWidth="1"/>
    <col min="12" max="12" width="9.00390625" style="113" customWidth="1"/>
    <col min="13" max="18" width="9.00390625" style="5" hidden="1" customWidth="1"/>
    <col min="19" max="19" width="7.00390625" style="5" hidden="1" customWidth="1"/>
    <col min="20" max="20" width="25.421875" style="5" hidden="1" customWidth="1"/>
    <col min="21" max="21" width="14.00390625" style="5" hidden="1" customWidth="1"/>
    <col min="22" max="22" width="10.57421875" style="5" customWidth="1"/>
    <col min="23" max="23" width="14.00390625" style="5" customWidth="1"/>
    <col min="24" max="24" width="10.421875" style="5" customWidth="1"/>
    <col min="25" max="25" width="12.8515625" style="5" customWidth="1"/>
    <col min="26" max="26" width="9.421875" style="5" customWidth="1"/>
    <col min="27" max="27" width="12.8515625" style="5" customWidth="1"/>
    <col min="28" max="28" width="14.00390625" style="5" customWidth="1"/>
    <col min="29" max="29" width="9.421875" style="5" customWidth="1"/>
    <col min="30" max="30" width="12.8515625" style="5" customWidth="1"/>
    <col min="31" max="31" width="14.00390625" style="5" customWidth="1"/>
    <col min="32" max="43" width="9.00390625" style="113" customWidth="1"/>
    <col min="44" max="65" width="9.00390625" style="5" hidden="1" customWidth="1"/>
    <col min="66" max="16384" width="9.00390625" style="113" customWidth="1"/>
  </cols>
  <sheetData>
    <row r="1" spans="1:256" s="108" customFormat="1" ht="22.5" customHeight="1">
      <c r="A1" s="103"/>
      <c r="B1" s="104"/>
      <c r="C1" s="104"/>
      <c r="D1" s="105" t="s">
        <v>0</v>
      </c>
      <c r="E1" s="104"/>
      <c r="F1" s="106" t="s">
        <v>1</v>
      </c>
      <c r="G1" s="129" t="s">
        <v>2</v>
      </c>
      <c r="H1" s="129"/>
      <c r="I1" s="104"/>
      <c r="J1" s="106" t="s">
        <v>3</v>
      </c>
      <c r="K1" s="105" t="s">
        <v>4</v>
      </c>
      <c r="L1" s="106" t="s">
        <v>5</v>
      </c>
      <c r="M1" s="106"/>
      <c r="N1" s="106"/>
      <c r="O1" s="106"/>
      <c r="P1" s="106"/>
      <c r="Q1" s="106"/>
      <c r="R1" s="106"/>
      <c r="S1" s="106"/>
      <c r="T1" s="106"/>
      <c r="U1" s="107"/>
      <c r="V1" s="107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3:46" s="5" customFormat="1" ht="37.5" customHeight="1">
      <c r="C2" s="5"/>
      <c r="L2" s="130"/>
      <c r="M2" s="131"/>
      <c r="N2" s="131"/>
      <c r="O2" s="131"/>
      <c r="P2" s="131"/>
      <c r="Q2" s="131"/>
      <c r="R2" s="131"/>
      <c r="S2" s="131"/>
      <c r="T2" s="131"/>
      <c r="U2" s="131"/>
      <c r="V2" s="131"/>
      <c r="AT2" s="5" t="s">
        <v>6</v>
      </c>
    </row>
    <row r="3" spans="2:46" s="5" customFormat="1" ht="7.5" customHeight="1">
      <c r="B3" s="1"/>
      <c r="C3" s="2"/>
      <c r="D3" s="2"/>
      <c r="E3" s="2"/>
      <c r="F3" s="2"/>
      <c r="G3" s="2"/>
      <c r="H3" s="2"/>
      <c r="I3" s="2"/>
      <c r="J3" s="2"/>
      <c r="K3" s="3"/>
      <c r="AT3" s="5" t="s">
        <v>7</v>
      </c>
    </row>
    <row r="4" spans="2:46" s="5" customFormat="1" ht="37.5" customHeight="1">
      <c r="B4" s="4"/>
      <c r="D4" s="6" t="s">
        <v>8</v>
      </c>
      <c r="K4" s="7"/>
      <c r="M4" s="109" t="s">
        <v>9</v>
      </c>
      <c r="AT4" s="5" t="s">
        <v>10</v>
      </c>
    </row>
    <row r="5" spans="2:11" s="5" customFormat="1" ht="7.5" customHeight="1">
      <c r="B5" s="4"/>
      <c r="K5" s="7"/>
    </row>
    <row r="6" spans="2:11" s="5" customFormat="1" ht="15.75" customHeight="1">
      <c r="B6" s="4"/>
      <c r="D6" s="8" t="s">
        <v>11</v>
      </c>
      <c r="K6" s="7"/>
    </row>
    <row r="7" spans="2:11" s="5" customFormat="1" ht="15.75" customHeight="1">
      <c r="B7" s="4"/>
      <c r="E7" s="132" t="str">
        <f>'[1]Rekapitulace stavby'!$K$6</f>
        <v>Individuální výstavba Lom západ</v>
      </c>
      <c r="F7" s="130"/>
      <c r="G7" s="130"/>
      <c r="H7" s="130"/>
      <c r="K7" s="7"/>
    </row>
    <row r="8" spans="2:11" s="5" customFormat="1" ht="15.75" customHeight="1">
      <c r="B8" s="4"/>
      <c r="D8" s="8" t="s">
        <v>12</v>
      </c>
      <c r="K8" s="7"/>
    </row>
    <row r="9" spans="2:11" s="110" customFormat="1" ht="16.5" customHeight="1">
      <c r="B9" s="9"/>
      <c r="C9" s="10"/>
      <c r="D9" s="10"/>
      <c r="E9" s="132" t="s">
        <v>13</v>
      </c>
      <c r="F9" s="133"/>
      <c r="G9" s="133"/>
      <c r="H9" s="133"/>
      <c r="J9" s="10"/>
      <c r="K9" s="11"/>
    </row>
    <row r="10" spans="2:11" s="111" customFormat="1" ht="15.75" customHeight="1">
      <c r="B10" s="12"/>
      <c r="C10" s="13"/>
      <c r="D10" s="8" t="s">
        <v>14</v>
      </c>
      <c r="E10" s="13"/>
      <c r="F10" s="13"/>
      <c r="G10" s="13"/>
      <c r="H10" s="13"/>
      <c r="J10" s="13"/>
      <c r="K10" s="14"/>
    </row>
    <row r="11" spans="2:11" s="111" customFormat="1" ht="37.5" customHeight="1">
      <c r="B11" s="12"/>
      <c r="C11" s="13"/>
      <c r="D11" s="13"/>
      <c r="E11" s="127" t="s">
        <v>15</v>
      </c>
      <c r="F11" s="128"/>
      <c r="G11" s="128"/>
      <c r="H11" s="128"/>
      <c r="J11" s="13"/>
      <c r="K11" s="14"/>
    </row>
    <row r="12" spans="2:11" s="111" customFormat="1" ht="14.25" customHeight="1">
      <c r="B12" s="12"/>
      <c r="C12" s="13"/>
      <c r="D12" s="13"/>
      <c r="E12" s="13"/>
      <c r="F12" s="13"/>
      <c r="G12" s="13"/>
      <c r="H12" s="13"/>
      <c r="J12" s="13"/>
      <c r="K12" s="14"/>
    </row>
    <row r="13" spans="2:11" s="111" customFormat="1" ht="15" customHeight="1">
      <c r="B13" s="12"/>
      <c r="C13" s="13"/>
      <c r="D13" s="8" t="s">
        <v>16</v>
      </c>
      <c r="E13" s="13"/>
      <c r="F13" s="15"/>
      <c r="G13" s="13"/>
      <c r="H13" s="13"/>
      <c r="I13" s="8" t="s">
        <v>17</v>
      </c>
      <c r="J13" s="15"/>
      <c r="K13" s="14"/>
    </row>
    <row r="14" spans="2:11" s="111" customFormat="1" ht="15" customHeight="1">
      <c r="B14" s="12"/>
      <c r="C14" s="13"/>
      <c r="D14" s="8" t="s">
        <v>18</v>
      </c>
      <c r="E14" s="13"/>
      <c r="F14" s="15" t="s">
        <v>19</v>
      </c>
      <c r="G14" s="13"/>
      <c r="H14" s="13"/>
      <c r="I14" s="8" t="s">
        <v>20</v>
      </c>
      <c r="J14" s="16" t="str">
        <f>'[1]Rekapitulace stavby'!$AN$8</f>
        <v>31.03.2015</v>
      </c>
      <c r="K14" s="14"/>
    </row>
    <row r="15" spans="2:11" s="111" customFormat="1" ht="12" customHeight="1">
      <c r="B15" s="12"/>
      <c r="C15" s="13"/>
      <c r="D15" s="13"/>
      <c r="E15" s="13"/>
      <c r="F15" s="13"/>
      <c r="G15" s="13"/>
      <c r="H15" s="13"/>
      <c r="J15" s="13"/>
      <c r="K15" s="14"/>
    </row>
    <row r="16" spans="2:11" s="111" customFormat="1" ht="15" customHeight="1">
      <c r="B16" s="12"/>
      <c r="C16" s="13"/>
      <c r="D16" s="8" t="s">
        <v>21</v>
      </c>
      <c r="E16" s="13"/>
      <c r="F16" s="13"/>
      <c r="G16" s="13"/>
      <c r="H16" s="13"/>
      <c r="I16" s="8" t="s">
        <v>22</v>
      </c>
      <c r="J16" s="15"/>
      <c r="K16" s="14"/>
    </row>
    <row r="17" spans="2:11" s="111" customFormat="1" ht="18.75" customHeight="1">
      <c r="B17" s="12"/>
      <c r="C17" s="13"/>
      <c r="D17" s="13"/>
      <c r="E17" s="15" t="s">
        <v>23</v>
      </c>
      <c r="F17" s="13"/>
      <c r="G17" s="13"/>
      <c r="H17" s="13"/>
      <c r="I17" s="8" t="s">
        <v>24</v>
      </c>
      <c r="J17" s="15"/>
      <c r="K17" s="14"/>
    </row>
    <row r="18" spans="2:11" s="111" customFormat="1" ht="7.5" customHeight="1">
      <c r="B18" s="12"/>
      <c r="C18" s="13"/>
      <c r="D18" s="13"/>
      <c r="E18" s="13"/>
      <c r="F18" s="13"/>
      <c r="G18" s="13"/>
      <c r="H18" s="13"/>
      <c r="J18" s="13"/>
      <c r="K18" s="14"/>
    </row>
    <row r="19" spans="2:11" s="111" customFormat="1" ht="15" customHeight="1">
      <c r="B19" s="12"/>
      <c r="C19" s="13"/>
      <c r="D19" s="8" t="s">
        <v>25</v>
      </c>
      <c r="E19" s="13"/>
      <c r="F19" s="13"/>
      <c r="G19" s="13"/>
      <c r="H19" s="13"/>
      <c r="I19" s="8" t="s">
        <v>22</v>
      </c>
      <c r="J19" s="15" t="str">
        <f>IF('[1]Rekapitulace stavby'!$AN$13="Vyplň údaj","",IF('[1]Rekapitulace stavby'!$AN$13="","",'[1]Rekapitulace stavby'!$AN$13))</f>
        <v/>
      </c>
      <c r="K19" s="14"/>
    </row>
    <row r="20" spans="2:11" s="111" customFormat="1" ht="18.75" customHeight="1">
      <c r="B20" s="12"/>
      <c r="C20" s="13"/>
      <c r="D20" s="13"/>
      <c r="E20" s="15" t="str">
        <f>IF('[1]Rekapitulace stavby'!$E$14="Vyplň údaj","",IF('[1]Rekapitulace stavby'!$E$14="","",'[1]Rekapitulace stavby'!$E$14))</f>
        <v/>
      </c>
      <c r="F20" s="13"/>
      <c r="G20" s="13"/>
      <c r="H20" s="13"/>
      <c r="I20" s="8" t="s">
        <v>24</v>
      </c>
      <c r="J20" s="15" t="str">
        <f>IF('[1]Rekapitulace stavby'!$AN$14="Vyplň údaj","",IF('[1]Rekapitulace stavby'!$AN$14="","",'[1]Rekapitulace stavby'!$AN$14))</f>
        <v/>
      </c>
      <c r="K20" s="14"/>
    </row>
    <row r="21" spans="2:11" s="111" customFormat="1" ht="7.5" customHeight="1">
      <c r="B21" s="12"/>
      <c r="C21" s="13"/>
      <c r="D21" s="13"/>
      <c r="E21" s="13"/>
      <c r="F21" s="13"/>
      <c r="G21" s="13"/>
      <c r="H21" s="13"/>
      <c r="J21" s="13"/>
      <c r="K21" s="14"/>
    </row>
    <row r="22" spans="2:11" s="111" customFormat="1" ht="15" customHeight="1">
      <c r="B22" s="12"/>
      <c r="C22" s="13"/>
      <c r="D22" s="8" t="s">
        <v>26</v>
      </c>
      <c r="E22" s="13"/>
      <c r="F22" s="13"/>
      <c r="G22" s="13"/>
      <c r="H22" s="13"/>
      <c r="I22" s="8" t="s">
        <v>22</v>
      </c>
      <c r="J22" s="15"/>
      <c r="K22" s="14"/>
    </row>
    <row r="23" spans="2:11" s="111" customFormat="1" ht="18.75" customHeight="1">
      <c r="B23" s="12"/>
      <c r="C23" s="13"/>
      <c r="D23" s="13"/>
      <c r="E23" s="15" t="s">
        <v>27</v>
      </c>
      <c r="F23" s="13"/>
      <c r="G23" s="13"/>
      <c r="H23" s="13"/>
      <c r="I23" s="8" t="s">
        <v>24</v>
      </c>
      <c r="J23" s="15"/>
      <c r="K23" s="14"/>
    </row>
    <row r="24" spans="2:11" s="111" customFormat="1" ht="7.5" customHeight="1">
      <c r="B24" s="12"/>
      <c r="C24" s="13"/>
      <c r="D24" s="13"/>
      <c r="E24" s="13"/>
      <c r="F24" s="13"/>
      <c r="G24" s="13"/>
      <c r="H24" s="13"/>
      <c r="J24" s="13"/>
      <c r="K24" s="14"/>
    </row>
    <row r="25" spans="2:11" s="111" customFormat="1" ht="15" customHeight="1">
      <c r="B25" s="12"/>
      <c r="C25" s="13"/>
      <c r="D25" s="8" t="s">
        <v>28</v>
      </c>
      <c r="E25" s="13"/>
      <c r="F25" s="13"/>
      <c r="G25" s="13"/>
      <c r="H25" s="13"/>
      <c r="J25" s="13"/>
      <c r="K25" s="14"/>
    </row>
    <row r="26" spans="2:11" s="110" customFormat="1" ht="15.75" customHeight="1">
      <c r="B26" s="9"/>
      <c r="C26" s="10"/>
      <c r="D26" s="10"/>
      <c r="E26" s="134"/>
      <c r="F26" s="133"/>
      <c r="G26" s="133"/>
      <c r="H26" s="133"/>
      <c r="J26" s="10"/>
      <c r="K26" s="11"/>
    </row>
    <row r="27" spans="2:11" s="111" customFormat="1" ht="7.5" customHeight="1">
      <c r="B27" s="12"/>
      <c r="C27" s="13"/>
      <c r="D27" s="13"/>
      <c r="E27" s="13"/>
      <c r="F27" s="13"/>
      <c r="G27" s="13"/>
      <c r="H27" s="13"/>
      <c r="J27" s="13"/>
      <c r="K27" s="14"/>
    </row>
    <row r="28" spans="2:11" s="111" customFormat="1" ht="7.5" customHeight="1">
      <c r="B28" s="12"/>
      <c r="C28" s="13"/>
      <c r="D28" s="17"/>
      <c r="E28" s="17"/>
      <c r="F28" s="17"/>
      <c r="G28" s="17"/>
      <c r="H28" s="17"/>
      <c r="I28" s="17"/>
      <c r="J28" s="17"/>
      <c r="K28" s="18"/>
    </row>
    <row r="29" spans="2:11" s="111" customFormat="1" ht="26.25" customHeight="1">
      <c r="B29" s="12"/>
      <c r="C29" s="13"/>
      <c r="D29" s="19" t="s">
        <v>29</v>
      </c>
      <c r="E29" s="13"/>
      <c r="F29" s="13"/>
      <c r="G29" s="13"/>
      <c r="H29" s="13"/>
      <c r="J29" s="20">
        <f>ROUNDUP($J$88,2)</f>
        <v>0</v>
      </c>
      <c r="K29" s="14"/>
    </row>
    <row r="30" spans="2:11" s="111" customFormat="1" ht="7.5" customHeight="1">
      <c r="B30" s="12"/>
      <c r="C30" s="13"/>
      <c r="D30" s="17"/>
      <c r="E30" s="17"/>
      <c r="F30" s="17"/>
      <c r="G30" s="17"/>
      <c r="H30" s="17"/>
      <c r="I30" s="17"/>
      <c r="J30" s="17"/>
      <c r="K30" s="18"/>
    </row>
    <row r="31" spans="2:11" s="111" customFormat="1" ht="15" customHeight="1">
      <c r="B31" s="12"/>
      <c r="C31" s="13"/>
      <c r="D31" s="13"/>
      <c r="E31" s="13"/>
      <c r="F31" s="21" t="s">
        <v>30</v>
      </c>
      <c r="G31" s="13"/>
      <c r="H31" s="13"/>
      <c r="I31" s="21" t="s">
        <v>31</v>
      </c>
      <c r="J31" s="21" t="s">
        <v>32</v>
      </c>
      <c r="K31" s="14"/>
    </row>
    <row r="32" spans="2:11" s="111" customFormat="1" ht="15" customHeight="1">
      <c r="B32" s="12"/>
      <c r="C32" s="13"/>
      <c r="D32" s="22" t="s">
        <v>33</v>
      </c>
      <c r="E32" s="22" t="s">
        <v>34</v>
      </c>
      <c r="F32" s="23">
        <f>ROUNDUP(SUM($BE$88:$BE$129),2)</f>
        <v>0</v>
      </c>
      <c r="G32" s="13"/>
      <c r="H32" s="13"/>
      <c r="I32" s="112">
        <v>0.21</v>
      </c>
      <c r="J32" s="23">
        <f>ROUNDUP(ROUNDUP((SUM($BE$88:$BE$129)),2)*$I$32,1)</f>
        <v>0</v>
      </c>
      <c r="K32" s="14"/>
    </row>
    <row r="33" spans="2:11" s="111" customFormat="1" ht="15" customHeight="1">
      <c r="B33" s="12"/>
      <c r="C33" s="13"/>
      <c r="D33" s="13"/>
      <c r="E33" s="22" t="s">
        <v>35</v>
      </c>
      <c r="F33" s="23">
        <f>ROUNDUP(SUM($BF$88:$BF$129),2)</f>
        <v>0</v>
      </c>
      <c r="G33" s="13"/>
      <c r="H33" s="13"/>
      <c r="I33" s="112">
        <v>0.15</v>
      </c>
      <c r="J33" s="23">
        <f>ROUNDUP(ROUNDUP((SUM($BF$88:$BF$129)),2)*$I$33,1)</f>
        <v>0</v>
      </c>
      <c r="K33" s="14"/>
    </row>
    <row r="34" spans="2:11" s="111" customFormat="1" ht="15" customHeight="1" hidden="1">
      <c r="B34" s="12"/>
      <c r="C34" s="13"/>
      <c r="D34" s="13"/>
      <c r="E34" s="22" t="s">
        <v>36</v>
      </c>
      <c r="F34" s="23">
        <f>ROUNDUP(SUM($BG$88:$BG$129),2)</f>
        <v>0</v>
      </c>
      <c r="G34" s="13"/>
      <c r="H34" s="13"/>
      <c r="I34" s="112">
        <v>0.21</v>
      </c>
      <c r="J34" s="23">
        <v>0</v>
      </c>
      <c r="K34" s="14"/>
    </row>
    <row r="35" spans="2:11" s="111" customFormat="1" ht="15" customHeight="1" hidden="1">
      <c r="B35" s="12"/>
      <c r="C35" s="13"/>
      <c r="D35" s="13"/>
      <c r="E35" s="22" t="s">
        <v>37</v>
      </c>
      <c r="F35" s="23">
        <f>ROUNDUP(SUM($BH$88:$BH$129),2)</f>
        <v>0</v>
      </c>
      <c r="G35" s="13"/>
      <c r="H35" s="13"/>
      <c r="I35" s="112">
        <v>0.15</v>
      </c>
      <c r="J35" s="23">
        <v>0</v>
      </c>
      <c r="K35" s="14"/>
    </row>
    <row r="36" spans="2:11" s="111" customFormat="1" ht="15" customHeight="1" hidden="1">
      <c r="B36" s="12"/>
      <c r="C36" s="13"/>
      <c r="D36" s="13"/>
      <c r="E36" s="22" t="s">
        <v>38</v>
      </c>
      <c r="F36" s="23">
        <f>ROUNDUP(SUM($BI$88:$BI$129),2)</f>
        <v>0</v>
      </c>
      <c r="G36" s="13"/>
      <c r="H36" s="13"/>
      <c r="I36" s="112">
        <v>0</v>
      </c>
      <c r="J36" s="23">
        <v>0</v>
      </c>
      <c r="K36" s="14"/>
    </row>
    <row r="37" spans="2:11" s="111" customFormat="1" ht="7.5" customHeight="1">
      <c r="B37" s="12"/>
      <c r="C37" s="13"/>
      <c r="D37" s="13"/>
      <c r="E37" s="13"/>
      <c r="F37" s="13"/>
      <c r="G37" s="13"/>
      <c r="H37" s="13"/>
      <c r="J37" s="13"/>
      <c r="K37" s="14"/>
    </row>
    <row r="38" spans="2:11" s="111" customFormat="1" ht="26.25" customHeight="1">
      <c r="B38" s="12"/>
      <c r="C38" s="24"/>
      <c r="D38" s="25" t="s">
        <v>39</v>
      </c>
      <c r="E38" s="26"/>
      <c r="F38" s="26"/>
      <c r="G38" s="27" t="s">
        <v>40</v>
      </c>
      <c r="H38" s="28" t="s">
        <v>41</v>
      </c>
      <c r="I38" s="26"/>
      <c r="J38" s="29">
        <f>SUM($J$29:$J$36)</f>
        <v>0</v>
      </c>
      <c r="K38" s="30"/>
    </row>
    <row r="39" spans="2:11" s="111" customFormat="1" ht="15" customHeight="1">
      <c r="B39" s="31"/>
      <c r="C39" s="32"/>
      <c r="D39" s="32"/>
      <c r="E39" s="32"/>
      <c r="F39" s="32"/>
      <c r="G39" s="32"/>
      <c r="H39" s="32"/>
      <c r="I39" s="32"/>
      <c r="J39" s="32"/>
      <c r="K39" s="33"/>
    </row>
    <row r="43" spans="2:11" s="111" customFormat="1" ht="7.5" customHeight="1">
      <c r="B43" s="48"/>
      <c r="C43" s="49"/>
      <c r="D43" s="49"/>
      <c r="E43" s="49"/>
      <c r="F43" s="49"/>
      <c r="G43" s="49"/>
      <c r="H43" s="49"/>
      <c r="I43" s="49"/>
      <c r="J43" s="49"/>
      <c r="K43" s="114"/>
    </row>
    <row r="44" spans="2:11" s="111" customFormat="1" ht="37.5" customHeight="1">
      <c r="B44" s="12"/>
      <c r="C44" s="6" t="s">
        <v>42</v>
      </c>
      <c r="D44" s="13"/>
      <c r="E44" s="13"/>
      <c r="F44" s="13"/>
      <c r="G44" s="13"/>
      <c r="H44" s="13"/>
      <c r="J44" s="13"/>
      <c r="K44" s="14"/>
    </row>
    <row r="45" spans="2:11" s="111" customFormat="1" ht="7.5" customHeight="1">
      <c r="B45" s="12"/>
      <c r="C45" s="13"/>
      <c r="D45" s="13"/>
      <c r="E45" s="13"/>
      <c r="F45" s="13"/>
      <c r="G45" s="13"/>
      <c r="H45" s="13"/>
      <c r="J45" s="13"/>
      <c r="K45" s="14"/>
    </row>
    <row r="46" spans="2:11" s="111" customFormat="1" ht="15" customHeight="1">
      <c r="B46" s="12"/>
      <c r="C46" s="8" t="s">
        <v>11</v>
      </c>
      <c r="D46" s="13"/>
      <c r="E46" s="13"/>
      <c r="F46" s="13"/>
      <c r="G46" s="13"/>
      <c r="H46" s="13"/>
      <c r="J46" s="13"/>
      <c r="K46" s="14"/>
    </row>
    <row r="47" spans="2:11" s="111" customFormat="1" ht="16.5" customHeight="1">
      <c r="B47" s="12"/>
      <c r="C47" s="13"/>
      <c r="D47" s="13"/>
      <c r="E47" s="132" t="str">
        <f>$E$7</f>
        <v>Individuální výstavba Lom západ</v>
      </c>
      <c r="F47" s="128"/>
      <c r="G47" s="128"/>
      <c r="H47" s="128"/>
      <c r="J47" s="13"/>
      <c r="K47" s="14"/>
    </row>
    <row r="48" spans="2:11" s="5" customFormat="1" ht="15.75" customHeight="1">
      <c r="B48" s="4"/>
      <c r="C48" s="8" t="s">
        <v>12</v>
      </c>
      <c r="K48" s="7"/>
    </row>
    <row r="49" spans="2:11" s="111" customFormat="1" ht="16.5" customHeight="1">
      <c r="B49" s="12"/>
      <c r="C49" s="13"/>
      <c r="D49" s="13"/>
      <c r="E49" s="132" t="s">
        <v>13</v>
      </c>
      <c r="F49" s="128"/>
      <c r="G49" s="128"/>
      <c r="H49" s="128"/>
      <c r="J49" s="13"/>
      <c r="K49" s="14"/>
    </row>
    <row r="50" spans="2:11" s="111" customFormat="1" ht="15" customHeight="1">
      <c r="B50" s="12"/>
      <c r="C50" s="8" t="s">
        <v>14</v>
      </c>
      <c r="D50" s="13"/>
      <c r="E50" s="13"/>
      <c r="F50" s="13"/>
      <c r="G50" s="13"/>
      <c r="H50" s="13"/>
      <c r="J50" s="13"/>
      <c r="K50" s="14"/>
    </row>
    <row r="51" spans="2:11" s="111" customFormat="1" ht="19.5" customHeight="1">
      <c r="B51" s="12"/>
      <c r="C51" s="13"/>
      <c r="D51" s="13"/>
      <c r="E51" s="127" t="str">
        <f>$E$11</f>
        <v>1 - Přeložka telefonního kabelu</v>
      </c>
      <c r="F51" s="128"/>
      <c r="G51" s="128"/>
      <c r="H51" s="128"/>
      <c r="J51" s="13"/>
      <c r="K51" s="14"/>
    </row>
    <row r="52" spans="2:11" s="111" customFormat="1" ht="7.5" customHeight="1">
      <c r="B52" s="12"/>
      <c r="C52" s="13"/>
      <c r="D52" s="13"/>
      <c r="E52" s="13"/>
      <c r="F52" s="13"/>
      <c r="G52" s="13"/>
      <c r="H52" s="13"/>
      <c r="J52" s="13"/>
      <c r="K52" s="14"/>
    </row>
    <row r="53" spans="2:11" s="111" customFormat="1" ht="18.75" customHeight="1">
      <c r="B53" s="12"/>
      <c r="C53" s="8" t="s">
        <v>18</v>
      </c>
      <c r="D53" s="13"/>
      <c r="E53" s="13"/>
      <c r="F53" s="15" t="str">
        <f>$F$14</f>
        <v xml:space="preserve"> </v>
      </c>
      <c r="G53" s="13"/>
      <c r="H53" s="13"/>
      <c r="I53" s="8" t="s">
        <v>20</v>
      </c>
      <c r="J53" s="16" t="str">
        <f>IF($J$14="","",$J$14)</f>
        <v>31.03.2015</v>
      </c>
      <c r="K53" s="14"/>
    </row>
    <row r="54" spans="2:11" s="111" customFormat="1" ht="7.5" customHeight="1">
      <c r="B54" s="12"/>
      <c r="C54" s="13"/>
      <c r="D54" s="13"/>
      <c r="E54" s="13"/>
      <c r="F54" s="13"/>
      <c r="G54" s="13"/>
      <c r="H54" s="13"/>
      <c r="J54" s="13"/>
      <c r="K54" s="14"/>
    </row>
    <row r="55" spans="2:11" s="111" customFormat="1" ht="15.75" customHeight="1">
      <c r="B55" s="12"/>
      <c r="C55" s="8" t="s">
        <v>21</v>
      </c>
      <c r="D55" s="13"/>
      <c r="E55" s="13"/>
      <c r="F55" s="15" t="str">
        <f>$E$17</f>
        <v>Město Lom</v>
      </c>
      <c r="G55" s="13"/>
      <c r="H55" s="13"/>
      <c r="I55" s="8" t="s">
        <v>26</v>
      </c>
      <c r="J55" s="15" t="str">
        <f>$E$23</f>
        <v>Báňské projekty Teplice a.s.</v>
      </c>
      <c r="K55" s="14"/>
    </row>
    <row r="56" spans="2:11" s="111" customFormat="1" ht="15" customHeight="1">
      <c r="B56" s="12"/>
      <c r="C56" s="8" t="s">
        <v>25</v>
      </c>
      <c r="D56" s="13"/>
      <c r="E56" s="13"/>
      <c r="F56" s="15" t="str">
        <f>IF($E$20="","",$E$20)</f>
        <v/>
      </c>
      <c r="G56" s="13"/>
      <c r="H56" s="13"/>
      <c r="J56" s="13"/>
      <c r="K56" s="14"/>
    </row>
    <row r="57" spans="2:11" s="111" customFormat="1" ht="11.25" customHeight="1">
      <c r="B57" s="12"/>
      <c r="C57" s="13"/>
      <c r="D57" s="13"/>
      <c r="E57" s="13"/>
      <c r="F57" s="13"/>
      <c r="G57" s="13"/>
      <c r="H57" s="13"/>
      <c r="J57" s="13"/>
      <c r="K57" s="14"/>
    </row>
    <row r="58" spans="2:11" s="111" customFormat="1" ht="30" customHeight="1">
      <c r="B58" s="12"/>
      <c r="C58" s="34" t="s">
        <v>43</v>
      </c>
      <c r="D58" s="24"/>
      <c r="E58" s="24"/>
      <c r="F58" s="24"/>
      <c r="G58" s="24"/>
      <c r="H58" s="24"/>
      <c r="I58" s="24"/>
      <c r="J58" s="35" t="s">
        <v>44</v>
      </c>
      <c r="K58" s="36"/>
    </row>
    <row r="59" spans="2:11" s="111" customFormat="1" ht="11.25" customHeight="1">
      <c r="B59" s="12"/>
      <c r="C59" s="13"/>
      <c r="D59" s="13"/>
      <c r="E59" s="13"/>
      <c r="F59" s="13"/>
      <c r="G59" s="13"/>
      <c r="H59" s="13"/>
      <c r="J59" s="13"/>
      <c r="K59" s="14"/>
    </row>
    <row r="60" spans="2:47" s="111" customFormat="1" ht="30" customHeight="1">
      <c r="B60" s="12"/>
      <c r="C60" s="37" t="s">
        <v>45</v>
      </c>
      <c r="D60" s="13"/>
      <c r="E60" s="13"/>
      <c r="F60" s="13"/>
      <c r="G60" s="13"/>
      <c r="H60" s="13"/>
      <c r="J60" s="20">
        <f>$J$88</f>
        <v>0</v>
      </c>
      <c r="K60" s="14"/>
      <c r="AU60" s="111" t="s">
        <v>46</v>
      </c>
    </row>
    <row r="61" spans="2:11" s="115" customFormat="1" ht="25.5" customHeight="1">
      <c r="B61" s="38"/>
      <c r="C61" s="39"/>
      <c r="D61" s="40" t="s">
        <v>47</v>
      </c>
      <c r="E61" s="40"/>
      <c r="F61" s="40"/>
      <c r="G61" s="40"/>
      <c r="H61" s="40"/>
      <c r="I61" s="40"/>
      <c r="J61" s="41">
        <f>$J$89</f>
        <v>0</v>
      </c>
      <c r="K61" s="42"/>
    </row>
    <row r="62" spans="2:11" s="116" customFormat="1" ht="21" customHeight="1">
      <c r="B62" s="43"/>
      <c r="C62" s="44"/>
      <c r="D62" s="45" t="s">
        <v>48</v>
      </c>
      <c r="E62" s="45"/>
      <c r="F62" s="45"/>
      <c r="G62" s="45"/>
      <c r="H62" s="45"/>
      <c r="I62" s="45"/>
      <c r="J62" s="46">
        <f>$J$90</f>
        <v>0</v>
      </c>
      <c r="K62" s="47"/>
    </row>
    <row r="63" spans="2:11" s="115" customFormat="1" ht="25.5" customHeight="1">
      <c r="B63" s="38"/>
      <c r="C63" s="39"/>
      <c r="D63" s="40" t="s">
        <v>49</v>
      </c>
      <c r="E63" s="40"/>
      <c r="F63" s="40"/>
      <c r="G63" s="40"/>
      <c r="H63" s="40"/>
      <c r="I63" s="40"/>
      <c r="J63" s="41">
        <f>$J$93</f>
        <v>0</v>
      </c>
      <c r="K63" s="42"/>
    </row>
    <row r="64" spans="2:11" s="116" customFormat="1" ht="21" customHeight="1">
      <c r="B64" s="43"/>
      <c r="C64" s="44"/>
      <c r="D64" s="45" t="s">
        <v>50</v>
      </c>
      <c r="E64" s="45"/>
      <c r="F64" s="45"/>
      <c r="G64" s="45"/>
      <c r="H64" s="45"/>
      <c r="I64" s="45"/>
      <c r="J64" s="46">
        <f>$J$94</f>
        <v>0</v>
      </c>
      <c r="K64" s="47"/>
    </row>
    <row r="65" spans="2:11" s="116" customFormat="1" ht="21" customHeight="1">
      <c r="B65" s="43"/>
      <c r="C65" s="44"/>
      <c r="D65" s="45" t="s">
        <v>51</v>
      </c>
      <c r="E65" s="45"/>
      <c r="F65" s="45"/>
      <c r="G65" s="45"/>
      <c r="H65" s="45"/>
      <c r="I65" s="45"/>
      <c r="J65" s="46">
        <f>$J$111</f>
        <v>0</v>
      </c>
      <c r="K65" s="47"/>
    </row>
    <row r="66" spans="2:11" s="115" customFormat="1" ht="25.5" customHeight="1">
      <c r="B66" s="38"/>
      <c r="C66" s="39"/>
      <c r="D66" s="40" t="s">
        <v>52</v>
      </c>
      <c r="E66" s="40"/>
      <c r="F66" s="40"/>
      <c r="G66" s="40"/>
      <c r="H66" s="40"/>
      <c r="I66" s="40"/>
      <c r="J66" s="41">
        <f>$J$126</f>
        <v>0</v>
      </c>
      <c r="K66" s="42"/>
    </row>
    <row r="67" spans="2:11" s="111" customFormat="1" ht="22.5" customHeight="1">
      <c r="B67" s="12"/>
      <c r="C67" s="13"/>
      <c r="D67" s="13"/>
      <c r="E67" s="13"/>
      <c r="F67" s="13"/>
      <c r="G67" s="13"/>
      <c r="H67" s="13"/>
      <c r="J67" s="13"/>
      <c r="K67" s="14"/>
    </row>
    <row r="68" spans="2:11" s="111" customFormat="1" ht="7.5" customHeight="1">
      <c r="B68" s="31"/>
      <c r="C68" s="32"/>
      <c r="D68" s="32"/>
      <c r="E68" s="32"/>
      <c r="F68" s="32"/>
      <c r="G68" s="32"/>
      <c r="H68" s="32"/>
      <c r="I68" s="32"/>
      <c r="J68" s="32"/>
      <c r="K68" s="33"/>
    </row>
    <row r="72" spans="2:12" s="111" customFormat="1" ht="7.5" customHeight="1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2"/>
    </row>
    <row r="73" spans="2:12" s="111" customFormat="1" ht="37.5" customHeight="1">
      <c r="B73" s="12"/>
      <c r="C73" s="6" t="s">
        <v>53</v>
      </c>
      <c r="D73" s="13"/>
      <c r="E73" s="13"/>
      <c r="F73" s="13"/>
      <c r="G73" s="13"/>
      <c r="H73" s="13"/>
      <c r="J73" s="13"/>
      <c r="K73" s="13"/>
      <c r="L73" s="12"/>
    </row>
    <row r="74" spans="2:12" s="111" customFormat="1" ht="7.5" customHeight="1">
      <c r="B74" s="12"/>
      <c r="C74" s="13"/>
      <c r="D74" s="13"/>
      <c r="E74" s="13"/>
      <c r="F74" s="13"/>
      <c r="G74" s="13"/>
      <c r="H74" s="13"/>
      <c r="J74" s="13"/>
      <c r="K74" s="13"/>
      <c r="L74" s="12"/>
    </row>
    <row r="75" spans="2:12" s="111" customFormat="1" ht="15" customHeight="1">
      <c r="B75" s="12"/>
      <c r="C75" s="8" t="s">
        <v>11</v>
      </c>
      <c r="D75" s="13"/>
      <c r="E75" s="13"/>
      <c r="F75" s="13"/>
      <c r="G75" s="13"/>
      <c r="H75" s="13"/>
      <c r="J75" s="13"/>
      <c r="K75" s="13"/>
      <c r="L75" s="12"/>
    </row>
    <row r="76" spans="2:12" s="111" customFormat="1" ht="16.5" customHeight="1">
      <c r="B76" s="12"/>
      <c r="C76" s="13"/>
      <c r="D76" s="13"/>
      <c r="E76" s="132" t="str">
        <f>$E$7</f>
        <v>Individuální výstavba Lom západ</v>
      </c>
      <c r="F76" s="128"/>
      <c r="G76" s="128"/>
      <c r="H76" s="128"/>
      <c r="J76" s="13"/>
      <c r="K76" s="13"/>
      <c r="L76" s="12"/>
    </row>
    <row r="77" spans="2:12" ht="15.75" customHeight="1">
      <c r="B77" s="4"/>
      <c r="C77" s="8" t="s">
        <v>12</v>
      </c>
      <c r="L77" s="4"/>
    </row>
    <row r="78" spans="2:12" s="111" customFormat="1" ht="16.5" customHeight="1">
      <c r="B78" s="12"/>
      <c r="C78" s="13"/>
      <c r="D78" s="13"/>
      <c r="E78" s="132" t="s">
        <v>13</v>
      </c>
      <c r="F78" s="128"/>
      <c r="G78" s="128"/>
      <c r="H78" s="128"/>
      <c r="J78" s="13"/>
      <c r="K78" s="13"/>
      <c r="L78" s="12"/>
    </row>
    <row r="79" spans="2:12" s="111" customFormat="1" ht="15" customHeight="1">
      <c r="B79" s="12"/>
      <c r="C79" s="8" t="s">
        <v>14</v>
      </c>
      <c r="D79" s="13"/>
      <c r="E79" s="13"/>
      <c r="F79" s="13"/>
      <c r="G79" s="13"/>
      <c r="H79" s="13"/>
      <c r="J79" s="13"/>
      <c r="K79" s="13"/>
      <c r="L79" s="12"/>
    </row>
    <row r="80" spans="2:12" s="111" customFormat="1" ht="19.5" customHeight="1">
      <c r="B80" s="12"/>
      <c r="C80" s="13"/>
      <c r="D80" s="13"/>
      <c r="E80" s="127" t="str">
        <f>$E$11</f>
        <v>1 - Přeložka telefonního kabelu</v>
      </c>
      <c r="F80" s="128"/>
      <c r="G80" s="128"/>
      <c r="H80" s="128"/>
      <c r="J80" s="13"/>
      <c r="K80" s="13"/>
      <c r="L80" s="12"/>
    </row>
    <row r="81" spans="2:12" s="111" customFormat="1" ht="7.5" customHeight="1">
      <c r="B81" s="12"/>
      <c r="C81" s="13"/>
      <c r="D81" s="13"/>
      <c r="E81" s="13"/>
      <c r="F81" s="13"/>
      <c r="G81" s="13"/>
      <c r="H81" s="13"/>
      <c r="J81" s="13"/>
      <c r="K81" s="13"/>
      <c r="L81" s="12"/>
    </row>
    <row r="82" spans="2:12" s="111" customFormat="1" ht="18.75" customHeight="1">
      <c r="B82" s="12"/>
      <c r="C82" s="8" t="s">
        <v>18</v>
      </c>
      <c r="D82" s="13"/>
      <c r="E82" s="13"/>
      <c r="F82" s="15" t="str">
        <f>$F$14</f>
        <v xml:space="preserve"> </v>
      </c>
      <c r="G82" s="13"/>
      <c r="H82" s="13"/>
      <c r="I82" s="8" t="s">
        <v>20</v>
      </c>
      <c r="J82" s="16" t="str">
        <f>IF($J$14="","",$J$14)</f>
        <v>31.03.2015</v>
      </c>
      <c r="K82" s="13"/>
      <c r="L82" s="12"/>
    </row>
    <row r="83" spans="2:12" s="111" customFormat="1" ht="7.5" customHeight="1">
      <c r="B83" s="12"/>
      <c r="C83" s="13"/>
      <c r="D83" s="13"/>
      <c r="E83" s="13"/>
      <c r="F83" s="13"/>
      <c r="G83" s="13"/>
      <c r="H83" s="13"/>
      <c r="J83" s="13"/>
      <c r="K83" s="13"/>
      <c r="L83" s="12"/>
    </row>
    <row r="84" spans="2:12" s="111" customFormat="1" ht="15.75" customHeight="1">
      <c r="B84" s="12"/>
      <c r="C84" s="8" t="s">
        <v>21</v>
      </c>
      <c r="D84" s="13"/>
      <c r="E84" s="13"/>
      <c r="F84" s="15" t="str">
        <f>$E$17</f>
        <v>Město Lom</v>
      </c>
      <c r="G84" s="13"/>
      <c r="H84" s="13"/>
      <c r="I84" s="8" t="s">
        <v>26</v>
      </c>
      <c r="J84" s="15" t="str">
        <f>$E$23</f>
        <v>Báňské projekty Teplice a.s.</v>
      </c>
      <c r="K84" s="13"/>
      <c r="L84" s="12"/>
    </row>
    <row r="85" spans="2:12" s="111" customFormat="1" ht="15" customHeight="1">
      <c r="B85" s="12"/>
      <c r="C85" s="8" t="s">
        <v>25</v>
      </c>
      <c r="D85" s="13"/>
      <c r="E85" s="13"/>
      <c r="F85" s="15" t="str">
        <f>IF($E$20="","",$E$20)</f>
        <v/>
      </c>
      <c r="G85" s="13"/>
      <c r="H85" s="13"/>
      <c r="J85" s="13"/>
      <c r="K85" s="13"/>
      <c r="L85" s="12"/>
    </row>
    <row r="86" spans="2:12" s="111" customFormat="1" ht="11.25" customHeight="1">
      <c r="B86" s="12"/>
      <c r="C86" s="13"/>
      <c r="D86" s="13"/>
      <c r="E86" s="13"/>
      <c r="F86" s="13"/>
      <c r="G86" s="13"/>
      <c r="H86" s="13"/>
      <c r="J86" s="13"/>
      <c r="K86" s="13"/>
      <c r="L86" s="12"/>
    </row>
    <row r="87" spans="2:20" s="117" customFormat="1" ht="30" customHeight="1">
      <c r="B87" s="50"/>
      <c r="C87" s="51" t="s">
        <v>54</v>
      </c>
      <c r="D87" s="52" t="s">
        <v>55</v>
      </c>
      <c r="E87" s="52" t="s">
        <v>56</v>
      </c>
      <c r="F87" s="52" t="s">
        <v>57</v>
      </c>
      <c r="G87" s="52" t="s">
        <v>58</v>
      </c>
      <c r="H87" s="52" t="s">
        <v>59</v>
      </c>
      <c r="I87" s="52" t="s">
        <v>60</v>
      </c>
      <c r="J87" s="52" t="s">
        <v>61</v>
      </c>
      <c r="K87" s="53" t="s">
        <v>62</v>
      </c>
      <c r="L87" s="50"/>
      <c r="M87" s="54" t="s">
        <v>63</v>
      </c>
      <c r="N87" s="55" t="s">
        <v>33</v>
      </c>
      <c r="O87" s="55" t="s">
        <v>64</v>
      </c>
      <c r="P87" s="55" t="s">
        <v>65</v>
      </c>
      <c r="Q87" s="55" t="s">
        <v>66</v>
      </c>
      <c r="R87" s="55" t="s">
        <v>67</v>
      </c>
      <c r="S87" s="55" t="s">
        <v>68</v>
      </c>
      <c r="T87" s="56" t="s">
        <v>69</v>
      </c>
    </row>
    <row r="88" spans="2:63" s="111" customFormat="1" ht="30" customHeight="1">
      <c r="B88" s="12"/>
      <c r="C88" s="37" t="s">
        <v>45</v>
      </c>
      <c r="D88" s="89"/>
      <c r="E88" s="89"/>
      <c r="F88" s="89"/>
      <c r="G88" s="90"/>
      <c r="H88" s="90"/>
      <c r="I88" s="90"/>
      <c r="J88" s="92">
        <f>$BK$88</f>
        <v>0</v>
      </c>
      <c r="K88" s="90"/>
      <c r="L88" s="12"/>
      <c r="M88" s="57"/>
      <c r="N88" s="17"/>
      <c r="O88" s="17"/>
      <c r="P88" s="58">
        <f>$P$89+$P$93+$P$126</f>
        <v>0</v>
      </c>
      <c r="Q88" s="17"/>
      <c r="R88" s="58">
        <f>$R$89+$R$93+$R$126</f>
        <v>30.20664294</v>
      </c>
      <c r="S88" s="17"/>
      <c r="T88" s="59">
        <f>$T$89+$T$93+$T$126</f>
        <v>0</v>
      </c>
      <c r="AT88" s="111" t="s">
        <v>70</v>
      </c>
      <c r="AU88" s="111" t="s">
        <v>46</v>
      </c>
      <c r="BK88" s="118">
        <f>$BK$89+$BK$93+$BK$126</f>
        <v>0</v>
      </c>
    </row>
    <row r="89" spans="2:63" s="119" customFormat="1" ht="37.5" customHeight="1">
      <c r="B89" s="60"/>
      <c r="C89" s="61"/>
      <c r="D89" s="61" t="s">
        <v>70</v>
      </c>
      <c r="E89" s="61" t="s">
        <v>71</v>
      </c>
      <c r="F89" s="62" t="s">
        <v>71</v>
      </c>
      <c r="G89" s="61"/>
      <c r="H89" s="61"/>
      <c r="I89" s="120"/>
      <c r="J89" s="94">
        <f>$BK$89</f>
        <v>0</v>
      </c>
      <c r="K89" s="61"/>
      <c r="L89" s="60"/>
      <c r="M89" s="63"/>
      <c r="N89" s="61"/>
      <c r="O89" s="61"/>
      <c r="P89" s="64">
        <f>$P$90</f>
        <v>0</v>
      </c>
      <c r="Q89" s="61"/>
      <c r="R89" s="64">
        <f>$R$90</f>
        <v>0.01781874</v>
      </c>
      <c r="S89" s="61"/>
      <c r="T89" s="65">
        <f>$T$90</f>
        <v>0</v>
      </c>
      <c r="AR89" s="61" t="s">
        <v>7</v>
      </c>
      <c r="AT89" s="61" t="s">
        <v>70</v>
      </c>
      <c r="AU89" s="61" t="s">
        <v>72</v>
      </c>
      <c r="AY89" s="61" t="s">
        <v>73</v>
      </c>
      <c r="BK89" s="121">
        <f>$BK$90</f>
        <v>0</v>
      </c>
    </row>
    <row r="90" spans="2:63" s="119" customFormat="1" ht="21" customHeight="1">
      <c r="B90" s="60"/>
      <c r="C90" s="61"/>
      <c r="D90" s="61" t="s">
        <v>70</v>
      </c>
      <c r="E90" s="61" t="s">
        <v>74</v>
      </c>
      <c r="F90" s="66" t="s">
        <v>75</v>
      </c>
      <c r="G90" s="61"/>
      <c r="H90" s="61"/>
      <c r="I90" s="120"/>
      <c r="J90" s="94">
        <f>$BK$90</f>
        <v>0</v>
      </c>
      <c r="K90" s="61"/>
      <c r="L90" s="60"/>
      <c r="M90" s="63"/>
      <c r="N90" s="61"/>
      <c r="O90" s="61"/>
      <c r="P90" s="64">
        <f>SUM($P$91:$P$92)</f>
        <v>0</v>
      </c>
      <c r="Q90" s="61"/>
      <c r="R90" s="64">
        <f>SUM($R$91:$R$92)</f>
        <v>0.01781874</v>
      </c>
      <c r="S90" s="61"/>
      <c r="T90" s="65">
        <f>SUM($T$91:$T$92)</f>
        <v>0</v>
      </c>
      <c r="AR90" s="61" t="s">
        <v>7</v>
      </c>
      <c r="AT90" s="61" t="s">
        <v>70</v>
      </c>
      <c r="AU90" s="61" t="s">
        <v>76</v>
      </c>
      <c r="AY90" s="61" t="s">
        <v>73</v>
      </c>
      <c r="BK90" s="121">
        <f>SUM($BK$91:$BK$92)</f>
        <v>0</v>
      </c>
    </row>
    <row r="91" spans="2:65" s="111" customFormat="1" ht="15.75" customHeight="1">
      <c r="B91" s="12"/>
      <c r="C91" s="100" t="s">
        <v>76</v>
      </c>
      <c r="D91" s="100" t="s">
        <v>77</v>
      </c>
      <c r="E91" s="101" t="s">
        <v>78</v>
      </c>
      <c r="F91" s="99" t="s">
        <v>79</v>
      </c>
      <c r="G91" s="95" t="s">
        <v>80</v>
      </c>
      <c r="H91" s="96">
        <v>45</v>
      </c>
      <c r="I91" s="97"/>
      <c r="J91" s="98">
        <f>ROUND($I$91*$H$91,2)</f>
        <v>0</v>
      </c>
      <c r="K91" s="99" t="s">
        <v>81</v>
      </c>
      <c r="L91" s="12"/>
      <c r="M91" s="122"/>
      <c r="N91" s="67" t="s">
        <v>34</v>
      </c>
      <c r="O91" s="13"/>
      <c r="P91" s="68">
        <f>$O$91*$H$91</f>
        <v>0</v>
      </c>
      <c r="Q91" s="68">
        <v>0.000395972</v>
      </c>
      <c r="R91" s="68">
        <f>$Q$91*$H$91</f>
        <v>0.01781874</v>
      </c>
      <c r="S91" s="68">
        <v>0</v>
      </c>
      <c r="T91" s="69">
        <f>$S$91*$H$91</f>
        <v>0</v>
      </c>
      <c r="AR91" s="110" t="s">
        <v>82</v>
      </c>
      <c r="AT91" s="110" t="s">
        <v>77</v>
      </c>
      <c r="AU91" s="110" t="s">
        <v>7</v>
      </c>
      <c r="AY91" s="111" t="s">
        <v>73</v>
      </c>
      <c r="BE91" s="123">
        <f>IF($N$91="základní",$J$91,0)</f>
        <v>0</v>
      </c>
      <c r="BF91" s="123">
        <f>IF($N$91="snížená",$J$91,0)</f>
        <v>0</v>
      </c>
      <c r="BG91" s="123">
        <f>IF($N$91="zákl. přenesená",$J$91,0)</f>
        <v>0</v>
      </c>
      <c r="BH91" s="123">
        <f>IF($N$91="sníž. přenesená",$J$91,0)</f>
        <v>0</v>
      </c>
      <c r="BI91" s="123">
        <f>IF($N$91="nulová",$J$91,0)</f>
        <v>0</v>
      </c>
      <c r="BJ91" s="110" t="s">
        <v>76</v>
      </c>
      <c r="BK91" s="123">
        <f>ROUND($I$91*$H$91,2)</f>
        <v>0</v>
      </c>
      <c r="BL91" s="110" t="s">
        <v>82</v>
      </c>
      <c r="BM91" s="110" t="s">
        <v>76</v>
      </c>
    </row>
    <row r="92" spans="2:47" s="111" customFormat="1" ht="27" customHeight="1">
      <c r="B92" s="12"/>
      <c r="C92" s="90"/>
      <c r="D92" s="102" t="s">
        <v>83</v>
      </c>
      <c r="E92" s="90"/>
      <c r="F92" s="70" t="s">
        <v>84</v>
      </c>
      <c r="G92" s="90"/>
      <c r="H92" s="90"/>
      <c r="I92" s="90"/>
      <c r="J92" s="90"/>
      <c r="K92" s="90"/>
      <c r="L92" s="12"/>
      <c r="M92" s="71"/>
      <c r="N92" s="13"/>
      <c r="O92" s="13"/>
      <c r="P92" s="13"/>
      <c r="Q92" s="13"/>
      <c r="R92" s="13"/>
      <c r="S92" s="13"/>
      <c r="T92" s="72"/>
      <c r="AT92" s="111" t="s">
        <v>83</v>
      </c>
      <c r="AU92" s="111" t="s">
        <v>7</v>
      </c>
    </row>
    <row r="93" spans="2:63" s="119" customFormat="1" ht="37.5" customHeight="1">
      <c r="B93" s="60"/>
      <c r="C93" s="61"/>
      <c r="D93" s="61" t="s">
        <v>70</v>
      </c>
      <c r="E93" s="61" t="s">
        <v>85</v>
      </c>
      <c r="F93" s="62" t="s">
        <v>85</v>
      </c>
      <c r="G93" s="61"/>
      <c r="H93" s="61"/>
      <c r="I93" s="120"/>
      <c r="J93" s="94">
        <f>$BK$93</f>
        <v>0</v>
      </c>
      <c r="K93" s="61"/>
      <c r="L93" s="60"/>
      <c r="M93" s="63"/>
      <c r="N93" s="61"/>
      <c r="O93" s="61"/>
      <c r="P93" s="64">
        <f>$P$94+$P$111</f>
        <v>0</v>
      </c>
      <c r="Q93" s="61"/>
      <c r="R93" s="64">
        <f>$R$94+$R$111</f>
        <v>30.1888242</v>
      </c>
      <c r="S93" s="61"/>
      <c r="T93" s="65">
        <f>$T$94+$T$111</f>
        <v>0</v>
      </c>
      <c r="AR93" s="61" t="s">
        <v>86</v>
      </c>
      <c r="AT93" s="61" t="s">
        <v>70</v>
      </c>
      <c r="AU93" s="61" t="s">
        <v>72</v>
      </c>
      <c r="AY93" s="61" t="s">
        <v>73</v>
      </c>
      <c r="BK93" s="121">
        <f>$BK$94+$BK$111</f>
        <v>0</v>
      </c>
    </row>
    <row r="94" spans="2:63" s="119" customFormat="1" ht="21" customHeight="1">
      <c r="B94" s="60"/>
      <c r="C94" s="61"/>
      <c r="D94" s="61" t="s">
        <v>70</v>
      </c>
      <c r="E94" s="61" t="s">
        <v>87</v>
      </c>
      <c r="F94" s="66" t="s">
        <v>88</v>
      </c>
      <c r="G94" s="61"/>
      <c r="H94" s="61"/>
      <c r="I94" s="120"/>
      <c r="J94" s="94">
        <f>$BK$94</f>
        <v>0</v>
      </c>
      <c r="K94" s="61"/>
      <c r="L94" s="60"/>
      <c r="M94" s="63"/>
      <c r="N94" s="61"/>
      <c r="O94" s="61"/>
      <c r="P94" s="64">
        <f>SUM($P$95:$P$110)</f>
        <v>0</v>
      </c>
      <c r="Q94" s="61"/>
      <c r="R94" s="64">
        <f>SUM($R$95:$R$110)</f>
        <v>0.14967</v>
      </c>
      <c r="S94" s="61"/>
      <c r="T94" s="65">
        <f>SUM($T$95:$T$110)</f>
        <v>0</v>
      </c>
      <c r="AR94" s="61" t="s">
        <v>86</v>
      </c>
      <c r="AT94" s="61" t="s">
        <v>70</v>
      </c>
      <c r="AU94" s="61" t="s">
        <v>76</v>
      </c>
      <c r="AY94" s="61" t="s">
        <v>73</v>
      </c>
      <c r="BK94" s="121">
        <f>SUM($BK$95:$BK$110)</f>
        <v>0</v>
      </c>
    </row>
    <row r="95" spans="2:65" s="111" customFormat="1" ht="15.75" customHeight="1">
      <c r="B95" s="12"/>
      <c r="C95" s="100" t="s">
        <v>7</v>
      </c>
      <c r="D95" s="100" t="s">
        <v>77</v>
      </c>
      <c r="E95" s="101" t="s">
        <v>89</v>
      </c>
      <c r="F95" s="99" t="s">
        <v>90</v>
      </c>
      <c r="G95" s="95" t="s">
        <v>91</v>
      </c>
      <c r="H95" s="96">
        <v>4</v>
      </c>
      <c r="I95" s="97"/>
      <c r="J95" s="98">
        <f>ROUND($I$95*$H$95,2)</f>
        <v>0</v>
      </c>
      <c r="K95" s="99"/>
      <c r="L95" s="12"/>
      <c r="M95" s="122"/>
      <c r="N95" s="67" t="s">
        <v>34</v>
      </c>
      <c r="O95" s="13"/>
      <c r="P95" s="68">
        <f>$O$95*$H$95</f>
        <v>0</v>
      </c>
      <c r="Q95" s="68">
        <v>0.00012</v>
      </c>
      <c r="R95" s="68">
        <f>$Q$95*$H$95</f>
        <v>0.00048</v>
      </c>
      <c r="S95" s="68">
        <v>0</v>
      </c>
      <c r="T95" s="69">
        <f>$S$95*$H$95</f>
        <v>0</v>
      </c>
      <c r="AR95" s="110" t="s">
        <v>92</v>
      </c>
      <c r="AT95" s="110" t="s">
        <v>77</v>
      </c>
      <c r="AU95" s="110" t="s">
        <v>7</v>
      </c>
      <c r="AY95" s="111" t="s">
        <v>73</v>
      </c>
      <c r="BE95" s="123">
        <f>IF($N$95="základní",$J$95,0)</f>
        <v>0</v>
      </c>
      <c r="BF95" s="123">
        <f>IF($N$95="snížená",$J$95,0)</f>
        <v>0</v>
      </c>
      <c r="BG95" s="123">
        <f>IF($N$95="zákl. přenesená",$J$95,0)</f>
        <v>0</v>
      </c>
      <c r="BH95" s="123">
        <f>IF($N$95="sníž. přenesená",$J$95,0)</f>
        <v>0</v>
      </c>
      <c r="BI95" s="123">
        <f>IF($N$95="nulová",$J$95,0)</f>
        <v>0</v>
      </c>
      <c r="BJ95" s="110" t="s">
        <v>76</v>
      </c>
      <c r="BK95" s="123">
        <f>ROUND($I$95*$H$95,2)</f>
        <v>0</v>
      </c>
      <c r="BL95" s="110" t="s">
        <v>92</v>
      </c>
      <c r="BM95" s="110" t="s">
        <v>93</v>
      </c>
    </row>
    <row r="96" spans="2:65" s="111" customFormat="1" ht="15.75" customHeight="1">
      <c r="B96" s="12"/>
      <c r="C96" s="95" t="s">
        <v>86</v>
      </c>
      <c r="D96" s="95" t="s">
        <v>77</v>
      </c>
      <c r="E96" s="101" t="s">
        <v>94</v>
      </c>
      <c r="F96" s="99" t="s">
        <v>95</v>
      </c>
      <c r="G96" s="95" t="s">
        <v>80</v>
      </c>
      <c r="H96" s="96">
        <v>135</v>
      </c>
      <c r="I96" s="97"/>
      <c r="J96" s="98">
        <f>ROUND($I$96*$H$96,2)</f>
        <v>0</v>
      </c>
      <c r="K96" s="99" t="s">
        <v>81</v>
      </c>
      <c r="L96" s="12"/>
      <c r="M96" s="122"/>
      <c r="N96" s="67" t="s">
        <v>34</v>
      </c>
      <c r="O96" s="13"/>
      <c r="P96" s="68">
        <f>$O$96*$H$96</f>
        <v>0</v>
      </c>
      <c r="Q96" s="68">
        <v>2E-05</v>
      </c>
      <c r="R96" s="68">
        <f>$Q$96*$H$96</f>
        <v>0.0027</v>
      </c>
      <c r="S96" s="68">
        <v>0</v>
      </c>
      <c r="T96" s="69">
        <f>$S$96*$H$96</f>
        <v>0</v>
      </c>
      <c r="AR96" s="110" t="s">
        <v>96</v>
      </c>
      <c r="AT96" s="110" t="s">
        <v>77</v>
      </c>
      <c r="AU96" s="110" t="s">
        <v>7</v>
      </c>
      <c r="AY96" s="110" t="s">
        <v>73</v>
      </c>
      <c r="BE96" s="123">
        <f>IF($N$96="základní",$J$96,0)</f>
        <v>0</v>
      </c>
      <c r="BF96" s="123">
        <f>IF($N$96="snížená",$J$96,0)</f>
        <v>0</v>
      </c>
      <c r="BG96" s="123">
        <f>IF($N$96="zákl. přenesená",$J$96,0)</f>
        <v>0</v>
      </c>
      <c r="BH96" s="123">
        <f>IF($N$96="sníž. přenesená",$J$96,0)</f>
        <v>0</v>
      </c>
      <c r="BI96" s="123">
        <f>IF($N$96="nulová",$J$96,0)</f>
        <v>0</v>
      </c>
      <c r="BJ96" s="110" t="s">
        <v>76</v>
      </c>
      <c r="BK96" s="123">
        <f>ROUND($I$96*$H$96,2)</f>
        <v>0</v>
      </c>
      <c r="BL96" s="110" t="s">
        <v>96</v>
      </c>
      <c r="BM96" s="110" t="s">
        <v>97</v>
      </c>
    </row>
    <row r="97" spans="2:47" s="111" customFormat="1" ht="16.5" customHeight="1">
      <c r="B97" s="12"/>
      <c r="C97" s="90"/>
      <c r="D97" s="102" t="s">
        <v>83</v>
      </c>
      <c r="E97" s="90"/>
      <c r="F97" s="70" t="s">
        <v>98</v>
      </c>
      <c r="G97" s="90"/>
      <c r="H97" s="90"/>
      <c r="I97" s="90"/>
      <c r="J97" s="90"/>
      <c r="K97" s="90"/>
      <c r="L97" s="12"/>
      <c r="M97" s="71"/>
      <c r="N97" s="13"/>
      <c r="O97" s="13"/>
      <c r="P97" s="13"/>
      <c r="Q97" s="13"/>
      <c r="R97" s="13"/>
      <c r="S97" s="13"/>
      <c r="T97" s="72"/>
      <c r="AT97" s="111" t="s">
        <v>83</v>
      </c>
      <c r="AU97" s="111" t="s">
        <v>7</v>
      </c>
    </row>
    <row r="98" spans="2:65" s="111" customFormat="1" ht="15.75" customHeight="1">
      <c r="B98" s="12"/>
      <c r="C98" s="100" t="s">
        <v>92</v>
      </c>
      <c r="D98" s="100" t="s">
        <v>77</v>
      </c>
      <c r="E98" s="101" t="s">
        <v>99</v>
      </c>
      <c r="F98" s="99" t="s">
        <v>100</v>
      </c>
      <c r="G98" s="95" t="s">
        <v>80</v>
      </c>
      <c r="H98" s="96">
        <v>135</v>
      </c>
      <c r="I98" s="97"/>
      <c r="J98" s="98">
        <f>ROUND($I$98*$H$98,2)</f>
        <v>0</v>
      </c>
      <c r="K98" s="99" t="s">
        <v>81</v>
      </c>
      <c r="L98" s="12"/>
      <c r="M98" s="122"/>
      <c r="N98" s="67" t="s">
        <v>34</v>
      </c>
      <c r="O98" s="13"/>
      <c r="P98" s="68">
        <f>$O$98*$H$98</f>
        <v>0</v>
      </c>
      <c r="Q98" s="68">
        <v>1E-05</v>
      </c>
      <c r="R98" s="68">
        <f>$Q$98*$H$98</f>
        <v>0.00135</v>
      </c>
      <c r="S98" s="68">
        <v>0</v>
      </c>
      <c r="T98" s="69">
        <f>$S$98*$H$98</f>
        <v>0</v>
      </c>
      <c r="AR98" s="110" t="s">
        <v>96</v>
      </c>
      <c r="AT98" s="110" t="s">
        <v>77</v>
      </c>
      <c r="AU98" s="110" t="s">
        <v>7</v>
      </c>
      <c r="AY98" s="111" t="s">
        <v>73</v>
      </c>
      <c r="BE98" s="123">
        <f>IF($N$98="základní",$J$98,0)</f>
        <v>0</v>
      </c>
      <c r="BF98" s="123">
        <f>IF($N$98="snížená",$J$98,0)</f>
        <v>0</v>
      </c>
      <c r="BG98" s="123">
        <f>IF($N$98="zákl. přenesená",$J$98,0)</f>
        <v>0</v>
      </c>
      <c r="BH98" s="123">
        <f>IF($N$98="sníž. přenesená",$J$98,0)</f>
        <v>0</v>
      </c>
      <c r="BI98" s="123">
        <f>IF($N$98="nulová",$J$98,0)</f>
        <v>0</v>
      </c>
      <c r="BJ98" s="110" t="s">
        <v>76</v>
      </c>
      <c r="BK98" s="123">
        <f>ROUND($I$98*$H$98,2)</f>
        <v>0</v>
      </c>
      <c r="BL98" s="110" t="s">
        <v>96</v>
      </c>
      <c r="BM98" s="110" t="s">
        <v>101</v>
      </c>
    </row>
    <row r="99" spans="2:47" s="111" customFormat="1" ht="16.5" customHeight="1">
      <c r="B99" s="12"/>
      <c r="C99" s="90"/>
      <c r="D99" s="102" t="s">
        <v>83</v>
      </c>
      <c r="E99" s="90"/>
      <c r="F99" s="70" t="s">
        <v>102</v>
      </c>
      <c r="G99" s="90"/>
      <c r="H99" s="90"/>
      <c r="I99" s="91"/>
      <c r="J99" s="90"/>
      <c r="K99" s="90"/>
      <c r="L99" s="12"/>
      <c r="M99" s="71"/>
      <c r="N99" s="13"/>
      <c r="O99" s="13"/>
      <c r="P99" s="13"/>
      <c r="Q99" s="13"/>
      <c r="R99" s="13"/>
      <c r="S99" s="13"/>
      <c r="T99" s="72"/>
      <c r="AT99" s="111" t="s">
        <v>83</v>
      </c>
      <c r="AU99" s="111" t="s">
        <v>7</v>
      </c>
    </row>
    <row r="100" spans="2:65" s="111" customFormat="1" ht="15.75" customHeight="1">
      <c r="B100" s="12"/>
      <c r="C100" s="73" t="s">
        <v>103</v>
      </c>
      <c r="D100" s="73" t="s">
        <v>85</v>
      </c>
      <c r="E100" s="74">
        <v>341261230</v>
      </c>
      <c r="F100" s="75" t="s">
        <v>172</v>
      </c>
      <c r="G100" s="76" t="s">
        <v>80</v>
      </c>
      <c r="H100" s="77">
        <v>120</v>
      </c>
      <c r="I100" s="78"/>
      <c r="J100" s="79">
        <f>ROUND($I$100*$H$100,2)</f>
        <v>0</v>
      </c>
      <c r="K100" s="75" t="s">
        <v>81</v>
      </c>
      <c r="L100" s="124"/>
      <c r="M100" s="125"/>
      <c r="N100" s="80" t="s">
        <v>34</v>
      </c>
      <c r="O100" s="13"/>
      <c r="P100" s="68">
        <f>$O$100*$H$100</f>
        <v>0</v>
      </c>
      <c r="Q100" s="68">
        <v>0.000953</v>
      </c>
      <c r="R100" s="68">
        <f>$Q$100*$H$100</f>
        <v>0.11435999999999999</v>
      </c>
      <c r="S100" s="68">
        <v>0</v>
      </c>
      <c r="T100" s="69">
        <f>$S$100*$H$100</f>
        <v>0</v>
      </c>
      <c r="AR100" s="110" t="s">
        <v>104</v>
      </c>
      <c r="AT100" s="110" t="s">
        <v>85</v>
      </c>
      <c r="AU100" s="110" t="s">
        <v>7</v>
      </c>
      <c r="AY100" s="111" t="s">
        <v>73</v>
      </c>
      <c r="BE100" s="123">
        <f>IF($N$100="základní",$J$100,0)</f>
        <v>0</v>
      </c>
      <c r="BF100" s="123">
        <f>IF($N$100="snížená",$J$100,0)</f>
        <v>0</v>
      </c>
      <c r="BG100" s="123">
        <f>IF($N$100="zákl. přenesená",$J$100,0)</f>
        <v>0</v>
      </c>
      <c r="BH100" s="123">
        <f>IF($N$100="sníž. přenesená",$J$100,0)</f>
        <v>0</v>
      </c>
      <c r="BI100" s="123">
        <f>IF($N$100="nulová",$J$100,0)</f>
        <v>0</v>
      </c>
      <c r="BJ100" s="110" t="s">
        <v>76</v>
      </c>
      <c r="BK100" s="123">
        <f>ROUND($I$100*$H$100,2)</f>
        <v>0</v>
      </c>
      <c r="BL100" s="110" t="s">
        <v>92</v>
      </c>
      <c r="BM100" s="110" t="s">
        <v>105</v>
      </c>
    </row>
    <row r="101" spans="2:47" s="111" customFormat="1" ht="27" customHeight="1">
      <c r="B101" s="12"/>
      <c r="C101" s="90"/>
      <c r="D101" s="102" t="s">
        <v>83</v>
      </c>
      <c r="E101" s="90"/>
      <c r="F101" s="70" t="s">
        <v>176</v>
      </c>
      <c r="G101" s="90"/>
      <c r="H101" s="90"/>
      <c r="I101" s="91"/>
      <c r="J101" s="90"/>
      <c r="K101" s="90"/>
      <c r="L101" s="12"/>
      <c r="M101" s="71"/>
      <c r="N101" s="13"/>
      <c r="O101" s="13"/>
      <c r="P101" s="13"/>
      <c r="Q101" s="13"/>
      <c r="R101" s="13"/>
      <c r="S101" s="13"/>
      <c r="T101" s="72"/>
      <c r="AT101" s="111" t="s">
        <v>83</v>
      </c>
      <c r="AU101" s="111" t="s">
        <v>7</v>
      </c>
    </row>
    <row r="102" spans="2:65" s="111" customFormat="1" ht="15.75" customHeight="1">
      <c r="B102" s="12"/>
      <c r="C102" s="73" t="s">
        <v>93</v>
      </c>
      <c r="D102" s="73" t="s">
        <v>85</v>
      </c>
      <c r="E102" s="74" t="s">
        <v>106</v>
      </c>
      <c r="F102" s="75" t="s">
        <v>107</v>
      </c>
      <c r="G102" s="76" t="s">
        <v>80</v>
      </c>
      <c r="H102" s="77">
        <v>15</v>
      </c>
      <c r="I102" s="78"/>
      <c r="J102" s="79">
        <f>ROUND($I$102*$H$102,2)</f>
        <v>0</v>
      </c>
      <c r="K102" s="75" t="s">
        <v>81</v>
      </c>
      <c r="L102" s="124"/>
      <c r="M102" s="125"/>
      <c r="N102" s="80" t="s">
        <v>34</v>
      </c>
      <c r="O102" s="13"/>
      <c r="P102" s="68">
        <f>$O$102*$H$102</f>
        <v>0</v>
      </c>
      <c r="Q102" s="68">
        <v>8.2E-05</v>
      </c>
      <c r="R102" s="68">
        <f>$Q$102*$H$102</f>
        <v>0.00123</v>
      </c>
      <c r="S102" s="68">
        <v>0</v>
      </c>
      <c r="T102" s="69">
        <f>$S$102*$H$102</f>
        <v>0</v>
      </c>
      <c r="AR102" s="110" t="s">
        <v>104</v>
      </c>
      <c r="AT102" s="110" t="s">
        <v>85</v>
      </c>
      <c r="AU102" s="110" t="s">
        <v>7</v>
      </c>
      <c r="AY102" s="111" t="s">
        <v>73</v>
      </c>
      <c r="BE102" s="123">
        <f>IF($N$102="základní",$J$102,0)</f>
        <v>0</v>
      </c>
      <c r="BF102" s="123">
        <f>IF($N$102="snížená",$J$102,0)</f>
        <v>0</v>
      </c>
      <c r="BG102" s="123">
        <f>IF($N$102="zákl. přenesená",$J$102,0)</f>
        <v>0</v>
      </c>
      <c r="BH102" s="123">
        <f>IF($N$102="sníž. přenesená",$J$102,0)</f>
        <v>0</v>
      </c>
      <c r="BI102" s="123">
        <f>IF($N$102="nulová",$J$102,0)</f>
        <v>0</v>
      </c>
      <c r="BJ102" s="110" t="s">
        <v>76</v>
      </c>
      <c r="BK102" s="123">
        <f>ROUND($I$102*$H$102,2)</f>
        <v>0</v>
      </c>
      <c r="BL102" s="110" t="s">
        <v>92</v>
      </c>
      <c r="BM102" s="110" t="s">
        <v>104</v>
      </c>
    </row>
    <row r="103" spans="2:47" s="111" customFormat="1" ht="27" customHeight="1">
      <c r="B103" s="12"/>
      <c r="C103" s="90"/>
      <c r="D103" s="102" t="s">
        <v>83</v>
      </c>
      <c r="E103" s="90"/>
      <c r="F103" s="70" t="s">
        <v>108</v>
      </c>
      <c r="G103" s="90"/>
      <c r="H103" s="90"/>
      <c r="I103" s="91"/>
      <c r="J103" s="90"/>
      <c r="K103" s="90"/>
      <c r="L103" s="12"/>
      <c r="M103" s="71"/>
      <c r="N103" s="13"/>
      <c r="O103" s="13"/>
      <c r="P103" s="13"/>
      <c r="Q103" s="13"/>
      <c r="R103" s="13"/>
      <c r="S103" s="13"/>
      <c r="T103" s="72"/>
      <c r="AT103" s="111" t="s">
        <v>83</v>
      </c>
      <c r="AU103" s="111" t="s">
        <v>7</v>
      </c>
    </row>
    <row r="104" spans="2:65" s="111" customFormat="1" ht="15.75" customHeight="1">
      <c r="B104" s="12"/>
      <c r="C104" s="100" t="s">
        <v>109</v>
      </c>
      <c r="D104" s="100" t="s">
        <v>77</v>
      </c>
      <c r="E104" s="101" t="s">
        <v>110</v>
      </c>
      <c r="F104" s="99" t="s">
        <v>111</v>
      </c>
      <c r="G104" s="95" t="s">
        <v>80</v>
      </c>
      <c r="H104" s="96">
        <v>135</v>
      </c>
      <c r="I104" s="97"/>
      <c r="J104" s="98">
        <f>ROUND($I$104*$H$104,2)</f>
        <v>0</v>
      </c>
      <c r="K104" s="99"/>
      <c r="L104" s="12"/>
      <c r="M104" s="122"/>
      <c r="N104" s="67" t="s">
        <v>34</v>
      </c>
      <c r="O104" s="13"/>
      <c r="P104" s="68">
        <f>$O$104*$H$104</f>
        <v>0</v>
      </c>
      <c r="Q104" s="68">
        <v>0</v>
      </c>
      <c r="R104" s="68">
        <f>$Q$104*$H$104</f>
        <v>0</v>
      </c>
      <c r="S104" s="68">
        <v>0</v>
      </c>
      <c r="T104" s="69">
        <f>$S$104*$H$104</f>
        <v>0</v>
      </c>
      <c r="AR104" s="110" t="s">
        <v>92</v>
      </c>
      <c r="AT104" s="110" t="s">
        <v>77</v>
      </c>
      <c r="AU104" s="110" t="s">
        <v>7</v>
      </c>
      <c r="AY104" s="111" t="s">
        <v>73</v>
      </c>
      <c r="BE104" s="123">
        <f>IF($N$104="základní",$J$104,0)</f>
        <v>0</v>
      </c>
      <c r="BF104" s="123">
        <f>IF($N$104="snížená",$J$104,0)</f>
        <v>0</v>
      </c>
      <c r="BG104" s="123">
        <f>IF($N$104="zákl. přenesená",$J$104,0)</f>
        <v>0</v>
      </c>
      <c r="BH104" s="123">
        <f>IF($N$104="sníž. přenesená",$J$104,0)</f>
        <v>0</v>
      </c>
      <c r="BI104" s="123">
        <f>IF($N$104="nulová",$J$104,0)</f>
        <v>0</v>
      </c>
      <c r="BJ104" s="110" t="s">
        <v>76</v>
      </c>
      <c r="BK104" s="123">
        <f>ROUND($I$104*$H$104,2)</f>
        <v>0</v>
      </c>
      <c r="BL104" s="110" t="s">
        <v>92</v>
      </c>
      <c r="BM104" s="110" t="s">
        <v>86</v>
      </c>
    </row>
    <row r="105" spans="2:65" s="111" customFormat="1" ht="15.75" customHeight="1">
      <c r="B105" s="12"/>
      <c r="C105" s="95" t="s">
        <v>104</v>
      </c>
      <c r="D105" s="95" t="s">
        <v>77</v>
      </c>
      <c r="E105" s="101" t="s">
        <v>112</v>
      </c>
      <c r="F105" s="99" t="s">
        <v>113</v>
      </c>
      <c r="G105" s="95" t="s">
        <v>80</v>
      </c>
      <c r="H105" s="96">
        <v>135</v>
      </c>
      <c r="I105" s="97"/>
      <c r="J105" s="98">
        <f>ROUND($I$105*$H$105,2)</f>
        <v>0</v>
      </c>
      <c r="K105" s="99"/>
      <c r="L105" s="12"/>
      <c r="M105" s="122"/>
      <c r="N105" s="67" t="s">
        <v>34</v>
      </c>
      <c r="O105" s="13"/>
      <c r="P105" s="68">
        <f>$O$105*$H$105</f>
        <v>0</v>
      </c>
      <c r="Q105" s="68">
        <v>0</v>
      </c>
      <c r="R105" s="68">
        <f>$Q$105*$H$105</f>
        <v>0</v>
      </c>
      <c r="S105" s="68">
        <v>0</v>
      </c>
      <c r="T105" s="69">
        <f>$S$105*$H$105</f>
        <v>0</v>
      </c>
      <c r="AR105" s="110" t="s">
        <v>92</v>
      </c>
      <c r="AT105" s="110" t="s">
        <v>77</v>
      </c>
      <c r="AU105" s="110" t="s">
        <v>7</v>
      </c>
      <c r="AY105" s="110" t="s">
        <v>73</v>
      </c>
      <c r="BE105" s="123">
        <f>IF($N$105="základní",$J$105,0)</f>
        <v>0</v>
      </c>
      <c r="BF105" s="123">
        <f>IF($N$105="snížená",$J$105,0)</f>
        <v>0</v>
      </c>
      <c r="BG105" s="123">
        <f>IF($N$105="zákl. přenesená",$J$105,0)</f>
        <v>0</v>
      </c>
      <c r="BH105" s="123">
        <f>IF($N$105="sníž. přenesená",$J$105,0)</f>
        <v>0</v>
      </c>
      <c r="BI105" s="123">
        <f>IF($N$105="nulová",$J$105,0)</f>
        <v>0</v>
      </c>
      <c r="BJ105" s="110" t="s">
        <v>76</v>
      </c>
      <c r="BK105" s="123">
        <f>ROUND($I$105*$H$105,2)</f>
        <v>0</v>
      </c>
      <c r="BL105" s="110" t="s">
        <v>92</v>
      </c>
      <c r="BM105" s="110" t="s">
        <v>114</v>
      </c>
    </row>
    <row r="106" spans="2:65" s="111" customFormat="1" ht="15.75" customHeight="1">
      <c r="B106" s="12"/>
      <c r="C106" s="76" t="s">
        <v>105</v>
      </c>
      <c r="D106" s="76" t="s">
        <v>85</v>
      </c>
      <c r="E106" s="126" t="s">
        <v>173</v>
      </c>
      <c r="F106" s="75" t="s">
        <v>174</v>
      </c>
      <c r="G106" s="76" t="s">
        <v>80</v>
      </c>
      <c r="H106" s="77">
        <v>45</v>
      </c>
      <c r="I106" s="78"/>
      <c r="J106" s="79">
        <f>ROUND($I$106*$H$106,2)</f>
        <v>0</v>
      </c>
      <c r="K106" s="75" t="s">
        <v>81</v>
      </c>
      <c r="L106" s="124"/>
      <c r="M106" s="125"/>
      <c r="N106" s="80" t="s">
        <v>34</v>
      </c>
      <c r="O106" s="13"/>
      <c r="P106" s="68">
        <f>$O$106*$H$106</f>
        <v>0</v>
      </c>
      <c r="Q106" s="68">
        <v>0.00027</v>
      </c>
      <c r="R106" s="68">
        <f>$Q$106*$H$106</f>
        <v>0.01215</v>
      </c>
      <c r="S106" s="68">
        <v>0</v>
      </c>
      <c r="T106" s="69">
        <f>$S$106*$H$106</f>
        <v>0</v>
      </c>
      <c r="AR106" s="110" t="s">
        <v>115</v>
      </c>
      <c r="AT106" s="110" t="s">
        <v>85</v>
      </c>
      <c r="AU106" s="110" t="s">
        <v>7</v>
      </c>
      <c r="AY106" s="110" t="s">
        <v>73</v>
      </c>
      <c r="BE106" s="123">
        <f>IF($N$106="základní",$J$106,0)</f>
        <v>0</v>
      </c>
      <c r="BF106" s="123">
        <f>IF($N$106="snížená",$J$106,0)</f>
        <v>0</v>
      </c>
      <c r="BG106" s="123">
        <f>IF($N$106="zákl. přenesená",$J$106,0)</f>
        <v>0</v>
      </c>
      <c r="BH106" s="123">
        <f>IF($N$106="sníž. přenesená",$J$106,0)</f>
        <v>0</v>
      </c>
      <c r="BI106" s="123">
        <f>IF($N$106="nulová",$J$106,0)</f>
        <v>0</v>
      </c>
      <c r="BJ106" s="110" t="s">
        <v>76</v>
      </c>
      <c r="BK106" s="123">
        <f>ROUND($I$106*$H$106,2)</f>
        <v>0</v>
      </c>
      <c r="BL106" s="110" t="s">
        <v>115</v>
      </c>
      <c r="BM106" s="110" t="s">
        <v>116</v>
      </c>
    </row>
    <row r="107" spans="2:47" s="111" customFormat="1" ht="27" customHeight="1">
      <c r="B107" s="12"/>
      <c r="C107" s="90"/>
      <c r="D107" s="102" t="s">
        <v>83</v>
      </c>
      <c r="E107" s="90"/>
      <c r="F107" s="70" t="s">
        <v>175</v>
      </c>
      <c r="G107" s="90"/>
      <c r="H107" s="90"/>
      <c r="I107" s="91"/>
      <c r="J107" s="90"/>
      <c r="K107" s="90"/>
      <c r="L107" s="12"/>
      <c r="M107" s="71"/>
      <c r="N107" s="13"/>
      <c r="O107" s="13"/>
      <c r="P107" s="13"/>
      <c r="Q107" s="13"/>
      <c r="R107" s="13"/>
      <c r="S107" s="13"/>
      <c r="T107" s="72"/>
      <c r="AT107" s="111" t="s">
        <v>83</v>
      </c>
      <c r="AU107" s="111" t="s">
        <v>7</v>
      </c>
    </row>
    <row r="108" spans="2:47" s="111" customFormat="1" ht="30.75" customHeight="1">
      <c r="B108" s="12"/>
      <c r="C108" s="90"/>
      <c r="D108" s="22" t="s">
        <v>117</v>
      </c>
      <c r="E108" s="90"/>
      <c r="F108" s="81" t="s">
        <v>118</v>
      </c>
      <c r="G108" s="90"/>
      <c r="H108" s="90"/>
      <c r="I108" s="91"/>
      <c r="J108" s="90"/>
      <c r="K108" s="90"/>
      <c r="L108" s="12"/>
      <c r="M108" s="71"/>
      <c r="N108" s="13"/>
      <c r="O108" s="13"/>
      <c r="P108" s="13"/>
      <c r="Q108" s="13"/>
      <c r="R108" s="13"/>
      <c r="S108" s="13"/>
      <c r="T108" s="72"/>
      <c r="AT108" s="111" t="s">
        <v>117</v>
      </c>
      <c r="AU108" s="111" t="s">
        <v>7</v>
      </c>
    </row>
    <row r="109" spans="2:65" s="111" customFormat="1" ht="15.75" customHeight="1">
      <c r="B109" s="12"/>
      <c r="C109" s="100" t="s">
        <v>119</v>
      </c>
      <c r="D109" s="100" t="s">
        <v>77</v>
      </c>
      <c r="E109" s="101" t="s">
        <v>120</v>
      </c>
      <c r="F109" s="99" t="s">
        <v>121</v>
      </c>
      <c r="G109" s="95" t="s">
        <v>91</v>
      </c>
      <c r="H109" s="96">
        <v>4</v>
      </c>
      <c r="I109" s="97"/>
      <c r="J109" s="98">
        <f>ROUND($I$109*$H$109,2)</f>
        <v>0</v>
      </c>
      <c r="K109" s="99" t="s">
        <v>81</v>
      </c>
      <c r="L109" s="12"/>
      <c r="M109" s="122"/>
      <c r="N109" s="67" t="s">
        <v>34</v>
      </c>
      <c r="O109" s="13"/>
      <c r="P109" s="68">
        <f>$O$109*$H$109</f>
        <v>0</v>
      </c>
      <c r="Q109" s="68">
        <v>0.00435</v>
      </c>
      <c r="R109" s="68">
        <f>$Q$109*$H$109</f>
        <v>0.0174</v>
      </c>
      <c r="S109" s="68">
        <v>0</v>
      </c>
      <c r="T109" s="69">
        <f>$S$109*$H$109</f>
        <v>0</v>
      </c>
      <c r="AR109" s="110" t="s">
        <v>96</v>
      </c>
      <c r="AT109" s="110" t="s">
        <v>77</v>
      </c>
      <c r="AU109" s="110" t="s">
        <v>7</v>
      </c>
      <c r="AY109" s="111" t="s">
        <v>73</v>
      </c>
      <c r="BE109" s="123">
        <f>IF($N$109="základní",$J$109,0)</f>
        <v>0</v>
      </c>
      <c r="BF109" s="123">
        <f>IF($N$109="snížená",$J$109,0)</f>
        <v>0</v>
      </c>
      <c r="BG109" s="123">
        <f>IF($N$109="zákl. přenesená",$J$109,0)</f>
        <v>0</v>
      </c>
      <c r="BH109" s="123">
        <f>IF($N$109="sníž. přenesená",$J$109,0)</f>
        <v>0</v>
      </c>
      <c r="BI109" s="123">
        <f>IF($N$109="nulová",$J$109,0)</f>
        <v>0</v>
      </c>
      <c r="BJ109" s="110" t="s">
        <v>76</v>
      </c>
      <c r="BK109" s="123">
        <f>ROUND($I$109*$H$109,2)</f>
        <v>0</v>
      </c>
      <c r="BL109" s="110" t="s">
        <v>96</v>
      </c>
      <c r="BM109" s="110" t="s">
        <v>122</v>
      </c>
    </row>
    <row r="110" spans="2:47" s="111" customFormat="1" ht="27" customHeight="1">
      <c r="B110" s="12"/>
      <c r="C110" s="90"/>
      <c r="D110" s="102" t="s">
        <v>83</v>
      </c>
      <c r="E110" s="90"/>
      <c r="F110" s="70" t="s">
        <v>123</v>
      </c>
      <c r="G110" s="90"/>
      <c r="H110" s="90"/>
      <c r="I110" s="91"/>
      <c r="J110" s="90"/>
      <c r="K110" s="90"/>
      <c r="L110" s="12"/>
      <c r="M110" s="71"/>
      <c r="N110" s="13"/>
      <c r="O110" s="13"/>
      <c r="P110" s="13"/>
      <c r="Q110" s="13"/>
      <c r="R110" s="13"/>
      <c r="S110" s="13"/>
      <c r="T110" s="72"/>
      <c r="AT110" s="111" t="s">
        <v>83</v>
      </c>
      <c r="AU110" s="111" t="s">
        <v>7</v>
      </c>
    </row>
    <row r="111" spans="2:63" s="119" customFormat="1" ht="30.75" customHeight="1">
      <c r="B111" s="60"/>
      <c r="C111" s="61"/>
      <c r="D111" s="61" t="s">
        <v>70</v>
      </c>
      <c r="E111" s="61" t="s">
        <v>124</v>
      </c>
      <c r="F111" s="66" t="s">
        <v>125</v>
      </c>
      <c r="G111" s="61"/>
      <c r="H111" s="61"/>
      <c r="I111" s="93"/>
      <c r="J111" s="94">
        <f>$BK$111</f>
        <v>0</v>
      </c>
      <c r="K111" s="61"/>
      <c r="L111" s="60"/>
      <c r="M111" s="63"/>
      <c r="N111" s="61"/>
      <c r="O111" s="61"/>
      <c r="P111" s="64">
        <f>SUM($P$112:$P$125)</f>
        <v>0</v>
      </c>
      <c r="Q111" s="61"/>
      <c r="R111" s="64">
        <f>SUM($R$112:$R$125)</f>
        <v>30.0391542</v>
      </c>
      <c r="S111" s="61"/>
      <c r="T111" s="65">
        <f>SUM($T$112:$T$125)</f>
        <v>0</v>
      </c>
      <c r="AR111" s="61" t="s">
        <v>86</v>
      </c>
      <c r="AT111" s="61" t="s">
        <v>70</v>
      </c>
      <c r="AU111" s="61" t="s">
        <v>76</v>
      </c>
      <c r="AY111" s="61" t="s">
        <v>73</v>
      </c>
      <c r="BK111" s="121">
        <f>SUM($BK$112:$BK$125)</f>
        <v>0</v>
      </c>
    </row>
    <row r="112" spans="2:65" s="111" customFormat="1" ht="15.75" customHeight="1">
      <c r="B112" s="12"/>
      <c r="C112" s="100" t="s">
        <v>126</v>
      </c>
      <c r="D112" s="100" t="s">
        <v>77</v>
      </c>
      <c r="E112" s="101" t="s">
        <v>127</v>
      </c>
      <c r="F112" s="99" t="s">
        <v>128</v>
      </c>
      <c r="G112" s="95" t="s">
        <v>129</v>
      </c>
      <c r="H112" s="96">
        <v>0.132</v>
      </c>
      <c r="I112" s="97"/>
      <c r="J112" s="98">
        <f>ROUND($I$112*$H$112,2)</f>
        <v>0</v>
      </c>
      <c r="K112" s="99" t="s">
        <v>81</v>
      </c>
      <c r="L112" s="12"/>
      <c r="M112" s="122"/>
      <c r="N112" s="67" t="s">
        <v>34</v>
      </c>
      <c r="O112" s="13"/>
      <c r="P112" s="68">
        <f>$O$112*$H$112</f>
        <v>0</v>
      </c>
      <c r="Q112" s="68">
        <v>0.0088</v>
      </c>
      <c r="R112" s="68">
        <f>$Q$112*$H$112</f>
        <v>0.0011616</v>
      </c>
      <c r="S112" s="68">
        <v>0</v>
      </c>
      <c r="T112" s="69">
        <f>$S$112*$H$112</f>
        <v>0</v>
      </c>
      <c r="AR112" s="110" t="s">
        <v>92</v>
      </c>
      <c r="AT112" s="110" t="s">
        <v>77</v>
      </c>
      <c r="AU112" s="110" t="s">
        <v>7</v>
      </c>
      <c r="AY112" s="111" t="s">
        <v>73</v>
      </c>
      <c r="BE112" s="123">
        <f>IF($N$112="základní",$J$112,0)</f>
        <v>0</v>
      </c>
      <c r="BF112" s="123">
        <f>IF($N$112="snížená",$J$112,0)</f>
        <v>0</v>
      </c>
      <c r="BG112" s="123">
        <f>IF($N$112="zákl. přenesená",$J$112,0)</f>
        <v>0</v>
      </c>
      <c r="BH112" s="123">
        <f>IF($N$112="sníž. přenesená",$J$112,0)</f>
        <v>0</v>
      </c>
      <c r="BI112" s="123">
        <f>IF($N$112="nulová",$J$112,0)</f>
        <v>0</v>
      </c>
      <c r="BJ112" s="110" t="s">
        <v>76</v>
      </c>
      <c r="BK112" s="123">
        <f>ROUND($I$112*$H$112,2)</f>
        <v>0</v>
      </c>
      <c r="BL112" s="110" t="s">
        <v>92</v>
      </c>
      <c r="BM112" s="110" t="s">
        <v>130</v>
      </c>
    </row>
    <row r="113" spans="2:47" s="111" customFormat="1" ht="16.5" customHeight="1">
      <c r="B113" s="12"/>
      <c r="C113" s="90"/>
      <c r="D113" s="102" t="s">
        <v>83</v>
      </c>
      <c r="E113" s="90"/>
      <c r="F113" s="70" t="s">
        <v>131</v>
      </c>
      <c r="G113" s="90"/>
      <c r="H113" s="90"/>
      <c r="I113" s="91"/>
      <c r="J113" s="90"/>
      <c r="K113" s="90"/>
      <c r="L113" s="12"/>
      <c r="M113" s="71"/>
      <c r="N113" s="13"/>
      <c r="O113" s="13"/>
      <c r="P113" s="13"/>
      <c r="Q113" s="13"/>
      <c r="R113" s="13"/>
      <c r="S113" s="13"/>
      <c r="T113" s="72"/>
      <c r="AT113" s="111" t="s">
        <v>83</v>
      </c>
      <c r="AU113" s="111" t="s">
        <v>7</v>
      </c>
    </row>
    <row r="114" spans="2:65" s="111" customFormat="1" ht="15.75" customHeight="1">
      <c r="B114" s="12"/>
      <c r="C114" s="100" t="s">
        <v>130</v>
      </c>
      <c r="D114" s="100" t="s">
        <v>77</v>
      </c>
      <c r="E114" s="101" t="s">
        <v>132</v>
      </c>
      <c r="F114" s="99" t="s">
        <v>133</v>
      </c>
      <c r="G114" s="95" t="s">
        <v>80</v>
      </c>
      <c r="H114" s="96">
        <v>132</v>
      </c>
      <c r="I114" s="97"/>
      <c r="J114" s="98">
        <f>ROUND($I$114*$H$114,2)</f>
        <v>0</v>
      </c>
      <c r="K114" s="99" t="s">
        <v>81</v>
      </c>
      <c r="L114" s="12"/>
      <c r="M114" s="122"/>
      <c r="N114" s="67" t="s">
        <v>34</v>
      </c>
      <c r="O114" s="13"/>
      <c r="P114" s="68">
        <f>$O$114*$H$114</f>
        <v>0</v>
      </c>
      <c r="Q114" s="68">
        <v>0</v>
      </c>
      <c r="R114" s="68">
        <f>$Q$114*$H$114</f>
        <v>0</v>
      </c>
      <c r="S114" s="68">
        <v>0</v>
      </c>
      <c r="T114" s="69">
        <f>$S$114*$H$114</f>
        <v>0</v>
      </c>
      <c r="AR114" s="110" t="s">
        <v>96</v>
      </c>
      <c r="AT114" s="110" t="s">
        <v>77</v>
      </c>
      <c r="AU114" s="110" t="s">
        <v>7</v>
      </c>
      <c r="AY114" s="111" t="s">
        <v>73</v>
      </c>
      <c r="BE114" s="123">
        <f>IF($N$114="základní",$J$114,0)</f>
        <v>0</v>
      </c>
      <c r="BF114" s="123">
        <f>IF($N$114="snížená",$J$114,0)</f>
        <v>0</v>
      </c>
      <c r="BG114" s="123">
        <f>IF($N$114="zákl. přenesená",$J$114,0)</f>
        <v>0</v>
      </c>
      <c r="BH114" s="123">
        <f>IF($N$114="sníž. přenesená",$J$114,0)</f>
        <v>0</v>
      </c>
      <c r="BI114" s="123">
        <f>IF($N$114="nulová",$J$114,0)</f>
        <v>0</v>
      </c>
      <c r="BJ114" s="110" t="s">
        <v>76</v>
      </c>
      <c r="BK114" s="123">
        <f>ROUND($I$114*$H$114,2)</f>
        <v>0</v>
      </c>
      <c r="BL114" s="110" t="s">
        <v>96</v>
      </c>
      <c r="BM114" s="110" t="s">
        <v>134</v>
      </c>
    </row>
    <row r="115" spans="2:47" s="111" customFormat="1" ht="27" customHeight="1">
      <c r="B115" s="12"/>
      <c r="C115" s="90"/>
      <c r="D115" s="102" t="s">
        <v>83</v>
      </c>
      <c r="E115" s="90"/>
      <c r="F115" s="70" t="s">
        <v>135</v>
      </c>
      <c r="G115" s="90"/>
      <c r="H115" s="90"/>
      <c r="I115" s="91"/>
      <c r="J115" s="90"/>
      <c r="K115" s="90"/>
      <c r="L115" s="12"/>
      <c r="M115" s="71"/>
      <c r="N115" s="13"/>
      <c r="O115" s="13"/>
      <c r="P115" s="13"/>
      <c r="Q115" s="13"/>
      <c r="R115" s="13"/>
      <c r="S115" s="13"/>
      <c r="T115" s="72"/>
      <c r="AT115" s="111" t="s">
        <v>83</v>
      </c>
      <c r="AU115" s="111" t="s">
        <v>7</v>
      </c>
    </row>
    <row r="116" spans="2:65" s="111" customFormat="1" ht="15.75" customHeight="1">
      <c r="B116" s="12"/>
      <c r="C116" s="100" t="s">
        <v>136</v>
      </c>
      <c r="D116" s="100" t="s">
        <v>77</v>
      </c>
      <c r="E116" s="101" t="s">
        <v>137</v>
      </c>
      <c r="F116" s="99" t="s">
        <v>138</v>
      </c>
      <c r="G116" s="95" t="s">
        <v>80</v>
      </c>
      <c r="H116" s="96">
        <v>132</v>
      </c>
      <c r="I116" s="97"/>
      <c r="J116" s="98">
        <f>ROUND($I$116*$H$116,2)</f>
        <v>0</v>
      </c>
      <c r="K116" s="99" t="s">
        <v>81</v>
      </c>
      <c r="L116" s="12"/>
      <c r="M116" s="122"/>
      <c r="N116" s="67" t="s">
        <v>34</v>
      </c>
      <c r="O116" s="13"/>
      <c r="P116" s="68">
        <f>$O$116*$H$116</f>
        <v>0</v>
      </c>
      <c r="Q116" s="68">
        <v>0.18446</v>
      </c>
      <c r="R116" s="68">
        <f>$Q$116*$H$116</f>
        <v>24.34872</v>
      </c>
      <c r="S116" s="68">
        <v>0</v>
      </c>
      <c r="T116" s="69">
        <f>$S$116*$H$116</f>
        <v>0</v>
      </c>
      <c r="AR116" s="110" t="s">
        <v>96</v>
      </c>
      <c r="AT116" s="110" t="s">
        <v>77</v>
      </c>
      <c r="AU116" s="110" t="s">
        <v>7</v>
      </c>
      <c r="AY116" s="111" t="s">
        <v>73</v>
      </c>
      <c r="BE116" s="123">
        <f>IF($N$116="základní",$J$116,0)</f>
        <v>0</v>
      </c>
      <c r="BF116" s="123">
        <f>IF($N$116="snížená",$J$116,0)</f>
        <v>0</v>
      </c>
      <c r="BG116" s="123">
        <f>IF($N$116="zákl. přenesená",$J$116,0)</f>
        <v>0</v>
      </c>
      <c r="BH116" s="123">
        <f>IF($N$116="sníž. přenesená",$J$116,0)</f>
        <v>0</v>
      </c>
      <c r="BI116" s="123">
        <f>IF($N$116="nulová",$J$116,0)</f>
        <v>0</v>
      </c>
      <c r="BJ116" s="110" t="s">
        <v>76</v>
      </c>
      <c r="BK116" s="123">
        <f>ROUND($I$116*$H$116,2)</f>
        <v>0</v>
      </c>
      <c r="BL116" s="110" t="s">
        <v>96</v>
      </c>
      <c r="BM116" s="110" t="s">
        <v>139</v>
      </c>
    </row>
    <row r="117" spans="2:47" s="111" customFormat="1" ht="27" customHeight="1">
      <c r="B117" s="12"/>
      <c r="C117" s="90"/>
      <c r="D117" s="102" t="s">
        <v>83</v>
      </c>
      <c r="E117" s="90"/>
      <c r="F117" s="70" t="s">
        <v>140</v>
      </c>
      <c r="G117" s="90"/>
      <c r="H117" s="90"/>
      <c r="I117" s="90"/>
      <c r="J117" s="90"/>
      <c r="K117" s="90"/>
      <c r="L117" s="12"/>
      <c r="M117" s="71"/>
      <c r="N117" s="13"/>
      <c r="O117" s="13"/>
      <c r="P117" s="13"/>
      <c r="Q117" s="13"/>
      <c r="R117" s="13"/>
      <c r="S117" s="13"/>
      <c r="T117" s="72"/>
      <c r="AT117" s="111" t="s">
        <v>83</v>
      </c>
      <c r="AU117" s="111" t="s">
        <v>7</v>
      </c>
    </row>
    <row r="118" spans="2:65" s="111" customFormat="1" ht="15.75" customHeight="1">
      <c r="B118" s="12"/>
      <c r="C118" s="100" t="s">
        <v>141</v>
      </c>
      <c r="D118" s="100" t="s">
        <v>77</v>
      </c>
      <c r="E118" s="101" t="s">
        <v>142</v>
      </c>
      <c r="F118" s="99" t="s">
        <v>143</v>
      </c>
      <c r="G118" s="95" t="s">
        <v>80</v>
      </c>
      <c r="H118" s="96">
        <v>132</v>
      </c>
      <c r="I118" s="97"/>
      <c r="J118" s="98">
        <f>ROUND($I$118*$H$118,2)</f>
        <v>0</v>
      </c>
      <c r="K118" s="99" t="s">
        <v>81</v>
      </c>
      <c r="L118" s="12"/>
      <c r="M118" s="122"/>
      <c r="N118" s="67" t="s">
        <v>34</v>
      </c>
      <c r="O118" s="13"/>
      <c r="P118" s="68">
        <f>$O$118*$H$118</f>
        <v>0</v>
      </c>
      <c r="Q118" s="68">
        <v>9.18E-05</v>
      </c>
      <c r="R118" s="68">
        <f>$Q$118*$H$118</f>
        <v>0.0121176</v>
      </c>
      <c r="S118" s="68">
        <v>0</v>
      </c>
      <c r="T118" s="69">
        <f>$S$118*$H$118</f>
        <v>0</v>
      </c>
      <c r="AR118" s="110" t="s">
        <v>96</v>
      </c>
      <c r="AT118" s="110" t="s">
        <v>77</v>
      </c>
      <c r="AU118" s="110" t="s">
        <v>7</v>
      </c>
      <c r="AY118" s="111" t="s">
        <v>73</v>
      </c>
      <c r="BE118" s="123">
        <f>IF($N$118="základní",$J$118,0)</f>
        <v>0</v>
      </c>
      <c r="BF118" s="123">
        <f>IF($N$118="snížená",$J$118,0)</f>
        <v>0</v>
      </c>
      <c r="BG118" s="123">
        <f>IF($N$118="zákl. přenesená",$J$118,0)</f>
        <v>0</v>
      </c>
      <c r="BH118" s="123">
        <f>IF($N$118="sníž. přenesená",$J$118,0)</f>
        <v>0</v>
      </c>
      <c r="BI118" s="123">
        <f>IF($N$118="nulová",$J$118,0)</f>
        <v>0</v>
      </c>
      <c r="BJ118" s="110" t="s">
        <v>76</v>
      </c>
      <c r="BK118" s="123">
        <f>ROUND($I$118*$H$118,2)</f>
        <v>0</v>
      </c>
      <c r="BL118" s="110" t="s">
        <v>96</v>
      </c>
      <c r="BM118" s="110" t="s">
        <v>144</v>
      </c>
    </row>
    <row r="119" spans="2:47" s="111" customFormat="1" ht="27" customHeight="1">
      <c r="B119" s="12"/>
      <c r="C119" s="90"/>
      <c r="D119" s="102" t="s">
        <v>83</v>
      </c>
      <c r="E119" s="90"/>
      <c r="F119" s="70" t="s">
        <v>145</v>
      </c>
      <c r="G119" s="90"/>
      <c r="H119" s="90"/>
      <c r="I119" s="91"/>
      <c r="J119" s="90"/>
      <c r="K119" s="90"/>
      <c r="L119" s="12"/>
      <c r="M119" s="71"/>
      <c r="N119" s="13"/>
      <c r="O119" s="13"/>
      <c r="P119" s="13"/>
      <c r="Q119" s="13"/>
      <c r="R119" s="13"/>
      <c r="S119" s="13"/>
      <c r="T119" s="72"/>
      <c r="AT119" s="111" t="s">
        <v>83</v>
      </c>
      <c r="AU119" s="111" t="s">
        <v>7</v>
      </c>
    </row>
    <row r="120" spans="2:65" s="111" customFormat="1" ht="15.75" customHeight="1">
      <c r="B120" s="12"/>
      <c r="C120" s="100" t="s">
        <v>146</v>
      </c>
      <c r="D120" s="100" t="s">
        <v>77</v>
      </c>
      <c r="E120" s="101" t="s">
        <v>147</v>
      </c>
      <c r="F120" s="99" t="s">
        <v>148</v>
      </c>
      <c r="G120" s="95" t="s">
        <v>80</v>
      </c>
      <c r="H120" s="96">
        <v>132</v>
      </c>
      <c r="I120" s="97"/>
      <c r="J120" s="98">
        <f>ROUND($I$120*$H$120,2)</f>
        <v>0</v>
      </c>
      <c r="K120" s="99" t="s">
        <v>81</v>
      </c>
      <c r="L120" s="12"/>
      <c r="M120" s="122"/>
      <c r="N120" s="67" t="s">
        <v>34</v>
      </c>
      <c r="O120" s="13"/>
      <c r="P120" s="68">
        <f>$O$120*$H$120</f>
        <v>0</v>
      </c>
      <c r="Q120" s="68">
        <v>0.043</v>
      </c>
      <c r="R120" s="68">
        <f>$Q$120*$H$120</f>
        <v>5.675999999999999</v>
      </c>
      <c r="S120" s="68">
        <v>0</v>
      </c>
      <c r="T120" s="69">
        <f>$S$120*$H$120</f>
        <v>0</v>
      </c>
      <c r="AR120" s="110" t="s">
        <v>96</v>
      </c>
      <c r="AT120" s="110" t="s">
        <v>77</v>
      </c>
      <c r="AU120" s="110" t="s">
        <v>7</v>
      </c>
      <c r="AY120" s="111" t="s">
        <v>73</v>
      </c>
      <c r="BE120" s="123">
        <f>IF($N$120="základní",$J$120,0)</f>
        <v>0</v>
      </c>
      <c r="BF120" s="123">
        <f>IF($N$120="snížená",$J$120,0)</f>
        <v>0</v>
      </c>
      <c r="BG120" s="123">
        <f>IF($N$120="zákl. přenesená",$J$120,0)</f>
        <v>0</v>
      </c>
      <c r="BH120" s="123">
        <f>IF($N$120="sníž. přenesená",$J$120,0)</f>
        <v>0</v>
      </c>
      <c r="BI120" s="123">
        <f>IF($N$120="nulová",$J$120,0)</f>
        <v>0</v>
      </c>
      <c r="BJ120" s="110" t="s">
        <v>76</v>
      </c>
      <c r="BK120" s="123">
        <f>ROUND($I$120*$H$120,2)</f>
        <v>0</v>
      </c>
      <c r="BL120" s="110" t="s">
        <v>96</v>
      </c>
      <c r="BM120" s="110" t="s">
        <v>149</v>
      </c>
    </row>
    <row r="121" spans="2:47" s="111" customFormat="1" ht="27" customHeight="1">
      <c r="B121" s="12"/>
      <c r="C121" s="90"/>
      <c r="D121" s="102" t="s">
        <v>83</v>
      </c>
      <c r="E121" s="90"/>
      <c r="F121" s="70" t="s">
        <v>150</v>
      </c>
      <c r="G121" s="90"/>
      <c r="H121" s="90"/>
      <c r="I121" s="91"/>
      <c r="J121" s="90"/>
      <c r="K121" s="90"/>
      <c r="L121" s="12"/>
      <c r="M121" s="71"/>
      <c r="N121" s="13"/>
      <c r="O121" s="13"/>
      <c r="P121" s="13"/>
      <c r="Q121" s="13"/>
      <c r="R121" s="13"/>
      <c r="S121" s="13"/>
      <c r="T121" s="72"/>
      <c r="AT121" s="111" t="s">
        <v>83</v>
      </c>
      <c r="AU121" s="111" t="s">
        <v>7</v>
      </c>
    </row>
    <row r="122" spans="2:65" s="111" customFormat="1" ht="15.75" customHeight="1">
      <c r="B122" s="12"/>
      <c r="C122" s="100" t="s">
        <v>82</v>
      </c>
      <c r="D122" s="100" t="s">
        <v>77</v>
      </c>
      <c r="E122" s="101" t="s">
        <v>151</v>
      </c>
      <c r="F122" s="99" t="s">
        <v>152</v>
      </c>
      <c r="G122" s="95" t="s">
        <v>80</v>
      </c>
      <c r="H122" s="96">
        <v>132</v>
      </c>
      <c r="I122" s="97"/>
      <c r="J122" s="98">
        <f>ROUND($I$122*$H$122,2)</f>
        <v>0</v>
      </c>
      <c r="K122" s="99" t="s">
        <v>81</v>
      </c>
      <c r="L122" s="12"/>
      <c r="M122" s="122"/>
      <c r="N122" s="67" t="s">
        <v>34</v>
      </c>
      <c r="O122" s="13"/>
      <c r="P122" s="68">
        <f>$O$122*$H$122</f>
        <v>0</v>
      </c>
      <c r="Q122" s="68">
        <v>0</v>
      </c>
      <c r="R122" s="68">
        <f>$Q$122*$H$122</f>
        <v>0</v>
      </c>
      <c r="S122" s="68">
        <v>0</v>
      </c>
      <c r="T122" s="69">
        <f>$S$122*$H$122</f>
        <v>0</v>
      </c>
      <c r="AR122" s="110" t="s">
        <v>96</v>
      </c>
      <c r="AT122" s="110" t="s">
        <v>77</v>
      </c>
      <c r="AU122" s="110" t="s">
        <v>7</v>
      </c>
      <c r="AY122" s="111" t="s">
        <v>73</v>
      </c>
      <c r="BE122" s="123">
        <f>IF($N$122="základní",$J$122,0)</f>
        <v>0</v>
      </c>
      <c r="BF122" s="123">
        <f>IF($N$122="snížená",$J$122,0)</f>
        <v>0</v>
      </c>
      <c r="BG122" s="123">
        <f>IF($N$122="zákl. přenesená",$J$122,0)</f>
        <v>0</v>
      </c>
      <c r="BH122" s="123">
        <f>IF($N$122="sníž. přenesená",$J$122,0)</f>
        <v>0</v>
      </c>
      <c r="BI122" s="123">
        <f>IF($N$122="nulová",$J$122,0)</f>
        <v>0</v>
      </c>
      <c r="BJ122" s="110" t="s">
        <v>76</v>
      </c>
      <c r="BK122" s="123">
        <f>ROUND($I$122*$H$122,2)</f>
        <v>0</v>
      </c>
      <c r="BL122" s="110" t="s">
        <v>96</v>
      </c>
      <c r="BM122" s="110" t="s">
        <v>153</v>
      </c>
    </row>
    <row r="123" spans="2:47" s="111" customFormat="1" ht="16.5" customHeight="1">
      <c r="B123" s="12"/>
      <c r="C123" s="90"/>
      <c r="D123" s="102" t="s">
        <v>83</v>
      </c>
      <c r="E123" s="90"/>
      <c r="F123" s="70" t="s">
        <v>154</v>
      </c>
      <c r="G123" s="90"/>
      <c r="H123" s="90"/>
      <c r="I123" s="91"/>
      <c r="J123" s="90"/>
      <c r="K123" s="90"/>
      <c r="L123" s="12"/>
      <c r="M123" s="71"/>
      <c r="N123" s="13"/>
      <c r="O123" s="13"/>
      <c r="P123" s="13"/>
      <c r="Q123" s="13"/>
      <c r="R123" s="13"/>
      <c r="S123" s="13"/>
      <c r="T123" s="72"/>
      <c r="AT123" s="111" t="s">
        <v>83</v>
      </c>
      <c r="AU123" s="111" t="s">
        <v>7</v>
      </c>
    </row>
    <row r="124" spans="2:65" s="111" customFormat="1" ht="15.75" customHeight="1">
      <c r="B124" s="12"/>
      <c r="C124" s="100" t="s">
        <v>155</v>
      </c>
      <c r="D124" s="100" t="s">
        <v>77</v>
      </c>
      <c r="E124" s="101" t="s">
        <v>156</v>
      </c>
      <c r="F124" s="99" t="s">
        <v>157</v>
      </c>
      <c r="G124" s="95" t="s">
        <v>158</v>
      </c>
      <c r="H124" s="96">
        <v>46.2</v>
      </c>
      <c r="I124" s="97"/>
      <c r="J124" s="98">
        <f>ROUND($I$124*$H$124,2)</f>
        <v>0</v>
      </c>
      <c r="K124" s="99" t="s">
        <v>81</v>
      </c>
      <c r="L124" s="12"/>
      <c r="M124" s="122"/>
      <c r="N124" s="67" t="s">
        <v>34</v>
      </c>
      <c r="O124" s="13"/>
      <c r="P124" s="68">
        <f>$O$124*$H$124</f>
        <v>0</v>
      </c>
      <c r="Q124" s="68">
        <v>2.5E-05</v>
      </c>
      <c r="R124" s="68">
        <f>$Q$124*$H$124</f>
        <v>0.0011550000000000002</v>
      </c>
      <c r="S124" s="68">
        <v>0</v>
      </c>
      <c r="T124" s="69">
        <f>$S$124*$H$124</f>
        <v>0</v>
      </c>
      <c r="AR124" s="110" t="s">
        <v>92</v>
      </c>
      <c r="AT124" s="110" t="s">
        <v>77</v>
      </c>
      <c r="AU124" s="110" t="s">
        <v>7</v>
      </c>
      <c r="AY124" s="111" t="s">
        <v>73</v>
      </c>
      <c r="BE124" s="123">
        <f>IF($N$124="základní",$J$124,0)</f>
        <v>0</v>
      </c>
      <c r="BF124" s="123">
        <f>IF($N$124="snížená",$J$124,0)</f>
        <v>0</v>
      </c>
      <c r="BG124" s="123">
        <f>IF($N$124="zákl. přenesená",$J$124,0)</f>
        <v>0</v>
      </c>
      <c r="BH124" s="123">
        <f>IF($N$124="sníž. přenesená",$J$124,0)</f>
        <v>0</v>
      </c>
      <c r="BI124" s="123">
        <f>IF($N$124="nulová",$J$124,0)</f>
        <v>0</v>
      </c>
      <c r="BJ124" s="110" t="s">
        <v>76</v>
      </c>
      <c r="BK124" s="123">
        <f>ROUND($I$124*$H$124,2)</f>
        <v>0</v>
      </c>
      <c r="BL124" s="110" t="s">
        <v>92</v>
      </c>
      <c r="BM124" s="110" t="s">
        <v>159</v>
      </c>
    </row>
    <row r="125" spans="2:47" s="111" customFormat="1" ht="16.5" customHeight="1">
      <c r="B125" s="12"/>
      <c r="C125" s="90"/>
      <c r="D125" s="102" t="s">
        <v>83</v>
      </c>
      <c r="E125" s="90"/>
      <c r="F125" s="70" t="s">
        <v>160</v>
      </c>
      <c r="G125" s="90"/>
      <c r="H125" s="90"/>
      <c r="I125" s="91"/>
      <c r="J125" s="90"/>
      <c r="K125" s="90"/>
      <c r="L125" s="12"/>
      <c r="M125" s="71"/>
      <c r="N125" s="13"/>
      <c r="O125" s="13"/>
      <c r="P125" s="13"/>
      <c r="Q125" s="13"/>
      <c r="R125" s="13"/>
      <c r="S125" s="13"/>
      <c r="T125" s="72"/>
      <c r="AT125" s="111" t="s">
        <v>83</v>
      </c>
      <c r="AU125" s="111" t="s">
        <v>7</v>
      </c>
    </row>
    <row r="126" spans="2:63" s="119" customFormat="1" ht="37.5" customHeight="1">
      <c r="B126" s="60"/>
      <c r="C126" s="61"/>
      <c r="D126" s="61" t="s">
        <v>70</v>
      </c>
      <c r="E126" s="61" t="s">
        <v>161</v>
      </c>
      <c r="F126" s="62" t="s">
        <v>162</v>
      </c>
      <c r="G126" s="61"/>
      <c r="H126" s="61"/>
      <c r="I126" s="93"/>
      <c r="J126" s="94">
        <f>$BK$126</f>
        <v>0</v>
      </c>
      <c r="K126" s="61"/>
      <c r="L126" s="60"/>
      <c r="M126" s="63"/>
      <c r="N126" s="61"/>
      <c r="O126" s="61"/>
      <c r="P126" s="64">
        <f>SUM($P$127:$P$129)</f>
        <v>0</v>
      </c>
      <c r="Q126" s="61"/>
      <c r="R126" s="64">
        <f>SUM($R$127:$R$129)</f>
        <v>0</v>
      </c>
      <c r="S126" s="61"/>
      <c r="T126" s="65">
        <f>SUM($T$127:$T$129)</f>
        <v>0</v>
      </c>
      <c r="AR126" s="61" t="s">
        <v>92</v>
      </c>
      <c r="AT126" s="61" t="s">
        <v>70</v>
      </c>
      <c r="AU126" s="61" t="s">
        <v>72</v>
      </c>
      <c r="AY126" s="61" t="s">
        <v>73</v>
      </c>
      <c r="BK126" s="121">
        <f>SUM($BK$127:$BK$129)</f>
        <v>0</v>
      </c>
    </row>
    <row r="127" spans="2:65" s="111" customFormat="1" ht="15.75" customHeight="1">
      <c r="B127" s="12"/>
      <c r="C127" s="100" t="s">
        <v>163</v>
      </c>
      <c r="D127" s="100" t="s">
        <v>77</v>
      </c>
      <c r="E127" s="101" t="s">
        <v>164</v>
      </c>
      <c r="F127" s="99" t="s">
        <v>165</v>
      </c>
      <c r="G127" s="95" t="s">
        <v>166</v>
      </c>
      <c r="H127" s="96">
        <v>40</v>
      </c>
      <c r="I127" s="97"/>
      <c r="J127" s="98">
        <f>ROUND($I$127*$H$127,2)</f>
        <v>0</v>
      </c>
      <c r="K127" s="99" t="s">
        <v>81</v>
      </c>
      <c r="L127" s="12"/>
      <c r="M127" s="122"/>
      <c r="N127" s="67" t="s">
        <v>34</v>
      </c>
      <c r="O127" s="13"/>
      <c r="P127" s="68">
        <f>$O$127*$H$127</f>
        <v>0</v>
      </c>
      <c r="Q127" s="68">
        <v>0</v>
      </c>
      <c r="R127" s="68">
        <f>$Q$127*$H$127</f>
        <v>0</v>
      </c>
      <c r="S127" s="68">
        <v>0</v>
      </c>
      <c r="T127" s="69">
        <f>$S$127*$H$127</f>
        <v>0</v>
      </c>
      <c r="AR127" s="110" t="s">
        <v>167</v>
      </c>
      <c r="AT127" s="110" t="s">
        <v>77</v>
      </c>
      <c r="AU127" s="110" t="s">
        <v>76</v>
      </c>
      <c r="AY127" s="111" t="s">
        <v>73</v>
      </c>
      <c r="BE127" s="123">
        <f>IF($N$127="základní",$J$127,0)</f>
        <v>0</v>
      </c>
      <c r="BF127" s="123">
        <f>IF($N$127="snížená",$J$127,0)</f>
        <v>0</v>
      </c>
      <c r="BG127" s="123">
        <f>IF($N$127="zákl. přenesená",$J$127,0)</f>
        <v>0</v>
      </c>
      <c r="BH127" s="123">
        <f>IF($N$127="sníž. přenesená",$J$127,0)</f>
        <v>0</v>
      </c>
      <c r="BI127" s="123">
        <f>IF($N$127="nulová",$J$127,0)</f>
        <v>0</v>
      </c>
      <c r="BJ127" s="110" t="s">
        <v>76</v>
      </c>
      <c r="BK127" s="123">
        <f>ROUND($I$127*$H$127,2)</f>
        <v>0</v>
      </c>
      <c r="BL127" s="110" t="s">
        <v>167</v>
      </c>
      <c r="BM127" s="110" t="s">
        <v>168</v>
      </c>
    </row>
    <row r="128" spans="2:47" s="111" customFormat="1" ht="16.5" customHeight="1">
      <c r="B128" s="12"/>
      <c r="C128" s="90"/>
      <c r="D128" s="102" t="s">
        <v>83</v>
      </c>
      <c r="E128" s="90"/>
      <c r="F128" s="70" t="s">
        <v>169</v>
      </c>
      <c r="G128" s="90"/>
      <c r="H128" s="90"/>
      <c r="I128" s="90"/>
      <c r="J128" s="90"/>
      <c r="K128" s="90"/>
      <c r="L128" s="12"/>
      <c r="M128" s="71"/>
      <c r="N128" s="13"/>
      <c r="O128" s="13"/>
      <c r="P128" s="13"/>
      <c r="Q128" s="13"/>
      <c r="R128" s="13"/>
      <c r="S128" s="13"/>
      <c r="T128" s="72"/>
      <c r="AT128" s="111" t="s">
        <v>83</v>
      </c>
      <c r="AU128" s="111" t="s">
        <v>76</v>
      </c>
    </row>
    <row r="129" spans="2:51" s="111" customFormat="1" ht="15.75" customHeight="1">
      <c r="B129" s="82"/>
      <c r="C129" s="83"/>
      <c r="D129" s="22" t="s">
        <v>170</v>
      </c>
      <c r="E129" s="83"/>
      <c r="F129" s="84" t="s">
        <v>171</v>
      </c>
      <c r="G129" s="83"/>
      <c r="H129" s="85">
        <v>40</v>
      </c>
      <c r="I129" s="90"/>
      <c r="J129" s="83"/>
      <c r="K129" s="83"/>
      <c r="L129" s="82"/>
      <c r="M129" s="86"/>
      <c r="N129" s="87"/>
      <c r="O129" s="87"/>
      <c r="P129" s="87"/>
      <c r="Q129" s="87"/>
      <c r="R129" s="87"/>
      <c r="S129" s="87"/>
      <c r="T129" s="88"/>
      <c r="AT129" s="83" t="s">
        <v>170</v>
      </c>
      <c r="AU129" s="83" t="s">
        <v>76</v>
      </c>
      <c r="AV129" s="83" t="s">
        <v>7</v>
      </c>
      <c r="AW129" s="83" t="s">
        <v>46</v>
      </c>
      <c r="AX129" s="83" t="s">
        <v>76</v>
      </c>
      <c r="AY129" s="83" t="s">
        <v>73</v>
      </c>
    </row>
    <row r="130" spans="2:12" s="111" customFormat="1" ht="7.5" customHeight="1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12"/>
    </row>
  </sheetData>
  <sheetProtection password="CC55" sheet="1"/>
  <mergeCells count="12">
    <mergeCell ref="E47:H47"/>
    <mergeCell ref="E80:H80"/>
    <mergeCell ref="E49:H49"/>
    <mergeCell ref="E51:H51"/>
    <mergeCell ref="E76:H76"/>
    <mergeCell ref="E78:H78"/>
    <mergeCell ref="E11:H11"/>
    <mergeCell ref="G1:H1"/>
    <mergeCell ref="L2:V2"/>
    <mergeCell ref="E7:H7"/>
    <mergeCell ref="E9:H9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13712</cp:lastModifiedBy>
  <dcterms:created xsi:type="dcterms:W3CDTF">2015-10-29T12:11:18Z</dcterms:created>
  <dcterms:modified xsi:type="dcterms:W3CDTF">2015-10-29T13:02:08Z</dcterms:modified>
  <cp:category/>
  <cp:version/>
  <cp:contentType/>
  <cp:contentStatus/>
</cp:coreProperties>
</file>