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1 - Přeložka telefonního ..." sheetId="1" r:id="rId1"/>
  </sheets>
  <externalReferences>
    <externalReference r:id="rId4"/>
  </externalReferences>
  <definedNames>
    <definedName name="_xlnm._FilterDatabase" localSheetId="0" hidden="1">'1 - Přeložka telefonního ...'!$C$85:$K$85</definedName>
    <definedName name="_xlnm.Print_Titles" localSheetId="0">'1 - Přeložka telefonního ...'!$85:$85</definedName>
    <definedName name="_xlnm.Print_Area" localSheetId="0">'1 - Přeložka telefonního ...'!$C$4:$J$38,'1 - Přeložka telefonního ...'!$C$44:$J$65,'1 - Přeložka telefonního ...'!$C$71:$K$122</definedName>
  </definedNames>
  <calcPr fullCalcOnLoad="1"/>
</workbook>
</file>

<file path=xl/sharedStrings.xml><?xml version="1.0" encoding="utf-8"?>
<sst xmlns="http://schemas.openxmlformats.org/spreadsheetml/2006/main" count="421" uniqueCount="170">
  <si>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</si>
  <si>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</si>
  <si>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</si>
  <si>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</si>
  <si>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</si>
  <si>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</si>
  <si>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</si>
  <si>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{127F8305-08C2-4931-852D-F8E7D87D3609}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</si>
  <si>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</si>
  <si>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</si>
  <si>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</si>
  <si>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</si>
  <si>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</si>
  <si>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</si>
  <si>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7b - SO 07 Přeložka telefonního kabelu</t>
  </si>
  <si>
    <t>Soupis:</t>
  </si>
  <si>
    <t>1 - Přeložka telefonního kabelu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</si>
  <si>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</si>
  <si>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</si>
  <si>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</si>
  <si>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</si>
  <si>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</si>
  <si>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</si>
  <si>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</si>
  <si>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Lom</t>
  </si>
  <si>
    <t>DIČ:</t>
  </si>
  <si>
    <t>Uchazeč:</t>
  </si>
  <si>
    <t>Projektant:</t>
  </si>
  <si>
    <t>Báňské projekty Teplice a.s.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</si>
  <si>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</si>
  <si>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</si>
  <si>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</si>
  <si>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</si>
  <si>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</si>
  <si>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</si>
  <si>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</si>
  <si>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</si>
  <si>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</si>
  <si>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</si>
  <si>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</si>
  <si>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</si>
  <si>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</si>
  <si>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</si>
  <si>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</si>
  <si>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</si>
  <si>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</si>
  <si>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</si>
  <si>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</si>
  <si>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M - M</t>
  </si>
  <si>
    <t xml:space="preserve">    22-M - Montáže oznam. a zabezp. zařízení</t>
  </si>
  <si>
    <t xml:space="preserve">    46-M - Zemní práce při extr.mont.pracích</t>
  </si>
  <si>
    <t>000 - Ostatní práce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</si>
  <si>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</si>
  <si>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</si>
  <si>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</si>
  <si>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</si>
  <si>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</si>
  <si>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</si>
  <si>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</si>
  <si>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</si>
  <si>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</si>
  <si>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</si>
  <si>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</si>
  <si>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</si>
  <si>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</si>
  <si>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</si>
  <si>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</si>
  <si>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</si>
  <si>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</si>
  <si>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</si>
  <si>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M</t>
  </si>
  <si>
    <t>3</t>
  </si>
  <si>
    <t>0</t>
  </si>
  <si>
    <t>ROZPOCET</t>
  </si>
  <si>
    <t>22-M</t>
  </si>
  <si>
    <t>Montáže oznam. a zabezp. zařízení</t>
  </si>
  <si>
    <t>1</t>
  </si>
  <si>
    <t>K</t>
  </si>
  <si>
    <t>220060461</t>
  </si>
  <si>
    <t>Přechod trubky PEHD na kabel do 100 x n</t>
  </si>
  <si>
    <t>kus</t>
  </si>
  <si>
    <t>4</t>
  </si>
  <si>
    <t>6</t>
  </si>
  <si>
    <t>220060771</t>
  </si>
  <si>
    <t>Montáž kabely závlačné ruční zatahování do rour kabelovodů jádro 1 mm TCE/KE, KFE, KEZE, 1 až 7 P</t>
  </si>
  <si>
    <t>m</t>
  </si>
  <si>
    <t>CS ÚRS 2015 01</t>
  </si>
  <si>
    <t>64</t>
  </si>
  <si>
    <t>639116787</t>
  </si>
  <si>
    <t>PP</t>
  </si>
  <si>
    <t>Kabely místní sítě Montáž kabely závlačné ruční zatahování do rour kabelovodů jádro 1 mm TCE/KE, KFE, KEZE, 1 až 7 P</t>
  </si>
  <si>
    <t>220061151</t>
  </si>
  <si>
    <t>Montáž kabel úložný volně uložený jádro 0,4 a 0,6 mm TCEKE do 100 XN</t>
  </si>
  <si>
    <t>-143750573</t>
  </si>
  <si>
    <t>Kabely místní sítě Montáž kabel úložný volně uložený jádro 0,4 a 0,6 mm TCEKE do 100 XN</t>
  </si>
  <si>
    <t>5</t>
  </si>
  <si>
    <t>341261140</t>
  </si>
  <si>
    <t>kabel sdělovací Cu TCEPKPFLE 3x4x0,4 č.výrobku 1324003</t>
  </si>
  <si>
    <t>8</t>
  </si>
  <si>
    <t>kabely sdělovací s měděným jádrem sdělovací a zabezpečovací kabely párové plněné, armované dráty TCEPKPFLE, podle TP 31.30.13-KD001/94 plněné kabely typu FOAM-SKIN s vrstvený pláštěm č. výrobku 3 x 4 x 0,4       1324003</t>
  </si>
  <si>
    <t>341261230</t>
  </si>
  <si>
    <t>kabel sdělovací Cu TCEPKPFLE 100x4x0,4 č.výrobku 1324100</t>
  </si>
  <si>
    <t>-624608065</t>
  </si>
  <si>
    <t>kabely sdělovací s měděným jádrem sdělovací a zabezpečovací kabely párové plněné, armované dráty TCEPKPFLE, podle TP 31.30.13-KD001/94 plněné kabely typu FOAM-SKIN s vrstvený pláštěm č. výrobku 100 x 4 x 0,4       1324100</t>
  </si>
  <si>
    <t>7</t>
  </si>
  <si>
    <t>220061163</t>
  </si>
  <si>
    <t xml:space="preserve">Roztažení a položení trubky HDPE podél výkopu </t>
  </si>
  <si>
    <t>220061164</t>
  </si>
  <si>
    <t xml:space="preserve">Položení trubky HDPE do výkopu </t>
  </si>
  <si>
    <t>625027554</t>
  </si>
  <si>
    <t>9</t>
  </si>
  <si>
    <t>10.622.451</t>
  </si>
  <si>
    <t>CHRÁNIČKA DĚLENÁ KOPOHALF 06110/2 EA</t>
  </si>
  <si>
    <t>128</t>
  </si>
  <si>
    <t>-1803948209</t>
  </si>
  <si>
    <t>Úložný a instalační materiál Elektroinstalační trubky/kabelové chráničky Kabelové chráničky CHRÁNIČKA DĚLENÁ KOPOHALF 06110/2 EA</t>
  </si>
  <si>
    <t>10</t>
  </si>
  <si>
    <t>220080907</t>
  </si>
  <si>
    <t>Montáž spojky Raychem XAGA na 1plášť celoplast kabel bez pancíře do 100 žil s konektory UDW2</t>
  </si>
  <si>
    <t>-288550030</t>
  </si>
  <si>
    <t>Spojky celoplastových kabelů místní sítě Montáž spojky Raychem XAGA na 1plášť celoplast kabel bez pancíře do 100 žil s konektory UDW2</t>
  </si>
  <si>
    <t>46-M</t>
  </si>
  <si>
    <t>Zemní práce při extr.mont.pracích</t>
  </si>
  <si>
    <t>11</t>
  </si>
  <si>
    <t>460010023</t>
  </si>
  <si>
    <t>Vytyčení trasy vedení kabelového podzemního v terénu volném</t>
  </si>
  <si>
    <t>km</t>
  </si>
  <si>
    <t>12</t>
  </si>
  <si>
    <t>Vytyčení trasy vedení kabelového (podzemního) ve volném terénu</t>
  </si>
  <si>
    <t>460150153</t>
  </si>
  <si>
    <t>Hloubení kabelových zapažených i nezapažených rýh ručně š 35 cm, hl 70 cm, v hornině tř 3</t>
  </si>
  <si>
    <t>-723554065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</si>
  <si>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</si>
  <si>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13</t>
  </si>
  <si>
    <t>460421013</t>
  </si>
  <si>
    <t>Lože kabelů z písku nebo štěrkopísku tl 5 cm nad kabel, zakryté cihlami, š lože do 45 cm</t>
  </si>
  <si>
    <t>-725961432</t>
  </si>
  <si>
    <t>Kabelové lože včetně podsypu, zhutnění a urovnání povrchu z písku nebo štěrkopísku tloušťky 5 cm nad kabel zakryté cihlami, šířky lože přes 30 do 45 cm</t>
  </si>
  <si>
    <t>14</t>
  </si>
  <si>
    <t>460490013</t>
  </si>
  <si>
    <t>Krytí kabelů výstražnou fólií šířky 34 cm</t>
  </si>
  <si>
    <t>-401383832</t>
  </si>
  <si>
    <t>Krytí kabelů, spojek, koncovek a odbočnic kabelů výstražnou fólií z PVC včetně vyrovnání povrchu rýhy, rozvinutí a uložení fólie do rýhy, fólie šířky do 34cm</t>
  </si>
  <si>
    <t>15</t>
  </si>
  <si>
    <t>460510201</t>
  </si>
  <si>
    <t>Kanály do rýhy neasfaltované z prefabrikovaných betonových žlabů typ TK 1</t>
  </si>
  <si>
    <t>-340979520</t>
  </si>
  <si>
    <t>Kabelové prostupy, kanály a multikanály kanály z prefabrikovaných betonových žlabů včetně utěsnění, vyspárování a zakrytí víkem do rýhy, bez výkopových prací neasfaltované, typ TK 1 (17x14/10,5x10 cm)</t>
  </si>
  <si>
    <t>16</t>
  </si>
  <si>
    <t>460560153</t>
  </si>
  <si>
    <t>Zásyp rýh ručně šířky 35 cm, hloubky 70 cm, z horniny třídy 3</t>
  </si>
  <si>
    <t>-2104936284</t>
  </si>
  <si>
    <t>Zásyp kabelových rýh ručně šířky 40 cm šířky 35 cm hloubky 70 cm, v hornině třídy 3</t>
  </si>
  <si>
    <t>17</t>
  </si>
  <si>
    <t>460620007</t>
  </si>
  <si>
    <t>Zatravnění včetně zalití vodou na rovině</t>
  </si>
  <si>
    <t>m2</t>
  </si>
  <si>
    <t>19</t>
  </si>
  <si>
    <t>Úprava terénu zatravnění, včetně dodání osiva a zalití vodou na rovině</t>
  </si>
  <si>
    <t>000</t>
  </si>
  <si>
    <t>Ostatní práce</t>
  </si>
  <si>
    <t>18</t>
  </si>
  <si>
    <t>HZS4211</t>
  </si>
  <si>
    <t>Hodinová zúčtovací sazba revizní technik</t>
  </si>
  <si>
    <t>hod</t>
  </si>
  <si>
    <t>512</t>
  </si>
  <si>
    <t>-753912562</t>
  </si>
  <si>
    <t>Hodinové zúčtovací sazby ostatních profesí revizní a kontrolní činnost revizní technik</t>
  </si>
  <si>
    <t>VV</t>
  </si>
  <si>
    <t>"revize el.zařízení,měření"  40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</si>
</sst>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4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0"/>
    </font>
    <font>
      <sz val="9"/>
      <color indexed="55"/>
      <name val="Trebuchet MS"/>
      <family val="0"/>
    </font>
    <font>
      <b/>
      <sz val="12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b/>
      <sz val="12"/>
      <color indexed="16"/>
      <name val="Trebuchet MS"/>
      <family val="0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2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28">
    <xf numFmtId="0" fontId="0" fillId="0" borderId="0" xfId="0" applyAlignment="1">
      <alignment vertical="top"/>
    </xf>
    <xf numFmtId="0" fontId="0" fillId="17" borderId="0" xfId="0" applyFont="1" applyFill="1" applyAlignment="1" applyProtection="1">
      <alignment horizontal="left" vertical="top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23" fillId="17" borderId="0" xfId="36" applyFont="1" applyFill="1" applyAlignment="1" applyProtection="1">
      <alignment horizontal="left" vertical="center"/>
      <protection/>
    </xf>
    <xf numFmtId="0" fontId="23" fillId="17" borderId="0" xfId="36" applyFont="1" applyFill="1" applyAlignment="1" applyProtection="1">
      <alignment horizontal="left" vertical="center"/>
      <protection/>
    </xf>
    <xf numFmtId="0" fontId="7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2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166" fontId="27" fillId="0" borderId="0" xfId="0" applyNumberFormat="1" applyFont="1" applyAlignment="1" applyProtection="1">
      <alignment horizontal="left" vertical="top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64" fontId="29" fillId="0" borderId="0" xfId="0" applyNumberFormat="1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164" fontId="30" fillId="0" borderId="0" xfId="0" applyNumberFormat="1" applyFont="1" applyAlignment="1" applyProtection="1">
      <alignment horizontal="right" vertical="center"/>
      <protection/>
    </xf>
    <xf numFmtId="165" fontId="30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26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26" fillId="19" borderId="18" xfId="0" applyFont="1" applyFill="1" applyBorder="1" applyAlignment="1" applyProtection="1">
      <alignment horizontal="right" vertical="center"/>
      <protection/>
    </xf>
    <xf numFmtId="0" fontId="26" fillId="19" borderId="18" xfId="0" applyFont="1" applyFill="1" applyBorder="1" applyAlignment="1" applyProtection="1">
      <alignment horizontal="center" vertical="center"/>
      <protection/>
    </xf>
    <xf numFmtId="164" fontId="26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7" fillId="19" borderId="0" xfId="0" applyFont="1" applyFill="1" applyAlignment="1" applyProtection="1">
      <alignment horizontal="left" vertical="center"/>
      <protection/>
    </xf>
    <xf numFmtId="0" fontId="2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164" fontId="31" fillId="0" borderId="23" xfId="0" applyNumberFormat="1" applyFont="1" applyBorder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23" xfId="0" applyFont="1" applyBorder="1" applyAlignment="1" applyProtection="1">
      <alignment horizontal="left" vertical="center"/>
      <protection/>
    </xf>
    <xf numFmtId="164" fontId="33" fillId="0" borderId="23" xfId="0" applyNumberFormat="1" applyFont="1" applyBorder="1" applyAlignment="1" applyProtection="1">
      <alignment horizontal="right" vertical="center"/>
      <protection/>
    </xf>
    <xf numFmtId="0" fontId="3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7" fillId="19" borderId="24" xfId="0" applyFont="1" applyFill="1" applyBorder="1" applyAlignment="1" applyProtection="1">
      <alignment horizontal="center" vertical="center" wrapText="1"/>
      <protection/>
    </xf>
    <xf numFmtId="0" fontId="27" fillId="19" borderId="25" xfId="0" applyFont="1" applyFill="1" applyBorder="1" applyAlignment="1" applyProtection="1">
      <alignment horizontal="center" vertical="center" wrapText="1"/>
      <protection/>
    </xf>
    <xf numFmtId="0" fontId="27" fillId="19" borderId="26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25" fillId="0" borderId="26" xfId="0" applyFont="1" applyBorder="1" applyAlignment="1" applyProtection="1">
      <alignment horizontal="center" vertical="center" wrapText="1"/>
      <protection/>
    </xf>
    <xf numFmtId="164" fontId="29" fillId="0" borderId="0" xfId="0" applyNumberFormat="1" applyFont="1" applyAlignment="1" applyProtection="1">
      <alignment horizontal="right"/>
      <protection/>
    </xf>
    <xf numFmtId="0" fontId="0" fillId="0" borderId="27" xfId="0" applyBorder="1" applyAlignment="1" applyProtection="1">
      <alignment horizontal="left" vertical="center"/>
      <protection/>
    </xf>
    <xf numFmtId="167" fontId="34" fillId="0" borderId="15" xfId="0" applyNumberFormat="1" applyFont="1" applyBorder="1" applyAlignment="1" applyProtection="1">
      <alignment horizontal="right"/>
      <protection/>
    </xf>
    <xf numFmtId="167" fontId="34" fillId="0" borderId="28" xfId="0" applyNumberFormat="1" applyFont="1" applyBorder="1" applyAlignment="1" applyProtection="1">
      <alignment horizontal="right"/>
      <protection/>
    </xf>
    <xf numFmtId="164" fontId="35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36" fillId="0" borderId="13" xfId="0" applyFont="1" applyBorder="1" applyAlignment="1" applyProtection="1">
      <alignment horizontal="left"/>
      <protection/>
    </xf>
    <xf numFmtId="0" fontId="36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/>
    </xf>
    <xf numFmtId="164" fontId="31" fillId="0" borderId="0" xfId="0" applyNumberFormat="1" applyFont="1" applyAlignment="1" applyProtection="1">
      <alignment horizontal="right"/>
      <protection/>
    </xf>
    <xf numFmtId="0" fontId="36" fillId="0" borderId="29" xfId="0" applyFont="1" applyBorder="1" applyAlignment="1" applyProtection="1">
      <alignment horizontal="left"/>
      <protection/>
    </xf>
    <xf numFmtId="167" fontId="36" fillId="0" borderId="0" xfId="0" applyNumberFormat="1" applyFont="1" applyAlignment="1" applyProtection="1">
      <alignment horizontal="right"/>
      <protection/>
    </xf>
    <xf numFmtId="167" fontId="36" fillId="0" borderId="30" xfId="0" applyNumberFormat="1" applyFont="1" applyBorder="1" applyAlignment="1" applyProtection="1">
      <alignment horizontal="right"/>
      <protection/>
    </xf>
    <xf numFmtId="164" fontId="36" fillId="0" borderId="0" xfId="0" applyNumberFormat="1" applyFont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/>
      <protection/>
    </xf>
    <xf numFmtId="164" fontId="33" fillId="0" borderId="0" xfId="0" applyNumberFormat="1" applyFont="1" applyAlignment="1" applyProtection="1">
      <alignment horizontal="right"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8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0" fontId="30" fillId="18" borderId="31" xfId="0" applyFont="1" applyFill="1" applyBorder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167" fontId="30" fillId="0" borderId="0" xfId="0" applyNumberFormat="1" applyFont="1" applyAlignment="1" applyProtection="1">
      <alignment horizontal="right" vertical="center"/>
      <protection/>
    </xf>
    <xf numFmtId="167" fontId="30" fillId="0" borderId="30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center" vertical="center"/>
      <protection/>
    </xf>
    <xf numFmtId="49" fontId="39" fillId="0" borderId="31" xfId="0" applyNumberFormat="1" applyFont="1" applyBorder="1" applyAlignment="1" applyProtection="1">
      <alignment horizontal="left" vertical="center" wrapText="1"/>
      <protection/>
    </xf>
    <xf numFmtId="0" fontId="39" fillId="0" borderId="31" xfId="0" applyFont="1" applyBorder="1" applyAlignment="1" applyProtection="1">
      <alignment horizontal="left" vertical="center" wrapText="1"/>
      <protection/>
    </xf>
    <xf numFmtId="0" fontId="39" fillId="0" borderId="31" xfId="0" applyFont="1" applyBorder="1" applyAlignment="1" applyProtection="1">
      <alignment horizontal="center" vertical="center" wrapText="1"/>
      <protection/>
    </xf>
    <xf numFmtId="168" fontId="39" fillId="0" borderId="31" xfId="0" applyNumberFormat="1" applyFont="1" applyBorder="1" applyAlignment="1" applyProtection="1">
      <alignment horizontal="right" vertical="center"/>
      <protection/>
    </xf>
    <xf numFmtId="164" fontId="39" fillId="0" borderId="31" xfId="0" applyNumberFormat="1" applyFont="1" applyBorder="1" applyAlignment="1" applyProtection="1">
      <alignment horizontal="right" vertical="center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39" fillId="18" borderId="31" xfId="0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168" fontId="40" fillId="0" borderId="0" xfId="0" applyNumberFormat="1" applyFont="1" applyAlignment="1" applyProtection="1">
      <alignment horizontal="right" vertical="center"/>
      <protection/>
    </xf>
    <xf numFmtId="0" fontId="40" fillId="0" borderId="32" xfId="0" applyFont="1" applyBorder="1" applyAlignment="1" applyProtection="1">
      <alignment horizontal="left" vertical="center"/>
      <protection/>
    </xf>
    <xf numFmtId="0" fontId="40" fillId="0" borderId="23" xfId="0" applyFont="1" applyBorder="1" applyAlignment="1" applyProtection="1">
      <alignment horizontal="left" vertical="center"/>
      <protection/>
    </xf>
    <xf numFmtId="0" fontId="40" fillId="0" borderId="33" xfId="0" applyFont="1" applyBorder="1" applyAlignment="1" applyProtection="1">
      <alignment horizontal="left" vertical="center"/>
      <protection/>
    </xf>
    <xf numFmtId="164" fontId="0" fillId="18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9" fillId="18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D74B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74B4.tmp" descr="D:\KROSplusData\System\Temp\radD74B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712\AppData\Local\Microsoft\Windows\Temporary%20Internet%20Files\OLK944\4306%20-%20Individu&#225;ln&#237;%20v&#253;stavba%20Lom%20z&#225;pad%20zad&#225;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 - Propustek -  Lomský p..."/>
      <sheetName val="2 - Vedlejší náklady"/>
      <sheetName val="1 - Úprava koryta potoka"/>
      <sheetName val="2 - Vedlejší náklady_01"/>
      <sheetName val="1 - Příjezdová komunikace"/>
      <sheetName val="2 - Vedlejší náklady_02"/>
      <sheetName val="1 - Chodníky"/>
      <sheetName val="2 - Vedlejší náklady_03"/>
      <sheetName val="1 - Dešťová kanalizace"/>
      <sheetName val="2 - Přeložka vodovodu DN 100"/>
      <sheetName val="3 - Přeložka vodovodu DN 150"/>
      <sheetName val="4 - Vedlejší náklady"/>
      <sheetName val="1 - Terénní úpravy vč. de..."/>
      <sheetName val="2 - Vedlejší náklady_04"/>
      <sheetName val="0 - 0.rok"/>
      <sheetName val="1 - 1.rok"/>
      <sheetName val="2 - 2.rok"/>
      <sheetName val="3 - 3.rok"/>
      <sheetName val="4 - Vedlejší náklady_01"/>
      <sheetName val="1 - Venkovní osvětlení"/>
      <sheetName val="2 - Vedlejší náklady_05"/>
      <sheetName val="2 - Vedlejší náklady_06"/>
      <sheetName val="8 - Ostatní náklady"/>
      <sheetName val="Pokyny pro vyplnění"/>
    </sheetNames>
    <sheetDataSet>
      <sheetData sheetId="0">
        <row r="6">
          <cell r="K6" t="str">
            <v>Individuální výstavba Lom západ</v>
          </cell>
        </row>
        <row r="8">
          <cell r="AN8" t="str">
            <v>31.03.2015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showGridLines="0" tabSelected="1" zoomScalePageLayoutView="0" workbookViewId="0" topLeftCell="A1">
      <pane ySplit="1" topLeftCell="BM75" activePane="bottomLeft" state="frozen"/>
      <selection pane="topLeft" activeCell="A1" sqref="A1"/>
      <selection pane="bottomLeft" activeCell="I94" sqref="I94"/>
    </sheetView>
  </sheetViews>
  <sheetFormatPr defaultColWidth="9.16015625" defaultRowHeight="14.25" customHeight="1"/>
  <cols>
    <col min="1" max="1" width="8.33203125" style="8" customWidth="1"/>
    <col min="2" max="2" width="1.66796875" style="8" customWidth="1"/>
    <col min="3" max="3" width="4.16015625" style="8" customWidth="1"/>
    <col min="4" max="4" width="4.33203125" style="8" customWidth="1"/>
    <col min="5" max="5" width="17.16015625" style="8" customWidth="1"/>
    <col min="6" max="6" width="90.83203125" style="8" customWidth="1"/>
    <col min="7" max="7" width="8.66015625" style="8" customWidth="1"/>
    <col min="8" max="8" width="11.16015625" style="8" customWidth="1"/>
    <col min="9" max="9" width="12.66015625" style="8" customWidth="1"/>
    <col min="10" max="10" width="23.5" style="8" customWidth="1"/>
    <col min="11" max="11" width="15.5" style="8" customWidth="1"/>
    <col min="12" max="12" width="10.5" style="50" customWidth="1"/>
    <col min="13" max="18" width="10.5" style="8" hidden="1" customWidth="1"/>
    <col min="19" max="19" width="8.16015625" style="8" hidden="1" customWidth="1"/>
    <col min="20" max="20" width="29.66015625" style="8" hidden="1" customWidth="1"/>
    <col min="21" max="21" width="16.33203125" style="8" hidden="1" customWidth="1"/>
    <col min="22" max="22" width="12.33203125" style="8" customWidth="1"/>
    <col min="23" max="23" width="16.33203125" style="8" customWidth="1"/>
    <col min="24" max="24" width="12.16015625" style="8" customWidth="1"/>
    <col min="25" max="25" width="15" style="8" customWidth="1"/>
    <col min="26" max="26" width="11" style="8" customWidth="1"/>
    <col min="27" max="27" width="15" style="8" customWidth="1"/>
    <col min="28" max="28" width="16.33203125" style="8" customWidth="1"/>
    <col min="29" max="29" width="11" style="8" customWidth="1"/>
    <col min="30" max="30" width="15" style="8" customWidth="1"/>
    <col min="31" max="31" width="16.33203125" style="8" customWidth="1"/>
    <col min="32" max="43" width="10.5" style="50" customWidth="1"/>
    <col min="44" max="65" width="10.5" style="8" hidden="1" customWidth="1"/>
    <col min="66" max="16384" width="9.16015625" style="50" customWidth="1"/>
  </cols>
  <sheetData>
    <row r="1" spans="1:256" s="7" customFormat="1" ht="22.5" customHeight="1">
      <c r="A1" s="1"/>
      <c r="B1" s="2"/>
      <c r="C1" s="2"/>
      <c r="D1" s="3" t="s">
        <v>0</v>
      </c>
      <c r="E1" s="2"/>
      <c r="F1" s="4" t="s">
        <v>1</v>
      </c>
      <c r="G1" s="5" t="s">
        <v>2</v>
      </c>
      <c r="H1" s="5"/>
      <c r="I1" s="2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4"/>
      <c r="U1" s="6"/>
      <c r="V1" s="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3:46" s="8" customFormat="1" ht="37.5" customHeight="1">
      <c r="C2" s="8"/>
      <c r="L2" s="9" t="s">
        <v>6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8" t="s">
        <v>7</v>
      </c>
    </row>
    <row r="3" spans="2:46" s="8" customFormat="1" ht="7.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8" t="s">
        <v>8</v>
      </c>
    </row>
    <row r="4" spans="2:46" s="8" customFormat="1" ht="37.5" customHeight="1">
      <c r="B4" s="14"/>
      <c r="D4" s="15" t="s">
        <v>9</v>
      </c>
      <c r="K4" s="16"/>
      <c r="M4" s="17" t="s">
        <v>10</v>
      </c>
      <c r="AT4" s="8" t="s">
        <v>11</v>
      </c>
    </row>
    <row r="5" spans="2:11" s="8" customFormat="1" ht="7.5" customHeight="1">
      <c r="B5" s="14"/>
      <c r="K5" s="16"/>
    </row>
    <row r="6" spans="2:11" s="8" customFormat="1" ht="15.75" customHeight="1">
      <c r="B6" s="14"/>
      <c r="D6" s="18" t="s">
        <v>12</v>
      </c>
      <c r="K6" s="16"/>
    </row>
    <row r="7" spans="2:11" s="8" customFormat="1" ht="15.75" customHeight="1">
      <c r="B7" s="14"/>
      <c r="E7" s="19" t="str">
        <f>'[1]Rekapitulace stavby'!$K$6</f>
        <v>Individuální výstavba Lom západ</v>
      </c>
      <c r="F7" s="10"/>
      <c r="G7" s="10"/>
      <c r="H7" s="10"/>
      <c r="K7" s="16"/>
    </row>
    <row r="8" spans="2:11" s="8" customFormat="1" ht="15.75" customHeight="1">
      <c r="B8" s="14"/>
      <c r="D8" s="18" t="s">
        <v>13</v>
      </c>
      <c r="K8" s="16"/>
    </row>
    <row r="9" spans="2:11" s="20" customFormat="1" ht="16.5" customHeight="1">
      <c r="B9" s="21"/>
      <c r="E9" s="19" t="s">
        <v>14</v>
      </c>
      <c r="F9" s="22"/>
      <c r="G9" s="22"/>
      <c r="H9" s="22"/>
      <c r="K9" s="23"/>
    </row>
    <row r="10" spans="2:11" s="24" customFormat="1" ht="15.75" customHeight="1">
      <c r="B10" s="25"/>
      <c r="D10" s="18" t="s">
        <v>15</v>
      </c>
      <c r="K10" s="26"/>
    </row>
    <row r="11" spans="2:11" s="24" customFormat="1" ht="37.5" customHeight="1">
      <c r="B11" s="25"/>
      <c r="E11" s="27" t="s">
        <v>16</v>
      </c>
      <c r="F11" s="28"/>
      <c r="G11" s="28"/>
      <c r="H11" s="28"/>
      <c r="K11" s="26"/>
    </row>
    <row r="12" spans="2:11" s="24" customFormat="1" ht="14.25" customHeight="1">
      <c r="B12" s="25"/>
      <c r="K12" s="26"/>
    </row>
    <row r="13" spans="2:11" s="24" customFormat="1" ht="15" customHeight="1">
      <c r="B13" s="25"/>
      <c r="D13" s="18" t="s">
        <v>17</v>
      </c>
      <c r="F13" s="29"/>
      <c r="I13" s="18" t="s">
        <v>18</v>
      </c>
      <c r="J13" s="29"/>
      <c r="K13" s="26"/>
    </row>
    <row r="14" spans="2:11" s="24" customFormat="1" ht="15" customHeight="1">
      <c r="B14" s="25"/>
      <c r="D14" s="18" t="s">
        <v>19</v>
      </c>
      <c r="F14" s="29" t="s">
        <v>20</v>
      </c>
      <c r="I14" s="18" t="s">
        <v>21</v>
      </c>
      <c r="J14" s="30" t="str">
        <f>'[1]Rekapitulace stavby'!$AN$8</f>
        <v>31.03.2015</v>
      </c>
      <c r="K14" s="26"/>
    </row>
    <row r="15" spans="2:11" s="24" customFormat="1" ht="12" customHeight="1">
      <c r="B15" s="25"/>
      <c r="K15" s="26"/>
    </row>
    <row r="16" spans="2:11" s="24" customFormat="1" ht="15" customHeight="1">
      <c r="B16" s="25"/>
      <c r="D16" s="18" t="s">
        <v>22</v>
      </c>
      <c r="I16" s="18" t="s">
        <v>23</v>
      </c>
      <c r="J16" s="29"/>
      <c r="K16" s="26"/>
    </row>
    <row r="17" spans="2:11" s="24" customFormat="1" ht="18.75" customHeight="1">
      <c r="B17" s="25"/>
      <c r="E17" s="29" t="s">
        <v>24</v>
      </c>
      <c r="I17" s="18" t="s">
        <v>25</v>
      </c>
      <c r="J17" s="29"/>
      <c r="K17" s="26"/>
    </row>
    <row r="18" spans="2:11" s="24" customFormat="1" ht="7.5" customHeight="1">
      <c r="B18" s="25"/>
      <c r="K18" s="26"/>
    </row>
    <row r="19" spans="2:11" s="24" customFormat="1" ht="15" customHeight="1">
      <c r="B19" s="25"/>
      <c r="D19" s="18" t="s">
        <v>26</v>
      </c>
      <c r="I19" s="18" t="s">
        <v>23</v>
      </c>
      <c r="J19" s="29">
        <f>IF('[1]Rekapitulace stavby'!$AN$13="Vyplň údaj","",IF('[1]Rekapitulace stavby'!$AN$13="","",'[1]Rekapitulace stavby'!$AN$13))</f>
      </c>
      <c r="K19" s="26"/>
    </row>
    <row r="20" spans="2:11" s="24" customFormat="1" ht="18.75" customHeight="1">
      <c r="B20" s="25"/>
      <c r="E20" s="29">
        <f>IF('[1]Rekapitulace stavby'!$E$14="Vyplň údaj","",IF('[1]Rekapitulace stavby'!$E$14="","",'[1]Rekapitulace stavby'!$E$14))</f>
      </c>
      <c r="I20" s="18" t="s">
        <v>25</v>
      </c>
      <c r="J20" s="29">
        <f>IF('[1]Rekapitulace stavby'!$AN$14="Vyplň údaj","",IF('[1]Rekapitulace stavby'!$AN$14="","",'[1]Rekapitulace stavby'!$AN$14))</f>
      </c>
      <c r="K20" s="26"/>
    </row>
    <row r="21" spans="2:11" s="24" customFormat="1" ht="7.5" customHeight="1">
      <c r="B21" s="25"/>
      <c r="K21" s="26"/>
    </row>
    <row r="22" spans="2:11" s="24" customFormat="1" ht="15" customHeight="1">
      <c r="B22" s="25"/>
      <c r="D22" s="18" t="s">
        <v>27</v>
      </c>
      <c r="I22" s="18" t="s">
        <v>23</v>
      </c>
      <c r="J22" s="29"/>
      <c r="K22" s="26"/>
    </row>
    <row r="23" spans="2:11" s="24" customFormat="1" ht="18.75" customHeight="1">
      <c r="B23" s="25"/>
      <c r="E23" s="29" t="s">
        <v>28</v>
      </c>
      <c r="I23" s="18" t="s">
        <v>25</v>
      </c>
      <c r="J23" s="29"/>
      <c r="K23" s="26"/>
    </row>
    <row r="24" spans="2:11" s="24" customFormat="1" ht="7.5" customHeight="1">
      <c r="B24" s="25"/>
      <c r="K24" s="26"/>
    </row>
    <row r="25" spans="2:11" s="24" customFormat="1" ht="15" customHeight="1">
      <c r="B25" s="25"/>
      <c r="D25" s="18" t="s">
        <v>29</v>
      </c>
      <c r="K25" s="26"/>
    </row>
    <row r="26" spans="2:11" s="20" customFormat="1" ht="15.75" customHeight="1">
      <c r="B26" s="21"/>
      <c r="E26" s="31"/>
      <c r="F26" s="22"/>
      <c r="G26" s="22"/>
      <c r="H26" s="22"/>
      <c r="K26" s="23"/>
    </row>
    <row r="27" spans="2:11" s="24" customFormat="1" ht="7.5" customHeight="1">
      <c r="B27" s="25"/>
      <c r="K27" s="26"/>
    </row>
    <row r="28" spans="2:11" s="24" customFormat="1" ht="7.5" customHeight="1">
      <c r="B28" s="25"/>
      <c r="D28" s="32"/>
      <c r="E28" s="32"/>
      <c r="F28" s="32"/>
      <c r="G28" s="32"/>
      <c r="H28" s="32"/>
      <c r="I28" s="32"/>
      <c r="J28" s="32"/>
      <c r="K28" s="33"/>
    </row>
    <row r="29" spans="2:11" s="24" customFormat="1" ht="26.25" customHeight="1">
      <c r="B29" s="25"/>
      <c r="D29" s="34" t="s">
        <v>30</v>
      </c>
      <c r="J29" s="35">
        <f>ROUNDUP($J$86,2)</f>
        <v>0</v>
      </c>
      <c r="K29" s="26"/>
    </row>
    <row r="30" spans="2:11" s="24" customFormat="1" ht="7.5" customHeight="1">
      <c r="B30" s="25"/>
      <c r="D30" s="32"/>
      <c r="E30" s="32"/>
      <c r="F30" s="32"/>
      <c r="G30" s="32"/>
      <c r="H30" s="32"/>
      <c r="I30" s="32"/>
      <c r="J30" s="32"/>
      <c r="K30" s="33"/>
    </row>
    <row r="31" spans="2:11" s="24" customFormat="1" ht="15" customHeight="1">
      <c r="B31" s="25"/>
      <c r="F31" s="36" t="s">
        <v>31</v>
      </c>
      <c r="I31" s="36" t="s">
        <v>32</v>
      </c>
      <c r="J31" s="36" t="s">
        <v>33</v>
      </c>
      <c r="K31" s="26"/>
    </row>
    <row r="32" spans="2:11" s="24" customFormat="1" ht="15" customHeight="1">
      <c r="B32" s="25"/>
      <c r="D32" s="37" t="s">
        <v>34</v>
      </c>
      <c r="E32" s="37" t="s">
        <v>35</v>
      </c>
      <c r="F32" s="38">
        <f>ROUNDUP(SUM($BE$86:$BE$122),2)</f>
        <v>0</v>
      </c>
      <c r="I32" s="39">
        <v>0.21</v>
      </c>
      <c r="J32" s="38">
        <f>ROUNDUP(ROUNDUP((SUM($BE$86:$BE$122)),2)*$I$32,1)</f>
        <v>0</v>
      </c>
      <c r="K32" s="26"/>
    </row>
    <row r="33" spans="2:11" s="24" customFormat="1" ht="15" customHeight="1">
      <c r="B33" s="25"/>
      <c r="E33" s="37" t="s">
        <v>36</v>
      </c>
      <c r="F33" s="38">
        <f>ROUNDUP(SUM($BF$86:$BF$122),2)</f>
        <v>0</v>
      </c>
      <c r="I33" s="39">
        <v>0.15</v>
      </c>
      <c r="J33" s="38">
        <f>ROUNDUP(ROUNDUP((SUM($BF$86:$BF$122)),2)*$I$33,1)</f>
        <v>0</v>
      </c>
      <c r="K33" s="26"/>
    </row>
    <row r="34" spans="2:11" s="24" customFormat="1" ht="15" customHeight="1" hidden="1">
      <c r="B34" s="25"/>
      <c r="E34" s="37" t="s">
        <v>37</v>
      </c>
      <c r="F34" s="38">
        <f>ROUNDUP(SUM($BG$86:$BG$122),2)</f>
        <v>0</v>
      </c>
      <c r="I34" s="39">
        <v>0.21</v>
      </c>
      <c r="J34" s="38">
        <v>0</v>
      </c>
      <c r="K34" s="26"/>
    </row>
    <row r="35" spans="2:11" s="24" customFormat="1" ht="15" customHeight="1" hidden="1">
      <c r="B35" s="25"/>
      <c r="E35" s="37" t="s">
        <v>38</v>
      </c>
      <c r="F35" s="38">
        <f>ROUNDUP(SUM($BH$86:$BH$122),2)</f>
        <v>0</v>
      </c>
      <c r="I35" s="39">
        <v>0.15</v>
      </c>
      <c r="J35" s="38">
        <v>0</v>
      </c>
      <c r="K35" s="26"/>
    </row>
    <row r="36" spans="2:11" s="24" customFormat="1" ht="15" customHeight="1" hidden="1">
      <c r="B36" s="25"/>
      <c r="E36" s="37" t="s">
        <v>39</v>
      </c>
      <c r="F36" s="38">
        <f>ROUNDUP(SUM($BI$86:$BI$122),2)</f>
        <v>0</v>
      </c>
      <c r="I36" s="39">
        <v>0</v>
      </c>
      <c r="J36" s="38">
        <v>0</v>
      </c>
      <c r="K36" s="26"/>
    </row>
    <row r="37" spans="2:11" s="24" customFormat="1" ht="7.5" customHeight="1">
      <c r="B37" s="25"/>
      <c r="K37" s="26"/>
    </row>
    <row r="38" spans="2:11" s="24" customFormat="1" ht="26.25" customHeight="1">
      <c r="B38" s="25"/>
      <c r="C38" s="40"/>
      <c r="D38" s="41" t="s">
        <v>40</v>
      </c>
      <c r="E38" s="42"/>
      <c r="F38" s="42"/>
      <c r="G38" s="43" t="s">
        <v>41</v>
      </c>
      <c r="H38" s="44" t="s">
        <v>42</v>
      </c>
      <c r="I38" s="42"/>
      <c r="J38" s="45">
        <f>SUM($J$29:$J$36)</f>
        <v>0</v>
      </c>
      <c r="K38" s="46"/>
    </row>
    <row r="39" spans="2:11" s="24" customFormat="1" ht="15" customHeight="1">
      <c r="B39" s="47"/>
      <c r="C39" s="48"/>
      <c r="D39" s="48"/>
      <c r="E39" s="48"/>
      <c r="F39" s="48"/>
      <c r="G39" s="48"/>
      <c r="H39" s="48"/>
      <c r="I39" s="48"/>
      <c r="J39" s="48"/>
      <c r="K39" s="49"/>
    </row>
    <row r="43" spans="2:11" s="24" customFormat="1" ht="7.5" customHeight="1">
      <c r="B43" s="51"/>
      <c r="C43" s="52"/>
      <c r="D43" s="52"/>
      <c r="E43" s="52"/>
      <c r="F43" s="52"/>
      <c r="G43" s="52"/>
      <c r="H43" s="52"/>
      <c r="I43" s="52"/>
      <c r="J43" s="52"/>
      <c r="K43" s="53"/>
    </row>
    <row r="44" spans="2:11" s="24" customFormat="1" ht="37.5" customHeight="1">
      <c r="B44" s="25"/>
      <c r="C44" s="15" t="s">
        <v>43</v>
      </c>
      <c r="K44" s="26"/>
    </row>
    <row r="45" spans="2:11" s="24" customFormat="1" ht="7.5" customHeight="1">
      <c r="B45" s="25"/>
      <c r="K45" s="26"/>
    </row>
    <row r="46" spans="2:11" s="24" customFormat="1" ht="15" customHeight="1">
      <c r="B46" s="25"/>
      <c r="C46" s="18" t="s">
        <v>12</v>
      </c>
      <c r="K46" s="26"/>
    </row>
    <row r="47" spans="2:11" s="24" customFormat="1" ht="16.5" customHeight="1">
      <c r="B47" s="25"/>
      <c r="E47" s="19" t="str">
        <f>$E$7</f>
        <v>Individuální výstavba Lom západ</v>
      </c>
      <c r="F47" s="28"/>
      <c r="G47" s="28"/>
      <c r="H47" s="28"/>
      <c r="K47" s="26"/>
    </row>
    <row r="48" spans="2:11" s="8" customFormat="1" ht="15.75" customHeight="1">
      <c r="B48" s="14"/>
      <c r="C48" s="18" t="s">
        <v>13</v>
      </c>
      <c r="K48" s="16"/>
    </row>
    <row r="49" spans="2:11" s="24" customFormat="1" ht="16.5" customHeight="1">
      <c r="B49" s="25"/>
      <c r="E49" s="19" t="s">
        <v>14</v>
      </c>
      <c r="F49" s="28"/>
      <c r="G49" s="28"/>
      <c r="H49" s="28"/>
      <c r="K49" s="26"/>
    </row>
    <row r="50" spans="2:11" s="24" customFormat="1" ht="15" customHeight="1">
      <c r="B50" s="25"/>
      <c r="C50" s="18" t="s">
        <v>15</v>
      </c>
      <c r="K50" s="26"/>
    </row>
    <row r="51" spans="2:11" s="24" customFormat="1" ht="19.5" customHeight="1">
      <c r="B51" s="25"/>
      <c r="E51" s="27" t="str">
        <f>$E$11</f>
        <v>1 - Přeložka telefonního kabelu</v>
      </c>
      <c r="F51" s="28"/>
      <c r="G51" s="28"/>
      <c r="H51" s="28"/>
      <c r="K51" s="26"/>
    </row>
    <row r="52" spans="2:11" s="24" customFormat="1" ht="7.5" customHeight="1">
      <c r="B52" s="25"/>
      <c r="K52" s="26"/>
    </row>
    <row r="53" spans="2:11" s="24" customFormat="1" ht="18.75" customHeight="1">
      <c r="B53" s="25"/>
      <c r="C53" s="18" t="s">
        <v>19</v>
      </c>
      <c r="F53" s="29" t="str">
        <f>$F$14</f>
        <v> </v>
      </c>
      <c r="I53" s="18" t="s">
        <v>21</v>
      </c>
      <c r="J53" s="30" t="str">
        <f>IF($J$14="","",$J$14)</f>
        <v>31.03.2015</v>
      </c>
      <c r="K53" s="26"/>
    </row>
    <row r="54" spans="2:11" s="24" customFormat="1" ht="7.5" customHeight="1">
      <c r="B54" s="25"/>
      <c r="K54" s="26"/>
    </row>
    <row r="55" spans="2:11" s="24" customFormat="1" ht="15.75" customHeight="1">
      <c r="B55" s="25"/>
      <c r="C55" s="18" t="s">
        <v>22</v>
      </c>
      <c r="F55" s="29" t="str">
        <f>$E$17</f>
        <v>Město Lom</v>
      </c>
      <c r="I55" s="18" t="s">
        <v>27</v>
      </c>
      <c r="J55" s="29" t="str">
        <f>$E$23</f>
        <v>Báňské projekty Teplice a.s.</v>
      </c>
      <c r="K55" s="26"/>
    </row>
    <row r="56" spans="2:11" s="24" customFormat="1" ht="15" customHeight="1">
      <c r="B56" s="25"/>
      <c r="C56" s="18" t="s">
        <v>26</v>
      </c>
      <c r="F56" s="29">
        <f>IF($E$20="","",$E$20)</f>
      </c>
      <c r="K56" s="26"/>
    </row>
    <row r="57" spans="2:11" s="24" customFormat="1" ht="11.25" customHeight="1">
      <c r="B57" s="25"/>
      <c r="K57" s="26"/>
    </row>
    <row r="58" spans="2:11" s="24" customFormat="1" ht="30" customHeight="1">
      <c r="B58" s="25"/>
      <c r="C58" s="54" t="s">
        <v>44</v>
      </c>
      <c r="D58" s="40"/>
      <c r="E58" s="40"/>
      <c r="F58" s="40"/>
      <c r="G58" s="40"/>
      <c r="H58" s="40"/>
      <c r="I58" s="40"/>
      <c r="J58" s="55" t="s">
        <v>45</v>
      </c>
      <c r="K58" s="56"/>
    </row>
    <row r="59" spans="2:11" s="24" customFormat="1" ht="11.25" customHeight="1">
      <c r="B59" s="25"/>
      <c r="K59" s="26"/>
    </row>
    <row r="60" spans="2:47" s="24" customFormat="1" ht="30" customHeight="1">
      <c r="B60" s="25"/>
      <c r="C60" s="57" t="s">
        <v>46</v>
      </c>
      <c r="J60" s="35">
        <f>$J$86</f>
        <v>0</v>
      </c>
      <c r="K60" s="26"/>
      <c r="AU60" s="24" t="s">
        <v>47</v>
      </c>
    </row>
    <row r="61" spans="2:11" s="58" customFormat="1" ht="25.5" customHeight="1">
      <c r="B61" s="59"/>
      <c r="D61" s="60" t="s">
        <v>48</v>
      </c>
      <c r="E61" s="60"/>
      <c r="F61" s="60"/>
      <c r="G61" s="60"/>
      <c r="H61" s="60"/>
      <c r="I61" s="60"/>
      <c r="J61" s="61">
        <f>$J$87</f>
        <v>0</v>
      </c>
      <c r="K61" s="62"/>
    </row>
    <row r="62" spans="2:11" s="63" customFormat="1" ht="21" customHeight="1">
      <c r="B62" s="64"/>
      <c r="D62" s="65" t="s">
        <v>49</v>
      </c>
      <c r="E62" s="65"/>
      <c r="F62" s="65"/>
      <c r="G62" s="65"/>
      <c r="H62" s="65"/>
      <c r="I62" s="65"/>
      <c r="J62" s="66">
        <f>$J$88</f>
        <v>0</v>
      </c>
      <c r="K62" s="67"/>
    </row>
    <row r="63" spans="2:11" s="63" customFormat="1" ht="21" customHeight="1">
      <c r="B63" s="64"/>
      <c r="D63" s="65" t="s">
        <v>50</v>
      </c>
      <c r="E63" s="65"/>
      <c r="F63" s="65"/>
      <c r="G63" s="65"/>
      <c r="H63" s="65"/>
      <c r="I63" s="65"/>
      <c r="J63" s="66">
        <f>$J$104</f>
        <v>0</v>
      </c>
      <c r="K63" s="67"/>
    </row>
    <row r="64" spans="2:11" s="58" customFormat="1" ht="25.5" customHeight="1">
      <c r="B64" s="59"/>
      <c r="D64" s="60" t="s">
        <v>51</v>
      </c>
      <c r="E64" s="60"/>
      <c r="F64" s="60"/>
      <c r="G64" s="60"/>
      <c r="H64" s="60"/>
      <c r="I64" s="60"/>
      <c r="J64" s="61">
        <f>$J$119</f>
        <v>0</v>
      </c>
      <c r="K64" s="62"/>
    </row>
    <row r="65" spans="2:11" s="24" customFormat="1" ht="22.5" customHeight="1">
      <c r="B65" s="25"/>
      <c r="K65" s="26"/>
    </row>
    <row r="66" spans="2:11" s="24" customFormat="1" ht="7.5" customHeight="1">
      <c r="B66" s="47"/>
      <c r="C66" s="48"/>
      <c r="D66" s="48"/>
      <c r="E66" s="48"/>
      <c r="F66" s="48"/>
      <c r="G66" s="48"/>
      <c r="H66" s="48"/>
      <c r="I66" s="48"/>
      <c r="J66" s="48"/>
      <c r="K66" s="49"/>
    </row>
    <row r="70" spans="2:12" s="24" customFormat="1" ht="7.5" customHeight="1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</row>
    <row r="71" spans="2:12" s="24" customFormat="1" ht="37.5" customHeight="1">
      <c r="B71" s="25"/>
      <c r="C71" s="15" t="s">
        <v>52</v>
      </c>
      <c r="L71" s="25"/>
    </row>
    <row r="72" spans="2:12" s="24" customFormat="1" ht="7.5" customHeight="1">
      <c r="B72" s="25"/>
      <c r="L72" s="25"/>
    </row>
    <row r="73" spans="2:12" s="24" customFormat="1" ht="15" customHeight="1">
      <c r="B73" s="25"/>
      <c r="C73" s="18" t="s">
        <v>12</v>
      </c>
      <c r="L73" s="25"/>
    </row>
    <row r="74" spans="2:12" s="24" customFormat="1" ht="16.5" customHeight="1">
      <c r="B74" s="25"/>
      <c r="E74" s="19" t="str">
        <f>$E$7</f>
        <v>Individuální výstavba Lom západ</v>
      </c>
      <c r="F74" s="28"/>
      <c r="G74" s="28"/>
      <c r="H74" s="28"/>
      <c r="L74" s="25"/>
    </row>
    <row r="75" spans="2:43" s="8" customFormat="1" ht="15.75" customHeight="1">
      <c r="B75" s="14"/>
      <c r="C75" s="18" t="s">
        <v>13</v>
      </c>
      <c r="L75" s="14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</row>
    <row r="76" spans="2:12" s="24" customFormat="1" ht="16.5" customHeight="1">
      <c r="B76" s="25"/>
      <c r="E76" s="19" t="s">
        <v>14</v>
      </c>
      <c r="F76" s="28"/>
      <c r="G76" s="28"/>
      <c r="H76" s="28"/>
      <c r="L76" s="25"/>
    </row>
    <row r="77" spans="2:12" s="24" customFormat="1" ht="15" customHeight="1">
      <c r="B77" s="25"/>
      <c r="C77" s="18" t="s">
        <v>15</v>
      </c>
      <c r="L77" s="25"/>
    </row>
    <row r="78" spans="2:12" s="24" customFormat="1" ht="19.5" customHeight="1">
      <c r="B78" s="25"/>
      <c r="E78" s="27" t="str">
        <f>$E$11</f>
        <v>1 - Přeložka telefonního kabelu</v>
      </c>
      <c r="F78" s="28"/>
      <c r="G78" s="28"/>
      <c r="H78" s="28"/>
      <c r="L78" s="25"/>
    </row>
    <row r="79" spans="2:12" s="24" customFormat="1" ht="7.5" customHeight="1">
      <c r="B79" s="25"/>
      <c r="L79" s="25"/>
    </row>
    <row r="80" spans="2:12" s="24" customFormat="1" ht="18.75" customHeight="1">
      <c r="B80" s="25"/>
      <c r="C80" s="18" t="s">
        <v>19</v>
      </c>
      <c r="F80" s="29" t="str">
        <f>$F$14</f>
        <v> </v>
      </c>
      <c r="I80" s="18" t="s">
        <v>21</v>
      </c>
      <c r="J80" s="30" t="str">
        <f>IF($J$14="","",$J$14)</f>
        <v>31.03.2015</v>
      </c>
      <c r="L80" s="25"/>
    </row>
    <row r="81" spans="2:12" s="24" customFormat="1" ht="7.5" customHeight="1">
      <c r="B81" s="25"/>
      <c r="L81" s="25"/>
    </row>
    <row r="82" spans="2:12" s="24" customFormat="1" ht="15.75" customHeight="1">
      <c r="B82" s="25"/>
      <c r="C82" s="18" t="s">
        <v>22</v>
      </c>
      <c r="F82" s="29" t="str">
        <f>$E$17</f>
        <v>Město Lom</v>
      </c>
      <c r="I82" s="18" t="s">
        <v>27</v>
      </c>
      <c r="J82" s="29" t="str">
        <f>$E$23</f>
        <v>Báňské projekty Teplice a.s.</v>
      </c>
      <c r="L82" s="25"/>
    </row>
    <row r="83" spans="2:12" s="24" customFormat="1" ht="15" customHeight="1">
      <c r="B83" s="25"/>
      <c r="C83" s="18" t="s">
        <v>26</v>
      </c>
      <c r="F83" s="29">
        <f>IF($E$20="","",$E$20)</f>
      </c>
      <c r="L83" s="25"/>
    </row>
    <row r="84" spans="2:12" s="24" customFormat="1" ht="11.25" customHeight="1">
      <c r="B84" s="25"/>
      <c r="L84" s="25"/>
    </row>
    <row r="85" spans="2:20" s="68" customFormat="1" ht="30" customHeight="1">
      <c r="B85" s="69"/>
      <c r="C85" s="70" t="s">
        <v>53</v>
      </c>
      <c r="D85" s="71" t="s">
        <v>54</v>
      </c>
      <c r="E85" s="71" t="s">
        <v>55</v>
      </c>
      <c r="F85" s="71" t="s">
        <v>56</v>
      </c>
      <c r="G85" s="71" t="s">
        <v>57</v>
      </c>
      <c r="H85" s="71" t="s">
        <v>58</v>
      </c>
      <c r="I85" s="71" t="s">
        <v>59</v>
      </c>
      <c r="J85" s="71" t="s">
        <v>60</v>
      </c>
      <c r="K85" s="72" t="s">
        <v>61</v>
      </c>
      <c r="L85" s="69"/>
      <c r="M85" s="73" t="s">
        <v>62</v>
      </c>
      <c r="N85" s="74" t="s">
        <v>34</v>
      </c>
      <c r="O85" s="74" t="s">
        <v>63</v>
      </c>
      <c r="P85" s="74" t="s">
        <v>64</v>
      </c>
      <c r="Q85" s="74" t="s">
        <v>65</v>
      </c>
      <c r="R85" s="74" t="s">
        <v>66</v>
      </c>
      <c r="S85" s="74" t="s">
        <v>67</v>
      </c>
      <c r="T85" s="75" t="s">
        <v>68</v>
      </c>
    </row>
    <row r="86" spans="2:63" s="24" customFormat="1" ht="30" customHeight="1">
      <c r="B86" s="25"/>
      <c r="C86" s="57" t="s">
        <v>46</v>
      </c>
      <c r="J86" s="76">
        <f>J87+J119</f>
        <v>0</v>
      </c>
      <c r="L86" s="25"/>
      <c r="M86" s="77"/>
      <c r="N86" s="32"/>
      <c r="O86" s="32"/>
      <c r="P86" s="78" t="e">
        <f>#REF!+$P$87+$P$119</f>
        <v>#REF!</v>
      </c>
      <c r="Q86" s="32"/>
      <c r="R86" s="78" t="e">
        <f>#REF!+$R$87+$R$119</f>
        <v>#REF!</v>
      </c>
      <c r="S86" s="32"/>
      <c r="T86" s="79" t="e">
        <f>#REF!+$T$87+$T$119</f>
        <v>#REF!</v>
      </c>
      <c r="AT86" s="24" t="s">
        <v>69</v>
      </c>
      <c r="AU86" s="24" t="s">
        <v>47</v>
      </c>
      <c r="BK86" s="80" t="e">
        <f>#REF!+$BK$87+$BK$119</f>
        <v>#REF!</v>
      </c>
    </row>
    <row r="87" spans="2:63" s="81" customFormat="1" ht="37.5" customHeight="1">
      <c r="B87" s="82"/>
      <c r="C87" s="81"/>
      <c r="D87" s="83" t="s">
        <v>69</v>
      </c>
      <c r="E87" s="84" t="s">
        <v>70</v>
      </c>
      <c r="F87" s="84" t="s">
        <v>70</v>
      </c>
      <c r="J87" s="85">
        <f>$BK$87</f>
        <v>0</v>
      </c>
      <c r="L87" s="82"/>
      <c r="M87" s="86"/>
      <c r="P87" s="87">
        <f>$P$88+$P$104</f>
        <v>0</v>
      </c>
      <c r="R87" s="87">
        <f>$R$88+$R$104</f>
        <v>30.1794342</v>
      </c>
      <c r="T87" s="88">
        <f>$T$88+$T$104</f>
        <v>0</v>
      </c>
      <c r="AR87" s="83" t="s">
        <v>71</v>
      </c>
      <c r="AT87" s="83" t="s">
        <v>69</v>
      </c>
      <c r="AU87" s="83" t="s">
        <v>72</v>
      </c>
      <c r="AY87" s="83" t="s">
        <v>73</v>
      </c>
      <c r="BK87" s="89">
        <f>$BK$88+$BK$104</f>
        <v>0</v>
      </c>
    </row>
    <row r="88" spans="2:63" s="81" customFormat="1" ht="21" customHeight="1">
      <c r="B88" s="82"/>
      <c r="D88" s="83" t="s">
        <v>69</v>
      </c>
      <c r="E88" s="90" t="s">
        <v>74</v>
      </c>
      <c r="F88" s="90" t="s">
        <v>75</v>
      </c>
      <c r="J88" s="91">
        <f>$BK$88</f>
        <v>0</v>
      </c>
      <c r="L88" s="82"/>
      <c r="M88" s="86"/>
      <c r="P88" s="87">
        <f>SUM($P$89:$P$103)</f>
        <v>0</v>
      </c>
      <c r="R88" s="87">
        <f>SUM($R$89:$R$103)</f>
        <v>0.14028000000000002</v>
      </c>
      <c r="T88" s="88">
        <f>SUM($T$89:$T$103)</f>
        <v>0</v>
      </c>
      <c r="AR88" s="83" t="s">
        <v>71</v>
      </c>
      <c r="AT88" s="83" t="s">
        <v>69</v>
      </c>
      <c r="AU88" s="83" t="s">
        <v>76</v>
      </c>
      <c r="AY88" s="83" t="s">
        <v>73</v>
      </c>
      <c r="BK88" s="89">
        <f>SUM($BK$89:$BK$103)</f>
        <v>0</v>
      </c>
    </row>
    <row r="89" spans="2:65" s="24" customFormat="1" ht="15.75" customHeight="1">
      <c r="B89" s="25"/>
      <c r="C89" s="92" t="s">
        <v>8</v>
      </c>
      <c r="D89" s="92" t="s">
        <v>77</v>
      </c>
      <c r="E89" s="93" t="s">
        <v>78</v>
      </c>
      <c r="F89" s="94" t="s">
        <v>79</v>
      </c>
      <c r="G89" s="95" t="s">
        <v>80</v>
      </c>
      <c r="H89" s="96">
        <v>4</v>
      </c>
      <c r="I89" s="124"/>
      <c r="J89" s="97">
        <f>ROUND($I$89*$H$89,2)</f>
        <v>0</v>
      </c>
      <c r="K89" s="94"/>
      <c r="L89" s="25"/>
      <c r="M89" s="98"/>
      <c r="N89" s="99" t="s">
        <v>35</v>
      </c>
      <c r="P89" s="100">
        <f>$O$89*$H$89</f>
        <v>0</v>
      </c>
      <c r="Q89" s="100">
        <v>0.00012</v>
      </c>
      <c r="R89" s="100">
        <f>$Q$89*$H$89</f>
        <v>0.00048</v>
      </c>
      <c r="S89" s="100">
        <v>0</v>
      </c>
      <c r="T89" s="101">
        <f>$S$89*$H$89</f>
        <v>0</v>
      </c>
      <c r="AR89" s="20" t="s">
        <v>81</v>
      </c>
      <c r="AT89" s="20" t="s">
        <v>77</v>
      </c>
      <c r="AU89" s="20" t="s">
        <v>8</v>
      </c>
      <c r="AY89" s="24" t="s">
        <v>73</v>
      </c>
      <c r="BE89" s="102">
        <f>IF($N$89="základní",$J$89,0)</f>
        <v>0</v>
      </c>
      <c r="BF89" s="102">
        <f>IF($N$89="snížená",$J$89,0)</f>
        <v>0</v>
      </c>
      <c r="BG89" s="102">
        <f>IF($N$89="zákl. přenesená",$J$89,0)</f>
        <v>0</v>
      </c>
      <c r="BH89" s="102">
        <f>IF($N$89="sníž. přenesená",$J$89,0)</f>
        <v>0</v>
      </c>
      <c r="BI89" s="102">
        <f>IF($N$89="nulová",$J$89,0)</f>
        <v>0</v>
      </c>
      <c r="BJ89" s="20" t="s">
        <v>76</v>
      </c>
      <c r="BK89" s="102">
        <f>ROUND($I$89*$H$89,2)</f>
        <v>0</v>
      </c>
      <c r="BL89" s="20" t="s">
        <v>81</v>
      </c>
      <c r="BM89" s="20" t="s">
        <v>82</v>
      </c>
    </row>
    <row r="90" spans="2:65" s="24" customFormat="1" ht="15.75" customHeight="1">
      <c r="B90" s="25"/>
      <c r="C90" s="95" t="s">
        <v>71</v>
      </c>
      <c r="D90" s="95" t="s">
        <v>77</v>
      </c>
      <c r="E90" s="93" t="s">
        <v>83</v>
      </c>
      <c r="F90" s="94" t="s">
        <v>84</v>
      </c>
      <c r="G90" s="95" t="s">
        <v>85</v>
      </c>
      <c r="H90" s="96">
        <v>135</v>
      </c>
      <c r="I90" s="124"/>
      <c r="J90" s="97">
        <f>ROUND($I$90*$H$90,2)</f>
        <v>0</v>
      </c>
      <c r="K90" s="94" t="s">
        <v>86</v>
      </c>
      <c r="L90" s="25"/>
      <c r="M90" s="98"/>
      <c r="N90" s="99" t="s">
        <v>35</v>
      </c>
      <c r="P90" s="100">
        <f>$O$90*$H$90</f>
        <v>0</v>
      </c>
      <c r="Q90" s="100">
        <v>2E-05</v>
      </c>
      <c r="R90" s="100">
        <f>$Q$90*$H$90</f>
        <v>0.0027</v>
      </c>
      <c r="S90" s="100">
        <v>0</v>
      </c>
      <c r="T90" s="101">
        <f>$S$90*$H$90</f>
        <v>0</v>
      </c>
      <c r="AR90" s="20" t="s">
        <v>87</v>
      </c>
      <c r="AT90" s="20" t="s">
        <v>77</v>
      </c>
      <c r="AU90" s="20" t="s">
        <v>8</v>
      </c>
      <c r="AY90" s="20" t="s">
        <v>73</v>
      </c>
      <c r="BE90" s="102">
        <f>IF($N$90="základní",$J$90,0)</f>
        <v>0</v>
      </c>
      <c r="BF90" s="102">
        <f>IF($N$90="snížená",$J$90,0)</f>
        <v>0</v>
      </c>
      <c r="BG90" s="102">
        <f>IF($N$90="zákl. přenesená",$J$90,0)</f>
        <v>0</v>
      </c>
      <c r="BH90" s="102">
        <f>IF($N$90="sníž. přenesená",$J$90,0)</f>
        <v>0</v>
      </c>
      <c r="BI90" s="102">
        <f>IF($N$90="nulová",$J$90,0)</f>
        <v>0</v>
      </c>
      <c r="BJ90" s="20" t="s">
        <v>76</v>
      </c>
      <c r="BK90" s="102">
        <f>ROUND($I$90*$H$90,2)</f>
        <v>0</v>
      </c>
      <c r="BL90" s="20" t="s">
        <v>87</v>
      </c>
      <c r="BM90" s="20" t="s">
        <v>88</v>
      </c>
    </row>
    <row r="91" spans="2:47" s="24" customFormat="1" ht="16.5" customHeight="1">
      <c r="B91" s="25"/>
      <c r="D91" s="103" t="s">
        <v>89</v>
      </c>
      <c r="F91" s="104" t="s">
        <v>90</v>
      </c>
      <c r="I91" s="125"/>
      <c r="L91" s="25"/>
      <c r="M91" s="105"/>
      <c r="T91" s="106"/>
      <c r="AT91" s="24" t="s">
        <v>89</v>
      </c>
      <c r="AU91" s="24" t="s">
        <v>8</v>
      </c>
    </row>
    <row r="92" spans="2:65" s="24" customFormat="1" ht="15.75" customHeight="1">
      <c r="B92" s="25"/>
      <c r="C92" s="92" t="s">
        <v>81</v>
      </c>
      <c r="D92" s="92" t="s">
        <v>77</v>
      </c>
      <c r="E92" s="93" t="s">
        <v>91</v>
      </c>
      <c r="F92" s="94" t="s">
        <v>92</v>
      </c>
      <c r="G92" s="95" t="s">
        <v>85</v>
      </c>
      <c r="H92" s="96">
        <v>135</v>
      </c>
      <c r="I92" s="124"/>
      <c r="J92" s="97">
        <f>ROUND($I$92*$H$92,2)</f>
        <v>0</v>
      </c>
      <c r="K92" s="94" t="s">
        <v>86</v>
      </c>
      <c r="L92" s="25"/>
      <c r="M92" s="98"/>
      <c r="N92" s="99" t="s">
        <v>35</v>
      </c>
      <c r="P92" s="100">
        <f>$O$92*$H$92</f>
        <v>0</v>
      </c>
      <c r="Q92" s="100">
        <v>1E-05</v>
      </c>
      <c r="R92" s="100">
        <f>$Q$92*$H$92</f>
        <v>0.00135</v>
      </c>
      <c r="S92" s="100">
        <v>0</v>
      </c>
      <c r="T92" s="101">
        <f>$S$92*$H$92</f>
        <v>0</v>
      </c>
      <c r="AR92" s="20" t="s">
        <v>87</v>
      </c>
      <c r="AT92" s="20" t="s">
        <v>77</v>
      </c>
      <c r="AU92" s="20" t="s">
        <v>8</v>
      </c>
      <c r="AY92" s="24" t="s">
        <v>73</v>
      </c>
      <c r="BE92" s="102">
        <f>IF($N$92="základní",$J$92,0)</f>
        <v>0</v>
      </c>
      <c r="BF92" s="102">
        <f>IF($N$92="snížená",$J$92,0)</f>
        <v>0</v>
      </c>
      <c r="BG92" s="102">
        <f>IF($N$92="zákl. přenesená",$J$92,0)</f>
        <v>0</v>
      </c>
      <c r="BH92" s="102">
        <f>IF($N$92="sníž. přenesená",$J$92,0)</f>
        <v>0</v>
      </c>
      <c r="BI92" s="102">
        <f>IF($N$92="nulová",$J$92,0)</f>
        <v>0</v>
      </c>
      <c r="BJ92" s="20" t="s">
        <v>76</v>
      </c>
      <c r="BK92" s="102">
        <f>ROUND($I$92*$H$92,2)</f>
        <v>0</v>
      </c>
      <c r="BL92" s="20" t="s">
        <v>87</v>
      </c>
      <c r="BM92" s="20" t="s">
        <v>93</v>
      </c>
    </row>
    <row r="93" spans="2:47" s="24" customFormat="1" ht="16.5" customHeight="1">
      <c r="B93" s="25"/>
      <c r="D93" s="103" t="s">
        <v>89</v>
      </c>
      <c r="F93" s="104" t="s">
        <v>94</v>
      </c>
      <c r="I93" s="125"/>
      <c r="L93" s="25"/>
      <c r="M93" s="105"/>
      <c r="T93" s="106"/>
      <c r="AT93" s="24" t="s">
        <v>89</v>
      </c>
      <c r="AU93" s="24" t="s">
        <v>8</v>
      </c>
    </row>
    <row r="94" spans="2:65" s="24" customFormat="1" ht="15.75" customHeight="1">
      <c r="B94" s="25"/>
      <c r="C94" s="107" t="s">
        <v>95</v>
      </c>
      <c r="D94" s="107" t="s">
        <v>70</v>
      </c>
      <c r="E94" s="108" t="s">
        <v>96</v>
      </c>
      <c r="F94" s="109" t="s">
        <v>97</v>
      </c>
      <c r="G94" s="110" t="s">
        <v>85</v>
      </c>
      <c r="H94" s="111">
        <v>15</v>
      </c>
      <c r="I94" s="126"/>
      <c r="J94" s="112">
        <f>ROUND($I$94*$H$94,2)</f>
        <v>0</v>
      </c>
      <c r="K94" s="109" t="s">
        <v>86</v>
      </c>
      <c r="L94" s="113"/>
      <c r="M94" s="114"/>
      <c r="N94" s="115" t="s">
        <v>35</v>
      </c>
      <c r="P94" s="100">
        <f>$O$94*$H$94</f>
        <v>0</v>
      </c>
      <c r="Q94" s="100">
        <v>8.2E-05</v>
      </c>
      <c r="R94" s="100">
        <f>$Q$94*$H$94</f>
        <v>0.00123</v>
      </c>
      <c r="S94" s="100">
        <v>0</v>
      </c>
      <c r="T94" s="101">
        <f>$S$94*$H$94</f>
        <v>0</v>
      </c>
      <c r="AR94" s="20" t="s">
        <v>98</v>
      </c>
      <c r="AT94" s="20" t="s">
        <v>70</v>
      </c>
      <c r="AU94" s="20" t="s">
        <v>8</v>
      </c>
      <c r="AY94" s="24" t="s">
        <v>73</v>
      </c>
      <c r="BE94" s="102">
        <f>IF($N$94="základní",$J$94,0)</f>
        <v>0</v>
      </c>
      <c r="BF94" s="102">
        <f>IF($N$94="snížená",$J$94,0)</f>
        <v>0</v>
      </c>
      <c r="BG94" s="102">
        <f>IF($N$94="zákl. přenesená",$J$94,0)</f>
        <v>0</v>
      </c>
      <c r="BH94" s="102">
        <f>IF($N$94="sníž. přenesená",$J$94,0)</f>
        <v>0</v>
      </c>
      <c r="BI94" s="102">
        <f>IF($N$94="nulová",$J$94,0)</f>
        <v>0</v>
      </c>
      <c r="BJ94" s="20" t="s">
        <v>76</v>
      </c>
      <c r="BK94" s="102">
        <f>ROUND($I$94*$H$94,2)</f>
        <v>0</v>
      </c>
      <c r="BL94" s="20" t="s">
        <v>81</v>
      </c>
      <c r="BM94" s="20" t="s">
        <v>98</v>
      </c>
    </row>
    <row r="95" spans="2:47" s="24" customFormat="1" ht="27" customHeight="1">
      <c r="B95" s="25"/>
      <c r="D95" s="103" t="s">
        <v>89</v>
      </c>
      <c r="F95" s="104" t="s">
        <v>99</v>
      </c>
      <c r="I95" s="125"/>
      <c r="L95" s="25"/>
      <c r="M95" s="105"/>
      <c r="T95" s="106"/>
      <c r="AT95" s="24" t="s">
        <v>89</v>
      </c>
      <c r="AU95" s="24" t="s">
        <v>8</v>
      </c>
    </row>
    <row r="96" spans="2:65" s="24" customFormat="1" ht="15.75" customHeight="1">
      <c r="B96" s="25"/>
      <c r="C96" s="107" t="s">
        <v>82</v>
      </c>
      <c r="D96" s="107" t="s">
        <v>70</v>
      </c>
      <c r="E96" s="108" t="s">
        <v>100</v>
      </c>
      <c r="F96" s="109" t="s">
        <v>101</v>
      </c>
      <c r="G96" s="110" t="s">
        <v>85</v>
      </c>
      <c r="H96" s="111">
        <v>120</v>
      </c>
      <c r="I96" s="126"/>
      <c r="J96" s="112">
        <f>ROUND($I$96*$H$96,2)</f>
        <v>0</v>
      </c>
      <c r="K96" s="109" t="s">
        <v>86</v>
      </c>
      <c r="L96" s="113"/>
      <c r="M96" s="114"/>
      <c r="N96" s="115" t="s">
        <v>35</v>
      </c>
      <c r="P96" s="100">
        <f>$O$96*$H$96</f>
        <v>0</v>
      </c>
      <c r="Q96" s="100">
        <v>0.000976</v>
      </c>
      <c r="R96" s="100">
        <f>$Q$96*$H$96</f>
        <v>0.11712</v>
      </c>
      <c r="S96" s="100">
        <v>0</v>
      </c>
      <c r="T96" s="101">
        <f>$S$96*$H$96</f>
        <v>0</v>
      </c>
      <c r="AR96" s="20" t="s">
        <v>98</v>
      </c>
      <c r="AT96" s="20" t="s">
        <v>70</v>
      </c>
      <c r="AU96" s="20" t="s">
        <v>8</v>
      </c>
      <c r="AY96" s="24" t="s">
        <v>73</v>
      </c>
      <c r="BE96" s="102">
        <f>IF($N$96="základní",$J$96,0)</f>
        <v>0</v>
      </c>
      <c r="BF96" s="102">
        <f>IF($N$96="snížená",$J$96,0)</f>
        <v>0</v>
      </c>
      <c r="BG96" s="102">
        <f>IF($N$96="zákl. přenesená",$J$96,0)</f>
        <v>0</v>
      </c>
      <c r="BH96" s="102">
        <f>IF($N$96="sníž. přenesená",$J$96,0)</f>
        <v>0</v>
      </c>
      <c r="BI96" s="102">
        <f>IF($N$96="nulová",$J$96,0)</f>
        <v>0</v>
      </c>
      <c r="BJ96" s="20" t="s">
        <v>76</v>
      </c>
      <c r="BK96" s="102">
        <f>ROUND($I$96*$H$96,2)</f>
        <v>0</v>
      </c>
      <c r="BL96" s="20" t="s">
        <v>81</v>
      </c>
      <c r="BM96" s="20" t="s">
        <v>102</v>
      </c>
    </row>
    <row r="97" spans="2:47" s="24" customFormat="1" ht="27" customHeight="1">
      <c r="B97" s="25"/>
      <c r="D97" s="103" t="s">
        <v>89</v>
      </c>
      <c r="F97" s="104" t="s">
        <v>103</v>
      </c>
      <c r="I97" s="125"/>
      <c r="L97" s="25"/>
      <c r="M97" s="105"/>
      <c r="T97" s="106"/>
      <c r="AT97" s="24" t="s">
        <v>89</v>
      </c>
      <c r="AU97" s="24" t="s">
        <v>8</v>
      </c>
    </row>
    <row r="98" spans="2:65" s="24" customFormat="1" ht="15.75" customHeight="1">
      <c r="B98" s="25"/>
      <c r="C98" s="92" t="s">
        <v>104</v>
      </c>
      <c r="D98" s="92" t="s">
        <v>77</v>
      </c>
      <c r="E98" s="93" t="s">
        <v>105</v>
      </c>
      <c r="F98" s="94" t="s">
        <v>106</v>
      </c>
      <c r="G98" s="95" t="s">
        <v>85</v>
      </c>
      <c r="H98" s="96">
        <v>135</v>
      </c>
      <c r="I98" s="124"/>
      <c r="J98" s="97">
        <f>ROUND($I$98*$H$98,2)</f>
        <v>0</v>
      </c>
      <c r="K98" s="94"/>
      <c r="L98" s="25"/>
      <c r="M98" s="98"/>
      <c r="N98" s="99" t="s">
        <v>35</v>
      </c>
      <c r="P98" s="100">
        <f>$O$98*$H$98</f>
        <v>0</v>
      </c>
      <c r="Q98" s="100">
        <v>0</v>
      </c>
      <c r="R98" s="100">
        <f>$Q$98*$H$98</f>
        <v>0</v>
      </c>
      <c r="S98" s="100">
        <v>0</v>
      </c>
      <c r="T98" s="101">
        <f>$S$98*$H$98</f>
        <v>0</v>
      </c>
      <c r="AR98" s="20" t="s">
        <v>81</v>
      </c>
      <c r="AT98" s="20" t="s">
        <v>77</v>
      </c>
      <c r="AU98" s="20" t="s">
        <v>8</v>
      </c>
      <c r="AY98" s="24" t="s">
        <v>73</v>
      </c>
      <c r="BE98" s="102">
        <f>IF($N$98="základní",$J$98,0)</f>
        <v>0</v>
      </c>
      <c r="BF98" s="102">
        <f>IF($N$98="snížená",$J$98,0)</f>
        <v>0</v>
      </c>
      <c r="BG98" s="102">
        <f>IF($N$98="zákl. přenesená",$J$98,0)</f>
        <v>0</v>
      </c>
      <c r="BH98" s="102">
        <f>IF($N$98="sníž. přenesená",$J$98,0)</f>
        <v>0</v>
      </c>
      <c r="BI98" s="102">
        <f>IF($N$98="nulová",$J$98,0)</f>
        <v>0</v>
      </c>
      <c r="BJ98" s="20" t="s">
        <v>76</v>
      </c>
      <c r="BK98" s="102">
        <f>ROUND($I$98*$H$98,2)</f>
        <v>0</v>
      </c>
      <c r="BL98" s="20" t="s">
        <v>81</v>
      </c>
      <c r="BM98" s="20" t="s">
        <v>71</v>
      </c>
    </row>
    <row r="99" spans="2:65" s="24" customFormat="1" ht="15.75" customHeight="1">
      <c r="B99" s="25"/>
      <c r="C99" s="95" t="s">
        <v>98</v>
      </c>
      <c r="D99" s="95" t="s">
        <v>77</v>
      </c>
      <c r="E99" s="93" t="s">
        <v>107</v>
      </c>
      <c r="F99" s="94" t="s">
        <v>108</v>
      </c>
      <c r="G99" s="95" t="s">
        <v>85</v>
      </c>
      <c r="H99" s="96">
        <v>135</v>
      </c>
      <c r="I99" s="124"/>
      <c r="J99" s="97">
        <f>ROUND($I$99*$H$99,2)</f>
        <v>0</v>
      </c>
      <c r="K99" s="94"/>
      <c r="L99" s="25"/>
      <c r="M99" s="98"/>
      <c r="N99" s="99" t="s">
        <v>35</v>
      </c>
      <c r="P99" s="100">
        <f>$O$99*$H$99</f>
        <v>0</v>
      </c>
      <c r="Q99" s="100">
        <v>0</v>
      </c>
      <c r="R99" s="100">
        <f>$Q$99*$H$99</f>
        <v>0</v>
      </c>
      <c r="S99" s="100">
        <v>0</v>
      </c>
      <c r="T99" s="101">
        <f>$S$99*$H$99</f>
        <v>0</v>
      </c>
      <c r="AR99" s="20" t="s">
        <v>81</v>
      </c>
      <c r="AT99" s="20" t="s">
        <v>77</v>
      </c>
      <c r="AU99" s="20" t="s">
        <v>8</v>
      </c>
      <c r="AY99" s="20" t="s">
        <v>73</v>
      </c>
      <c r="BE99" s="102">
        <f>IF($N$99="základní",$J$99,0)</f>
        <v>0</v>
      </c>
      <c r="BF99" s="102">
        <f>IF($N$99="snížená",$J$99,0)</f>
        <v>0</v>
      </c>
      <c r="BG99" s="102">
        <f>IF($N$99="zákl. přenesená",$J$99,0)</f>
        <v>0</v>
      </c>
      <c r="BH99" s="102">
        <f>IF($N$99="sníž. přenesená",$J$99,0)</f>
        <v>0</v>
      </c>
      <c r="BI99" s="102">
        <f>IF($N$99="nulová",$J$99,0)</f>
        <v>0</v>
      </c>
      <c r="BJ99" s="20" t="s">
        <v>76</v>
      </c>
      <c r="BK99" s="102">
        <f>ROUND($I$99*$H$99,2)</f>
        <v>0</v>
      </c>
      <c r="BL99" s="20" t="s">
        <v>81</v>
      </c>
      <c r="BM99" s="20" t="s">
        <v>109</v>
      </c>
    </row>
    <row r="100" spans="2:65" s="24" customFormat="1" ht="15.75" customHeight="1">
      <c r="B100" s="25"/>
      <c r="C100" s="110" t="s">
        <v>110</v>
      </c>
      <c r="D100" s="110" t="s">
        <v>70</v>
      </c>
      <c r="E100" s="108" t="s">
        <v>111</v>
      </c>
      <c r="F100" s="109" t="s">
        <v>112</v>
      </c>
      <c r="G100" s="110" t="s">
        <v>70</v>
      </c>
      <c r="H100" s="111">
        <v>45</v>
      </c>
      <c r="I100" s="126"/>
      <c r="J100" s="112">
        <f>ROUND($I$100*$H$100,2)</f>
        <v>0</v>
      </c>
      <c r="K100" s="109"/>
      <c r="L100" s="113"/>
      <c r="M100" s="114"/>
      <c r="N100" s="115" t="s">
        <v>35</v>
      </c>
      <c r="P100" s="100">
        <f>$O$100*$H$100</f>
        <v>0</v>
      </c>
      <c r="Q100" s="100">
        <v>0</v>
      </c>
      <c r="R100" s="100">
        <f>$Q$100*$H$100</f>
        <v>0</v>
      </c>
      <c r="S100" s="100">
        <v>0</v>
      </c>
      <c r="T100" s="101">
        <f>$S$100*$H$100</f>
        <v>0</v>
      </c>
      <c r="AR100" s="20" t="s">
        <v>113</v>
      </c>
      <c r="AT100" s="20" t="s">
        <v>70</v>
      </c>
      <c r="AU100" s="20" t="s">
        <v>8</v>
      </c>
      <c r="AY100" s="20" t="s">
        <v>73</v>
      </c>
      <c r="BE100" s="102">
        <f>IF($N$100="základní",$J$100,0)</f>
        <v>0</v>
      </c>
      <c r="BF100" s="102">
        <f>IF($N$100="snížená",$J$100,0)</f>
        <v>0</v>
      </c>
      <c r="BG100" s="102">
        <f>IF($N$100="zákl. přenesená",$J$100,0)</f>
        <v>0</v>
      </c>
      <c r="BH100" s="102">
        <f>IF($N$100="sníž. přenesená",$J$100,0)</f>
        <v>0</v>
      </c>
      <c r="BI100" s="102">
        <f>IF($N$100="nulová",$J$100,0)</f>
        <v>0</v>
      </c>
      <c r="BJ100" s="20" t="s">
        <v>76</v>
      </c>
      <c r="BK100" s="102">
        <f>ROUND($I$100*$H$100,2)</f>
        <v>0</v>
      </c>
      <c r="BL100" s="20" t="s">
        <v>113</v>
      </c>
      <c r="BM100" s="20" t="s">
        <v>114</v>
      </c>
    </row>
    <row r="101" spans="2:47" s="24" customFormat="1" ht="27" customHeight="1">
      <c r="B101" s="25"/>
      <c r="D101" s="103" t="s">
        <v>89</v>
      </c>
      <c r="F101" s="104" t="s">
        <v>115</v>
      </c>
      <c r="I101" s="125"/>
      <c r="L101" s="25"/>
      <c r="M101" s="105"/>
      <c r="T101" s="106"/>
      <c r="AT101" s="24" t="s">
        <v>89</v>
      </c>
      <c r="AU101" s="24" t="s">
        <v>8</v>
      </c>
    </row>
    <row r="102" spans="2:65" s="24" customFormat="1" ht="15.75" customHeight="1">
      <c r="B102" s="25"/>
      <c r="C102" s="92" t="s">
        <v>116</v>
      </c>
      <c r="D102" s="92" t="s">
        <v>77</v>
      </c>
      <c r="E102" s="93" t="s">
        <v>117</v>
      </c>
      <c r="F102" s="94" t="s">
        <v>118</v>
      </c>
      <c r="G102" s="95" t="s">
        <v>80</v>
      </c>
      <c r="H102" s="96">
        <v>4</v>
      </c>
      <c r="I102" s="124"/>
      <c r="J102" s="97">
        <f>ROUND($I$102*$H$102,2)</f>
        <v>0</v>
      </c>
      <c r="K102" s="94" t="s">
        <v>86</v>
      </c>
      <c r="L102" s="25"/>
      <c r="M102" s="98"/>
      <c r="N102" s="99" t="s">
        <v>35</v>
      </c>
      <c r="P102" s="100">
        <f>$O$102*$H$102</f>
        <v>0</v>
      </c>
      <c r="Q102" s="100">
        <v>0.00435</v>
      </c>
      <c r="R102" s="100">
        <f>$Q$102*$H$102</f>
        <v>0.0174</v>
      </c>
      <c r="S102" s="100">
        <v>0</v>
      </c>
      <c r="T102" s="101">
        <f>$S$102*$H$102</f>
        <v>0</v>
      </c>
      <c r="AR102" s="20" t="s">
        <v>87</v>
      </c>
      <c r="AT102" s="20" t="s">
        <v>77</v>
      </c>
      <c r="AU102" s="20" t="s">
        <v>8</v>
      </c>
      <c r="AY102" s="24" t="s">
        <v>73</v>
      </c>
      <c r="BE102" s="102">
        <f>IF($N$102="základní",$J$102,0)</f>
        <v>0</v>
      </c>
      <c r="BF102" s="102">
        <f>IF($N$102="snížená",$J$102,0)</f>
        <v>0</v>
      </c>
      <c r="BG102" s="102">
        <f>IF($N$102="zákl. přenesená",$J$102,0)</f>
        <v>0</v>
      </c>
      <c r="BH102" s="102">
        <f>IF($N$102="sníž. přenesená",$J$102,0)</f>
        <v>0</v>
      </c>
      <c r="BI102" s="102">
        <f>IF($N$102="nulová",$J$102,0)</f>
        <v>0</v>
      </c>
      <c r="BJ102" s="20" t="s">
        <v>76</v>
      </c>
      <c r="BK102" s="102">
        <f>ROUND($I$102*$H$102,2)</f>
        <v>0</v>
      </c>
      <c r="BL102" s="20" t="s">
        <v>87</v>
      </c>
      <c r="BM102" s="20" t="s">
        <v>119</v>
      </c>
    </row>
    <row r="103" spans="2:47" s="24" customFormat="1" ht="27" customHeight="1">
      <c r="B103" s="25"/>
      <c r="D103" s="103" t="s">
        <v>89</v>
      </c>
      <c r="F103" s="104" t="s">
        <v>120</v>
      </c>
      <c r="I103" s="125"/>
      <c r="L103" s="25"/>
      <c r="M103" s="105"/>
      <c r="T103" s="106"/>
      <c r="AT103" s="24" t="s">
        <v>89</v>
      </c>
      <c r="AU103" s="24" t="s">
        <v>8</v>
      </c>
    </row>
    <row r="104" spans="2:63" s="81" customFormat="1" ht="30.75" customHeight="1">
      <c r="B104" s="82"/>
      <c r="D104" s="83" t="s">
        <v>69</v>
      </c>
      <c r="E104" s="90" t="s">
        <v>121</v>
      </c>
      <c r="F104" s="90" t="s">
        <v>122</v>
      </c>
      <c r="I104" s="127"/>
      <c r="J104" s="91">
        <f>$BK$104</f>
        <v>0</v>
      </c>
      <c r="L104" s="82"/>
      <c r="M104" s="86"/>
      <c r="P104" s="87">
        <f>SUM($P$105:$P$118)</f>
        <v>0</v>
      </c>
      <c r="R104" s="87">
        <f>SUM($R$105:$R$118)</f>
        <v>30.0391542</v>
      </c>
      <c r="T104" s="88">
        <f>SUM($T$105:$T$118)</f>
        <v>0</v>
      </c>
      <c r="AR104" s="83" t="s">
        <v>71</v>
      </c>
      <c r="AT104" s="83" t="s">
        <v>69</v>
      </c>
      <c r="AU104" s="83" t="s">
        <v>76</v>
      </c>
      <c r="AY104" s="83" t="s">
        <v>73</v>
      </c>
      <c r="BK104" s="89">
        <f>SUM($BK$105:$BK$118)</f>
        <v>0</v>
      </c>
    </row>
    <row r="105" spans="2:65" s="24" customFormat="1" ht="15.75" customHeight="1">
      <c r="B105" s="25"/>
      <c r="C105" s="92" t="s">
        <v>123</v>
      </c>
      <c r="D105" s="92" t="s">
        <v>77</v>
      </c>
      <c r="E105" s="93" t="s">
        <v>124</v>
      </c>
      <c r="F105" s="94" t="s">
        <v>125</v>
      </c>
      <c r="G105" s="95" t="s">
        <v>126</v>
      </c>
      <c r="H105" s="96">
        <v>0.132</v>
      </c>
      <c r="I105" s="124"/>
      <c r="J105" s="97">
        <f>ROUND($I$105*$H$105,2)</f>
        <v>0</v>
      </c>
      <c r="K105" s="94" t="s">
        <v>86</v>
      </c>
      <c r="L105" s="25"/>
      <c r="M105" s="98"/>
      <c r="N105" s="99" t="s">
        <v>35</v>
      </c>
      <c r="P105" s="100">
        <f>$O$105*$H$105</f>
        <v>0</v>
      </c>
      <c r="Q105" s="100">
        <v>0.0088</v>
      </c>
      <c r="R105" s="100">
        <f>$Q$105*$H$105</f>
        <v>0.0011616</v>
      </c>
      <c r="S105" s="100">
        <v>0</v>
      </c>
      <c r="T105" s="101">
        <f>$S$105*$H$105</f>
        <v>0</v>
      </c>
      <c r="AR105" s="20" t="s">
        <v>81</v>
      </c>
      <c r="AT105" s="20" t="s">
        <v>77</v>
      </c>
      <c r="AU105" s="20" t="s">
        <v>8</v>
      </c>
      <c r="AY105" s="24" t="s">
        <v>73</v>
      </c>
      <c r="BE105" s="102">
        <f>IF($N$105="základní",$J$105,0)</f>
        <v>0</v>
      </c>
      <c r="BF105" s="102">
        <f>IF($N$105="snížená",$J$105,0)</f>
        <v>0</v>
      </c>
      <c r="BG105" s="102">
        <f>IF($N$105="zákl. přenesená",$J$105,0)</f>
        <v>0</v>
      </c>
      <c r="BH105" s="102">
        <f>IF($N$105="sníž. přenesená",$J$105,0)</f>
        <v>0</v>
      </c>
      <c r="BI105" s="102">
        <f>IF($N$105="nulová",$J$105,0)</f>
        <v>0</v>
      </c>
      <c r="BJ105" s="20" t="s">
        <v>76</v>
      </c>
      <c r="BK105" s="102">
        <f>ROUND($I$105*$H$105,2)</f>
        <v>0</v>
      </c>
      <c r="BL105" s="20" t="s">
        <v>81</v>
      </c>
      <c r="BM105" s="20" t="s">
        <v>127</v>
      </c>
    </row>
    <row r="106" spans="2:47" s="24" customFormat="1" ht="16.5" customHeight="1">
      <c r="B106" s="25"/>
      <c r="D106" s="103" t="s">
        <v>89</v>
      </c>
      <c r="F106" s="104" t="s">
        <v>128</v>
      </c>
      <c r="I106" s="125"/>
      <c r="L106" s="25"/>
      <c r="M106" s="105"/>
      <c r="T106" s="106"/>
      <c r="AT106" s="24" t="s">
        <v>89</v>
      </c>
      <c r="AU106" s="24" t="s">
        <v>8</v>
      </c>
    </row>
    <row r="107" spans="2:65" s="24" customFormat="1" ht="15.75" customHeight="1">
      <c r="B107" s="25"/>
      <c r="C107" s="92" t="s">
        <v>127</v>
      </c>
      <c r="D107" s="92" t="s">
        <v>77</v>
      </c>
      <c r="E107" s="93" t="s">
        <v>129</v>
      </c>
      <c r="F107" s="94" t="s">
        <v>130</v>
      </c>
      <c r="G107" s="95" t="s">
        <v>85</v>
      </c>
      <c r="H107" s="96">
        <v>132</v>
      </c>
      <c r="I107" s="124"/>
      <c r="J107" s="97">
        <f>ROUND($I$107*$H$107,2)</f>
        <v>0</v>
      </c>
      <c r="K107" s="94" t="s">
        <v>86</v>
      </c>
      <c r="L107" s="25"/>
      <c r="M107" s="98"/>
      <c r="N107" s="99" t="s">
        <v>35</v>
      </c>
      <c r="P107" s="100">
        <f>$O$107*$H$107</f>
        <v>0</v>
      </c>
      <c r="Q107" s="100">
        <v>0</v>
      </c>
      <c r="R107" s="100">
        <f>$Q$107*$H$107</f>
        <v>0</v>
      </c>
      <c r="S107" s="100">
        <v>0</v>
      </c>
      <c r="T107" s="101">
        <f>$S$107*$H$107</f>
        <v>0</v>
      </c>
      <c r="AR107" s="20" t="s">
        <v>87</v>
      </c>
      <c r="AT107" s="20" t="s">
        <v>77</v>
      </c>
      <c r="AU107" s="20" t="s">
        <v>8</v>
      </c>
      <c r="AY107" s="24" t="s">
        <v>73</v>
      </c>
      <c r="BE107" s="102">
        <f>IF($N$107="základní",$J$107,0)</f>
        <v>0</v>
      </c>
      <c r="BF107" s="102">
        <f>IF($N$107="snížená",$J$107,0)</f>
        <v>0</v>
      </c>
      <c r="BG107" s="102">
        <f>IF($N$107="zákl. přenesená",$J$107,0)</f>
        <v>0</v>
      </c>
      <c r="BH107" s="102">
        <f>IF($N$107="sníž. přenesená",$J$107,0)</f>
        <v>0</v>
      </c>
      <c r="BI107" s="102">
        <f>IF($N$107="nulová",$J$107,0)</f>
        <v>0</v>
      </c>
      <c r="BJ107" s="20" t="s">
        <v>76</v>
      </c>
      <c r="BK107" s="102">
        <f>ROUND($I$107*$H$107,2)</f>
        <v>0</v>
      </c>
      <c r="BL107" s="20" t="s">
        <v>87</v>
      </c>
      <c r="BM107" s="20" t="s">
        <v>131</v>
      </c>
    </row>
    <row r="108" spans="2:47" s="24" customFormat="1" ht="27" customHeight="1">
      <c r="B108" s="25"/>
      <c r="D108" s="103" t="s">
        <v>89</v>
      </c>
      <c r="F108" s="104" t="s">
        <v>132</v>
      </c>
      <c r="I108" s="125"/>
      <c r="L108" s="25"/>
      <c r="M108" s="105"/>
      <c r="T108" s="106"/>
      <c r="AT108" s="24" t="s">
        <v>89</v>
      </c>
      <c r="AU108" s="24" t="s">
        <v>8</v>
      </c>
    </row>
    <row r="109" spans="2:65" s="24" customFormat="1" ht="15.75" customHeight="1">
      <c r="B109" s="25"/>
      <c r="C109" s="92" t="s">
        <v>133</v>
      </c>
      <c r="D109" s="92" t="s">
        <v>77</v>
      </c>
      <c r="E109" s="93" t="s">
        <v>134</v>
      </c>
      <c r="F109" s="94" t="s">
        <v>135</v>
      </c>
      <c r="G109" s="95" t="s">
        <v>85</v>
      </c>
      <c r="H109" s="96">
        <v>132</v>
      </c>
      <c r="I109" s="124"/>
      <c r="J109" s="97">
        <f>ROUND($I$109*$H$109,2)</f>
        <v>0</v>
      </c>
      <c r="K109" s="94" t="s">
        <v>86</v>
      </c>
      <c r="L109" s="25"/>
      <c r="M109" s="98"/>
      <c r="N109" s="99" t="s">
        <v>35</v>
      </c>
      <c r="P109" s="100">
        <f>$O$109*$H$109</f>
        <v>0</v>
      </c>
      <c r="Q109" s="100">
        <v>0.18446</v>
      </c>
      <c r="R109" s="100">
        <f>$Q$109*$H$109</f>
        <v>24.34872</v>
      </c>
      <c r="S109" s="100">
        <v>0</v>
      </c>
      <c r="T109" s="101">
        <f>$S$109*$H$109</f>
        <v>0</v>
      </c>
      <c r="AR109" s="20" t="s">
        <v>87</v>
      </c>
      <c r="AT109" s="20" t="s">
        <v>77</v>
      </c>
      <c r="AU109" s="20" t="s">
        <v>8</v>
      </c>
      <c r="AY109" s="24" t="s">
        <v>73</v>
      </c>
      <c r="BE109" s="102">
        <f>IF($N$109="základní",$J$109,0)</f>
        <v>0</v>
      </c>
      <c r="BF109" s="102">
        <f>IF($N$109="snížená",$J$109,0)</f>
        <v>0</v>
      </c>
      <c r="BG109" s="102">
        <f>IF($N$109="zákl. přenesená",$J$109,0)</f>
        <v>0</v>
      </c>
      <c r="BH109" s="102">
        <f>IF($N$109="sníž. přenesená",$J$109,0)</f>
        <v>0</v>
      </c>
      <c r="BI109" s="102">
        <f>IF($N$109="nulová",$J$109,0)</f>
        <v>0</v>
      </c>
      <c r="BJ109" s="20" t="s">
        <v>76</v>
      </c>
      <c r="BK109" s="102">
        <f>ROUND($I$109*$H$109,2)</f>
        <v>0</v>
      </c>
      <c r="BL109" s="20" t="s">
        <v>87</v>
      </c>
      <c r="BM109" s="20" t="s">
        <v>136</v>
      </c>
    </row>
    <row r="110" spans="2:47" s="24" customFormat="1" ht="27" customHeight="1">
      <c r="B110" s="25"/>
      <c r="D110" s="103" t="s">
        <v>89</v>
      </c>
      <c r="F110" s="104" t="s">
        <v>137</v>
      </c>
      <c r="I110" s="125"/>
      <c r="L110" s="25"/>
      <c r="M110" s="105"/>
      <c r="T110" s="106"/>
      <c r="AT110" s="24" t="s">
        <v>89</v>
      </c>
      <c r="AU110" s="24" t="s">
        <v>8</v>
      </c>
    </row>
    <row r="111" spans="2:65" s="24" customFormat="1" ht="15.75" customHeight="1">
      <c r="B111" s="25"/>
      <c r="C111" s="92" t="s">
        <v>138</v>
      </c>
      <c r="D111" s="92" t="s">
        <v>77</v>
      </c>
      <c r="E111" s="93" t="s">
        <v>139</v>
      </c>
      <c r="F111" s="94" t="s">
        <v>140</v>
      </c>
      <c r="G111" s="95" t="s">
        <v>85</v>
      </c>
      <c r="H111" s="96">
        <v>132</v>
      </c>
      <c r="I111" s="124"/>
      <c r="J111" s="97">
        <f>ROUND($I$111*$H$111,2)</f>
        <v>0</v>
      </c>
      <c r="K111" s="94" t="s">
        <v>86</v>
      </c>
      <c r="L111" s="25"/>
      <c r="M111" s="98"/>
      <c r="N111" s="99" t="s">
        <v>35</v>
      </c>
      <c r="P111" s="100">
        <f>$O$111*$H$111</f>
        <v>0</v>
      </c>
      <c r="Q111" s="100">
        <v>9.18E-05</v>
      </c>
      <c r="R111" s="100">
        <f>$Q$111*$H$111</f>
        <v>0.0121176</v>
      </c>
      <c r="S111" s="100">
        <v>0</v>
      </c>
      <c r="T111" s="101">
        <f>$S$111*$H$111</f>
        <v>0</v>
      </c>
      <c r="AR111" s="20" t="s">
        <v>87</v>
      </c>
      <c r="AT111" s="20" t="s">
        <v>77</v>
      </c>
      <c r="AU111" s="20" t="s">
        <v>8</v>
      </c>
      <c r="AY111" s="24" t="s">
        <v>73</v>
      </c>
      <c r="BE111" s="102">
        <f>IF($N$111="základní",$J$111,0)</f>
        <v>0</v>
      </c>
      <c r="BF111" s="102">
        <f>IF($N$111="snížená",$J$111,0)</f>
        <v>0</v>
      </c>
      <c r="BG111" s="102">
        <f>IF($N$111="zákl. přenesená",$J$111,0)</f>
        <v>0</v>
      </c>
      <c r="BH111" s="102">
        <f>IF($N$111="sníž. přenesená",$J$111,0)</f>
        <v>0</v>
      </c>
      <c r="BI111" s="102">
        <f>IF($N$111="nulová",$J$111,0)</f>
        <v>0</v>
      </c>
      <c r="BJ111" s="20" t="s">
        <v>76</v>
      </c>
      <c r="BK111" s="102">
        <f>ROUND($I$111*$H$111,2)</f>
        <v>0</v>
      </c>
      <c r="BL111" s="20" t="s">
        <v>87</v>
      </c>
      <c r="BM111" s="20" t="s">
        <v>141</v>
      </c>
    </row>
    <row r="112" spans="2:47" s="24" customFormat="1" ht="27" customHeight="1">
      <c r="B112" s="25"/>
      <c r="D112" s="103" t="s">
        <v>89</v>
      </c>
      <c r="F112" s="104" t="s">
        <v>142</v>
      </c>
      <c r="I112" s="125"/>
      <c r="L112" s="25"/>
      <c r="M112" s="105"/>
      <c r="T112" s="106"/>
      <c r="AT112" s="24" t="s">
        <v>89</v>
      </c>
      <c r="AU112" s="24" t="s">
        <v>8</v>
      </c>
    </row>
    <row r="113" spans="2:65" s="24" customFormat="1" ht="15.75" customHeight="1">
      <c r="B113" s="25"/>
      <c r="C113" s="92" t="s">
        <v>143</v>
      </c>
      <c r="D113" s="92" t="s">
        <v>77</v>
      </c>
      <c r="E113" s="93" t="s">
        <v>144</v>
      </c>
      <c r="F113" s="94" t="s">
        <v>145</v>
      </c>
      <c r="G113" s="95" t="s">
        <v>85</v>
      </c>
      <c r="H113" s="96">
        <v>132</v>
      </c>
      <c r="I113" s="124"/>
      <c r="J113" s="97">
        <f>ROUND($I$113*$H$113,2)</f>
        <v>0</v>
      </c>
      <c r="K113" s="94" t="s">
        <v>86</v>
      </c>
      <c r="L113" s="25"/>
      <c r="M113" s="98"/>
      <c r="N113" s="99" t="s">
        <v>35</v>
      </c>
      <c r="P113" s="100">
        <f>$O$113*$H$113</f>
        <v>0</v>
      </c>
      <c r="Q113" s="100">
        <v>0.043</v>
      </c>
      <c r="R113" s="100">
        <f>$Q$113*$H$113</f>
        <v>5.675999999999999</v>
      </c>
      <c r="S113" s="100">
        <v>0</v>
      </c>
      <c r="T113" s="101">
        <f>$S$113*$H$113</f>
        <v>0</v>
      </c>
      <c r="AR113" s="20" t="s">
        <v>87</v>
      </c>
      <c r="AT113" s="20" t="s">
        <v>77</v>
      </c>
      <c r="AU113" s="20" t="s">
        <v>8</v>
      </c>
      <c r="AY113" s="24" t="s">
        <v>73</v>
      </c>
      <c r="BE113" s="102">
        <f>IF($N$113="základní",$J$113,0)</f>
        <v>0</v>
      </c>
      <c r="BF113" s="102">
        <f>IF($N$113="snížená",$J$113,0)</f>
        <v>0</v>
      </c>
      <c r="BG113" s="102">
        <f>IF($N$113="zákl. přenesená",$J$113,0)</f>
        <v>0</v>
      </c>
      <c r="BH113" s="102">
        <f>IF($N$113="sníž. přenesená",$J$113,0)</f>
        <v>0</v>
      </c>
      <c r="BI113" s="102">
        <f>IF($N$113="nulová",$J$113,0)</f>
        <v>0</v>
      </c>
      <c r="BJ113" s="20" t="s">
        <v>76</v>
      </c>
      <c r="BK113" s="102">
        <f>ROUND($I$113*$H$113,2)</f>
        <v>0</v>
      </c>
      <c r="BL113" s="20" t="s">
        <v>87</v>
      </c>
      <c r="BM113" s="20" t="s">
        <v>146</v>
      </c>
    </row>
    <row r="114" spans="2:47" s="24" customFormat="1" ht="27" customHeight="1">
      <c r="B114" s="25"/>
      <c r="D114" s="103" t="s">
        <v>89</v>
      </c>
      <c r="F114" s="104" t="s">
        <v>147</v>
      </c>
      <c r="I114" s="125"/>
      <c r="L114" s="25"/>
      <c r="M114" s="105"/>
      <c r="T114" s="106"/>
      <c r="AT114" s="24" t="s">
        <v>89</v>
      </c>
      <c r="AU114" s="24" t="s">
        <v>8</v>
      </c>
    </row>
    <row r="115" spans="2:65" s="24" customFormat="1" ht="15.75" customHeight="1">
      <c r="B115" s="25"/>
      <c r="C115" s="92" t="s">
        <v>148</v>
      </c>
      <c r="D115" s="92" t="s">
        <v>77</v>
      </c>
      <c r="E115" s="93" t="s">
        <v>149</v>
      </c>
      <c r="F115" s="94" t="s">
        <v>150</v>
      </c>
      <c r="G115" s="95" t="s">
        <v>85</v>
      </c>
      <c r="H115" s="96">
        <v>132</v>
      </c>
      <c r="I115" s="124"/>
      <c r="J115" s="97">
        <f>ROUND($I$115*$H$115,2)</f>
        <v>0</v>
      </c>
      <c r="K115" s="94" t="s">
        <v>86</v>
      </c>
      <c r="L115" s="25"/>
      <c r="M115" s="98"/>
      <c r="N115" s="99" t="s">
        <v>35</v>
      </c>
      <c r="P115" s="100">
        <f>$O$115*$H$115</f>
        <v>0</v>
      </c>
      <c r="Q115" s="100">
        <v>0</v>
      </c>
      <c r="R115" s="100">
        <f>$Q$115*$H$115</f>
        <v>0</v>
      </c>
      <c r="S115" s="100">
        <v>0</v>
      </c>
      <c r="T115" s="101">
        <f>$S$115*$H$115</f>
        <v>0</v>
      </c>
      <c r="AR115" s="20" t="s">
        <v>87</v>
      </c>
      <c r="AT115" s="20" t="s">
        <v>77</v>
      </c>
      <c r="AU115" s="20" t="s">
        <v>8</v>
      </c>
      <c r="AY115" s="24" t="s">
        <v>73</v>
      </c>
      <c r="BE115" s="102">
        <f>IF($N$115="základní",$J$115,0)</f>
        <v>0</v>
      </c>
      <c r="BF115" s="102">
        <f>IF($N$115="snížená",$J$115,0)</f>
        <v>0</v>
      </c>
      <c r="BG115" s="102">
        <f>IF($N$115="zákl. přenesená",$J$115,0)</f>
        <v>0</v>
      </c>
      <c r="BH115" s="102">
        <f>IF($N$115="sníž. přenesená",$J$115,0)</f>
        <v>0</v>
      </c>
      <c r="BI115" s="102">
        <f>IF($N$115="nulová",$J$115,0)</f>
        <v>0</v>
      </c>
      <c r="BJ115" s="20" t="s">
        <v>76</v>
      </c>
      <c r="BK115" s="102">
        <f>ROUND($I$115*$H$115,2)</f>
        <v>0</v>
      </c>
      <c r="BL115" s="20" t="s">
        <v>87</v>
      </c>
      <c r="BM115" s="20" t="s">
        <v>151</v>
      </c>
    </row>
    <row r="116" spans="2:47" s="24" customFormat="1" ht="16.5" customHeight="1">
      <c r="B116" s="25"/>
      <c r="D116" s="103" t="s">
        <v>89</v>
      </c>
      <c r="F116" s="104" t="s">
        <v>152</v>
      </c>
      <c r="I116" s="125"/>
      <c r="L116" s="25"/>
      <c r="M116" s="105"/>
      <c r="T116" s="106"/>
      <c r="AT116" s="24" t="s">
        <v>89</v>
      </c>
      <c r="AU116" s="24" t="s">
        <v>8</v>
      </c>
    </row>
    <row r="117" spans="2:65" s="24" customFormat="1" ht="15.75" customHeight="1">
      <c r="B117" s="25"/>
      <c r="C117" s="92" t="s">
        <v>153</v>
      </c>
      <c r="D117" s="92" t="s">
        <v>77</v>
      </c>
      <c r="E117" s="93" t="s">
        <v>154</v>
      </c>
      <c r="F117" s="94" t="s">
        <v>155</v>
      </c>
      <c r="G117" s="95" t="s">
        <v>156</v>
      </c>
      <c r="H117" s="96">
        <v>46.2</v>
      </c>
      <c r="I117" s="124"/>
      <c r="J117" s="97">
        <f>ROUND($I$117*$H$117,2)</f>
        <v>0</v>
      </c>
      <c r="K117" s="94" t="s">
        <v>86</v>
      </c>
      <c r="L117" s="25"/>
      <c r="M117" s="98"/>
      <c r="N117" s="99" t="s">
        <v>35</v>
      </c>
      <c r="P117" s="100">
        <f>$O$117*$H$117</f>
        <v>0</v>
      </c>
      <c r="Q117" s="100">
        <v>2.5E-05</v>
      </c>
      <c r="R117" s="100">
        <f>$Q$117*$H$117</f>
        <v>0.0011550000000000002</v>
      </c>
      <c r="S117" s="100">
        <v>0</v>
      </c>
      <c r="T117" s="101">
        <f>$S$117*$H$117</f>
        <v>0</v>
      </c>
      <c r="AR117" s="20" t="s">
        <v>81</v>
      </c>
      <c r="AT117" s="20" t="s">
        <v>77</v>
      </c>
      <c r="AU117" s="20" t="s">
        <v>8</v>
      </c>
      <c r="AY117" s="24" t="s">
        <v>73</v>
      </c>
      <c r="BE117" s="102">
        <f>IF($N$117="základní",$J$117,0)</f>
        <v>0</v>
      </c>
      <c r="BF117" s="102">
        <f>IF($N$117="snížená",$J$117,0)</f>
        <v>0</v>
      </c>
      <c r="BG117" s="102">
        <f>IF($N$117="zákl. přenesená",$J$117,0)</f>
        <v>0</v>
      </c>
      <c r="BH117" s="102">
        <f>IF($N$117="sníž. přenesená",$J$117,0)</f>
        <v>0</v>
      </c>
      <c r="BI117" s="102">
        <f>IF($N$117="nulová",$J$117,0)</f>
        <v>0</v>
      </c>
      <c r="BJ117" s="20" t="s">
        <v>76</v>
      </c>
      <c r="BK117" s="102">
        <f>ROUND($I$117*$H$117,2)</f>
        <v>0</v>
      </c>
      <c r="BL117" s="20" t="s">
        <v>81</v>
      </c>
      <c r="BM117" s="20" t="s">
        <v>157</v>
      </c>
    </row>
    <row r="118" spans="2:47" s="24" customFormat="1" ht="16.5" customHeight="1">
      <c r="B118" s="25"/>
      <c r="D118" s="103" t="s">
        <v>89</v>
      </c>
      <c r="F118" s="104" t="s">
        <v>158</v>
      </c>
      <c r="I118" s="125"/>
      <c r="L118" s="25"/>
      <c r="M118" s="105"/>
      <c r="T118" s="106"/>
      <c r="AT118" s="24" t="s">
        <v>89</v>
      </c>
      <c r="AU118" s="24" t="s">
        <v>8</v>
      </c>
    </row>
    <row r="119" spans="2:63" s="81" customFormat="1" ht="37.5" customHeight="1">
      <c r="B119" s="82"/>
      <c r="D119" s="83" t="s">
        <v>69</v>
      </c>
      <c r="E119" s="84" t="s">
        <v>159</v>
      </c>
      <c r="F119" s="84" t="s">
        <v>160</v>
      </c>
      <c r="I119" s="127"/>
      <c r="J119" s="85">
        <f>$BK$119</f>
        <v>0</v>
      </c>
      <c r="L119" s="82"/>
      <c r="M119" s="86"/>
      <c r="P119" s="87">
        <f>SUM($P$120:$P$122)</f>
        <v>0</v>
      </c>
      <c r="R119" s="87">
        <f>SUM($R$120:$R$122)</f>
        <v>0</v>
      </c>
      <c r="T119" s="88">
        <f>SUM($T$120:$T$122)</f>
        <v>0</v>
      </c>
      <c r="AR119" s="83" t="s">
        <v>81</v>
      </c>
      <c r="AT119" s="83" t="s">
        <v>69</v>
      </c>
      <c r="AU119" s="83" t="s">
        <v>72</v>
      </c>
      <c r="AY119" s="83" t="s">
        <v>73</v>
      </c>
      <c r="BK119" s="89">
        <f>SUM($BK$120:$BK$122)</f>
        <v>0</v>
      </c>
    </row>
    <row r="120" spans="2:65" s="24" customFormat="1" ht="15.75" customHeight="1">
      <c r="B120" s="25"/>
      <c r="C120" s="92" t="s">
        <v>161</v>
      </c>
      <c r="D120" s="92" t="s">
        <v>77</v>
      </c>
      <c r="E120" s="93" t="s">
        <v>162</v>
      </c>
      <c r="F120" s="94" t="s">
        <v>163</v>
      </c>
      <c r="G120" s="95" t="s">
        <v>164</v>
      </c>
      <c r="H120" s="96">
        <v>40</v>
      </c>
      <c r="I120" s="124"/>
      <c r="J120" s="97">
        <f>ROUND($I$120*$H$120,2)</f>
        <v>0</v>
      </c>
      <c r="K120" s="94" t="s">
        <v>86</v>
      </c>
      <c r="L120" s="25"/>
      <c r="M120" s="98"/>
      <c r="N120" s="99" t="s">
        <v>35</v>
      </c>
      <c r="P120" s="100">
        <f>$O$120*$H$120</f>
        <v>0</v>
      </c>
      <c r="Q120" s="100">
        <v>0</v>
      </c>
      <c r="R120" s="100">
        <f>$Q$120*$H$120</f>
        <v>0</v>
      </c>
      <c r="S120" s="100">
        <v>0</v>
      </c>
      <c r="T120" s="101">
        <f>$S$120*$H$120</f>
        <v>0</v>
      </c>
      <c r="AR120" s="20" t="s">
        <v>165</v>
      </c>
      <c r="AT120" s="20" t="s">
        <v>77</v>
      </c>
      <c r="AU120" s="20" t="s">
        <v>76</v>
      </c>
      <c r="AY120" s="24" t="s">
        <v>73</v>
      </c>
      <c r="BE120" s="102">
        <f>IF($N$120="základní",$J$120,0)</f>
        <v>0</v>
      </c>
      <c r="BF120" s="102">
        <f>IF($N$120="snížená",$J$120,0)</f>
        <v>0</v>
      </c>
      <c r="BG120" s="102">
        <f>IF($N$120="zákl. přenesená",$J$120,0)</f>
        <v>0</v>
      </c>
      <c r="BH120" s="102">
        <f>IF($N$120="sníž. přenesená",$J$120,0)</f>
        <v>0</v>
      </c>
      <c r="BI120" s="102">
        <f>IF($N$120="nulová",$J$120,0)</f>
        <v>0</v>
      </c>
      <c r="BJ120" s="20" t="s">
        <v>76</v>
      </c>
      <c r="BK120" s="102">
        <f>ROUND($I$120*$H$120,2)</f>
        <v>0</v>
      </c>
      <c r="BL120" s="20" t="s">
        <v>165</v>
      </c>
      <c r="BM120" s="20" t="s">
        <v>166</v>
      </c>
    </row>
    <row r="121" spans="2:47" s="24" customFormat="1" ht="16.5" customHeight="1">
      <c r="B121" s="25"/>
      <c r="D121" s="103" t="s">
        <v>89</v>
      </c>
      <c r="F121" s="104" t="s">
        <v>167</v>
      </c>
      <c r="L121" s="25"/>
      <c r="M121" s="105"/>
      <c r="T121" s="106"/>
      <c r="AT121" s="24" t="s">
        <v>89</v>
      </c>
      <c r="AU121" s="24" t="s">
        <v>76</v>
      </c>
    </row>
    <row r="122" spans="2:51" s="24" customFormat="1" ht="15.75" customHeight="1">
      <c r="B122" s="116"/>
      <c r="D122" s="117" t="s">
        <v>168</v>
      </c>
      <c r="E122" s="118"/>
      <c r="F122" s="119" t="s">
        <v>169</v>
      </c>
      <c r="H122" s="120">
        <v>40</v>
      </c>
      <c r="L122" s="116"/>
      <c r="M122" s="121"/>
      <c r="N122" s="122"/>
      <c r="O122" s="122"/>
      <c r="P122" s="122"/>
      <c r="Q122" s="122"/>
      <c r="R122" s="122"/>
      <c r="S122" s="122"/>
      <c r="T122" s="123"/>
      <c r="AT122" s="118" t="s">
        <v>168</v>
      </c>
      <c r="AU122" s="118" t="s">
        <v>76</v>
      </c>
      <c r="AV122" s="118" t="s">
        <v>8</v>
      </c>
      <c r="AW122" s="118" t="s">
        <v>47</v>
      </c>
      <c r="AX122" s="118" t="s">
        <v>76</v>
      </c>
      <c r="AY122" s="118" t="s">
        <v>73</v>
      </c>
    </row>
    <row r="123" spans="2:12" s="24" customFormat="1" ht="7.5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25"/>
    </row>
  </sheetData>
  <sheetProtection password="CC55" sheet="1"/>
  <autoFilter ref="C85:K85"/>
  <mergeCells count="12">
    <mergeCell ref="E51:H51"/>
    <mergeCell ref="E74:H74"/>
    <mergeCell ref="E76:H76"/>
    <mergeCell ref="E78:H78"/>
    <mergeCell ref="E11:H11"/>
    <mergeCell ref="E26:H26"/>
    <mergeCell ref="E47:H47"/>
    <mergeCell ref="E49:H49"/>
    <mergeCell ref="G1:H1"/>
    <mergeCell ref="L2:V2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13712</dc:creator>
  <cp:keywords/>
  <dc:description/>
  <cp:lastModifiedBy>13712</cp:lastModifiedBy>
  <dcterms:created xsi:type="dcterms:W3CDTF">2015-11-03T07:12:26Z</dcterms:created>
  <dcterms:modified xsi:type="dcterms:W3CDTF">2015-11-03T07:21:58Z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