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210" activeTab="0"/>
  </bookViews>
  <sheets>
    <sheet name="Rekapitulace stavby" sheetId="1" r:id="rId1"/>
    <sheet name="2016-33b - Opravy omítek ..." sheetId="2" r:id="rId2"/>
  </sheets>
  <definedNames>
    <definedName name="_xlnm.Print_Titles" localSheetId="1">'2016-33b - Opravy omítek ...'!$132:$132</definedName>
    <definedName name="_xlnm.Print_Titles" localSheetId="0">'Rekapitulace stavby'!$85:$85</definedName>
    <definedName name="_xlnm.Print_Area" localSheetId="1">'2016-33b - Opravy omítek ...'!$C$4:$Q$70,'2016-33b - Opravy omítek ...'!$C$76:$Q$116,'2016-33b - Opravy omítek ...'!$C$122:$Q$372</definedName>
    <definedName name="_xlnm.Print_Area" localSheetId="0">'Rekapitulace stavby'!$C$4:$AP$70,'Rekapitulace stavby'!$C$76:$AP$96</definedName>
  </definedNames>
  <calcPr fullCalcOnLoad="1"/>
</workbook>
</file>

<file path=xl/sharedStrings.xml><?xml version="1.0" encoding="utf-8"?>
<sst xmlns="http://schemas.openxmlformats.org/spreadsheetml/2006/main" count="2763" uniqueCount="581">
  <si>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</si>
  <si>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</si>
  <si>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</si>
  <si>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</si>
  <si>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</si>
  <si>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</si>
  <si>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</si>
  <si>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</si>
  <si>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</si>
  <si>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</si>
  <si>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</si>
  <si>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</si>
  <si>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</si>
  <si>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</si>
  <si>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</si>
  <si>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2016-33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</si>
  <si>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</si>
  <si>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</si>
  <si>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MF - opravy dvora</t>
  </si>
  <si>
    <t>0,1</t>
  </si>
  <si>
    <t>JKSO:</t>
  </si>
  <si>
    <t/>
  </si>
  <si>
    <t>CC-CZ:</t>
  </si>
  <si>
    <t>1</t>
  </si>
  <si>
    <t>Místo:</t>
  </si>
  <si>
    <t>Letenská 9</t>
  </si>
  <si>
    <t>Datum:</t>
  </si>
  <si>
    <t>13.04.2016</t>
  </si>
  <si>
    <t>10</t>
  </si>
  <si>
    <t>100</t>
  </si>
  <si>
    <t>Objednatel:</t>
  </si>
  <si>
    <t>IČ:</t>
  </si>
  <si>
    <t xml:space="preserve">Ministerstvo financí, Letenská 9, Praha 1 </t>
  </si>
  <si>
    <t>DIČ:</t>
  </si>
  <si>
    <t>Zhotovitel:</t>
  </si>
  <si>
    <t>Vyplň údaj</t>
  </si>
  <si>
    <t>Projektant:</t>
  </si>
  <si>
    <t xml:space="preserve"> 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</si>
  <si>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</si>
  <si>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</si>
  <si>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</si>
  <si>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</si>
  <si>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</si>
  <si>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</si>
  <si>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</si>
  <si>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</si>
  <si>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</si>
  <si>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</si>
  <si>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</si>
  <si>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</si>
  <si>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</si>
  <si>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</si>
  <si>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</si>
  <si>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</si>
  <si>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</si>
  <si>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</si>
  <si>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</si>
  <si>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</si>
  <si>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</si>
  <si>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</si>
  <si>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</si>
  <si>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</si>
  <si>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</si>
  <si>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</si>
  <si>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</si>
  <si>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</si>
  <si>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</si>
  <si>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</si>
  <si>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</si>
  <si>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</si>
  <si>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</si>
  <si>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</si>
  <si>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</si>
  <si>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</si>
  <si>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</si>
  <si>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</si>
  <si>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</si>
  <si>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</si>
  <si>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</si>
  <si>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</si>
  <si>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</si>
  <si>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</si>
  <si>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</si>
  <si>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{087d050a-78c4-45a0-a2c7-cf76583122bc}</t>
  </si>
  <si>
    <t>{00000000-0000-0000-0000-000000000000}</t>
  </si>
  <si>
    <t>2016-33b</t>
  </si>
  <si>
    <t>Opravy omítek a dvorka</t>
  </si>
  <si>
    <t>{2a416b6c-2265-41e5-a769-79b81c1fe49c}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</si>
  <si>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</si>
  <si>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</si>
  <si>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</si>
  <si>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</si>
  <si>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</si>
  <si>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</si>
  <si>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</si>
  <si>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</si>
  <si>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</si>
  <si>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</si>
  <si>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</si>
  <si>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</si>
  <si>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</si>
  <si>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2016-33b - Opravy omítek a dvorka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</si>
  <si>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</si>
  <si>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</si>
  <si>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</si>
  <si>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</si>
  <si>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</si>
  <si>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</si>
  <si>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</si>
  <si>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</si>
  <si>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</si>
  <si>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</si>
  <si>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</si>
  <si>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</si>
  <si>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</si>
  <si>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</si>
  <si>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</si>
  <si>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</si>
  <si>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</si>
  <si>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</si>
  <si>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764 - Konstrukce klempířské</t>
  </si>
  <si>
    <t xml:space="preserve">    765 - Krytina skládaná</t>
  </si>
  <si>
    <t xml:space="preserve">    783 - Dokončovací práce - nátěry</t>
  </si>
  <si>
    <t>M - Práce a dodávky M</t>
  </si>
  <si>
    <t xml:space="preserve">    58-M - Revize vyhrazených technických zařízení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</si>
  <si>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</si>
  <si>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</si>
  <si>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</si>
  <si>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</si>
  <si>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</si>
  <si>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</si>
  <si>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</si>
  <si>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</si>
  <si>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</si>
  <si>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</si>
  <si>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</si>
  <si>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</si>
  <si>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</si>
  <si>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</si>
  <si>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</si>
  <si>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</si>
  <si>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</si>
  <si>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</si>
  <si>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</si>
  <si>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</si>
  <si>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</si>
  <si>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</si>
  <si>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</si>
  <si>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</si>
  <si>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</si>
  <si>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</si>
  <si>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113106123</t>
  </si>
  <si>
    <t>Rozebrání dlažeb komunikací pro pěší ze zámkových dlaždic</t>
  </si>
  <si>
    <t>m2</t>
  </si>
  <si>
    <t>4</t>
  </si>
  <si>
    <t>1827219043</t>
  </si>
  <si>
    <t>"dvůr"</t>
  </si>
  <si>
    <t>VV</t>
  </si>
  <si>
    <t>16,30*5,80</t>
  </si>
  <si>
    <t>113107122</t>
  </si>
  <si>
    <t>Odstranění podkladu pl do 50 m2 z kameniva drceného tl 200 mm</t>
  </si>
  <si>
    <t>-386762031</t>
  </si>
  <si>
    <t>"pod ZD pro výkop okolo fasády"</t>
  </si>
  <si>
    <t>1,5*16,30</t>
  </si>
  <si>
    <t>3</t>
  </si>
  <si>
    <t>132212101</t>
  </si>
  <si>
    <t>Hloubení rýh š do 600 mm ručním nebo pneum nářadím v soudržných horninách tř. 3</t>
  </si>
  <si>
    <t>m3</t>
  </si>
  <si>
    <t>1227602340</t>
  </si>
  <si>
    <t>"pro ACO drain"</t>
  </si>
  <si>
    <t>16,30*0,4*0,4</t>
  </si>
  <si>
    <t>132212109</t>
  </si>
  <si>
    <t>Příplatek za lepivost u hloubení rýh š do 600 mm ručním nebo pneum nářadím v hornině tř. 3</t>
  </si>
  <si>
    <t>1185512566</t>
  </si>
  <si>
    <t>5</t>
  </si>
  <si>
    <t>132212201</t>
  </si>
  <si>
    <t>Hloubení rýh š přes 600 do 2000 mm ručním nebo pneum nářadím v soudržných horninách tř. 3</t>
  </si>
  <si>
    <t>-1489311798</t>
  </si>
  <si>
    <t>"odkop okolo objektu"</t>
  </si>
  <si>
    <t>16,3*1,5*3</t>
  </si>
  <si>
    <t>6</t>
  </si>
  <si>
    <t>132212209</t>
  </si>
  <si>
    <t>Příplatek za lepivost u hloubení rýh š do 2000 mm ručním nebo pneum nářadím v hornině tř. 3</t>
  </si>
  <si>
    <t>-1447245559</t>
  </si>
  <si>
    <t>73,350*0,5</t>
  </si>
  <si>
    <t>7</t>
  </si>
  <si>
    <t>151101102</t>
  </si>
  <si>
    <t>Zřízení příložného pažení a rozepření stěn rýh hl do 4 m</t>
  </si>
  <si>
    <t>695582643</t>
  </si>
  <si>
    <t>16,3*3</t>
  </si>
  <si>
    <t>8</t>
  </si>
  <si>
    <t>151101112</t>
  </si>
  <si>
    <t>Odstranění příložného pažení a rozepření stěn rýh hl do 4 m</t>
  </si>
  <si>
    <t>1347091310</t>
  </si>
  <si>
    <t>9</t>
  </si>
  <si>
    <t>162201211</t>
  </si>
  <si>
    <t>Vodorovné přemístění výkopku z horniny tř. 1 až 4 stavebním kolečkem do 10 m</t>
  </si>
  <si>
    <t>1553749905</t>
  </si>
  <si>
    <t>16,3*1,5*3*0,3</t>
  </si>
  <si>
    <t>162201219</t>
  </si>
  <si>
    <t>Příplatek k vodorovnému přemístění výkopku z horniny tř. 1 až 4 stavebním kolečkem ZKD 10 m</t>
  </si>
  <si>
    <t>-787111627</t>
  </si>
  <si>
    <t>22,005*2</t>
  </si>
  <si>
    <t>11</t>
  </si>
  <si>
    <t>162701105</t>
  </si>
  <si>
    <t>Vodorovné přemístění do 10000 m výkopku/sypaniny z horniny tř. 1 až 4</t>
  </si>
  <si>
    <t>-1896126243</t>
  </si>
  <si>
    <t>12</t>
  </si>
  <si>
    <t>162701109</t>
  </si>
  <si>
    <t>Příplatek k vodorovnému přemístění výkopku/sypaniny z horniny tř. 1 až 4 ZKD 1000 m přes 10000 m</t>
  </si>
  <si>
    <t>1806991137</t>
  </si>
  <si>
    <t>22,005*9</t>
  </si>
  <si>
    <t>13</t>
  </si>
  <si>
    <t>167101101</t>
  </si>
  <si>
    <t>Nakládání výkopku z hornin tř. 1 až 4 do 100 m3</t>
  </si>
  <si>
    <t>-1542352081</t>
  </si>
  <si>
    <t>14</t>
  </si>
  <si>
    <t>171201211</t>
  </si>
  <si>
    <t>Poplatek za uložení odpadu ze sypaniny na skládce (skládkovné)</t>
  </si>
  <si>
    <t>t</t>
  </si>
  <si>
    <t>-1023423602</t>
  </si>
  <si>
    <t>22,005*1,60</t>
  </si>
  <si>
    <t>174101102</t>
  </si>
  <si>
    <t>Zásyp v uzavřených prostorech sypaninou se zhutněním</t>
  </si>
  <si>
    <t>-1709158852</t>
  </si>
  <si>
    <t>"zpětný zásyp rýhy"</t>
  </si>
  <si>
    <t>16,3*1,5*3*0,7</t>
  </si>
  <si>
    <t>16</t>
  </si>
  <si>
    <t>211531111</t>
  </si>
  <si>
    <t>Výplň odvodňovacích žeber nebo trativodů kamenivem hrubým drceným frakce 16 až 63 mm</t>
  </si>
  <si>
    <t>150255108</t>
  </si>
  <si>
    <t>"doplnění nevhodné zeminy pro zásyp - předpoklad 30%"</t>
  </si>
  <si>
    <t>17</t>
  </si>
  <si>
    <t>213141111</t>
  </si>
  <si>
    <t>Zřízení vrstvy z geotextilie v rovině nebo ve sklonu do 1:5 š do 3 m</t>
  </si>
  <si>
    <t>-1584692609</t>
  </si>
  <si>
    <t>"prokládání hutněných vrstev výkopu geotextilií - 4 x"</t>
  </si>
  <si>
    <t>1,5*16,3*4</t>
  </si>
  <si>
    <t>18</t>
  </si>
  <si>
    <t>M</t>
  </si>
  <si>
    <t>693110620</t>
  </si>
  <si>
    <t>geotextilie netkaná geoNetex M, 300 g/m2, šíře 200 cm</t>
  </si>
  <si>
    <t>-1461094465</t>
  </si>
  <si>
    <t>19</t>
  </si>
  <si>
    <t>566501111</t>
  </si>
  <si>
    <t>Úprava krytu z kameniva drceného pro nový kryt s doplněním kameniva drceného do 0,10 m3/m2</t>
  </si>
  <si>
    <t>70801026</t>
  </si>
  <si>
    <t>16,3*5,80</t>
  </si>
  <si>
    <t>20</t>
  </si>
  <si>
    <t>596211111</t>
  </si>
  <si>
    <t>Kladení zámkové dlažby komunikací pro pěší tl 60 mm skupiny A pl do 100 m2</t>
  </si>
  <si>
    <t>-883453053</t>
  </si>
  <si>
    <t>592450380</t>
  </si>
  <si>
    <t>dlažba zámková H-PROFIL HBB 20x16,5x6 cm přírodní</t>
  </si>
  <si>
    <t>1929733183</t>
  </si>
  <si>
    <t>"doplnění ZD na chybějících plochách"</t>
  </si>
  <si>
    <t>22</t>
  </si>
  <si>
    <t>612135101</t>
  </si>
  <si>
    <t>Hrubá výplň rýh ve stěnách maltou jakékoli šířky rýhy</t>
  </si>
  <si>
    <t>-1606478698</t>
  </si>
  <si>
    <t>0,1*5,70+0,07*6,80</t>
  </si>
  <si>
    <t>23</t>
  </si>
  <si>
    <t>612325121</t>
  </si>
  <si>
    <t>Vápenocementová štuková omítka rýh ve stěnách šířky do 150 mm</t>
  </si>
  <si>
    <t>443547004</t>
  </si>
  <si>
    <t>24</t>
  </si>
  <si>
    <t>619995001</t>
  </si>
  <si>
    <t>Začištění omítek kolem oken, dveří, podlah nebo obkladů</t>
  </si>
  <si>
    <t>m</t>
  </si>
  <si>
    <t>1721042386</t>
  </si>
  <si>
    <t>"oprava špalet a částí kolem parapetů oken"</t>
  </si>
  <si>
    <t>(2*4*2+1,20*4*2)*2</t>
  </si>
  <si>
    <t>4*2+2*2+2*2+1*2</t>
  </si>
  <si>
    <t>Součet</t>
  </si>
  <si>
    <t>25</t>
  </si>
  <si>
    <t>622131121</t>
  </si>
  <si>
    <t>Penetrace akrylát-silikon vnějších stěn nanášená ručně</t>
  </si>
  <si>
    <t>-1104184103</t>
  </si>
  <si>
    <t>"boční zeď - hřiště škola"</t>
  </si>
  <si>
    <t>6,30*2,60</t>
  </si>
  <si>
    <t>"fasáda - vstup do objektu "</t>
  </si>
  <si>
    <t>5,60*16,30</t>
  </si>
  <si>
    <t>"opěrná stěna dětského výběhu"</t>
  </si>
  <si>
    <t>(6,50+6,80)*3,70</t>
  </si>
  <si>
    <t>26</t>
  </si>
  <si>
    <t>622142001</t>
  </si>
  <si>
    <t>Potažení vnějších stěn sklovláknitým pletivem vtlačeným do tenkovrstvé hmoty</t>
  </si>
  <si>
    <t>-1375600252</t>
  </si>
  <si>
    <t>"fasáda - vstup do objektu - kiosky"</t>
  </si>
  <si>
    <t>1,60*(0,6*2+1,2)+1,30*(0,6*2+1)</t>
  </si>
  <si>
    <t>27</t>
  </si>
  <si>
    <t>622325102</t>
  </si>
  <si>
    <t>Oprava vnější vápenné nebo vápenocementové hladké omítky složitosti 1 stěn v rozsahu do 30%</t>
  </si>
  <si>
    <t>1307683844</t>
  </si>
  <si>
    <t>28</t>
  </si>
  <si>
    <t>622531011</t>
  </si>
  <si>
    <t>Tenkovrstvá silikonová zrnitá omítka tl. 1,5 mm včetně penetrace vnějších stěn</t>
  </si>
  <si>
    <t>167553561</t>
  </si>
  <si>
    <t>29</t>
  </si>
  <si>
    <t>629991011</t>
  </si>
  <si>
    <t>Zakrytí výplní otvorů a svislých ploch fólií přilepenou lepící páskou</t>
  </si>
  <si>
    <t>-961121684</t>
  </si>
  <si>
    <t>8*2*1,20</t>
  </si>
  <si>
    <t>4*2+2*1</t>
  </si>
  <si>
    <t>30</t>
  </si>
  <si>
    <t>629995101</t>
  </si>
  <si>
    <t>Očištění vnějších ploch tlakovou vodou</t>
  </si>
  <si>
    <t>314720579</t>
  </si>
  <si>
    <t>"fasáda - vstup do objektu"</t>
  </si>
  <si>
    <t>31</t>
  </si>
  <si>
    <t>632450124</t>
  </si>
  <si>
    <t>Vyrovnávací cementový potěr tl do 50 mm ze suchých směsí provedený v pásu</t>
  </si>
  <si>
    <t>-286642789</t>
  </si>
  <si>
    <t>"vyrovnání pod prejzovou krytinu"</t>
  </si>
  <si>
    <t>6,30*0,4</t>
  </si>
  <si>
    <t>(1+1,20)*0,6</t>
  </si>
  <si>
    <t>32</t>
  </si>
  <si>
    <t>935113111</t>
  </si>
  <si>
    <t>Osazení odvodňovacího polymerbetonového žlabu s krycím roštem šířky do 200 mm</t>
  </si>
  <si>
    <t>-415014483</t>
  </si>
  <si>
    <t>33</t>
  </si>
  <si>
    <t>592270000</t>
  </si>
  <si>
    <t>žlab odvodňovací ACO N100 typ 6,polymerbeton 100 x 13 x 15,5 x 16 cm</t>
  </si>
  <si>
    <t>kus</t>
  </si>
  <si>
    <t>1765374540</t>
  </si>
  <si>
    <t>34</t>
  </si>
  <si>
    <t>592270200</t>
  </si>
  <si>
    <t>rošt můstkový ACO N100 - pozink.ocel 100cm x 13cm x 280cm2/m, tř.zatíž. A15</t>
  </si>
  <si>
    <t>1173165402</t>
  </si>
  <si>
    <t>35</t>
  </si>
  <si>
    <t>592270250</t>
  </si>
  <si>
    <t>vpust žlabová krátký tvar ACO N100, H355, těsný odtok DN100  50 x 13 x 35,5 cm</t>
  </si>
  <si>
    <t>-415438142</t>
  </si>
  <si>
    <t>36</t>
  </si>
  <si>
    <t>592270270</t>
  </si>
  <si>
    <t>čelo plné na začátek a konec žlabu ACO N100 typ 0-20, pro všechny stavební výšky</t>
  </si>
  <si>
    <t>1015059624</t>
  </si>
  <si>
    <t>37</t>
  </si>
  <si>
    <t>941111121</t>
  </si>
  <si>
    <t>Montáž lešení řadového trubkového lehkého s podlahami zatížení do 200 kg/m2 š do 1,2 m v do 10 m</t>
  </si>
  <si>
    <t>-1291642267</t>
  </si>
  <si>
    <t>"boční zeď - hřiště školka"</t>
  </si>
  <si>
    <t>6,30*3,60</t>
  </si>
  <si>
    <t>6,60*16,30</t>
  </si>
  <si>
    <t>"opěrná stěna dětský výběh"</t>
  </si>
  <si>
    <t>4,70*(6,50+6,80+1,80*2)</t>
  </si>
  <si>
    <t>38</t>
  </si>
  <si>
    <t>941111221</t>
  </si>
  <si>
    <t>Příplatek k lešení řadovému trubkovému lehkému s podlahami š 1,2 m v 10 m za první a ZKD den použití</t>
  </si>
  <si>
    <t>-1205198468</t>
  </si>
  <si>
    <t>206,69*2</t>
  </si>
  <si>
    <t>39</t>
  </si>
  <si>
    <t>941111821</t>
  </si>
  <si>
    <t>Demontáž lešení řadového trubkového lehkého s podlahami zatížení do 200 kg/m2 š do 1,2 m v do 10 m</t>
  </si>
  <si>
    <t>1224539978</t>
  </si>
  <si>
    <t>40</t>
  </si>
  <si>
    <t>952901111</t>
  </si>
  <si>
    <t>Vyčištění budov bytové a občanské výstavby při výšce podlaží do 4 m</t>
  </si>
  <si>
    <t>-28220071</t>
  </si>
  <si>
    <t>41</t>
  </si>
  <si>
    <t>974031121</t>
  </si>
  <si>
    <t>Vysekání rýh ve zdivu cihelném hl do 30 mm š do 30 mm</t>
  </si>
  <si>
    <t>1921282579</t>
  </si>
  <si>
    <t>"pro oplechování soklu"</t>
  </si>
  <si>
    <t>16,3+6,30+6,50+6,80+1,80*2+0,5*2+0,5*2</t>
  </si>
  <si>
    <t>42</t>
  </si>
  <si>
    <t>974031142</t>
  </si>
  <si>
    <t>Vysekání rýh ve zdivu cihelném hl do 70 mm š do 70 mm</t>
  </si>
  <si>
    <t>1187668009</t>
  </si>
  <si>
    <t>"pro kabel"</t>
  </si>
  <si>
    <t>6,80</t>
  </si>
  <si>
    <t>43</t>
  </si>
  <si>
    <t>974031153</t>
  </si>
  <si>
    <t>Vysekání rýh ve zdivu cihelném hl do 100 mm š do 100 mm</t>
  </si>
  <si>
    <t>-803801695</t>
  </si>
  <si>
    <t>"pro vodu"</t>
  </si>
  <si>
    <t>5,70</t>
  </si>
  <si>
    <t>44</t>
  </si>
  <si>
    <t>978013141</t>
  </si>
  <si>
    <t>Otlučení vnitřní vápenné nebo vápenocementové omítky stěn stěn v rozsahu do 30 %</t>
  </si>
  <si>
    <t>-367559480</t>
  </si>
  <si>
    <t>(6,5+6,80)*3,70</t>
  </si>
  <si>
    <t>45</t>
  </si>
  <si>
    <t>985131111</t>
  </si>
  <si>
    <t>Očištění ploch stěn, rubu kleneb a podlah tlakovou vodou</t>
  </si>
  <si>
    <t>1858835439</t>
  </si>
  <si>
    <t>"zdivo suterénu"</t>
  </si>
  <si>
    <t>46</t>
  </si>
  <si>
    <t>985131311</t>
  </si>
  <si>
    <t>Ruční dočištění ploch stěn, rubu kleneb a podlah ocelových kartáči</t>
  </si>
  <si>
    <t>398079403</t>
  </si>
  <si>
    <t>"odstranění a vyčištění plochy od zeleně"</t>
  </si>
  <si>
    <t>47</t>
  </si>
  <si>
    <t>997013211</t>
  </si>
  <si>
    <t>Vnitrostaveništní doprava suti a vybouraných hmot pro budovy v do 6 m ručně</t>
  </si>
  <si>
    <t>-570220571</t>
  </si>
  <si>
    <t>48</t>
  </si>
  <si>
    <t>997013219</t>
  </si>
  <si>
    <t>Příplatek k vnitrostaveništní dopravě suti a vybouraných hmot za zvětšenou dopravu suti ZKD 10 m</t>
  </si>
  <si>
    <t>-1365083304</t>
  </si>
  <si>
    <t>33,391*2</t>
  </si>
  <si>
    <t>49</t>
  </si>
  <si>
    <t>997013501</t>
  </si>
  <si>
    <t>Odvoz suti a vybouraných hmot na skládku nebo meziskládku do 1 km se složením</t>
  </si>
  <si>
    <t>-1818413777</t>
  </si>
  <si>
    <t>50</t>
  </si>
  <si>
    <t>997013509</t>
  </si>
  <si>
    <t>Příplatek k odvozu suti a vybouraných hmot na skládku ZKD 1 km přes 1 km</t>
  </si>
  <si>
    <t>274708071</t>
  </si>
  <si>
    <t>33,391*19</t>
  </si>
  <si>
    <t>51</t>
  </si>
  <si>
    <t>997013803</t>
  </si>
  <si>
    <t>Poplatek za uložení stavebního odpadu z keramických materiálů na skládce (skládkovné)</t>
  </si>
  <si>
    <t>-482903951</t>
  </si>
  <si>
    <t>52</t>
  </si>
  <si>
    <t>998018001</t>
  </si>
  <si>
    <t>Přesun hmot ruční pro budovy v do 6 m</t>
  </si>
  <si>
    <t>64416604</t>
  </si>
  <si>
    <t>53</t>
  </si>
  <si>
    <t>998018011</t>
  </si>
  <si>
    <t>Příplatek k ručnímu přesunu hmot pro budovy zděné za zvětšený přesun ZKD 100 m</t>
  </si>
  <si>
    <t>-1192094364</t>
  </si>
  <si>
    <t>54</t>
  </si>
  <si>
    <t>711112001</t>
  </si>
  <si>
    <t>Provedení izolace proti zemní vlhkosti svislé za studena nátěrem penetračním</t>
  </si>
  <si>
    <t>-1106351659</t>
  </si>
  <si>
    <t>55</t>
  </si>
  <si>
    <t>111631500</t>
  </si>
  <si>
    <t>lak asfaltový ALP/9 (t) bal 9 kg</t>
  </si>
  <si>
    <t>1893045645</t>
  </si>
  <si>
    <t>56</t>
  </si>
  <si>
    <t>711132101</t>
  </si>
  <si>
    <t>Provedení izolace proti zemní vlhkosti pásy na sucho svislé AIP nebo tkaninou</t>
  </si>
  <si>
    <t>-1966744470</t>
  </si>
  <si>
    <t>16,3*3,50</t>
  </si>
  <si>
    <t>57</t>
  </si>
  <si>
    <t>693110240</t>
  </si>
  <si>
    <t>geoNetex A PP  šíře 650 cm, 300 g/m2</t>
  </si>
  <si>
    <t>-1689300607</t>
  </si>
  <si>
    <t>58</t>
  </si>
  <si>
    <t>711142559</t>
  </si>
  <si>
    <t>Provedení izolace proti zemní vlhkosti pásy přitavením svislé NAIP</t>
  </si>
  <si>
    <t>515288664</t>
  </si>
  <si>
    <t>16,3*3*2</t>
  </si>
  <si>
    <t>59</t>
  </si>
  <si>
    <t>628331580</t>
  </si>
  <si>
    <t>pás těžký asfaltovaný GLASBIT G 200 S 40</t>
  </si>
  <si>
    <t>-1571902879</t>
  </si>
  <si>
    <t>60</t>
  </si>
  <si>
    <t>711161306</t>
  </si>
  <si>
    <t>Izolace proti zemní vlhkosti stěn foliemi nopovými pro běžné podmínky tl. 0,5 mm šířky 1,0 m</t>
  </si>
  <si>
    <t>-119523131</t>
  </si>
  <si>
    <t>"suterénní zdivo"</t>
  </si>
  <si>
    <t>61</t>
  </si>
  <si>
    <t>711161381</t>
  </si>
  <si>
    <t>Izolace proti zemní vlhkosti foliemi nopovými ukončené horní lištou</t>
  </si>
  <si>
    <t>359672645</t>
  </si>
  <si>
    <t>62</t>
  </si>
  <si>
    <t>998711201</t>
  </si>
  <si>
    <t>Přesun hmot procentní pro izolace proti vodě, vlhkosti a plynům v objektech v do 6 m</t>
  </si>
  <si>
    <t>%</t>
  </si>
  <si>
    <t>-1610787709</t>
  </si>
  <si>
    <t>63</t>
  </si>
  <si>
    <t>998711292</t>
  </si>
  <si>
    <t>Příplatek k přesunu hmot procentní 711 za zvětšený přesun do 100 m</t>
  </si>
  <si>
    <t>1022624672</t>
  </si>
  <si>
    <t>64</t>
  </si>
  <si>
    <t>721242805</t>
  </si>
  <si>
    <t>Demontáž lapače střešních splavenin DN 150</t>
  </si>
  <si>
    <t>155690624</t>
  </si>
  <si>
    <t>"dvorní vpusť"</t>
  </si>
  <si>
    <t>65</t>
  </si>
  <si>
    <t>722170804</t>
  </si>
  <si>
    <t>Demontáž rozvodů vody z plastů do D 50</t>
  </si>
  <si>
    <t>1649407340</t>
  </si>
  <si>
    <t>66</t>
  </si>
  <si>
    <t>722170943</t>
  </si>
  <si>
    <t>Oprava potrubí PE spojka Gebo BI nátrubkové G 3/4</t>
  </si>
  <si>
    <t>2044588301</t>
  </si>
  <si>
    <t>67</t>
  </si>
  <si>
    <t>722174004</t>
  </si>
  <si>
    <t>Potrubí vodovodní plastové PPR svar polyfuze PN 16 D 32 x 4,4 mm</t>
  </si>
  <si>
    <t>667236388</t>
  </si>
  <si>
    <t>68</t>
  </si>
  <si>
    <t>722181232</t>
  </si>
  <si>
    <t>Ochrana vodovodního potrubí přilepenými tepelně izolačními trubicemi z PE tl do 15 mm DN do 42 mm</t>
  </si>
  <si>
    <t>-1907279289</t>
  </si>
  <si>
    <t>69</t>
  </si>
  <si>
    <t>722290215</t>
  </si>
  <si>
    <t>Zkouška těsnosti vodovodního potrubí hrdlového nebo přírubového do DN 100</t>
  </si>
  <si>
    <t>-1897196922</t>
  </si>
  <si>
    <t>70</t>
  </si>
  <si>
    <t>722290234</t>
  </si>
  <si>
    <t>Proplach a dezinfekce vodovodního potrubí do DN 80</t>
  </si>
  <si>
    <t>1957841312</t>
  </si>
  <si>
    <t>71</t>
  </si>
  <si>
    <t>998722201</t>
  </si>
  <si>
    <t>Přesun hmot procentní pro vnitřní vodovod v objektech v do 6 m</t>
  </si>
  <si>
    <t>-2084249750</t>
  </si>
  <si>
    <t>72</t>
  </si>
  <si>
    <t>998722292</t>
  </si>
  <si>
    <t>Příplatek k přesunu hmot procentní 722 za zvětšený přesun do 100 m</t>
  </si>
  <si>
    <t>-1398221000</t>
  </si>
  <si>
    <t>73</t>
  </si>
  <si>
    <t>764341304</t>
  </si>
  <si>
    <t>Lemování rovných zdí střech s krytinou prejzovou nebo vlnitou z TiZn lesklého plechu rš 330 mm</t>
  </si>
  <si>
    <t>-2034557010</t>
  </si>
  <si>
    <t>"oplechování soklu"</t>
  </si>
  <si>
    <t>16,30+6,30+6,50+6,80+1,80*2+0,5*4</t>
  </si>
  <si>
    <t>74</t>
  </si>
  <si>
    <t>998764201</t>
  </si>
  <si>
    <t>Přesun hmot procentní pro konstrukce klempířské v objektech v do 6 m</t>
  </si>
  <si>
    <t>-246538440</t>
  </si>
  <si>
    <t>75</t>
  </si>
  <si>
    <t>765111261</t>
  </si>
  <si>
    <t>Montáž krytiny keramické hřeben zplna do malty</t>
  </si>
  <si>
    <t>1927179583</t>
  </si>
  <si>
    <t>76</t>
  </si>
  <si>
    <t>596605500</t>
  </si>
  <si>
    <t>hřebenáč č.2 drážkový,šířka 21 cm, k taškám ze Šlapanic, režná</t>
  </si>
  <si>
    <t>-1932061027</t>
  </si>
  <si>
    <t>77</t>
  </si>
  <si>
    <t>765211171</t>
  </si>
  <si>
    <t>Montáž krytiny keramické prejzové do malty zeď, římsa, atika 12 ks/m2 š do 40 cm</t>
  </si>
  <si>
    <t>230954012</t>
  </si>
  <si>
    <t>6,30</t>
  </si>
  <si>
    <t>1,20+1,0</t>
  </si>
  <si>
    <t>78</t>
  </si>
  <si>
    <t>596601030</t>
  </si>
  <si>
    <t>taška dvoudílná ražená režná Velký prejz vrchní-kůrka 10,1-14,2 x 40 cm</t>
  </si>
  <si>
    <t>-433821058</t>
  </si>
  <si>
    <t>79</t>
  </si>
  <si>
    <t>596601040</t>
  </si>
  <si>
    <t>taška dvoudílná ražená režná Velký prejz spodní-hák 24 x 43 cm</t>
  </si>
  <si>
    <t>1095921694</t>
  </si>
  <si>
    <t>80</t>
  </si>
  <si>
    <t>765211825</t>
  </si>
  <si>
    <t>Demontáž krytiny keramické prejzové na zdech se zvětralou maltou do suti</t>
  </si>
  <si>
    <t>2137478059</t>
  </si>
  <si>
    <t>81</t>
  </si>
  <si>
    <t>998765201</t>
  </si>
  <si>
    <t>Přesun hmot procentní pro krytiny skládané v objektech v do 6 m</t>
  </si>
  <si>
    <t>1839517703</t>
  </si>
  <si>
    <t>82</t>
  </si>
  <si>
    <t>783301303</t>
  </si>
  <si>
    <t>Bezoplachové odrezivění zámečnických konstrukcí</t>
  </si>
  <si>
    <t>802282394</t>
  </si>
  <si>
    <t>"dvířka kiosků"</t>
  </si>
  <si>
    <t>0,5*0,7+0,6*0,6</t>
  </si>
  <si>
    <t>83</t>
  </si>
  <si>
    <t>783314101</t>
  </si>
  <si>
    <t>Základní jednonásobný syntetický nátěr zámečnických konstrukcí</t>
  </si>
  <si>
    <t>-63541930</t>
  </si>
  <si>
    <t>84</t>
  </si>
  <si>
    <t>783335101</t>
  </si>
  <si>
    <t>Jednonásobný epoxidový mezinátěr zámečnických konstrukcí</t>
  </si>
  <si>
    <t>-303679527</t>
  </si>
  <si>
    <t>85</t>
  </si>
  <si>
    <t>783337101</t>
  </si>
  <si>
    <t>Krycí jednonásobný epoxidový nátěr zámečnických konstrukcí</t>
  </si>
  <si>
    <t>-550771671</t>
  </si>
  <si>
    <t>86</t>
  </si>
  <si>
    <t>783827445</t>
  </si>
  <si>
    <t>Krycí dvojnásobný silikonový nátěr omítek stupně členitosti 3</t>
  </si>
  <si>
    <t>-192479123</t>
  </si>
  <si>
    <t>87</t>
  </si>
  <si>
    <t>580105001</t>
  </si>
  <si>
    <t>Kontrola stavu ochrany před úderem blesku tyčového hromosvodu běžného objektu</t>
  </si>
  <si>
    <t>svod</t>
  </si>
  <si>
    <t>-1054276909</t>
  </si>
  <si>
    <t>"oprava hromosovodu - odhad"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</si>
  <si>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</si>
  <si>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</si>
  <si>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</si>
  <si>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</si>
  <si>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</si>
  <si>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</si>
  <si>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</si>
  <si>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</si>
  <si>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</si>
  <si>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vyplň údaj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</si>
</sst>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b/>
      <sz val="8"/>
      <color indexed="55"/>
      <name val="Trebuchet MS"/>
      <family val="2"/>
    </font>
    <font>
      <sz val="9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170" fontId="59" fillId="0" borderId="0" applyFont="0" applyFill="0" applyBorder="0" applyAlignment="0" applyProtection="0"/>
    <xf numFmtId="168" fontId="5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171" fontId="59" fillId="0" borderId="0" applyFont="0" applyFill="0" applyBorder="0" applyAlignment="0" applyProtection="0"/>
    <xf numFmtId="169" fontId="59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70" fillId="0" borderId="0" applyNumberFormat="0" applyFill="0" applyBorder="0" applyAlignment="0" applyProtection="0"/>
    <xf numFmtId="0" fontId="59" fillId="23" borderId="6" applyNumberFormat="0" applyFont="0" applyAlignment="0" applyProtection="0"/>
    <xf numFmtId="9" fontId="59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293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1" fillId="0" borderId="0" xfId="0" applyFont="1" applyAlignment="1">
      <alignment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86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/>
    </xf>
    <xf numFmtId="0" fontId="88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88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89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172" fontId="78" fillId="0" borderId="0" xfId="0" applyNumberFormat="1" applyFont="1" applyBorder="1" applyAlignment="1">
      <alignment vertical="center"/>
    </xf>
    <xf numFmtId="0" fontId="78" fillId="0" borderId="0" xfId="0" applyFont="1" applyBorder="1" applyAlignment="1">
      <alignment horizontal="center" vertical="center"/>
    </xf>
    <xf numFmtId="0" fontId="78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90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91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91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3" fontId="5" fillId="0" borderId="0" xfId="0" applyNumberFormat="1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88" fillId="0" borderId="30" xfId="0" applyFont="1" applyBorder="1" applyAlignment="1">
      <alignment horizontal="center" vertical="center" wrapText="1"/>
    </xf>
    <xf numFmtId="0" fontId="88" fillId="0" borderId="31" xfId="0" applyFont="1" applyBorder="1" applyAlignment="1">
      <alignment horizontal="center" vertical="center" wrapText="1"/>
    </xf>
    <xf numFmtId="0" fontId="88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92" fillId="0" borderId="0" xfId="0" applyFont="1" applyBorder="1" applyAlignment="1">
      <alignment horizontal="left" vertical="center"/>
    </xf>
    <xf numFmtId="0" fontId="92" fillId="0" borderId="0" xfId="0" applyFont="1" applyBorder="1" applyAlignment="1">
      <alignment vertical="center"/>
    </xf>
    <xf numFmtId="4" fontId="93" fillId="0" borderId="22" xfId="0" applyNumberFormat="1" applyFont="1" applyBorder="1" applyAlignment="1">
      <alignment vertical="center"/>
    </xf>
    <xf numFmtId="4" fontId="93" fillId="0" borderId="0" xfId="0" applyNumberFormat="1" applyFont="1" applyBorder="1" applyAlignment="1">
      <alignment vertical="center"/>
    </xf>
    <xf numFmtId="174" fontId="93" fillId="0" borderId="0" xfId="0" applyNumberFormat="1" applyFont="1" applyBorder="1" applyAlignment="1">
      <alignment vertical="center"/>
    </xf>
    <xf numFmtId="4" fontId="93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4" fillId="0" borderId="0" xfId="0" applyFont="1" applyBorder="1" applyAlignment="1">
      <alignment vertical="center"/>
    </xf>
    <xf numFmtId="0" fontId="95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" fontId="96" fillId="0" borderId="24" xfId="0" applyNumberFormat="1" applyFont="1" applyBorder="1" applyAlignment="1">
      <alignment vertical="center"/>
    </xf>
    <xf numFmtId="4" fontId="96" fillId="0" borderId="25" xfId="0" applyNumberFormat="1" applyFont="1" applyBorder="1" applyAlignment="1">
      <alignment vertical="center"/>
    </xf>
    <xf numFmtId="174" fontId="96" fillId="0" borderId="25" xfId="0" applyNumberFormat="1" applyFont="1" applyBorder="1" applyAlignment="1">
      <alignment vertical="center"/>
    </xf>
    <xf numFmtId="4" fontId="96" fillId="0" borderId="26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172" fontId="91" fillId="23" borderId="19" xfId="0" applyNumberFormat="1" applyFont="1" applyFill="1" applyBorder="1" applyAlignment="1" applyProtection="1">
      <alignment horizontal="center" vertical="center"/>
      <protection locked="0"/>
    </xf>
    <xf numFmtId="0" fontId="91" fillId="23" borderId="20" xfId="0" applyFont="1" applyFill="1" applyBorder="1" applyAlignment="1" applyProtection="1">
      <alignment horizontal="center" vertical="center"/>
      <protection locked="0"/>
    </xf>
    <xf numFmtId="4" fontId="91" fillId="0" borderId="21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172" fontId="91" fillId="23" borderId="22" xfId="0" applyNumberFormat="1" applyFont="1" applyFill="1" applyBorder="1" applyAlignment="1" applyProtection="1">
      <alignment horizontal="center" vertical="center"/>
      <protection locked="0"/>
    </xf>
    <xf numFmtId="0" fontId="91" fillId="23" borderId="0" xfId="0" applyFont="1" applyFill="1" applyBorder="1" applyAlignment="1" applyProtection="1">
      <alignment horizontal="center" vertical="center"/>
      <protection locked="0"/>
    </xf>
    <xf numFmtId="4" fontId="91" fillId="0" borderId="23" xfId="0" applyNumberFormat="1" applyFont="1" applyBorder="1" applyAlignment="1">
      <alignment vertical="center"/>
    </xf>
    <xf numFmtId="172" fontId="91" fillId="23" borderId="24" xfId="0" applyNumberFormat="1" applyFont="1" applyFill="1" applyBorder="1" applyAlignment="1" applyProtection="1">
      <alignment horizontal="center" vertical="center"/>
      <protection locked="0"/>
    </xf>
    <xf numFmtId="0" fontId="91" fillId="23" borderId="25" xfId="0" applyFont="1" applyFill="1" applyBorder="1" applyAlignment="1" applyProtection="1">
      <alignment horizontal="center" vertical="center"/>
      <protection locked="0"/>
    </xf>
    <xf numFmtId="4" fontId="91" fillId="0" borderId="26" xfId="0" applyNumberFormat="1" applyFont="1" applyBorder="1" applyAlignment="1">
      <alignment vertical="center"/>
    </xf>
    <xf numFmtId="0" fontId="92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horizontal="right"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97" fillId="0" borderId="0" xfId="0" applyFont="1" applyBorder="1" applyAlignment="1">
      <alignment horizontal="left"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9" fillId="0" borderId="14" xfId="0" applyFont="1" applyBorder="1" applyAlignment="1">
      <alignment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88" fillId="0" borderId="33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/>
    </xf>
    <xf numFmtId="0" fontId="91" fillId="0" borderId="23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4" fontId="4" fillId="0" borderId="0" xfId="0" applyNumberFormat="1" applyFont="1" applyAlignment="1" applyProtection="1">
      <alignment vertical="center"/>
      <protection locked="0"/>
    </xf>
    <xf numFmtId="0" fontId="80" fillId="0" borderId="0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91" fillId="0" borderId="26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4" fontId="98" fillId="0" borderId="20" xfId="0" applyNumberFormat="1" applyFont="1" applyBorder="1" applyAlignment="1">
      <alignment/>
    </xf>
    <xf numFmtId="174" fontId="98" fillId="0" borderId="21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1" fillId="0" borderId="13" xfId="0" applyFont="1" applyBorder="1" applyAlignment="1">
      <alignment/>
    </xf>
    <xf numFmtId="0" fontId="81" fillId="0" borderId="0" xfId="0" applyFont="1" applyBorder="1" applyAlignment="1">
      <alignment/>
    </xf>
    <xf numFmtId="0" fontId="79" fillId="0" borderId="0" xfId="0" applyFont="1" applyBorder="1" applyAlignment="1">
      <alignment horizontal="left"/>
    </xf>
    <xf numFmtId="0" fontId="81" fillId="0" borderId="14" xfId="0" applyFont="1" applyBorder="1" applyAlignment="1">
      <alignment/>
    </xf>
    <xf numFmtId="0" fontId="81" fillId="0" borderId="22" xfId="0" applyFont="1" applyBorder="1" applyAlignment="1">
      <alignment/>
    </xf>
    <xf numFmtId="174" fontId="81" fillId="0" borderId="0" xfId="0" applyNumberFormat="1" applyFont="1" applyBorder="1" applyAlignment="1">
      <alignment/>
    </xf>
    <xf numFmtId="174" fontId="81" fillId="0" borderId="23" xfId="0" applyNumberFormat="1" applyFont="1" applyBorder="1" applyAlignment="1">
      <alignment/>
    </xf>
    <xf numFmtId="0" fontId="81" fillId="0" borderId="0" xfId="0" applyFont="1" applyAlignment="1">
      <alignment horizontal="left"/>
    </xf>
    <xf numFmtId="0" fontId="81" fillId="0" borderId="0" xfId="0" applyFont="1" applyAlignment="1">
      <alignment horizontal="center"/>
    </xf>
    <xf numFmtId="4" fontId="81" fillId="0" borderId="0" xfId="0" applyNumberFormat="1" applyFont="1" applyAlignment="1">
      <alignment vertical="center"/>
    </xf>
    <xf numFmtId="0" fontId="80" fillId="0" borderId="0" xfId="0" applyFont="1" applyBorder="1" applyAlignment="1">
      <alignment horizontal="left"/>
    </xf>
    <xf numFmtId="0" fontId="4" fillId="0" borderId="33" xfId="0" applyFont="1" applyBorder="1" applyAlignment="1" applyProtection="1">
      <alignment horizontal="center" vertical="center"/>
      <protection/>
    </xf>
    <xf numFmtId="49" fontId="4" fillId="0" borderId="33" xfId="0" applyNumberFormat="1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175" fontId="4" fillId="0" borderId="33" xfId="0" applyNumberFormat="1" applyFont="1" applyBorder="1" applyAlignment="1" applyProtection="1">
      <alignment vertical="center"/>
      <protection/>
    </xf>
    <xf numFmtId="0" fontId="78" fillId="23" borderId="33" xfId="0" applyFont="1" applyFill="1" applyBorder="1" applyAlignment="1" applyProtection="1">
      <alignment horizontal="left" vertical="center"/>
      <protection locked="0"/>
    </xf>
    <xf numFmtId="174" fontId="78" fillId="0" borderId="0" xfId="0" applyNumberFormat="1" applyFont="1" applyBorder="1" applyAlignment="1">
      <alignment vertical="center"/>
    </xf>
    <xf numFmtId="174" fontId="78" fillId="0" borderId="23" xfId="0" applyNumberFormat="1" applyFont="1" applyBorder="1" applyAlignment="1">
      <alignment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/>
    </xf>
    <xf numFmtId="0" fontId="82" fillId="0" borderId="14" xfId="0" applyFont="1" applyBorder="1" applyAlignment="1">
      <alignment vertical="center"/>
    </xf>
    <xf numFmtId="0" fontId="82" fillId="0" borderId="22" xfId="0" applyFont="1" applyBorder="1" applyAlignment="1">
      <alignment vertical="center"/>
    </xf>
    <xf numFmtId="0" fontId="82" fillId="0" borderId="23" xfId="0" applyFont="1" applyBorder="1" applyAlignment="1">
      <alignment vertical="center"/>
    </xf>
    <xf numFmtId="0" fontId="82" fillId="0" borderId="0" xfId="0" applyFont="1" applyAlignment="1">
      <alignment horizontal="left" vertical="center"/>
    </xf>
    <xf numFmtId="0" fontId="83" fillId="0" borderId="13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175" fontId="83" fillId="0" borderId="0" xfId="0" applyNumberFormat="1" applyFont="1" applyBorder="1" applyAlignment="1">
      <alignment vertical="center"/>
    </xf>
    <xf numFmtId="0" fontId="83" fillId="0" borderId="14" xfId="0" applyFont="1" applyBorder="1" applyAlignment="1">
      <alignment vertical="center"/>
    </xf>
    <xf numFmtId="0" fontId="83" fillId="0" borderId="22" xfId="0" applyFont="1" applyBorder="1" applyAlignment="1">
      <alignment vertical="center"/>
    </xf>
    <xf numFmtId="0" fontId="83" fillId="0" borderId="23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99" fillId="0" borderId="33" xfId="0" applyFont="1" applyBorder="1" applyAlignment="1" applyProtection="1">
      <alignment horizontal="center" vertical="center"/>
      <protection/>
    </xf>
    <xf numFmtId="49" fontId="99" fillId="0" borderId="33" xfId="0" applyNumberFormat="1" applyFont="1" applyBorder="1" applyAlignment="1" applyProtection="1">
      <alignment horizontal="left" vertical="center" wrapText="1"/>
      <protection/>
    </xf>
    <xf numFmtId="0" fontId="99" fillId="0" borderId="33" xfId="0" applyFont="1" applyBorder="1" applyAlignment="1" applyProtection="1">
      <alignment horizontal="center" vertical="center" wrapText="1"/>
      <protection/>
    </xf>
    <xf numFmtId="175" fontId="99" fillId="0" borderId="33" xfId="0" applyNumberFormat="1" applyFont="1" applyBorder="1" applyAlignment="1" applyProtection="1">
      <alignment vertical="center"/>
      <protection/>
    </xf>
    <xf numFmtId="0" fontId="84" fillId="0" borderId="13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0" xfId="0" applyFont="1" applyBorder="1" applyAlignment="1">
      <alignment horizontal="left" vertical="center"/>
    </xf>
    <xf numFmtId="175" fontId="84" fillId="0" borderId="0" xfId="0" applyNumberFormat="1" applyFont="1" applyBorder="1" applyAlignment="1">
      <alignment vertical="center"/>
    </xf>
    <xf numFmtId="0" fontId="84" fillId="0" borderId="14" xfId="0" applyFont="1" applyBorder="1" applyAlignment="1">
      <alignment vertical="center"/>
    </xf>
    <xf numFmtId="0" fontId="84" fillId="0" borderId="22" xfId="0" applyFont="1" applyBorder="1" applyAlignment="1">
      <alignment vertical="center"/>
    </xf>
    <xf numFmtId="0" fontId="84" fillId="0" borderId="23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175" fontId="4" fillId="23" borderId="33" xfId="0" applyNumberFormat="1" applyFont="1" applyFill="1" applyBorder="1" applyAlignment="1" applyProtection="1">
      <alignment vertical="center"/>
      <protection locked="0"/>
    </xf>
    <xf numFmtId="0" fontId="4" fillId="23" borderId="33" xfId="0" applyFont="1" applyFill="1" applyBorder="1" applyAlignment="1" applyProtection="1">
      <alignment horizontal="center" vertical="center"/>
      <protection locked="0"/>
    </xf>
    <xf numFmtId="49" fontId="4" fillId="23" borderId="33" xfId="0" applyNumberFormat="1" applyFont="1" applyFill="1" applyBorder="1" applyAlignment="1" applyProtection="1">
      <alignment horizontal="left" vertical="center" wrapText="1"/>
      <protection locked="0"/>
    </xf>
    <xf numFmtId="0" fontId="4" fillId="23" borderId="33" xfId="0" applyFont="1" applyFill="1" applyBorder="1" applyAlignment="1" applyProtection="1">
      <alignment horizontal="center" vertical="center" wrapText="1"/>
      <protection locked="0"/>
    </xf>
    <xf numFmtId="0" fontId="78" fillId="23" borderId="33" xfId="0" applyFont="1" applyFill="1" applyBorder="1" applyAlignment="1" applyProtection="1">
      <alignment horizontal="center" vertical="center"/>
      <protection locked="0"/>
    </xf>
    <xf numFmtId="0" fontId="100" fillId="0" borderId="0" xfId="36" applyFont="1" applyAlignment="1">
      <alignment horizontal="center" vertical="center"/>
    </xf>
    <xf numFmtId="0" fontId="85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101" fillId="33" borderId="0" xfId="0" applyFont="1" applyFill="1" applyAlignment="1" applyProtection="1">
      <alignment horizontal="left" vertical="center"/>
      <protection/>
    </xf>
    <xf numFmtId="0" fontId="102" fillId="33" borderId="0" xfId="36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/>
      <protection/>
    </xf>
    <xf numFmtId="4" fontId="92" fillId="35" borderId="0" xfId="0" applyNumberFormat="1" applyFont="1" applyFill="1" applyBorder="1" applyAlignment="1">
      <alignment vertical="center"/>
    </xf>
    <xf numFmtId="0" fontId="86" fillId="36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80" fillId="23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/>
    </xf>
    <xf numFmtId="4" fontId="80" fillId="23" borderId="0" xfId="0" applyNumberFormat="1" applyFont="1" applyFill="1" applyBorder="1" applyAlignment="1" applyProtection="1">
      <alignment vertical="center"/>
      <protection locked="0"/>
    </xf>
    <xf numFmtId="4" fontId="80" fillId="0" borderId="0" xfId="0" applyNumberFormat="1" applyFont="1" applyBorder="1" applyAlignment="1">
      <alignment vertical="center"/>
    </xf>
    <xf numFmtId="4" fontId="92" fillId="0" borderId="0" xfId="0" applyNumberFormat="1" applyFont="1" applyBorder="1" applyAlignment="1">
      <alignment horizontal="right" vertical="center"/>
    </xf>
    <xf numFmtId="4" fontId="92" fillId="0" borderId="0" xfId="0" applyNumberFormat="1" applyFont="1" applyBorder="1" applyAlignment="1">
      <alignment vertical="center"/>
    </xf>
    <xf numFmtId="4" fontId="95" fillId="0" borderId="0" xfId="0" applyNumberFormat="1" applyFont="1" applyBorder="1" applyAlignment="1">
      <alignment vertical="center"/>
    </xf>
    <xf numFmtId="0" fontId="95" fillId="0" borderId="0" xfId="0" applyFont="1" applyBorder="1" applyAlignment="1">
      <alignment vertical="center"/>
    </xf>
    <xf numFmtId="0" fontId="9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vertical="center"/>
    </xf>
    <xf numFmtId="172" fontId="78" fillId="0" borderId="0" xfId="0" applyNumberFormat="1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4" fontId="103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34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0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vertical="center"/>
    </xf>
    <xf numFmtId="4" fontId="10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02" fillId="33" borderId="0" xfId="36" applyFont="1" applyFill="1" applyAlignment="1" applyProtection="1">
      <alignment horizontal="center" vertical="center"/>
      <protection/>
    </xf>
    <xf numFmtId="4" fontId="80" fillId="0" borderId="31" xfId="0" applyNumberFormat="1" applyFont="1" applyBorder="1" applyAlignment="1">
      <alignment/>
    </xf>
    <xf numFmtId="4" fontId="80" fillId="0" borderId="31" xfId="0" applyNumberFormat="1" applyFont="1" applyBorder="1" applyAlignment="1">
      <alignment vertical="center"/>
    </xf>
    <xf numFmtId="4" fontId="79" fillId="0" borderId="0" xfId="0" applyNumberFormat="1" applyFont="1" applyBorder="1" applyAlignment="1">
      <alignment/>
    </xf>
    <xf numFmtId="4" fontId="79" fillId="0" borderId="0" xfId="0" applyNumberFormat="1" applyFont="1" applyBorder="1" applyAlignment="1">
      <alignment vertical="center"/>
    </xf>
    <xf numFmtId="4" fontId="80" fillId="0" borderId="25" xfId="0" applyNumberFormat="1" applyFont="1" applyBorder="1" applyAlignment="1">
      <alignment/>
    </xf>
    <xf numFmtId="4" fontId="80" fillId="0" borderId="25" xfId="0" applyNumberFormat="1" applyFont="1" applyBorder="1" applyAlignment="1">
      <alignment vertical="center"/>
    </xf>
    <xf numFmtId="0" fontId="83" fillId="0" borderId="0" xfId="0" applyFont="1" applyBorder="1" applyAlignment="1">
      <alignment horizontal="left" vertical="center" wrapText="1"/>
    </xf>
    <xf numFmtId="0" fontId="83" fillId="0" borderId="0" xfId="0" applyFont="1" applyBorder="1" applyAlignment="1">
      <alignment vertical="center"/>
    </xf>
    <xf numFmtId="0" fontId="84" fillId="0" borderId="0" xfId="0" applyFont="1" applyBorder="1" applyAlignment="1">
      <alignment horizontal="left" vertical="center" wrapText="1"/>
    </xf>
    <xf numFmtId="0" fontId="84" fillId="0" borderId="0" xfId="0" applyFont="1" applyBorder="1" applyAlignment="1">
      <alignment vertical="center"/>
    </xf>
    <xf numFmtId="4" fontId="79" fillId="0" borderId="25" xfId="0" applyNumberFormat="1" applyFont="1" applyBorder="1" applyAlignment="1">
      <alignment/>
    </xf>
    <xf numFmtId="4" fontId="79" fillId="0" borderId="25" xfId="0" applyNumberFormat="1" applyFont="1" applyBorder="1" applyAlignment="1">
      <alignment vertical="center"/>
    </xf>
    <xf numFmtId="0" fontId="4" fillId="23" borderId="33" xfId="0" applyFont="1" applyFill="1" applyBorder="1" applyAlignment="1" applyProtection="1">
      <alignment horizontal="left" vertical="center" wrapText="1"/>
      <protection locked="0"/>
    </xf>
    <xf numFmtId="0" fontId="4" fillId="23" borderId="33" xfId="0" applyFont="1" applyFill="1" applyBorder="1" applyAlignment="1" applyProtection="1">
      <alignment vertical="center"/>
      <protection locked="0"/>
    </xf>
    <xf numFmtId="4" fontId="4" fillId="23" borderId="33" xfId="0" applyNumberFormat="1" applyFont="1" applyFill="1" applyBorder="1" applyAlignment="1" applyProtection="1">
      <alignment vertical="center"/>
      <protection locked="0"/>
    </xf>
    <xf numFmtId="0" fontId="4" fillId="0" borderId="33" xfId="0" applyFont="1" applyBorder="1" applyAlignment="1">
      <alignment vertical="center"/>
    </xf>
    <xf numFmtId="4" fontId="4" fillId="0" borderId="33" xfId="0" applyNumberFormat="1" applyFont="1" applyBorder="1" applyAlignment="1">
      <alignment vertical="center"/>
    </xf>
    <xf numFmtId="4" fontId="92" fillId="0" borderId="20" xfId="0" applyNumberFormat="1" applyFont="1" applyBorder="1" applyAlignment="1">
      <alignment/>
    </xf>
    <xf numFmtId="4" fontId="6" fillId="0" borderId="20" xfId="0" applyNumberFormat="1" applyFont="1" applyBorder="1" applyAlignment="1">
      <alignment vertical="center"/>
    </xf>
    <xf numFmtId="0" fontId="4" fillId="0" borderId="33" xfId="0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vertical="center"/>
      <protection/>
    </xf>
    <xf numFmtId="4" fontId="4" fillId="0" borderId="33" xfId="0" applyNumberFormat="1" applyFont="1" applyBorder="1" applyAlignment="1" applyProtection="1">
      <alignment vertical="center"/>
      <protection/>
    </xf>
    <xf numFmtId="0" fontId="82" fillId="0" borderId="20" xfId="0" applyFont="1" applyBorder="1" applyAlignment="1">
      <alignment horizontal="left" vertical="center" wrapText="1"/>
    </xf>
    <xf numFmtId="0" fontId="82" fillId="0" borderId="0" xfId="0" applyFont="1" applyBorder="1" applyAlignment="1">
      <alignment vertical="center"/>
    </xf>
    <xf numFmtId="0" fontId="82" fillId="0" borderId="0" xfId="0" applyFont="1" applyBorder="1" applyAlignment="1">
      <alignment horizontal="left" vertical="center" wrapText="1"/>
    </xf>
    <xf numFmtId="4" fontId="99" fillId="0" borderId="33" xfId="0" applyNumberFormat="1" applyFont="1" applyBorder="1" applyAlignment="1" applyProtection="1">
      <alignment vertical="center"/>
      <protection/>
    </xf>
    <xf numFmtId="0" fontId="99" fillId="0" borderId="33" xfId="0" applyFont="1" applyBorder="1" applyAlignment="1" applyProtection="1">
      <alignment horizontal="left" vertical="center" wrapText="1"/>
      <protection/>
    </xf>
    <xf numFmtId="0" fontId="99" fillId="0" borderId="33" xfId="0" applyFont="1" applyBorder="1" applyAlignment="1" applyProtection="1">
      <alignment vertical="center"/>
      <protection/>
    </xf>
    <xf numFmtId="4" fontId="99" fillId="23" borderId="33" xfId="0" applyNumberFormat="1" applyFont="1" applyFill="1" applyBorder="1" applyAlignment="1" applyProtection="1">
      <alignment vertical="center"/>
      <protection locked="0"/>
    </xf>
    <xf numFmtId="0" fontId="83" fillId="0" borderId="20" xfId="0" applyFont="1" applyBorder="1" applyAlignment="1">
      <alignment horizontal="left" vertical="center" wrapText="1"/>
    </xf>
    <xf numFmtId="4" fontId="79" fillId="0" borderId="20" xfId="0" applyNumberFormat="1" applyFont="1" applyBorder="1" applyAlignment="1">
      <alignment/>
    </xf>
    <xf numFmtId="4" fontId="79" fillId="0" borderId="20" xfId="0" applyNumberFormat="1" applyFont="1" applyBorder="1" applyAlignment="1">
      <alignment vertical="center"/>
    </xf>
    <xf numFmtId="0" fontId="5" fillId="35" borderId="31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104" fillId="35" borderId="31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vertical="center"/>
      <protection/>
    </xf>
    <xf numFmtId="0" fontId="4" fillId="35" borderId="0" xfId="0" applyFont="1" applyFill="1" applyBorder="1" applyAlignment="1">
      <alignment vertical="center"/>
    </xf>
    <xf numFmtId="0" fontId="88" fillId="0" borderId="0" xfId="0" applyFont="1" applyBorder="1" applyAlignment="1">
      <alignment horizontal="left" vertical="center" wrapText="1"/>
    </xf>
    <xf numFmtId="173" fontId="5" fillId="0" borderId="0" xfId="0" applyNumberFormat="1" applyFont="1" applyBorder="1" applyAlignment="1">
      <alignment horizontal="left" vertical="center"/>
    </xf>
    <xf numFmtId="0" fontId="79" fillId="0" borderId="0" xfId="0" applyFont="1" applyBorder="1" applyAlignment="1">
      <alignment vertical="center"/>
    </xf>
    <xf numFmtId="4" fontId="97" fillId="0" borderId="0" xfId="0" applyNumberFormat="1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5" fillId="35" borderId="0" xfId="0" applyFont="1" applyFill="1" applyBorder="1" applyAlignment="1">
      <alignment horizontal="center" vertical="center"/>
    </xf>
    <xf numFmtId="4" fontId="78" fillId="0" borderId="0" xfId="0" applyNumberFormat="1" applyFont="1" applyBorder="1" applyAlignment="1">
      <alignment vertical="center"/>
    </xf>
    <xf numFmtId="4" fontId="6" fillId="35" borderId="18" xfId="0" applyNumberFormat="1" applyFont="1" applyFill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173" fontId="5" fillId="23" borderId="0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4C89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B3C0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plusData\System\Temp\rad14C8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9B3C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K6" sqref="K6:AO6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421875" style="0" customWidth="1"/>
    <col min="34" max="34" width="3.28125" style="0" customWidth="1"/>
    <col min="35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.7109375" style="0" customWidth="1"/>
    <col min="44" max="44" width="13.7109375" style="0" customWidth="1"/>
    <col min="45" max="46" width="25.8515625" style="0" hidden="1" customWidth="1"/>
    <col min="47" max="47" width="25.00390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89" width="0" style="0" hidden="1" customWidth="1"/>
  </cols>
  <sheetData>
    <row r="1" spans="1:73" ht="21" customHeight="1">
      <c r="A1" s="196" t="s">
        <v>0</v>
      </c>
      <c r="B1" s="197"/>
      <c r="C1" s="197"/>
      <c r="D1" s="198" t="s">
        <v>1</v>
      </c>
      <c r="E1" s="197"/>
      <c r="F1" s="197"/>
      <c r="G1" s="197"/>
      <c r="H1" s="197"/>
      <c r="I1" s="197"/>
      <c r="J1" s="197"/>
      <c r="K1" s="199" t="s">
        <v>573</v>
      </c>
      <c r="L1" s="199"/>
      <c r="M1" s="199"/>
      <c r="N1" s="199"/>
      <c r="O1" s="199"/>
      <c r="P1" s="199"/>
      <c r="Q1" s="199"/>
      <c r="R1" s="199"/>
      <c r="S1" s="199"/>
      <c r="T1" s="197"/>
      <c r="U1" s="197"/>
      <c r="V1" s="197"/>
      <c r="W1" s="199" t="s">
        <v>574</v>
      </c>
      <c r="X1" s="199"/>
      <c r="Y1" s="199"/>
      <c r="Z1" s="199"/>
      <c r="AA1" s="199"/>
      <c r="AB1" s="199"/>
      <c r="AC1" s="199"/>
      <c r="AD1" s="199"/>
      <c r="AE1" s="199"/>
      <c r="AF1" s="199"/>
      <c r="AG1" s="197"/>
      <c r="AH1" s="197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</row>
    <row r="2" spans="3:72" ht="36.75" customHeight="1">
      <c r="C2" s="231" t="s">
        <v>5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R2" s="202" t="s">
        <v>6</v>
      </c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S2" s="16" t="s">
        <v>7</v>
      </c>
      <c r="BT2" s="16" t="s">
        <v>8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7</v>
      </c>
      <c r="BT3" s="16" t="s">
        <v>9</v>
      </c>
    </row>
    <row r="4" spans="2:71" ht="36.75" customHeight="1">
      <c r="B4" s="20"/>
      <c r="C4" s="230" t="s">
        <v>10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2"/>
      <c r="AS4" s="23" t="s">
        <v>11</v>
      </c>
      <c r="BE4" s="24" t="s">
        <v>12</v>
      </c>
      <c r="BS4" s="16" t="s">
        <v>13</v>
      </c>
    </row>
    <row r="5" spans="2:71" ht="14.25" customHeight="1">
      <c r="B5" s="20"/>
      <c r="C5" s="21"/>
      <c r="D5" s="25" t="s">
        <v>14</v>
      </c>
      <c r="E5" s="21"/>
      <c r="F5" s="21"/>
      <c r="G5" s="21"/>
      <c r="H5" s="21"/>
      <c r="I5" s="21"/>
      <c r="J5" s="21"/>
      <c r="K5" s="236" t="s">
        <v>15</v>
      </c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1"/>
      <c r="AQ5" s="22"/>
      <c r="BE5" s="233" t="s">
        <v>16</v>
      </c>
      <c r="BS5" s="16" t="s">
        <v>7</v>
      </c>
    </row>
    <row r="6" spans="2:71" ht="36.75" customHeight="1">
      <c r="B6" s="20"/>
      <c r="C6" s="21"/>
      <c r="D6" s="27" t="s">
        <v>17</v>
      </c>
      <c r="E6" s="21"/>
      <c r="F6" s="21"/>
      <c r="G6" s="21"/>
      <c r="H6" s="21"/>
      <c r="I6" s="21"/>
      <c r="J6" s="21"/>
      <c r="K6" s="237" t="s">
        <v>18</v>
      </c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1"/>
      <c r="AQ6" s="22"/>
      <c r="BE6" s="203"/>
      <c r="BS6" s="16" t="s">
        <v>19</v>
      </c>
    </row>
    <row r="7" spans="2:71" ht="14.25" customHeight="1">
      <c r="B7" s="20"/>
      <c r="C7" s="21"/>
      <c r="D7" s="28" t="s">
        <v>20</v>
      </c>
      <c r="E7" s="21"/>
      <c r="F7" s="21"/>
      <c r="G7" s="21"/>
      <c r="H7" s="21"/>
      <c r="I7" s="21"/>
      <c r="J7" s="21"/>
      <c r="K7" s="26" t="s">
        <v>21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22</v>
      </c>
      <c r="AL7" s="21"/>
      <c r="AM7" s="21"/>
      <c r="AN7" s="26" t="s">
        <v>21</v>
      </c>
      <c r="AO7" s="21"/>
      <c r="AP7" s="21"/>
      <c r="AQ7" s="22"/>
      <c r="BE7" s="203"/>
      <c r="BS7" s="16" t="s">
        <v>23</v>
      </c>
    </row>
    <row r="8" spans="2:71" ht="14.25" customHeight="1">
      <c r="B8" s="20"/>
      <c r="C8" s="21"/>
      <c r="D8" s="28" t="s">
        <v>24</v>
      </c>
      <c r="E8" s="21"/>
      <c r="F8" s="21"/>
      <c r="G8" s="21"/>
      <c r="H8" s="21"/>
      <c r="I8" s="21"/>
      <c r="J8" s="21"/>
      <c r="K8" s="26" t="s">
        <v>25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26</v>
      </c>
      <c r="AL8" s="21"/>
      <c r="AM8" s="21"/>
      <c r="AN8" s="29" t="s">
        <v>27</v>
      </c>
      <c r="AO8" s="21"/>
      <c r="AP8" s="21"/>
      <c r="AQ8" s="22"/>
      <c r="BE8" s="203"/>
      <c r="BS8" s="16" t="s">
        <v>28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2"/>
      <c r="BE9" s="203"/>
      <c r="BS9" s="16" t="s">
        <v>29</v>
      </c>
    </row>
    <row r="10" spans="2:71" ht="14.25" customHeight="1">
      <c r="B10" s="20"/>
      <c r="C10" s="21"/>
      <c r="D10" s="28" t="s">
        <v>30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31</v>
      </c>
      <c r="AL10" s="21"/>
      <c r="AM10" s="21"/>
      <c r="AN10" s="26" t="s">
        <v>21</v>
      </c>
      <c r="AO10" s="21"/>
      <c r="AP10" s="21"/>
      <c r="AQ10" s="22"/>
      <c r="BE10" s="203"/>
      <c r="BS10" s="16" t="s">
        <v>19</v>
      </c>
    </row>
    <row r="11" spans="2:71" ht="18" customHeight="1">
      <c r="B11" s="20"/>
      <c r="C11" s="21"/>
      <c r="D11" s="21"/>
      <c r="E11" s="26" t="s">
        <v>32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33</v>
      </c>
      <c r="AL11" s="21"/>
      <c r="AM11" s="21"/>
      <c r="AN11" s="26" t="s">
        <v>21</v>
      </c>
      <c r="AO11" s="21"/>
      <c r="AP11" s="21"/>
      <c r="AQ11" s="22"/>
      <c r="BE11" s="203"/>
      <c r="BS11" s="16" t="s">
        <v>19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2"/>
      <c r="BE12" s="203"/>
      <c r="BS12" s="16" t="s">
        <v>19</v>
      </c>
    </row>
    <row r="13" spans="2:71" ht="14.25" customHeight="1">
      <c r="B13" s="20"/>
      <c r="C13" s="21"/>
      <c r="D13" s="28" t="s">
        <v>34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31</v>
      </c>
      <c r="AL13" s="21"/>
      <c r="AM13" s="21"/>
      <c r="AN13" s="30" t="s">
        <v>35</v>
      </c>
      <c r="AO13" s="21"/>
      <c r="AP13" s="21"/>
      <c r="AQ13" s="22"/>
      <c r="BE13" s="203"/>
      <c r="BS13" s="16" t="s">
        <v>19</v>
      </c>
    </row>
    <row r="14" spans="2:71" ht="15">
      <c r="B14" s="20"/>
      <c r="C14" s="21"/>
      <c r="D14" s="21"/>
      <c r="E14" s="238" t="s">
        <v>35</v>
      </c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8" t="s">
        <v>33</v>
      </c>
      <c r="AL14" s="21"/>
      <c r="AM14" s="21"/>
      <c r="AN14" s="30" t="s">
        <v>35</v>
      </c>
      <c r="AO14" s="21"/>
      <c r="AP14" s="21"/>
      <c r="AQ14" s="22"/>
      <c r="BE14" s="203"/>
      <c r="BS14" s="16" t="s">
        <v>19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2"/>
      <c r="BE15" s="203"/>
      <c r="BS15" s="16" t="s">
        <v>4</v>
      </c>
    </row>
    <row r="16" spans="2:71" ht="14.25" customHeight="1">
      <c r="B16" s="20"/>
      <c r="C16" s="21"/>
      <c r="D16" s="28" t="s">
        <v>36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31</v>
      </c>
      <c r="AL16" s="21"/>
      <c r="AM16" s="21"/>
      <c r="AN16" s="26" t="s">
        <v>21</v>
      </c>
      <c r="AO16" s="21"/>
      <c r="AP16" s="21"/>
      <c r="AQ16" s="22"/>
      <c r="BE16" s="203"/>
      <c r="BS16" s="16" t="s">
        <v>4</v>
      </c>
    </row>
    <row r="17" spans="2:71" ht="18" customHeight="1">
      <c r="B17" s="20"/>
      <c r="C17" s="21"/>
      <c r="D17" s="21"/>
      <c r="E17" s="26" t="s">
        <v>37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33</v>
      </c>
      <c r="AL17" s="21"/>
      <c r="AM17" s="21"/>
      <c r="AN17" s="26" t="s">
        <v>21</v>
      </c>
      <c r="AO17" s="21"/>
      <c r="AP17" s="21"/>
      <c r="AQ17" s="22"/>
      <c r="BE17" s="203"/>
      <c r="BS17" s="16" t="s">
        <v>38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2"/>
      <c r="BE18" s="203"/>
      <c r="BS18" s="16" t="s">
        <v>19</v>
      </c>
    </row>
    <row r="19" spans="2:71" ht="14.25" customHeight="1">
      <c r="B19" s="20"/>
      <c r="C19" s="21"/>
      <c r="D19" s="28" t="s">
        <v>39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31</v>
      </c>
      <c r="AL19" s="21"/>
      <c r="AM19" s="21"/>
      <c r="AN19" s="26" t="s">
        <v>21</v>
      </c>
      <c r="AO19" s="21"/>
      <c r="AP19" s="21"/>
      <c r="AQ19" s="22"/>
      <c r="BE19" s="203"/>
      <c r="BS19" s="16" t="s">
        <v>19</v>
      </c>
    </row>
    <row r="20" spans="2:57" ht="18" customHeight="1">
      <c r="B20" s="20"/>
      <c r="C20" s="21"/>
      <c r="D20" s="21"/>
      <c r="E20" s="26" t="s">
        <v>37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33</v>
      </c>
      <c r="AL20" s="21"/>
      <c r="AM20" s="21"/>
      <c r="AN20" s="26" t="s">
        <v>21</v>
      </c>
      <c r="AO20" s="21"/>
      <c r="AP20" s="21"/>
      <c r="AQ20" s="22"/>
      <c r="BE20" s="203"/>
    </row>
    <row r="21" spans="2:57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2"/>
      <c r="BE21" s="203"/>
    </row>
    <row r="22" spans="2:57" ht="15">
      <c r="B22" s="20"/>
      <c r="C22" s="21"/>
      <c r="D22" s="28" t="s">
        <v>40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2"/>
      <c r="BE22" s="203"/>
    </row>
    <row r="23" spans="2:57" ht="22.5" customHeight="1">
      <c r="B23" s="20"/>
      <c r="C23" s="21"/>
      <c r="D23" s="21"/>
      <c r="E23" s="239" t="s">
        <v>21</v>
      </c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1"/>
      <c r="AP23" s="21"/>
      <c r="AQ23" s="22"/>
      <c r="BE23" s="203"/>
    </row>
    <row r="24" spans="2:57" ht="6.7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2"/>
      <c r="BE24" s="203"/>
    </row>
    <row r="25" spans="2:57" ht="6.75" customHeight="1">
      <c r="B25" s="20"/>
      <c r="C25" s="2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1"/>
      <c r="AQ25" s="22"/>
      <c r="BE25" s="203"/>
    </row>
    <row r="26" spans="2:57" ht="14.25" customHeight="1">
      <c r="B26" s="20"/>
      <c r="C26" s="21"/>
      <c r="D26" s="32" t="s">
        <v>41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40">
        <f>ROUND(AG87,1)</f>
        <v>0</v>
      </c>
      <c r="AL26" s="232"/>
      <c r="AM26" s="232"/>
      <c r="AN26" s="232"/>
      <c r="AO26" s="232"/>
      <c r="AP26" s="21"/>
      <c r="AQ26" s="22"/>
      <c r="BE26" s="203"/>
    </row>
    <row r="27" spans="2:57" ht="14.25" customHeight="1">
      <c r="B27" s="20"/>
      <c r="C27" s="21"/>
      <c r="D27" s="32" t="s">
        <v>42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40">
        <f>ROUND(AG90,1)</f>
        <v>0</v>
      </c>
      <c r="AL27" s="232"/>
      <c r="AM27" s="232"/>
      <c r="AN27" s="232"/>
      <c r="AO27" s="232"/>
      <c r="AP27" s="21"/>
      <c r="AQ27" s="22"/>
      <c r="BE27" s="203"/>
    </row>
    <row r="28" spans="2:57" s="1" customFormat="1" ht="6.75" customHeigh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  <c r="BE28" s="234"/>
    </row>
    <row r="29" spans="2:57" s="1" customFormat="1" ht="25.5" customHeight="1">
      <c r="B29" s="33"/>
      <c r="C29" s="34"/>
      <c r="D29" s="36" t="s">
        <v>43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241">
        <f>ROUND(AK26+AK27,1)</f>
        <v>0</v>
      </c>
      <c r="AL29" s="242"/>
      <c r="AM29" s="242"/>
      <c r="AN29" s="242"/>
      <c r="AO29" s="242"/>
      <c r="AP29" s="34"/>
      <c r="AQ29" s="35"/>
      <c r="BE29" s="234"/>
    </row>
    <row r="30" spans="2:57" s="1" customFormat="1" ht="6.75" customHeight="1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  <c r="BE30" s="234"/>
    </row>
    <row r="31" spans="2:57" s="2" customFormat="1" ht="14.25" customHeight="1">
      <c r="B31" s="38"/>
      <c r="C31" s="39"/>
      <c r="D31" s="40" t="s">
        <v>44</v>
      </c>
      <c r="E31" s="39"/>
      <c r="F31" s="40" t="s">
        <v>45</v>
      </c>
      <c r="G31" s="39"/>
      <c r="H31" s="39"/>
      <c r="I31" s="39"/>
      <c r="J31" s="39"/>
      <c r="K31" s="39"/>
      <c r="L31" s="223">
        <v>0.21</v>
      </c>
      <c r="M31" s="224"/>
      <c r="N31" s="224"/>
      <c r="O31" s="224"/>
      <c r="P31" s="39"/>
      <c r="Q31" s="39"/>
      <c r="R31" s="39"/>
      <c r="S31" s="39"/>
      <c r="T31" s="42" t="s">
        <v>46</v>
      </c>
      <c r="U31" s="39"/>
      <c r="V31" s="39"/>
      <c r="W31" s="225">
        <f>ROUND(AZ87+SUM(CD91:CD95),1)</f>
        <v>0</v>
      </c>
      <c r="X31" s="224"/>
      <c r="Y31" s="224"/>
      <c r="Z31" s="224"/>
      <c r="AA31" s="224"/>
      <c r="AB31" s="224"/>
      <c r="AC31" s="224"/>
      <c r="AD31" s="224"/>
      <c r="AE31" s="224"/>
      <c r="AF31" s="39"/>
      <c r="AG31" s="39"/>
      <c r="AH31" s="39"/>
      <c r="AI31" s="39"/>
      <c r="AJ31" s="39"/>
      <c r="AK31" s="225">
        <f>ROUND(AV87+SUM(BY91:BY95),1)</f>
        <v>0</v>
      </c>
      <c r="AL31" s="224"/>
      <c r="AM31" s="224"/>
      <c r="AN31" s="224"/>
      <c r="AO31" s="224"/>
      <c r="AP31" s="39"/>
      <c r="AQ31" s="43"/>
      <c r="BE31" s="235"/>
    </row>
    <row r="32" spans="2:57" s="2" customFormat="1" ht="14.25" customHeight="1">
      <c r="B32" s="38"/>
      <c r="C32" s="39"/>
      <c r="D32" s="39"/>
      <c r="E32" s="39"/>
      <c r="F32" s="40" t="s">
        <v>47</v>
      </c>
      <c r="G32" s="39"/>
      <c r="H32" s="39"/>
      <c r="I32" s="39"/>
      <c r="J32" s="39"/>
      <c r="K32" s="39"/>
      <c r="L32" s="223">
        <v>0.15</v>
      </c>
      <c r="M32" s="224"/>
      <c r="N32" s="224"/>
      <c r="O32" s="224"/>
      <c r="P32" s="39"/>
      <c r="Q32" s="39"/>
      <c r="R32" s="39"/>
      <c r="S32" s="39"/>
      <c r="T32" s="42" t="s">
        <v>46</v>
      </c>
      <c r="U32" s="39"/>
      <c r="V32" s="39"/>
      <c r="W32" s="225">
        <f>ROUND(BA87+SUM(CE91:CE95),1)</f>
        <v>0</v>
      </c>
      <c r="X32" s="224"/>
      <c r="Y32" s="224"/>
      <c r="Z32" s="224"/>
      <c r="AA32" s="224"/>
      <c r="AB32" s="224"/>
      <c r="AC32" s="224"/>
      <c r="AD32" s="224"/>
      <c r="AE32" s="224"/>
      <c r="AF32" s="39"/>
      <c r="AG32" s="39"/>
      <c r="AH32" s="39"/>
      <c r="AI32" s="39"/>
      <c r="AJ32" s="39"/>
      <c r="AK32" s="225">
        <f>ROUND(AW87+SUM(BZ91:BZ95),1)</f>
        <v>0</v>
      </c>
      <c r="AL32" s="224"/>
      <c r="AM32" s="224"/>
      <c r="AN32" s="224"/>
      <c r="AO32" s="224"/>
      <c r="AP32" s="39"/>
      <c r="AQ32" s="43"/>
      <c r="BE32" s="235"/>
    </row>
    <row r="33" spans="2:57" s="2" customFormat="1" ht="14.25" customHeight="1" hidden="1">
      <c r="B33" s="38"/>
      <c r="C33" s="39"/>
      <c r="D33" s="39"/>
      <c r="E33" s="39"/>
      <c r="F33" s="40" t="s">
        <v>48</v>
      </c>
      <c r="G33" s="39"/>
      <c r="H33" s="39"/>
      <c r="I33" s="39"/>
      <c r="J33" s="39"/>
      <c r="K33" s="39"/>
      <c r="L33" s="223">
        <v>0.21</v>
      </c>
      <c r="M33" s="224"/>
      <c r="N33" s="224"/>
      <c r="O33" s="224"/>
      <c r="P33" s="39"/>
      <c r="Q33" s="39"/>
      <c r="R33" s="39"/>
      <c r="S33" s="39"/>
      <c r="T33" s="42" t="s">
        <v>46</v>
      </c>
      <c r="U33" s="39"/>
      <c r="V33" s="39"/>
      <c r="W33" s="225">
        <f>ROUND(BB87+SUM(CF91:CF95),1)</f>
        <v>0</v>
      </c>
      <c r="X33" s="224"/>
      <c r="Y33" s="224"/>
      <c r="Z33" s="224"/>
      <c r="AA33" s="224"/>
      <c r="AB33" s="224"/>
      <c r="AC33" s="224"/>
      <c r="AD33" s="224"/>
      <c r="AE33" s="224"/>
      <c r="AF33" s="39"/>
      <c r="AG33" s="39"/>
      <c r="AH33" s="39"/>
      <c r="AI33" s="39"/>
      <c r="AJ33" s="39"/>
      <c r="AK33" s="225">
        <v>0</v>
      </c>
      <c r="AL33" s="224"/>
      <c r="AM33" s="224"/>
      <c r="AN33" s="224"/>
      <c r="AO33" s="224"/>
      <c r="AP33" s="39"/>
      <c r="AQ33" s="43"/>
      <c r="BE33" s="235"/>
    </row>
    <row r="34" spans="2:57" s="2" customFormat="1" ht="14.25" customHeight="1" hidden="1">
      <c r="B34" s="38"/>
      <c r="C34" s="39"/>
      <c r="D34" s="39"/>
      <c r="E34" s="39"/>
      <c r="F34" s="40" t="s">
        <v>49</v>
      </c>
      <c r="G34" s="39"/>
      <c r="H34" s="39"/>
      <c r="I34" s="39"/>
      <c r="J34" s="39"/>
      <c r="K34" s="39"/>
      <c r="L34" s="223">
        <v>0.15</v>
      </c>
      <c r="M34" s="224"/>
      <c r="N34" s="224"/>
      <c r="O34" s="224"/>
      <c r="P34" s="39"/>
      <c r="Q34" s="39"/>
      <c r="R34" s="39"/>
      <c r="S34" s="39"/>
      <c r="T34" s="42" t="s">
        <v>46</v>
      </c>
      <c r="U34" s="39"/>
      <c r="V34" s="39"/>
      <c r="W34" s="225">
        <f>ROUND(BC87+SUM(CG91:CG95),1)</f>
        <v>0</v>
      </c>
      <c r="X34" s="224"/>
      <c r="Y34" s="224"/>
      <c r="Z34" s="224"/>
      <c r="AA34" s="224"/>
      <c r="AB34" s="224"/>
      <c r="AC34" s="224"/>
      <c r="AD34" s="224"/>
      <c r="AE34" s="224"/>
      <c r="AF34" s="39"/>
      <c r="AG34" s="39"/>
      <c r="AH34" s="39"/>
      <c r="AI34" s="39"/>
      <c r="AJ34" s="39"/>
      <c r="AK34" s="225">
        <v>0</v>
      </c>
      <c r="AL34" s="224"/>
      <c r="AM34" s="224"/>
      <c r="AN34" s="224"/>
      <c r="AO34" s="224"/>
      <c r="AP34" s="39"/>
      <c r="AQ34" s="43"/>
      <c r="BE34" s="235"/>
    </row>
    <row r="35" spans="2:43" s="2" customFormat="1" ht="14.25" customHeight="1" hidden="1">
      <c r="B35" s="38"/>
      <c r="C35" s="39"/>
      <c r="D35" s="39"/>
      <c r="E35" s="39"/>
      <c r="F35" s="40" t="s">
        <v>50</v>
      </c>
      <c r="G35" s="39"/>
      <c r="H35" s="39"/>
      <c r="I35" s="39"/>
      <c r="J35" s="39"/>
      <c r="K35" s="39"/>
      <c r="L35" s="223">
        <v>0</v>
      </c>
      <c r="M35" s="224"/>
      <c r="N35" s="224"/>
      <c r="O35" s="224"/>
      <c r="P35" s="39"/>
      <c r="Q35" s="39"/>
      <c r="R35" s="39"/>
      <c r="S35" s="39"/>
      <c r="T35" s="42" t="s">
        <v>46</v>
      </c>
      <c r="U35" s="39"/>
      <c r="V35" s="39"/>
      <c r="W35" s="225">
        <f>ROUND(BD87+SUM(CH91:CH95),1)</f>
        <v>0</v>
      </c>
      <c r="X35" s="224"/>
      <c r="Y35" s="224"/>
      <c r="Z35" s="224"/>
      <c r="AA35" s="224"/>
      <c r="AB35" s="224"/>
      <c r="AC35" s="224"/>
      <c r="AD35" s="224"/>
      <c r="AE35" s="224"/>
      <c r="AF35" s="39"/>
      <c r="AG35" s="39"/>
      <c r="AH35" s="39"/>
      <c r="AI35" s="39"/>
      <c r="AJ35" s="39"/>
      <c r="AK35" s="225">
        <v>0</v>
      </c>
      <c r="AL35" s="224"/>
      <c r="AM35" s="224"/>
      <c r="AN35" s="224"/>
      <c r="AO35" s="224"/>
      <c r="AP35" s="39"/>
      <c r="AQ35" s="43"/>
    </row>
    <row r="36" spans="2:43" s="1" customFormat="1" ht="6.7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5"/>
    </row>
    <row r="37" spans="2:43" s="1" customFormat="1" ht="25.5" customHeight="1">
      <c r="B37" s="33"/>
      <c r="C37" s="44"/>
      <c r="D37" s="45" t="s">
        <v>51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7" t="s">
        <v>52</v>
      </c>
      <c r="U37" s="46"/>
      <c r="V37" s="46"/>
      <c r="W37" s="46"/>
      <c r="X37" s="226" t="s">
        <v>53</v>
      </c>
      <c r="Y37" s="227"/>
      <c r="Z37" s="227"/>
      <c r="AA37" s="227"/>
      <c r="AB37" s="227"/>
      <c r="AC37" s="46"/>
      <c r="AD37" s="46"/>
      <c r="AE37" s="46"/>
      <c r="AF37" s="46"/>
      <c r="AG37" s="46"/>
      <c r="AH37" s="46"/>
      <c r="AI37" s="46"/>
      <c r="AJ37" s="46"/>
      <c r="AK37" s="228">
        <f>SUM(AK29:AK35)</f>
        <v>0</v>
      </c>
      <c r="AL37" s="227"/>
      <c r="AM37" s="227"/>
      <c r="AN37" s="227"/>
      <c r="AO37" s="229"/>
      <c r="AP37" s="44"/>
      <c r="AQ37" s="35"/>
    </row>
    <row r="38" spans="2:43" s="1" customFormat="1" ht="14.25" customHeight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5"/>
    </row>
    <row r="39" spans="2:43" ht="13.5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2"/>
    </row>
    <row r="40" spans="2:43" ht="13.5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2"/>
    </row>
    <row r="41" spans="2:43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2"/>
    </row>
    <row r="42" spans="2:43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2"/>
    </row>
    <row r="43" spans="2:43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2"/>
    </row>
    <row r="44" spans="2:43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2"/>
    </row>
    <row r="45" spans="2:43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2"/>
    </row>
    <row r="46" spans="2:43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2"/>
    </row>
    <row r="47" spans="2:43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2"/>
    </row>
    <row r="48" spans="2:43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2"/>
    </row>
    <row r="49" spans="2:43" s="1" customFormat="1" ht="15">
      <c r="B49" s="33"/>
      <c r="C49" s="34"/>
      <c r="D49" s="48" t="s">
        <v>54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50"/>
      <c r="AA49" s="34"/>
      <c r="AB49" s="34"/>
      <c r="AC49" s="48" t="s">
        <v>55</v>
      </c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50"/>
      <c r="AP49" s="34"/>
      <c r="AQ49" s="35"/>
    </row>
    <row r="50" spans="2:43" ht="13.5">
      <c r="B50" s="20"/>
      <c r="C50" s="21"/>
      <c r="D50" s="5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52"/>
      <c r="AA50" s="21"/>
      <c r="AB50" s="21"/>
      <c r="AC50" s="5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52"/>
      <c r="AP50" s="21"/>
      <c r="AQ50" s="22"/>
    </row>
    <row r="51" spans="2:43" ht="13.5">
      <c r="B51" s="20"/>
      <c r="C51" s="21"/>
      <c r="D51" s="5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52"/>
      <c r="AA51" s="21"/>
      <c r="AB51" s="21"/>
      <c r="AC51" s="5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52"/>
      <c r="AP51" s="21"/>
      <c r="AQ51" s="22"/>
    </row>
    <row r="52" spans="2:43" ht="13.5">
      <c r="B52" s="20"/>
      <c r="C52" s="21"/>
      <c r="D52" s="5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52"/>
      <c r="AA52" s="21"/>
      <c r="AB52" s="21"/>
      <c r="AC52" s="5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52"/>
      <c r="AP52" s="21"/>
      <c r="AQ52" s="22"/>
    </row>
    <row r="53" spans="2:43" ht="13.5">
      <c r="B53" s="20"/>
      <c r="C53" s="21"/>
      <c r="D53" s="5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52"/>
      <c r="AA53" s="21"/>
      <c r="AB53" s="21"/>
      <c r="AC53" s="5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52"/>
      <c r="AP53" s="21"/>
      <c r="AQ53" s="22"/>
    </row>
    <row r="54" spans="2:43" ht="13.5">
      <c r="B54" s="20"/>
      <c r="C54" s="21"/>
      <c r="D54" s="5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52"/>
      <c r="AA54" s="21"/>
      <c r="AB54" s="21"/>
      <c r="AC54" s="5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52"/>
      <c r="AP54" s="21"/>
      <c r="AQ54" s="22"/>
    </row>
    <row r="55" spans="2:43" ht="13.5">
      <c r="B55" s="20"/>
      <c r="C55" s="21"/>
      <c r="D55" s="5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52"/>
      <c r="AA55" s="21"/>
      <c r="AB55" s="21"/>
      <c r="AC55" s="5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52"/>
      <c r="AP55" s="21"/>
      <c r="AQ55" s="22"/>
    </row>
    <row r="56" spans="2:43" ht="13.5">
      <c r="B56" s="20"/>
      <c r="C56" s="21"/>
      <c r="D56" s="5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52"/>
      <c r="AA56" s="21"/>
      <c r="AB56" s="21"/>
      <c r="AC56" s="5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52"/>
      <c r="AP56" s="21"/>
      <c r="AQ56" s="22"/>
    </row>
    <row r="57" spans="2:43" ht="13.5">
      <c r="B57" s="20"/>
      <c r="C57" s="21"/>
      <c r="D57" s="5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52"/>
      <c r="AA57" s="21"/>
      <c r="AB57" s="21"/>
      <c r="AC57" s="5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52"/>
      <c r="AP57" s="21"/>
      <c r="AQ57" s="22"/>
    </row>
    <row r="58" spans="2:43" s="1" customFormat="1" ht="15">
      <c r="B58" s="33"/>
      <c r="C58" s="34"/>
      <c r="D58" s="53" t="s">
        <v>56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5" t="s">
        <v>57</v>
      </c>
      <c r="S58" s="54"/>
      <c r="T58" s="54"/>
      <c r="U58" s="54"/>
      <c r="V58" s="54"/>
      <c r="W58" s="54"/>
      <c r="X58" s="54"/>
      <c r="Y58" s="54"/>
      <c r="Z58" s="56"/>
      <c r="AA58" s="34"/>
      <c r="AB58" s="34"/>
      <c r="AC58" s="53" t="s">
        <v>56</v>
      </c>
      <c r="AD58" s="54"/>
      <c r="AE58" s="54"/>
      <c r="AF58" s="54"/>
      <c r="AG58" s="54"/>
      <c r="AH58" s="54"/>
      <c r="AI58" s="54"/>
      <c r="AJ58" s="54"/>
      <c r="AK58" s="54"/>
      <c r="AL58" s="54"/>
      <c r="AM58" s="55" t="s">
        <v>57</v>
      </c>
      <c r="AN58" s="54"/>
      <c r="AO58" s="56"/>
      <c r="AP58" s="34"/>
      <c r="AQ58" s="35"/>
    </row>
    <row r="59" spans="2:43" ht="13.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2"/>
    </row>
    <row r="60" spans="2:43" s="1" customFormat="1" ht="15">
      <c r="B60" s="33"/>
      <c r="C60" s="34"/>
      <c r="D60" s="48" t="s">
        <v>58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50"/>
      <c r="AA60" s="34"/>
      <c r="AB60" s="34"/>
      <c r="AC60" s="48" t="s">
        <v>59</v>
      </c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50"/>
      <c r="AP60" s="34"/>
      <c r="AQ60" s="35"/>
    </row>
    <row r="61" spans="2:43" ht="13.5">
      <c r="B61" s="20"/>
      <c r="C61" s="21"/>
      <c r="D61" s="5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52"/>
      <c r="AA61" s="21"/>
      <c r="AB61" s="21"/>
      <c r="AC61" s="5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52"/>
      <c r="AP61" s="21"/>
      <c r="AQ61" s="22"/>
    </row>
    <row r="62" spans="2:43" ht="13.5">
      <c r="B62" s="20"/>
      <c r="C62" s="21"/>
      <c r="D62" s="5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52"/>
      <c r="AA62" s="21"/>
      <c r="AB62" s="21"/>
      <c r="AC62" s="5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52"/>
      <c r="AP62" s="21"/>
      <c r="AQ62" s="22"/>
    </row>
    <row r="63" spans="2:43" ht="13.5">
      <c r="B63" s="20"/>
      <c r="C63" s="21"/>
      <c r="D63" s="5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52"/>
      <c r="AA63" s="21"/>
      <c r="AB63" s="21"/>
      <c r="AC63" s="5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52"/>
      <c r="AP63" s="21"/>
      <c r="AQ63" s="22"/>
    </row>
    <row r="64" spans="2:43" ht="13.5">
      <c r="B64" s="20"/>
      <c r="C64" s="21"/>
      <c r="D64" s="5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52"/>
      <c r="AA64" s="21"/>
      <c r="AB64" s="21"/>
      <c r="AC64" s="5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52"/>
      <c r="AP64" s="21"/>
      <c r="AQ64" s="22"/>
    </row>
    <row r="65" spans="2:43" ht="13.5">
      <c r="B65" s="20"/>
      <c r="C65" s="21"/>
      <c r="D65" s="5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52"/>
      <c r="AA65" s="21"/>
      <c r="AB65" s="21"/>
      <c r="AC65" s="5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52"/>
      <c r="AP65" s="21"/>
      <c r="AQ65" s="22"/>
    </row>
    <row r="66" spans="2:43" ht="13.5">
      <c r="B66" s="20"/>
      <c r="C66" s="21"/>
      <c r="D66" s="5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52"/>
      <c r="AA66" s="21"/>
      <c r="AB66" s="21"/>
      <c r="AC66" s="5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52"/>
      <c r="AP66" s="21"/>
      <c r="AQ66" s="22"/>
    </row>
    <row r="67" spans="2:43" ht="13.5">
      <c r="B67" s="20"/>
      <c r="C67" s="21"/>
      <c r="D67" s="5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52"/>
      <c r="AA67" s="21"/>
      <c r="AB67" s="21"/>
      <c r="AC67" s="5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52"/>
      <c r="AP67" s="21"/>
      <c r="AQ67" s="22"/>
    </row>
    <row r="68" spans="2:43" ht="13.5">
      <c r="B68" s="20"/>
      <c r="C68" s="21"/>
      <c r="D68" s="5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52"/>
      <c r="AA68" s="21"/>
      <c r="AB68" s="21"/>
      <c r="AC68" s="5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52"/>
      <c r="AP68" s="21"/>
      <c r="AQ68" s="22"/>
    </row>
    <row r="69" spans="2:43" s="1" customFormat="1" ht="15">
      <c r="B69" s="33"/>
      <c r="C69" s="34"/>
      <c r="D69" s="53" t="s">
        <v>56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5" t="s">
        <v>57</v>
      </c>
      <c r="S69" s="54"/>
      <c r="T69" s="54"/>
      <c r="U69" s="54"/>
      <c r="V69" s="54"/>
      <c r="W69" s="54"/>
      <c r="X69" s="54"/>
      <c r="Y69" s="54"/>
      <c r="Z69" s="56"/>
      <c r="AA69" s="34"/>
      <c r="AB69" s="34"/>
      <c r="AC69" s="53" t="s">
        <v>56</v>
      </c>
      <c r="AD69" s="54"/>
      <c r="AE69" s="54"/>
      <c r="AF69" s="54"/>
      <c r="AG69" s="54"/>
      <c r="AH69" s="54"/>
      <c r="AI69" s="54"/>
      <c r="AJ69" s="54"/>
      <c r="AK69" s="54"/>
      <c r="AL69" s="54"/>
      <c r="AM69" s="55" t="s">
        <v>57</v>
      </c>
      <c r="AN69" s="54"/>
      <c r="AO69" s="56"/>
      <c r="AP69" s="34"/>
      <c r="AQ69" s="35"/>
    </row>
    <row r="70" spans="2:43" s="1" customFormat="1" ht="6.75" customHeight="1"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5"/>
    </row>
    <row r="71" spans="2:43" s="1" customFormat="1" ht="6.7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9"/>
    </row>
    <row r="75" spans="2:43" s="1" customFormat="1" ht="6.7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2"/>
    </row>
    <row r="76" spans="2:43" s="1" customFormat="1" ht="36.75" customHeight="1">
      <c r="B76" s="33"/>
      <c r="C76" s="230" t="s">
        <v>60</v>
      </c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35"/>
    </row>
    <row r="77" spans="2:43" s="3" customFormat="1" ht="14.25" customHeight="1">
      <c r="B77" s="63"/>
      <c r="C77" s="28" t="s">
        <v>14</v>
      </c>
      <c r="D77" s="64"/>
      <c r="E77" s="64"/>
      <c r="F77" s="64"/>
      <c r="G77" s="64"/>
      <c r="H77" s="64"/>
      <c r="I77" s="64"/>
      <c r="J77" s="64"/>
      <c r="K77" s="64"/>
      <c r="L77" s="64" t="str">
        <f>K5</f>
        <v>2016-33</v>
      </c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5"/>
    </row>
    <row r="78" spans="2:43" s="4" customFormat="1" ht="36.75" customHeight="1">
      <c r="B78" s="66"/>
      <c r="C78" s="67" t="s">
        <v>17</v>
      </c>
      <c r="D78" s="68"/>
      <c r="E78" s="68"/>
      <c r="F78" s="68"/>
      <c r="G78" s="68"/>
      <c r="H78" s="68"/>
      <c r="I78" s="68"/>
      <c r="J78" s="68"/>
      <c r="K78" s="68"/>
      <c r="L78" s="213" t="str">
        <f>K6</f>
        <v>MF - opravy dvora</v>
      </c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214"/>
      <c r="AK78" s="214"/>
      <c r="AL78" s="214"/>
      <c r="AM78" s="214"/>
      <c r="AN78" s="214"/>
      <c r="AO78" s="214"/>
      <c r="AP78" s="68"/>
      <c r="AQ78" s="69"/>
    </row>
    <row r="79" spans="2:43" s="1" customFormat="1" ht="6.75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5"/>
    </row>
    <row r="80" spans="2:43" s="1" customFormat="1" ht="15">
      <c r="B80" s="33"/>
      <c r="C80" s="28" t="s">
        <v>24</v>
      </c>
      <c r="D80" s="34"/>
      <c r="E80" s="34"/>
      <c r="F80" s="34"/>
      <c r="G80" s="34"/>
      <c r="H80" s="34"/>
      <c r="I80" s="34"/>
      <c r="J80" s="34"/>
      <c r="K80" s="34"/>
      <c r="L80" s="70" t="str">
        <f>IF(K8="","",K8)</f>
        <v>Letenská 9</v>
      </c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28" t="s">
        <v>26</v>
      </c>
      <c r="AJ80" s="34"/>
      <c r="AK80" s="34"/>
      <c r="AL80" s="34"/>
      <c r="AM80" s="71" t="str">
        <f>IF(AN8="","",AN8)</f>
        <v>13.04.2016</v>
      </c>
      <c r="AN80" s="34"/>
      <c r="AO80" s="34"/>
      <c r="AP80" s="34"/>
      <c r="AQ80" s="35"/>
    </row>
    <row r="81" spans="2:43" s="1" customFormat="1" ht="6.7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5"/>
    </row>
    <row r="82" spans="2:56" s="1" customFormat="1" ht="15">
      <c r="B82" s="33"/>
      <c r="C82" s="28" t="s">
        <v>30</v>
      </c>
      <c r="D82" s="34"/>
      <c r="E82" s="34"/>
      <c r="F82" s="34"/>
      <c r="G82" s="34"/>
      <c r="H82" s="34"/>
      <c r="I82" s="34"/>
      <c r="J82" s="34"/>
      <c r="K82" s="34"/>
      <c r="L82" s="64" t="str">
        <f>IF(E11="","",E11)</f>
        <v>Ministerstvo financí, Letenská 9, Praha 1 </v>
      </c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28" t="s">
        <v>36</v>
      </c>
      <c r="AJ82" s="34"/>
      <c r="AK82" s="34"/>
      <c r="AL82" s="34"/>
      <c r="AM82" s="215" t="str">
        <f>IF(E17="","",E17)</f>
        <v> </v>
      </c>
      <c r="AN82" s="205"/>
      <c r="AO82" s="205"/>
      <c r="AP82" s="205"/>
      <c r="AQ82" s="35"/>
      <c r="AS82" s="216" t="s">
        <v>61</v>
      </c>
      <c r="AT82" s="217"/>
      <c r="AU82" s="49"/>
      <c r="AV82" s="49"/>
      <c r="AW82" s="49"/>
      <c r="AX82" s="49"/>
      <c r="AY82" s="49"/>
      <c r="AZ82" s="49"/>
      <c r="BA82" s="49"/>
      <c r="BB82" s="49"/>
      <c r="BC82" s="49"/>
      <c r="BD82" s="50"/>
    </row>
    <row r="83" spans="2:56" s="1" customFormat="1" ht="15">
      <c r="B83" s="33"/>
      <c r="C83" s="28" t="s">
        <v>34</v>
      </c>
      <c r="D83" s="34"/>
      <c r="E83" s="34"/>
      <c r="F83" s="34"/>
      <c r="G83" s="34"/>
      <c r="H83" s="34"/>
      <c r="I83" s="34"/>
      <c r="J83" s="34"/>
      <c r="K83" s="34"/>
      <c r="L83" s="64">
        <f>IF(E14="Vyplň údaj","",E14)</f>
      </c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28" t="s">
        <v>39</v>
      </c>
      <c r="AJ83" s="34"/>
      <c r="AK83" s="34"/>
      <c r="AL83" s="34"/>
      <c r="AM83" s="215" t="str">
        <f>IF(E20="","",E20)</f>
        <v> </v>
      </c>
      <c r="AN83" s="205"/>
      <c r="AO83" s="205"/>
      <c r="AP83" s="205"/>
      <c r="AQ83" s="35"/>
      <c r="AS83" s="218"/>
      <c r="AT83" s="205"/>
      <c r="AU83" s="34"/>
      <c r="AV83" s="34"/>
      <c r="AW83" s="34"/>
      <c r="AX83" s="34"/>
      <c r="AY83" s="34"/>
      <c r="AZ83" s="34"/>
      <c r="BA83" s="34"/>
      <c r="BB83" s="34"/>
      <c r="BC83" s="34"/>
      <c r="BD83" s="73"/>
    </row>
    <row r="84" spans="2:56" s="1" customFormat="1" ht="10.5" customHeight="1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5"/>
      <c r="AS84" s="218"/>
      <c r="AT84" s="205"/>
      <c r="AU84" s="34"/>
      <c r="AV84" s="34"/>
      <c r="AW84" s="34"/>
      <c r="AX84" s="34"/>
      <c r="AY84" s="34"/>
      <c r="AZ84" s="34"/>
      <c r="BA84" s="34"/>
      <c r="BB84" s="34"/>
      <c r="BC84" s="34"/>
      <c r="BD84" s="73"/>
    </row>
    <row r="85" spans="2:56" s="1" customFormat="1" ht="29.25" customHeight="1">
      <c r="B85" s="33"/>
      <c r="C85" s="219" t="s">
        <v>62</v>
      </c>
      <c r="D85" s="220"/>
      <c r="E85" s="220"/>
      <c r="F85" s="220"/>
      <c r="G85" s="220"/>
      <c r="H85" s="74"/>
      <c r="I85" s="221" t="s">
        <v>63</v>
      </c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1" t="s">
        <v>64</v>
      </c>
      <c r="AH85" s="220"/>
      <c r="AI85" s="220"/>
      <c r="AJ85" s="220"/>
      <c r="AK85" s="220"/>
      <c r="AL85" s="220"/>
      <c r="AM85" s="220"/>
      <c r="AN85" s="221" t="s">
        <v>65</v>
      </c>
      <c r="AO85" s="220"/>
      <c r="AP85" s="222"/>
      <c r="AQ85" s="35"/>
      <c r="AS85" s="75" t="s">
        <v>66</v>
      </c>
      <c r="AT85" s="76" t="s">
        <v>67</v>
      </c>
      <c r="AU85" s="76" t="s">
        <v>68</v>
      </c>
      <c r="AV85" s="76" t="s">
        <v>69</v>
      </c>
      <c r="AW85" s="76" t="s">
        <v>70</v>
      </c>
      <c r="AX85" s="76" t="s">
        <v>71</v>
      </c>
      <c r="AY85" s="76" t="s">
        <v>72</v>
      </c>
      <c r="AZ85" s="76" t="s">
        <v>73</v>
      </c>
      <c r="BA85" s="76" t="s">
        <v>74</v>
      </c>
      <c r="BB85" s="76" t="s">
        <v>75</v>
      </c>
      <c r="BC85" s="76" t="s">
        <v>76</v>
      </c>
      <c r="BD85" s="77" t="s">
        <v>77</v>
      </c>
    </row>
    <row r="86" spans="2:56" s="1" customFormat="1" ht="10.5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5"/>
      <c r="AS86" s="78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50"/>
    </row>
    <row r="87" spans="2:76" s="4" customFormat="1" ht="32.25" customHeight="1">
      <c r="B87" s="66"/>
      <c r="C87" s="79" t="s">
        <v>78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208">
        <f>ROUND(AG88,1)</f>
        <v>0</v>
      </c>
      <c r="AH87" s="208"/>
      <c r="AI87" s="208"/>
      <c r="AJ87" s="208"/>
      <c r="AK87" s="208"/>
      <c r="AL87" s="208"/>
      <c r="AM87" s="208"/>
      <c r="AN87" s="209">
        <f>SUM(AG87,AT87)</f>
        <v>0</v>
      </c>
      <c r="AO87" s="209"/>
      <c r="AP87" s="209"/>
      <c r="AQ87" s="69"/>
      <c r="AS87" s="81">
        <f>ROUND(AS88,1)</f>
        <v>0</v>
      </c>
      <c r="AT87" s="82">
        <f>ROUND(SUM(AV87:AW87),1)</f>
        <v>0</v>
      </c>
      <c r="AU87" s="83">
        <f>ROUND(AU88,5)</f>
        <v>0</v>
      </c>
      <c r="AV87" s="82">
        <f>ROUND(AZ87*L31,1)</f>
        <v>0</v>
      </c>
      <c r="AW87" s="82">
        <f>ROUND(BA87*L32,1)</f>
        <v>0</v>
      </c>
      <c r="AX87" s="82">
        <f>ROUND(BB87*L31,1)</f>
        <v>0</v>
      </c>
      <c r="AY87" s="82">
        <f>ROUND(BC87*L32,1)</f>
        <v>0</v>
      </c>
      <c r="AZ87" s="82">
        <f>ROUND(AZ88,1)</f>
        <v>0</v>
      </c>
      <c r="BA87" s="82">
        <f>ROUND(BA88,1)</f>
        <v>0</v>
      </c>
      <c r="BB87" s="82">
        <f>ROUND(BB88,1)</f>
        <v>0</v>
      </c>
      <c r="BC87" s="82">
        <f>ROUND(BC88,1)</f>
        <v>0</v>
      </c>
      <c r="BD87" s="84">
        <f>ROUND(BD88,1)</f>
        <v>0</v>
      </c>
      <c r="BS87" s="85" t="s">
        <v>79</v>
      </c>
      <c r="BT87" s="85" t="s">
        <v>80</v>
      </c>
      <c r="BU87" s="86" t="s">
        <v>81</v>
      </c>
      <c r="BV87" s="85" t="s">
        <v>82</v>
      </c>
      <c r="BW87" s="85" t="s">
        <v>83</v>
      </c>
      <c r="BX87" s="85" t="s">
        <v>84</v>
      </c>
    </row>
    <row r="88" spans="1:76" s="5" customFormat="1" ht="27" customHeight="1">
      <c r="A88" s="195" t="s">
        <v>575</v>
      </c>
      <c r="B88" s="87"/>
      <c r="C88" s="88"/>
      <c r="D88" s="212" t="s">
        <v>85</v>
      </c>
      <c r="E88" s="211"/>
      <c r="F88" s="211"/>
      <c r="G88" s="211"/>
      <c r="H88" s="211"/>
      <c r="I88" s="89"/>
      <c r="J88" s="212" t="s">
        <v>86</v>
      </c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0">
        <f>'2016-33b - Opravy omítek ...'!M30</f>
        <v>0</v>
      </c>
      <c r="AH88" s="211"/>
      <c r="AI88" s="211"/>
      <c r="AJ88" s="211"/>
      <c r="AK88" s="211"/>
      <c r="AL88" s="211"/>
      <c r="AM88" s="211"/>
      <c r="AN88" s="210">
        <f>SUM(AG88,AT88)</f>
        <v>0</v>
      </c>
      <c r="AO88" s="211"/>
      <c r="AP88" s="211"/>
      <c r="AQ88" s="90"/>
      <c r="AS88" s="91">
        <f>'2016-33b - Opravy omítek ...'!M28</f>
        <v>0</v>
      </c>
      <c r="AT88" s="92">
        <f>ROUND(SUM(AV88:AW88),1)</f>
        <v>0</v>
      </c>
      <c r="AU88" s="93">
        <f>'2016-33b - Opravy omítek ...'!W133</f>
        <v>0</v>
      </c>
      <c r="AV88" s="92">
        <f>'2016-33b - Opravy omítek ...'!M32</f>
        <v>0</v>
      </c>
      <c r="AW88" s="92">
        <f>'2016-33b - Opravy omítek ...'!M33</f>
        <v>0</v>
      </c>
      <c r="AX88" s="92">
        <f>'2016-33b - Opravy omítek ...'!M34</f>
        <v>0</v>
      </c>
      <c r="AY88" s="92">
        <f>'2016-33b - Opravy omítek ...'!M35</f>
        <v>0</v>
      </c>
      <c r="AZ88" s="92">
        <f>'2016-33b - Opravy omítek ...'!H32</f>
        <v>0</v>
      </c>
      <c r="BA88" s="92">
        <f>'2016-33b - Opravy omítek ...'!H33</f>
        <v>0</v>
      </c>
      <c r="BB88" s="92">
        <f>'2016-33b - Opravy omítek ...'!H34</f>
        <v>0</v>
      </c>
      <c r="BC88" s="92">
        <f>'2016-33b - Opravy omítek ...'!H35</f>
        <v>0</v>
      </c>
      <c r="BD88" s="94">
        <f>'2016-33b - Opravy omítek ...'!H36</f>
        <v>0</v>
      </c>
      <c r="BT88" s="95" t="s">
        <v>23</v>
      </c>
      <c r="BV88" s="95" t="s">
        <v>82</v>
      </c>
      <c r="BW88" s="95" t="s">
        <v>87</v>
      </c>
      <c r="BX88" s="95" t="s">
        <v>83</v>
      </c>
    </row>
    <row r="89" spans="2:43" ht="13.5"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2"/>
    </row>
    <row r="90" spans="2:48" s="1" customFormat="1" ht="30" customHeight="1">
      <c r="B90" s="33"/>
      <c r="C90" s="79" t="s">
        <v>88</v>
      </c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209">
        <f>ROUND(SUM(AG91:AG94),1)</f>
        <v>0</v>
      </c>
      <c r="AH90" s="205"/>
      <c r="AI90" s="205"/>
      <c r="AJ90" s="205"/>
      <c r="AK90" s="205"/>
      <c r="AL90" s="205"/>
      <c r="AM90" s="205"/>
      <c r="AN90" s="209">
        <f>ROUND(SUM(AN91:AN94),1)</f>
        <v>0</v>
      </c>
      <c r="AO90" s="205"/>
      <c r="AP90" s="205"/>
      <c r="AQ90" s="35"/>
      <c r="AS90" s="75" t="s">
        <v>89</v>
      </c>
      <c r="AT90" s="76" t="s">
        <v>90</v>
      </c>
      <c r="AU90" s="76" t="s">
        <v>44</v>
      </c>
      <c r="AV90" s="77" t="s">
        <v>67</v>
      </c>
    </row>
    <row r="91" spans="2:89" s="1" customFormat="1" ht="19.5" customHeight="1">
      <c r="B91" s="33"/>
      <c r="C91" s="34"/>
      <c r="D91" s="96" t="s">
        <v>91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206">
        <f>ROUND(AG87*AS91,1)</f>
        <v>0</v>
      </c>
      <c r="AH91" s="205"/>
      <c r="AI91" s="205"/>
      <c r="AJ91" s="205"/>
      <c r="AK91" s="205"/>
      <c r="AL91" s="205"/>
      <c r="AM91" s="205"/>
      <c r="AN91" s="207">
        <f>ROUND(AG91+AV91,1)</f>
        <v>0</v>
      </c>
      <c r="AO91" s="205"/>
      <c r="AP91" s="205"/>
      <c r="AQ91" s="35"/>
      <c r="AS91" s="97">
        <v>0</v>
      </c>
      <c r="AT91" s="98" t="s">
        <v>92</v>
      </c>
      <c r="AU91" s="98" t="s">
        <v>45</v>
      </c>
      <c r="AV91" s="99">
        <f>ROUND(IF(AU91="základní",AG91*L31,IF(AU91="snížená",AG91*L32,0)),1)</f>
        <v>0</v>
      </c>
      <c r="BV91" s="16" t="s">
        <v>93</v>
      </c>
      <c r="BY91" s="100">
        <f>IF(AU91="základní",AV91,0)</f>
        <v>0</v>
      </c>
      <c r="BZ91" s="100">
        <f>IF(AU91="snížená",AV91,0)</f>
        <v>0</v>
      </c>
      <c r="CA91" s="100">
        <v>0</v>
      </c>
      <c r="CB91" s="100">
        <v>0</v>
      </c>
      <c r="CC91" s="100">
        <v>0</v>
      </c>
      <c r="CD91" s="100">
        <f>IF(AU91="základní",AG91,0)</f>
        <v>0</v>
      </c>
      <c r="CE91" s="100">
        <f>IF(AU91="snížená",AG91,0)</f>
        <v>0</v>
      </c>
      <c r="CF91" s="100">
        <f>IF(AU91="zákl. přenesená",AG91,0)</f>
        <v>0</v>
      </c>
      <c r="CG91" s="100">
        <f>IF(AU91="sníž. přenesená",AG91,0)</f>
        <v>0</v>
      </c>
      <c r="CH91" s="100">
        <f>IF(AU91="nulová",AG91,0)</f>
        <v>0</v>
      </c>
      <c r="CI91" s="16">
        <f>IF(AU91="základní",1,IF(AU91="snížená",2,IF(AU91="zákl. přenesená",4,IF(AU91="sníž. přenesená",5,3))))</f>
        <v>1</v>
      </c>
      <c r="CJ91" s="16">
        <f>IF(AT91="stavební čast",1,IF(8891="investiční čast",2,3))</f>
        <v>1</v>
      </c>
      <c r="CK91" s="16" t="str">
        <f>IF(D91="Vyplň vlastní","","x")</f>
        <v>x</v>
      </c>
    </row>
    <row r="92" spans="2:89" s="1" customFormat="1" ht="19.5" customHeight="1">
      <c r="B92" s="33"/>
      <c r="C92" s="34"/>
      <c r="D92" s="204" t="s">
        <v>94</v>
      </c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34"/>
      <c r="AD92" s="34"/>
      <c r="AE92" s="34"/>
      <c r="AF92" s="34"/>
      <c r="AG92" s="206">
        <f>AG87*AS92</f>
        <v>0</v>
      </c>
      <c r="AH92" s="205"/>
      <c r="AI92" s="205"/>
      <c r="AJ92" s="205"/>
      <c r="AK92" s="205"/>
      <c r="AL92" s="205"/>
      <c r="AM92" s="205"/>
      <c r="AN92" s="207">
        <f>AG92+AV92</f>
        <v>0</v>
      </c>
      <c r="AO92" s="205"/>
      <c r="AP92" s="205"/>
      <c r="AQ92" s="35"/>
      <c r="AS92" s="101">
        <v>0</v>
      </c>
      <c r="AT92" s="102" t="s">
        <v>92</v>
      </c>
      <c r="AU92" s="102" t="s">
        <v>45</v>
      </c>
      <c r="AV92" s="103">
        <f>ROUND(IF(AU92="nulová",0,IF(OR(AU92="základní",AU92="zákl. přenesená"),AG92*L31,AG92*L32)),1)</f>
        <v>0</v>
      </c>
      <c r="BV92" s="16" t="s">
        <v>95</v>
      </c>
      <c r="BY92" s="100">
        <f>IF(AU92="základní",AV92,0)</f>
        <v>0</v>
      </c>
      <c r="BZ92" s="100">
        <f>IF(AU92="snížená",AV92,0)</f>
        <v>0</v>
      </c>
      <c r="CA92" s="100">
        <f>IF(AU92="zákl. přenesená",AV92,0)</f>
        <v>0</v>
      </c>
      <c r="CB92" s="100">
        <f>IF(AU92="sníž. přenesená",AV92,0)</f>
        <v>0</v>
      </c>
      <c r="CC92" s="100">
        <f>IF(AU92="nulová",AV92,0)</f>
        <v>0</v>
      </c>
      <c r="CD92" s="100">
        <f>IF(AU92="základní",AG92,0)</f>
        <v>0</v>
      </c>
      <c r="CE92" s="100">
        <f>IF(AU92="snížená",AG92,0)</f>
        <v>0</v>
      </c>
      <c r="CF92" s="100">
        <f>IF(AU92="zákl. přenesená",AG92,0)</f>
        <v>0</v>
      </c>
      <c r="CG92" s="100">
        <f>IF(AU92="sníž. přenesená",AG92,0)</f>
        <v>0</v>
      </c>
      <c r="CH92" s="100">
        <f>IF(AU92="nulová",AG92,0)</f>
        <v>0</v>
      </c>
      <c r="CI92" s="16">
        <f>IF(AU92="základní",1,IF(AU92="snížená",2,IF(AU92="zákl. přenesená",4,IF(AU92="sníž. přenesená",5,3))))</f>
        <v>1</v>
      </c>
      <c r="CJ92" s="16">
        <f>IF(AT92="stavební čast",1,IF(8892="investiční čast",2,3))</f>
        <v>1</v>
      </c>
      <c r="CK92" s="16">
        <f>IF(D92="Vyplň vlastní","","x")</f>
      </c>
    </row>
    <row r="93" spans="2:89" s="1" customFormat="1" ht="19.5" customHeight="1">
      <c r="B93" s="33"/>
      <c r="C93" s="34"/>
      <c r="D93" s="204" t="s">
        <v>94</v>
      </c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  <c r="AA93" s="205"/>
      <c r="AB93" s="205"/>
      <c r="AC93" s="34"/>
      <c r="AD93" s="34"/>
      <c r="AE93" s="34"/>
      <c r="AF93" s="34"/>
      <c r="AG93" s="206">
        <f>AG87*AS93</f>
        <v>0</v>
      </c>
      <c r="AH93" s="205"/>
      <c r="AI93" s="205"/>
      <c r="AJ93" s="205"/>
      <c r="AK93" s="205"/>
      <c r="AL93" s="205"/>
      <c r="AM93" s="205"/>
      <c r="AN93" s="207">
        <f>AG93+AV93</f>
        <v>0</v>
      </c>
      <c r="AO93" s="205"/>
      <c r="AP93" s="205"/>
      <c r="AQ93" s="35"/>
      <c r="AS93" s="101">
        <v>0</v>
      </c>
      <c r="AT93" s="102" t="s">
        <v>92</v>
      </c>
      <c r="AU93" s="102" t="s">
        <v>45</v>
      </c>
      <c r="AV93" s="103">
        <f>ROUND(IF(AU93="nulová",0,IF(OR(AU93="základní",AU93="zákl. přenesená"),AG93*L31,AG93*L32)),1)</f>
        <v>0</v>
      </c>
      <c r="BV93" s="16" t="s">
        <v>95</v>
      </c>
      <c r="BY93" s="100">
        <f>IF(AU93="základní",AV93,0)</f>
        <v>0</v>
      </c>
      <c r="BZ93" s="100">
        <f>IF(AU93="snížená",AV93,0)</f>
        <v>0</v>
      </c>
      <c r="CA93" s="100">
        <f>IF(AU93="zákl. přenesená",AV93,0)</f>
        <v>0</v>
      </c>
      <c r="CB93" s="100">
        <f>IF(AU93="sníž. přenesená",AV93,0)</f>
        <v>0</v>
      </c>
      <c r="CC93" s="100">
        <f>IF(AU93="nulová",AV93,0)</f>
        <v>0</v>
      </c>
      <c r="CD93" s="100">
        <f>IF(AU93="základní",AG93,0)</f>
        <v>0</v>
      </c>
      <c r="CE93" s="100">
        <f>IF(AU93="snížená",AG93,0)</f>
        <v>0</v>
      </c>
      <c r="CF93" s="100">
        <f>IF(AU93="zákl. přenesená",AG93,0)</f>
        <v>0</v>
      </c>
      <c r="CG93" s="100">
        <f>IF(AU93="sníž. přenesená",AG93,0)</f>
        <v>0</v>
      </c>
      <c r="CH93" s="100">
        <f>IF(AU93="nulová",AG93,0)</f>
        <v>0</v>
      </c>
      <c r="CI93" s="16">
        <f>IF(AU93="základní",1,IF(AU93="snížená",2,IF(AU93="zákl. přenesená",4,IF(AU93="sníž. přenesená",5,3))))</f>
        <v>1</v>
      </c>
      <c r="CJ93" s="16">
        <f>IF(AT93="stavební čast",1,IF(8893="investiční čast",2,3))</f>
        <v>1</v>
      </c>
      <c r="CK93" s="16">
        <f>IF(D93="Vyplň vlastní","","x")</f>
      </c>
    </row>
    <row r="94" spans="2:89" s="1" customFormat="1" ht="19.5" customHeight="1">
      <c r="B94" s="33"/>
      <c r="C94" s="34"/>
      <c r="D94" s="204" t="s">
        <v>94</v>
      </c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5"/>
      <c r="AA94" s="205"/>
      <c r="AB94" s="205"/>
      <c r="AC94" s="34"/>
      <c r="AD94" s="34"/>
      <c r="AE94" s="34"/>
      <c r="AF94" s="34"/>
      <c r="AG94" s="206">
        <f>AG87*AS94</f>
        <v>0</v>
      </c>
      <c r="AH94" s="205"/>
      <c r="AI94" s="205"/>
      <c r="AJ94" s="205"/>
      <c r="AK94" s="205"/>
      <c r="AL94" s="205"/>
      <c r="AM94" s="205"/>
      <c r="AN94" s="207">
        <f>AG94+AV94</f>
        <v>0</v>
      </c>
      <c r="AO94" s="205"/>
      <c r="AP94" s="205"/>
      <c r="AQ94" s="35"/>
      <c r="AS94" s="104">
        <v>0</v>
      </c>
      <c r="AT94" s="105" t="s">
        <v>92</v>
      </c>
      <c r="AU94" s="105" t="s">
        <v>45</v>
      </c>
      <c r="AV94" s="106">
        <f>ROUND(IF(AU94="nulová",0,IF(OR(AU94="základní",AU94="zákl. přenesená"),AG94*L31,AG94*L32)),1)</f>
        <v>0</v>
      </c>
      <c r="BV94" s="16" t="s">
        <v>95</v>
      </c>
      <c r="BY94" s="100">
        <f>IF(AU94="základní",AV94,0)</f>
        <v>0</v>
      </c>
      <c r="BZ94" s="100">
        <f>IF(AU94="snížená",AV94,0)</f>
        <v>0</v>
      </c>
      <c r="CA94" s="100">
        <f>IF(AU94="zákl. přenesená",AV94,0)</f>
        <v>0</v>
      </c>
      <c r="CB94" s="100">
        <f>IF(AU94="sníž. přenesená",AV94,0)</f>
        <v>0</v>
      </c>
      <c r="CC94" s="100">
        <f>IF(AU94="nulová",AV94,0)</f>
        <v>0</v>
      </c>
      <c r="CD94" s="100">
        <f>IF(AU94="základní",AG94,0)</f>
        <v>0</v>
      </c>
      <c r="CE94" s="100">
        <f>IF(AU94="snížená",AG94,0)</f>
        <v>0</v>
      </c>
      <c r="CF94" s="100">
        <f>IF(AU94="zákl. přenesená",AG94,0)</f>
        <v>0</v>
      </c>
      <c r="CG94" s="100">
        <f>IF(AU94="sníž. přenesená",AG94,0)</f>
        <v>0</v>
      </c>
      <c r="CH94" s="100">
        <f>IF(AU94="nulová",AG94,0)</f>
        <v>0</v>
      </c>
      <c r="CI94" s="16">
        <f>IF(AU94="základní",1,IF(AU94="snížená",2,IF(AU94="zákl. přenesená",4,IF(AU94="sníž. přenesená",5,3))))</f>
        <v>1</v>
      </c>
      <c r="CJ94" s="16">
        <f>IF(AT94="stavební čast",1,IF(8894="investiční čast",2,3))</f>
        <v>1</v>
      </c>
      <c r="CK94" s="16">
        <f>IF(D94="Vyplň vlastní","","x")</f>
      </c>
    </row>
    <row r="95" spans="2:43" s="1" customFormat="1" ht="10.5" customHeight="1"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5"/>
    </row>
    <row r="96" spans="2:43" s="1" customFormat="1" ht="30" customHeight="1">
      <c r="B96" s="33"/>
      <c r="C96" s="107" t="s">
        <v>96</v>
      </c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201">
        <f>ROUND(AG87+AG90,1)</f>
        <v>0</v>
      </c>
      <c r="AH96" s="201"/>
      <c r="AI96" s="201"/>
      <c r="AJ96" s="201"/>
      <c r="AK96" s="201"/>
      <c r="AL96" s="201"/>
      <c r="AM96" s="201"/>
      <c r="AN96" s="201">
        <f>AN87+AN90</f>
        <v>0</v>
      </c>
      <c r="AO96" s="201"/>
      <c r="AP96" s="201"/>
      <c r="AQ96" s="35"/>
    </row>
    <row r="97" spans="2:43" s="1" customFormat="1" ht="6.75" customHeight="1">
      <c r="B97" s="57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9"/>
    </row>
  </sheetData>
  <sheetProtection password="CC35" sheet="1" objects="1" scenarios="1" formatColumns="0" formatRows="0" sort="0" autoFilter="0"/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AG96:AM96"/>
    <mergeCell ref="AN96:AP96"/>
    <mergeCell ref="AR2:BE2"/>
    <mergeCell ref="D94:AB94"/>
    <mergeCell ref="AG94:AM94"/>
    <mergeCell ref="AN94:AP94"/>
    <mergeCell ref="AG87:AM87"/>
    <mergeCell ref="AN87:AP87"/>
    <mergeCell ref="AG90:AM90"/>
    <mergeCell ref="AN90:AP90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2016-33b - Opravy omítek ...'!C2" tooltip="2016-33b - Opravy omítek ...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7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C132" sqref="C132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7" width="11.140625" style="0" customWidth="1"/>
    <col min="8" max="8" width="12.421875" style="0" customWidth="1"/>
    <col min="9" max="9" width="7.00390625" style="0" customWidth="1"/>
    <col min="10" max="10" width="5.140625" style="0" customWidth="1"/>
    <col min="11" max="11" width="11.421875" style="0" customWidth="1"/>
    <col min="12" max="12" width="12.00390625" style="0" customWidth="1"/>
    <col min="13" max="14" width="6.00390625" style="0" customWidth="1"/>
    <col min="15" max="15" width="2.00390625" style="0" customWidth="1"/>
    <col min="16" max="16" width="12.421875" style="0" customWidth="1"/>
    <col min="17" max="17" width="4.140625" style="0" customWidth="1"/>
    <col min="18" max="18" width="1.7109375" style="0" customWidth="1"/>
    <col min="19" max="19" width="8.140625" style="0" customWidth="1"/>
    <col min="20" max="20" width="29.7109375" style="0" hidden="1" customWidth="1"/>
    <col min="21" max="21" width="16.28125" style="0" hidden="1" customWidth="1"/>
    <col min="22" max="22" width="12.28125" style="0" hidden="1" customWidth="1"/>
    <col min="23" max="23" width="16.28125" style="0" hidden="1" customWidth="1"/>
    <col min="24" max="24" width="12.140625" style="0" hidden="1" customWidth="1"/>
    <col min="25" max="25" width="15.00390625" style="0" hidden="1" customWidth="1"/>
    <col min="26" max="26" width="11.00390625" style="0" hidden="1" customWidth="1"/>
    <col min="27" max="27" width="15.00390625" style="0" hidden="1" customWidth="1"/>
    <col min="28" max="28" width="16.28125" style="0" hidden="1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4" width="0" style="0" hidden="1" customWidth="1"/>
  </cols>
  <sheetData>
    <row r="1" spans="1:66" ht="21.75" customHeight="1">
      <c r="A1" s="200"/>
      <c r="B1" s="197"/>
      <c r="C1" s="197"/>
      <c r="D1" s="198" t="s">
        <v>1</v>
      </c>
      <c r="E1" s="197"/>
      <c r="F1" s="199" t="s">
        <v>576</v>
      </c>
      <c r="G1" s="199"/>
      <c r="H1" s="243" t="s">
        <v>577</v>
      </c>
      <c r="I1" s="243"/>
      <c r="J1" s="243"/>
      <c r="K1" s="243"/>
      <c r="L1" s="199" t="s">
        <v>578</v>
      </c>
      <c r="M1" s="197"/>
      <c r="N1" s="197"/>
      <c r="O1" s="198" t="s">
        <v>97</v>
      </c>
      <c r="P1" s="197"/>
      <c r="Q1" s="197"/>
      <c r="R1" s="197"/>
      <c r="S1" s="199" t="s">
        <v>579</v>
      </c>
      <c r="T1" s="199"/>
      <c r="U1" s="200"/>
      <c r="V1" s="200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75" customHeight="1">
      <c r="C2" s="231" t="s">
        <v>5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S2" s="202" t="s">
        <v>6</v>
      </c>
      <c r="T2" s="203"/>
      <c r="U2" s="203"/>
      <c r="V2" s="203"/>
      <c r="W2" s="203"/>
      <c r="X2" s="203"/>
      <c r="Y2" s="203"/>
      <c r="Z2" s="203"/>
      <c r="AA2" s="203"/>
      <c r="AB2" s="203"/>
      <c r="AC2" s="203"/>
      <c r="AT2" s="16" t="s">
        <v>87</v>
      </c>
    </row>
    <row r="3" spans="2:46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98</v>
      </c>
    </row>
    <row r="4" spans="2:46" ht="36.75" customHeight="1">
      <c r="B4" s="20"/>
      <c r="C4" s="230" t="s">
        <v>99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2"/>
      <c r="T4" s="23" t="s">
        <v>11</v>
      </c>
      <c r="AT4" s="16" t="s">
        <v>4</v>
      </c>
    </row>
    <row r="5" spans="2:18" ht="6.7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2:18" ht="24.75" customHeight="1">
      <c r="B6" s="20"/>
      <c r="C6" s="21"/>
      <c r="D6" s="28" t="s">
        <v>17</v>
      </c>
      <c r="E6" s="21"/>
      <c r="F6" s="282" t="str">
        <f>'Rekapitulace stavby'!K6</f>
        <v>MF - opravy dvora</v>
      </c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1"/>
      <c r="R6" s="22"/>
    </row>
    <row r="7" spans="2:18" s="1" customFormat="1" ht="32.25" customHeight="1">
      <c r="B7" s="33"/>
      <c r="C7" s="34"/>
      <c r="D7" s="27" t="s">
        <v>100</v>
      </c>
      <c r="E7" s="34"/>
      <c r="F7" s="237" t="s">
        <v>101</v>
      </c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34"/>
      <c r="R7" s="35"/>
    </row>
    <row r="8" spans="2:18" s="1" customFormat="1" ht="14.25" customHeight="1">
      <c r="B8" s="33"/>
      <c r="C8" s="34"/>
      <c r="D8" s="28" t="s">
        <v>20</v>
      </c>
      <c r="E8" s="34"/>
      <c r="F8" s="26" t="s">
        <v>21</v>
      </c>
      <c r="G8" s="34"/>
      <c r="H8" s="34"/>
      <c r="I8" s="34"/>
      <c r="J8" s="34"/>
      <c r="K8" s="34"/>
      <c r="L8" s="34"/>
      <c r="M8" s="28" t="s">
        <v>22</v>
      </c>
      <c r="N8" s="34"/>
      <c r="O8" s="26" t="s">
        <v>21</v>
      </c>
      <c r="P8" s="34"/>
      <c r="Q8" s="34"/>
      <c r="R8" s="35"/>
    </row>
    <row r="9" spans="2:18" s="1" customFormat="1" ht="14.25" customHeight="1">
      <c r="B9" s="33"/>
      <c r="C9" s="34"/>
      <c r="D9" s="28" t="s">
        <v>24</v>
      </c>
      <c r="E9" s="34"/>
      <c r="F9" s="26" t="s">
        <v>25</v>
      </c>
      <c r="G9" s="34"/>
      <c r="H9" s="34"/>
      <c r="I9" s="34"/>
      <c r="J9" s="34"/>
      <c r="K9" s="34"/>
      <c r="L9" s="34"/>
      <c r="M9" s="28" t="s">
        <v>26</v>
      </c>
      <c r="N9" s="34"/>
      <c r="O9" s="292" t="str">
        <f>'Rekapitulace stavby'!AN8</f>
        <v>13.04.2016</v>
      </c>
      <c r="P9" s="205"/>
      <c r="Q9" s="34"/>
      <c r="R9" s="35"/>
    </row>
    <row r="10" spans="2:18" s="1" customFormat="1" ht="10.5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25" customHeight="1">
      <c r="B11" s="33"/>
      <c r="C11" s="34"/>
      <c r="D11" s="28" t="s">
        <v>30</v>
      </c>
      <c r="E11" s="34"/>
      <c r="F11" s="34"/>
      <c r="G11" s="34"/>
      <c r="H11" s="34"/>
      <c r="I11" s="34"/>
      <c r="J11" s="34"/>
      <c r="K11" s="34"/>
      <c r="L11" s="34"/>
      <c r="M11" s="28" t="s">
        <v>31</v>
      </c>
      <c r="N11" s="34"/>
      <c r="O11" s="236" t="s">
        <v>21</v>
      </c>
      <c r="P11" s="205"/>
      <c r="Q11" s="34"/>
      <c r="R11" s="35"/>
    </row>
    <row r="12" spans="2:18" s="1" customFormat="1" ht="18" customHeight="1">
      <c r="B12" s="33"/>
      <c r="C12" s="34"/>
      <c r="D12" s="34"/>
      <c r="E12" s="26" t="s">
        <v>32</v>
      </c>
      <c r="F12" s="34"/>
      <c r="G12" s="34"/>
      <c r="H12" s="34"/>
      <c r="I12" s="34"/>
      <c r="J12" s="34"/>
      <c r="K12" s="34"/>
      <c r="L12" s="34"/>
      <c r="M12" s="28" t="s">
        <v>33</v>
      </c>
      <c r="N12" s="34"/>
      <c r="O12" s="236" t="s">
        <v>21</v>
      </c>
      <c r="P12" s="205"/>
      <c r="Q12" s="34"/>
      <c r="R12" s="35"/>
    </row>
    <row r="13" spans="2:18" s="1" customFormat="1" ht="6.7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25" customHeight="1">
      <c r="B14" s="33"/>
      <c r="C14" s="34"/>
      <c r="D14" s="28" t="s">
        <v>34</v>
      </c>
      <c r="E14" s="34"/>
      <c r="F14" s="34"/>
      <c r="G14" s="34"/>
      <c r="H14" s="34"/>
      <c r="I14" s="34"/>
      <c r="J14" s="34"/>
      <c r="K14" s="34"/>
      <c r="L14" s="34"/>
      <c r="M14" s="28" t="s">
        <v>31</v>
      </c>
      <c r="N14" s="34"/>
      <c r="O14" s="291" t="s">
        <v>21</v>
      </c>
      <c r="P14" s="205"/>
      <c r="Q14" s="34"/>
      <c r="R14" s="35"/>
    </row>
    <row r="15" spans="2:18" s="1" customFormat="1" ht="18" customHeight="1">
      <c r="B15" s="33"/>
      <c r="C15" s="34"/>
      <c r="D15" s="34"/>
      <c r="E15" s="291" t="s">
        <v>580</v>
      </c>
      <c r="F15" s="205"/>
      <c r="G15" s="205"/>
      <c r="H15" s="205"/>
      <c r="I15" s="205"/>
      <c r="J15" s="205"/>
      <c r="K15" s="205"/>
      <c r="L15" s="205"/>
      <c r="M15" s="28" t="s">
        <v>33</v>
      </c>
      <c r="N15" s="34"/>
      <c r="O15" s="291" t="s">
        <v>21</v>
      </c>
      <c r="P15" s="205"/>
      <c r="Q15" s="34"/>
      <c r="R15" s="35"/>
    </row>
    <row r="16" spans="2:18" s="1" customFormat="1" ht="6.7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25" customHeight="1">
      <c r="B17" s="33"/>
      <c r="C17" s="34"/>
      <c r="D17" s="28" t="s">
        <v>36</v>
      </c>
      <c r="E17" s="34"/>
      <c r="F17" s="34"/>
      <c r="G17" s="34"/>
      <c r="H17" s="34"/>
      <c r="I17" s="34"/>
      <c r="J17" s="34"/>
      <c r="K17" s="34"/>
      <c r="L17" s="34"/>
      <c r="M17" s="28" t="s">
        <v>31</v>
      </c>
      <c r="N17" s="34"/>
      <c r="O17" s="236">
        <f>IF('Rekapitulace stavby'!AN16="","",'Rekapitulace stavby'!AN16)</f>
      </c>
      <c r="P17" s="205"/>
      <c r="Q17" s="34"/>
      <c r="R17" s="35"/>
    </row>
    <row r="18" spans="2:18" s="1" customFormat="1" ht="18" customHeight="1">
      <c r="B18" s="33"/>
      <c r="C18" s="34"/>
      <c r="D18" s="34"/>
      <c r="E18" s="26" t="str">
        <f>IF('Rekapitulace stavby'!E17="","",'Rekapitulace stavby'!E17)</f>
        <v> </v>
      </c>
      <c r="F18" s="34"/>
      <c r="G18" s="34"/>
      <c r="H18" s="34"/>
      <c r="I18" s="34"/>
      <c r="J18" s="34"/>
      <c r="K18" s="34"/>
      <c r="L18" s="34"/>
      <c r="M18" s="28" t="s">
        <v>33</v>
      </c>
      <c r="N18" s="34"/>
      <c r="O18" s="236">
        <f>IF('Rekapitulace stavby'!AN17="","",'Rekapitulace stavby'!AN17)</f>
      </c>
      <c r="P18" s="205"/>
      <c r="Q18" s="34"/>
      <c r="R18" s="35"/>
    </row>
    <row r="19" spans="2:18" s="1" customFormat="1" ht="6.7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25" customHeight="1">
      <c r="B20" s="33"/>
      <c r="C20" s="34"/>
      <c r="D20" s="28" t="s">
        <v>39</v>
      </c>
      <c r="E20" s="34"/>
      <c r="F20" s="34"/>
      <c r="G20" s="34"/>
      <c r="H20" s="34"/>
      <c r="I20" s="34"/>
      <c r="J20" s="34"/>
      <c r="K20" s="34"/>
      <c r="L20" s="34"/>
      <c r="M20" s="28" t="s">
        <v>31</v>
      </c>
      <c r="N20" s="34"/>
      <c r="O20" s="236">
        <f>IF('Rekapitulace stavby'!AN19="","",'Rekapitulace stavby'!AN19)</f>
      </c>
      <c r="P20" s="205"/>
      <c r="Q20" s="34"/>
      <c r="R20" s="35"/>
    </row>
    <row r="21" spans="2:18" s="1" customFormat="1" ht="18" customHeight="1">
      <c r="B21" s="33"/>
      <c r="C21" s="34"/>
      <c r="D21" s="34"/>
      <c r="E21" s="26" t="str">
        <f>IF('Rekapitulace stavby'!E20="","",'Rekapitulace stavby'!E20)</f>
        <v> </v>
      </c>
      <c r="F21" s="34"/>
      <c r="G21" s="34"/>
      <c r="H21" s="34"/>
      <c r="I21" s="34"/>
      <c r="J21" s="34"/>
      <c r="K21" s="34"/>
      <c r="L21" s="34"/>
      <c r="M21" s="28" t="s">
        <v>33</v>
      </c>
      <c r="N21" s="34"/>
      <c r="O21" s="236">
        <f>IF('Rekapitulace stavby'!AN20="","",'Rekapitulace stavby'!AN20)</f>
      </c>
      <c r="P21" s="205"/>
      <c r="Q21" s="34"/>
      <c r="R21" s="35"/>
    </row>
    <row r="22" spans="2:18" s="1" customFormat="1" ht="6.7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25" customHeight="1">
      <c r="B23" s="33"/>
      <c r="C23" s="34"/>
      <c r="D23" s="28" t="s">
        <v>40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22.5" customHeight="1">
      <c r="B24" s="33"/>
      <c r="C24" s="34"/>
      <c r="D24" s="34"/>
      <c r="E24" s="239" t="s">
        <v>21</v>
      </c>
      <c r="F24" s="205"/>
      <c r="G24" s="205"/>
      <c r="H24" s="205"/>
      <c r="I24" s="205"/>
      <c r="J24" s="205"/>
      <c r="K24" s="205"/>
      <c r="L24" s="205"/>
      <c r="M24" s="34"/>
      <c r="N24" s="34"/>
      <c r="O24" s="34"/>
      <c r="P24" s="34"/>
      <c r="Q24" s="34"/>
      <c r="R24" s="35"/>
    </row>
    <row r="25" spans="2:18" s="1" customFormat="1" ht="6.7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7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25" customHeight="1">
      <c r="B27" s="33"/>
      <c r="C27" s="34"/>
      <c r="D27" s="109" t="s">
        <v>102</v>
      </c>
      <c r="E27" s="34"/>
      <c r="F27" s="34"/>
      <c r="G27" s="34"/>
      <c r="H27" s="34"/>
      <c r="I27" s="34"/>
      <c r="J27" s="34"/>
      <c r="K27" s="34"/>
      <c r="L27" s="34"/>
      <c r="M27" s="240">
        <f>N88</f>
        <v>0</v>
      </c>
      <c r="N27" s="205"/>
      <c r="O27" s="205"/>
      <c r="P27" s="205"/>
      <c r="Q27" s="34"/>
      <c r="R27" s="35"/>
    </row>
    <row r="28" spans="2:18" s="1" customFormat="1" ht="14.25" customHeight="1">
      <c r="B28" s="33"/>
      <c r="C28" s="34"/>
      <c r="D28" s="32" t="s">
        <v>91</v>
      </c>
      <c r="E28" s="34"/>
      <c r="F28" s="34"/>
      <c r="G28" s="34"/>
      <c r="H28" s="34"/>
      <c r="I28" s="34"/>
      <c r="J28" s="34"/>
      <c r="K28" s="34"/>
      <c r="L28" s="34"/>
      <c r="M28" s="240">
        <f>N108</f>
        <v>0</v>
      </c>
      <c r="N28" s="205"/>
      <c r="O28" s="205"/>
      <c r="P28" s="205"/>
      <c r="Q28" s="34"/>
      <c r="R28" s="35"/>
    </row>
    <row r="29" spans="2:18" s="1" customFormat="1" ht="6.7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4.75" customHeight="1">
      <c r="B30" s="33"/>
      <c r="C30" s="34"/>
      <c r="D30" s="110" t="s">
        <v>43</v>
      </c>
      <c r="E30" s="34"/>
      <c r="F30" s="34"/>
      <c r="G30" s="34"/>
      <c r="H30" s="34"/>
      <c r="I30" s="34"/>
      <c r="J30" s="34"/>
      <c r="K30" s="34"/>
      <c r="L30" s="34"/>
      <c r="M30" s="290">
        <f>ROUND(M27+M28,1)</f>
        <v>0</v>
      </c>
      <c r="N30" s="205"/>
      <c r="O30" s="205"/>
      <c r="P30" s="205"/>
      <c r="Q30" s="34"/>
      <c r="R30" s="35"/>
    </row>
    <row r="31" spans="2:18" s="1" customFormat="1" ht="6.7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25" customHeight="1">
      <c r="B32" s="33"/>
      <c r="C32" s="34"/>
      <c r="D32" s="40" t="s">
        <v>44</v>
      </c>
      <c r="E32" s="40" t="s">
        <v>45</v>
      </c>
      <c r="F32" s="41">
        <v>0.21</v>
      </c>
      <c r="G32" s="111" t="s">
        <v>46</v>
      </c>
      <c r="H32" s="288">
        <f>ROUND((((SUM(BE108:BE115)+SUM(BE133:BE366))+SUM(BE368:BE372))),1)</f>
        <v>0</v>
      </c>
      <c r="I32" s="205"/>
      <c r="J32" s="205"/>
      <c r="K32" s="34"/>
      <c r="L32" s="34"/>
      <c r="M32" s="288">
        <f>ROUND(((ROUND((SUM(BE108:BE115)+SUM(BE133:BE366)),1)*F32)+SUM(BE368:BE372)*F32),1)</f>
        <v>0</v>
      </c>
      <c r="N32" s="205"/>
      <c r="O32" s="205"/>
      <c r="P32" s="205"/>
      <c r="Q32" s="34"/>
      <c r="R32" s="35"/>
    </row>
    <row r="33" spans="2:18" s="1" customFormat="1" ht="14.25" customHeight="1">
      <c r="B33" s="33"/>
      <c r="C33" s="34"/>
      <c r="D33" s="34"/>
      <c r="E33" s="40" t="s">
        <v>47</v>
      </c>
      <c r="F33" s="41">
        <v>0.15</v>
      </c>
      <c r="G33" s="111" t="s">
        <v>46</v>
      </c>
      <c r="H33" s="288">
        <f>ROUND((((SUM(BF108:BF115)+SUM(BF133:BF366))+SUM(BF368:BF372))),1)</f>
        <v>0</v>
      </c>
      <c r="I33" s="205"/>
      <c r="J33" s="205"/>
      <c r="K33" s="34"/>
      <c r="L33" s="34"/>
      <c r="M33" s="288">
        <f>ROUND(((ROUND((SUM(BF108:BF115)+SUM(BF133:BF366)),1)*F33)+SUM(BF368:BF372)*F33),1)</f>
        <v>0</v>
      </c>
      <c r="N33" s="205"/>
      <c r="O33" s="205"/>
      <c r="P33" s="205"/>
      <c r="Q33" s="34"/>
      <c r="R33" s="35"/>
    </row>
    <row r="34" spans="2:18" s="1" customFormat="1" ht="14.25" customHeight="1" hidden="1">
      <c r="B34" s="33"/>
      <c r="C34" s="34"/>
      <c r="D34" s="34"/>
      <c r="E34" s="40" t="s">
        <v>48</v>
      </c>
      <c r="F34" s="41">
        <v>0.21</v>
      </c>
      <c r="G34" s="111" t="s">
        <v>46</v>
      </c>
      <c r="H34" s="288">
        <f>ROUND((((SUM(BG108:BG115)+SUM(BG133:BG366))+SUM(BG368:BG372))),1)</f>
        <v>0</v>
      </c>
      <c r="I34" s="205"/>
      <c r="J34" s="205"/>
      <c r="K34" s="34"/>
      <c r="L34" s="34"/>
      <c r="M34" s="288">
        <v>0</v>
      </c>
      <c r="N34" s="205"/>
      <c r="O34" s="205"/>
      <c r="P34" s="205"/>
      <c r="Q34" s="34"/>
      <c r="R34" s="35"/>
    </row>
    <row r="35" spans="2:18" s="1" customFormat="1" ht="14.25" customHeight="1" hidden="1">
      <c r="B35" s="33"/>
      <c r="C35" s="34"/>
      <c r="D35" s="34"/>
      <c r="E35" s="40" t="s">
        <v>49</v>
      </c>
      <c r="F35" s="41">
        <v>0.15</v>
      </c>
      <c r="G35" s="111" t="s">
        <v>46</v>
      </c>
      <c r="H35" s="288">
        <f>ROUND((((SUM(BH108:BH115)+SUM(BH133:BH366))+SUM(BH368:BH372))),1)</f>
        <v>0</v>
      </c>
      <c r="I35" s="205"/>
      <c r="J35" s="205"/>
      <c r="K35" s="34"/>
      <c r="L35" s="34"/>
      <c r="M35" s="288">
        <v>0</v>
      </c>
      <c r="N35" s="205"/>
      <c r="O35" s="205"/>
      <c r="P35" s="205"/>
      <c r="Q35" s="34"/>
      <c r="R35" s="35"/>
    </row>
    <row r="36" spans="2:18" s="1" customFormat="1" ht="14.25" customHeight="1" hidden="1">
      <c r="B36" s="33"/>
      <c r="C36" s="34"/>
      <c r="D36" s="34"/>
      <c r="E36" s="40" t="s">
        <v>50</v>
      </c>
      <c r="F36" s="41">
        <v>0</v>
      </c>
      <c r="G36" s="111" t="s">
        <v>46</v>
      </c>
      <c r="H36" s="288">
        <f>ROUND((((SUM(BI108:BI115)+SUM(BI133:BI366))+SUM(BI368:BI372))),1)</f>
        <v>0</v>
      </c>
      <c r="I36" s="205"/>
      <c r="J36" s="205"/>
      <c r="K36" s="34"/>
      <c r="L36" s="34"/>
      <c r="M36" s="288">
        <v>0</v>
      </c>
      <c r="N36" s="205"/>
      <c r="O36" s="205"/>
      <c r="P36" s="205"/>
      <c r="Q36" s="34"/>
      <c r="R36" s="35"/>
    </row>
    <row r="37" spans="2:18" s="1" customFormat="1" ht="6.7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4.75" customHeight="1">
      <c r="B38" s="33"/>
      <c r="C38" s="108"/>
      <c r="D38" s="112" t="s">
        <v>51</v>
      </c>
      <c r="E38" s="74"/>
      <c r="F38" s="74"/>
      <c r="G38" s="113" t="s">
        <v>52</v>
      </c>
      <c r="H38" s="114" t="s">
        <v>53</v>
      </c>
      <c r="I38" s="74"/>
      <c r="J38" s="74"/>
      <c r="K38" s="74"/>
      <c r="L38" s="289">
        <f>SUM(M30:M36)</f>
        <v>0</v>
      </c>
      <c r="M38" s="220"/>
      <c r="N38" s="220"/>
      <c r="O38" s="220"/>
      <c r="P38" s="222"/>
      <c r="Q38" s="108"/>
      <c r="R38" s="35"/>
    </row>
    <row r="39" spans="2:18" s="1" customFormat="1" ht="14.2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2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ht="13.5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5">
      <c r="B50" s="33"/>
      <c r="C50" s="34"/>
      <c r="D50" s="48" t="s">
        <v>54</v>
      </c>
      <c r="E50" s="49"/>
      <c r="F50" s="49"/>
      <c r="G50" s="49"/>
      <c r="H50" s="50"/>
      <c r="I50" s="34"/>
      <c r="J50" s="48" t="s">
        <v>55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0"/>
      <c r="C51" s="21"/>
      <c r="D51" s="51"/>
      <c r="E51" s="21"/>
      <c r="F51" s="21"/>
      <c r="G51" s="21"/>
      <c r="H51" s="52"/>
      <c r="I51" s="21"/>
      <c r="J51" s="51"/>
      <c r="K51" s="21"/>
      <c r="L51" s="21"/>
      <c r="M51" s="21"/>
      <c r="N51" s="21"/>
      <c r="O51" s="21"/>
      <c r="P51" s="52"/>
      <c r="Q51" s="21"/>
      <c r="R51" s="22"/>
    </row>
    <row r="52" spans="2:18" ht="13.5">
      <c r="B52" s="20"/>
      <c r="C52" s="21"/>
      <c r="D52" s="51"/>
      <c r="E52" s="21"/>
      <c r="F52" s="21"/>
      <c r="G52" s="21"/>
      <c r="H52" s="52"/>
      <c r="I52" s="21"/>
      <c r="J52" s="51"/>
      <c r="K52" s="21"/>
      <c r="L52" s="21"/>
      <c r="M52" s="21"/>
      <c r="N52" s="21"/>
      <c r="O52" s="21"/>
      <c r="P52" s="52"/>
      <c r="Q52" s="21"/>
      <c r="R52" s="22"/>
    </row>
    <row r="53" spans="2:18" ht="13.5">
      <c r="B53" s="20"/>
      <c r="C53" s="21"/>
      <c r="D53" s="51"/>
      <c r="E53" s="21"/>
      <c r="F53" s="21"/>
      <c r="G53" s="21"/>
      <c r="H53" s="52"/>
      <c r="I53" s="21"/>
      <c r="J53" s="51"/>
      <c r="K53" s="21"/>
      <c r="L53" s="21"/>
      <c r="M53" s="21"/>
      <c r="N53" s="21"/>
      <c r="O53" s="21"/>
      <c r="P53" s="52"/>
      <c r="Q53" s="21"/>
      <c r="R53" s="22"/>
    </row>
    <row r="54" spans="2:18" ht="13.5">
      <c r="B54" s="20"/>
      <c r="C54" s="21"/>
      <c r="D54" s="51"/>
      <c r="E54" s="21"/>
      <c r="F54" s="21"/>
      <c r="G54" s="21"/>
      <c r="H54" s="52"/>
      <c r="I54" s="21"/>
      <c r="J54" s="51"/>
      <c r="K54" s="21"/>
      <c r="L54" s="21"/>
      <c r="M54" s="21"/>
      <c r="N54" s="21"/>
      <c r="O54" s="21"/>
      <c r="P54" s="52"/>
      <c r="Q54" s="21"/>
      <c r="R54" s="22"/>
    </row>
    <row r="55" spans="2:18" ht="13.5">
      <c r="B55" s="20"/>
      <c r="C55" s="21"/>
      <c r="D55" s="51"/>
      <c r="E55" s="21"/>
      <c r="F55" s="21"/>
      <c r="G55" s="21"/>
      <c r="H55" s="52"/>
      <c r="I55" s="21"/>
      <c r="J55" s="51"/>
      <c r="K55" s="21"/>
      <c r="L55" s="21"/>
      <c r="M55" s="21"/>
      <c r="N55" s="21"/>
      <c r="O55" s="21"/>
      <c r="P55" s="52"/>
      <c r="Q55" s="21"/>
      <c r="R55" s="22"/>
    </row>
    <row r="56" spans="2:18" ht="13.5">
      <c r="B56" s="20"/>
      <c r="C56" s="21"/>
      <c r="D56" s="51"/>
      <c r="E56" s="21"/>
      <c r="F56" s="21"/>
      <c r="G56" s="21"/>
      <c r="H56" s="52"/>
      <c r="I56" s="21"/>
      <c r="J56" s="51"/>
      <c r="K56" s="21"/>
      <c r="L56" s="21"/>
      <c r="M56" s="21"/>
      <c r="N56" s="21"/>
      <c r="O56" s="21"/>
      <c r="P56" s="52"/>
      <c r="Q56" s="21"/>
      <c r="R56" s="22"/>
    </row>
    <row r="57" spans="2:18" ht="13.5">
      <c r="B57" s="20"/>
      <c r="C57" s="21"/>
      <c r="D57" s="51"/>
      <c r="E57" s="21"/>
      <c r="F57" s="21"/>
      <c r="G57" s="21"/>
      <c r="H57" s="52"/>
      <c r="I57" s="21"/>
      <c r="J57" s="51"/>
      <c r="K57" s="21"/>
      <c r="L57" s="21"/>
      <c r="M57" s="21"/>
      <c r="N57" s="21"/>
      <c r="O57" s="21"/>
      <c r="P57" s="52"/>
      <c r="Q57" s="21"/>
      <c r="R57" s="22"/>
    </row>
    <row r="58" spans="2:18" ht="13.5">
      <c r="B58" s="20"/>
      <c r="C58" s="21"/>
      <c r="D58" s="51"/>
      <c r="E58" s="21"/>
      <c r="F58" s="21"/>
      <c r="G58" s="21"/>
      <c r="H58" s="52"/>
      <c r="I58" s="21"/>
      <c r="J58" s="51"/>
      <c r="K58" s="21"/>
      <c r="L58" s="21"/>
      <c r="M58" s="21"/>
      <c r="N58" s="21"/>
      <c r="O58" s="21"/>
      <c r="P58" s="52"/>
      <c r="Q58" s="21"/>
      <c r="R58" s="22"/>
    </row>
    <row r="59" spans="2:18" s="1" customFormat="1" ht="15">
      <c r="B59" s="33"/>
      <c r="C59" s="34"/>
      <c r="D59" s="53" t="s">
        <v>56</v>
      </c>
      <c r="E59" s="54"/>
      <c r="F59" s="54"/>
      <c r="G59" s="55" t="s">
        <v>57</v>
      </c>
      <c r="H59" s="56"/>
      <c r="I59" s="34"/>
      <c r="J59" s="53" t="s">
        <v>56</v>
      </c>
      <c r="K59" s="54"/>
      <c r="L59" s="54"/>
      <c r="M59" s="54"/>
      <c r="N59" s="55" t="s">
        <v>57</v>
      </c>
      <c r="O59" s="54"/>
      <c r="P59" s="56"/>
      <c r="Q59" s="34"/>
      <c r="R59" s="35"/>
    </row>
    <row r="60" spans="2:18" ht="13.5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5">
      <c r="B61" s="33"/>
      <c r="C61" s="34"/>
      <c r="D61" s="48" t="s">
        <v>58</v>
      </c>
      <c r="E61" s="49"/>
      <c r="F61" s="49"/>
      <c r="G61" s="49"/>
      <c r="H61" s="50"/>
      <c r="I61" s="34"/>
      <c r="J61" s="48" t="s">
        <v>59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0"/>
      <c r="C62" s="21"/>
      <c r="D62" s="51"/>
      <c r="E62" s="21"/>
      <c r="F62" s="21"/>
      <c r="G62" s="21"/>
      <c r="H62" s="52"/>
      <c r="I62" s="21"/>
      <c r="J62" s="51"/>
      <c r="K62" s="21"/>
      <c r="L62" s="21"/>
      <c r="M62" s="21"/>
      <c r="N62" s="21"/>
      <c r="O62" s="21"/>
      <c r="P62" s="52"/>
      <c r="Q62" s="21"/>
      <c r="R62" s="22"/>
    </row>
    <row r="63" spans="2:18" ht="13.5">
      <c r="B63" s="20"/>
      <c r="C63" s="21"/>
      <c r="D63" s="51"/>
      <c r="E63" s="21"/>
      <c r="F63" s="21"/>
      <c r="G63" s="21"/>
      <c r="H63" s="52"/>
      <c r="I63" s="21"/>
      <c r="J63" s="51"/>
      <c r="K63" s="21"/>
      <c r="L63" s="21"/>
      <c r="M63" s="21"/>
      <c r="N63" s="21"/>
      <c r="O63" s="21"/>
      <c r="P63" s="52"/>
      <c r="Q63" s="21"/>
      <c r="R63" s="22"/>
    </row>
    <row r="64" spans="2:18" ht="13.5">
      <c r="B64" s="20"/>
      <c r="C64" s="21"/>
      <c r="D64" s="51"/>
      <c r="E64" s="21"/>
      <c r="F64" s="21"/>
      <c r="G64" s="21"/>
      <c r="H64" s="52"/>
      <c r="I64" s="21"/>
      <c r="J64" s="51"/>
      <c r="K64" s="21"/>
      <c r="L64" s="21"/>
      <c r="M64" s="21"/>
      <c r="N64" s="21"/>
      <c r="O64" s="21"/>
      <c r="P64" s="52"/>
      <c r="Q64" s="21"/>
      <c r="R64" s="22"/>
    </row>
    <row r="65" spans="2:18" ht="13.5">
      <c r="B65" s="20"/>
      <c r="C65" s="21"/>
      <c r="D65" s="51"/>
      <c r="E65" s="21"/>
      <c r="F65" s="21"/>
      <c r="G65" s="21"/>
      <c r="H65" s="52"/>
      <c r="I65" s="21"/>
      <c r="J65" s="51"/>
      <c r="K65" s="21"/>
      <c r="L65" s="21"/>
      <c r="M65" s="21"/>
      <c r="N65" s="21"/>
      <c r="O65" s="21"/>
      <c r="P65" s="52"/>
      <c r="Q65" s="21"/>
      <c r="R65" s="22"/>
    </row>
    <row r="66" spans="2:18" ht="13.5">
      <c r="B66" s="20"/>
      <c r="C66" s="21"/>
      <c r="D66" s="51"/>
      <c r="E66" s="21"/>
      <c r="F66" s="21"/>
      <c r="G66" s="21"/>
      <c r="H66" s="52"/>
      <c r="I66" s="21"/>
      <c r="J66" s="51"/>
      <c r="K66" s="21"/>
      <c r="L66" s="21"/>
      <c r="M66" s="21"/>
      <c r="N66" s="21"/>
      <c r="O66" s="21"/>
      <c r="P66" s="52"/>
      <c r="Q66" s="21"/>
      <c r="R66" s="22"/>
    </row>
    <row r="67" spans="2:18" ht="13.5">
      <c r="B67" s="20"/>
      <c r="C67" s="21"/>
      <c r="D67" s="51"/>
      <c r="E67" s="21"/>
      <c r="F67" s="21"/>
      <c r="G67" s="21"/>
      <c r="H67" s="52"/>
      <c r="I67" s="21"/>
      <c r="J67" s="51"/>
      <c r="K67" s="21"/>
      <c r="L67" s="21"/>
      <c r="M67" s="21"/>
      <c r="N67" s="21"/>
      <c r="O67" s="21"/>
      <c r="P67" s="52"/>
      <c r="Q67" s="21"/>
      <c r="R67" s="22"/>
    </row>
    <row r="68" spans="2:18" ht="13.5">
      <c r="B68" s="20"/>
      <c r="C68" s="21"/>
      <c r="D68" s="51"/>
      <c r="E68" s="21"/>
      <c r="F68" s="21"/>
      <c r="G68" s="21"/>
      <c r="H68" s="52"/>
      <c r="I68" s="21"/>
      <c r="J68" s="51"/>
      <c r="K68" s="21"/>
      <c r="L68" s="21"/>
      <c r="M68" s="21"/>
      <c r="N68" s="21"/>
      <c r="O68" s="21"/>
      <c r="P68" s="52"/>
      <c r="Q68" s="21"/>
      <c r="R68" s="22"/>
    </row>
    <row r="69" spans="2:18" ht="13.5">
      <c r="B69" s="20"/>
      <c r="C69" s="21"/>
      <c r="D69" s="51"/>
      <c r="E69" s="21"/>
      <c r="F69" s="21"/>
      <c r="G69" s="21"/>
      <c r="H69" s="52"/>
      <c r="I69" s="21"/>
      <c r="J69" s="51"/>
      <c r="K69" s="21"/>
      <c r="L69" s="21"/>
      <c r="M69" s="21"/>
      <c r="N69" s="21"/>
      <c r="O69" s="21"/>
      <c r="P69" s="52"/>
      <c r="Q69" s="21"/>
      <c r="R69" s="22"/>
    </row>
    <row r="70" spans="2:18" s="1" customFormat="1" ht="15">
      <c r="B70" s="33"/>
      <c r="C70" s="34"/>
      <c r="D70" s="53" t="s">
        <v>56</v>
      </c>
      <c r="E70" s="54"/>
      <c r="F70" s="54"/>
      <c r="G70" s="55" t="s">
        <v>57</v>
      </c>
      <c r="H70" s="56"/>
      <c r="I70" s="34"/>
      <c r="J70" s="53" t="s">
        <v>56</v>
      </c>
      <c r="K70" s="54"/>
      <c r="L70" s="54"/>
      <c r="M70" s="54"/>
      <c r="N70" s="55" t="s">
        <v>57</v>
      </c>
      <c r="O70" s="54"/>
      <c r="P70" s="56"/>
      <c r="Q70" s="34"/>
      <c r="R70" s="35"/>
    </row>
    <row r="71" spans="2:18" s="1" customFormat="1" ht="14.2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7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75" customHeight="1">
      <c r="B76" s="33"/>
      <c r="C76" s="230" t="s">
        <v>103</v>
      </c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35"/>
    </row>
    <row r="77" spans="2:18" s="1" customFormat="1" ht="6.7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28" t="s">
        <v>17</v>
      </c>
      <c r="D78" s="34"/>
      <c r="E78" s="34"/>
      <c r="F78" s="282" t="str">
        <f>F6</f>
        <v>MF - opravy dvora</v>
      </c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34"/>
      <c r="R78" s="35"/>
    </row>
    <row r="79" spans="2:18" s="1" customFormat="1" ht="36.75" customHeight="1">
      <c r="B79" s="33"/>
      <c r="C79" s="67" t="s">
        <v>100</v>
      </c>
      <c r="D79" s="34"/>
      <c r="E79" s="34"/>
      <c r="F79" s="213" t="str">
        <f>F7</f>
        <v>2016-33b - Opravy omítek a dvorka</v>
      </c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34"/>
      <c r="R79" s="35"/>
    </row>
    <row r="80" spans="2:18" s="1" customFormat="1" ht="6.7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18" s="1" customFormat="1" ht="18" customHeight="1">
      <c r="B81" s="33"/>
      <c r="C81" s="28" t="s">
        <v>24</v>
      </c>
      <c r="D81" s="34"/>
      <c r="E81" s="34"/>
      <c r="F81" s="26" t="str">
        <f>F9</f>
        <v>Letenská 9</v>
      </c>
      <c r="G81" s="34"/>
      <c r="H81" s="34"/>
      <c r="I81" s="34"/>
      <c r="J81" s="34"/>
      <c r="K81" s="28" t="s">
        <v>26</v>
      </c>
      <c r="L81" s="34"/>
      <c r="M81" s="283" t="str">
        <f>IF(O9="","",O9)</f>
        <v>13.04.2016</v>
      </c>
      <c r="N81" s="205"/>
      <c r="O81" s="205"/>
      <c r="P81" s="205"/>
      <c r="Q81" s="34"/>
      <c r="R81" s="35"/>
    </row>
    <row r="82" spans="2:18" s="1" customFormat="1" ht="6.7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18" s="1" customFormat="1" ht="15">
      <c r="B83" s="33"/>
      <c r="C83" s="28" t="s">
        <v>30</v>
      </c>
      <c r="D83" s="34"/>
      <c r="E83" s="34"/>
      <c r="F83" s="26" t="str">
        <f>E12</f>
        <v>Ministerstvo financí, Letenská 9, Praha 1 </v>
      </c>
      <c r="G83" s="34"/>
      <c r="H83" s="34"/>
      <c r="I83" s="34"/>
      <c r="J83" s="34"/>
      <c r="K83" s="28" t="s">
        <v>36</v>
      </c>
      <c r="L83" s="34"/>
      <c r="M83" s="236" t="str">
        <f>E18</f>
        <v> </v>
      </c>
      <c r="N83" s="205"/>
      <c r="O83" s="205"/>
      <c r="P83" s="205"/>
      <c r="Q83" s="205"/>
      <c r="R83" s="35"/>
    </row>
    <row r="84" spans="2:18" s="1" customFormat="1" ht="14.25" customHeight="1">
      <c r="B84" s="33"/>
      <c r="C84" s="28" t="s">
        <v>34</v>
      </c>
      <c r="D84" s="34"/>
      <c r="E84" s="34"/>
      <c r="F84" s="26" t="str">
        <f>IF(E15="","",E15)</f>
        <v>vyplň údaj</v>
      </c>
      <c r="G84" s="34"/>
      <c r="H84" s="34"/>
      <c r="I84" s="34"/>
      <c r="J84" s="34"/>
      <c r="K84" s="28" t="s">
        <v>39</v>
      </c>
      <c r="L84" s="34"/>
      <c r="M84" s="236" t="str">
        <f>E21</f>
        <v> </v>
      </c>
      <c r="N84" s="205"/>
      <c r="O84" s="205"/>
      <c r="P84" s="205"/>
      <c r="Q84" s="205"/>
      <c r="R84" s="35"/>
    </row>
    <row r="85" spans="2:18" s="1" customFormat="1" ht="9.7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18" s="1" customFormat="1" ht="29.25" customHeight="1">
      <c r="B86" s="33"/>
      <c r="C86" s="287" t="s">
        <v>104</v>
      </c>
      <c r="D86" s="281"/>
      <c r="E86" s="281"/>
      <c r="F86" s="281"/>
      <c r="G86" s="281"/>
      <c r="H86" s="108"/>
      <c r="I86" s="108"/>
      <c r="J86" s="108"/>
      <c r="K86" s="108"/>
      <c r="L86" s="108"/>
      <c r="M86" s="108"/>
      <c r="N86" s="287" t="s">
        <v>105</v>
      </c>
      <c r="O86" s="205"/>
      <c r="P86" s="205"/>
      <c r="Q86" s="205"/>
      <c r="R86" s="35"/>
    </row>
    <row r="87" spans="2:18" s="1" customFormat="1" ht="9.7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2:47" s="1" customFormat="1" ht="29.25" customHeight="1">
      <c r="B88" s="33"/>
      <c r="C88" s="115" t="s">
        <v>106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09">
        <f>N133</f>
        <v>0</v>
      </c>
      <c r="O88" s="205"/>
      <c r="P88" s="205"/>
      <c r="Q88" s="205"/>
      <c r="R88" s="35"/>
      <c r="AU88" s="16" t="s">
        <v>107</v>
      </c>
    </row>
    <row r="89" spans="2:18" s="6" customFormat="1" ht="24.75" customHeight="1">
      <c r="B89" s="116"/>
      <c r="C89" s="117"/>
      <c r="D89" s="118" t="s">
        <v>108</v>
      </c>
      <c r="E89" s="117"/>
      <c r="F89" s="117"/>
      <c r="G89" s="117"/>
      <c r="H89" s="117"/>
      <c r="I89" s="117"/>
      <c r="J89" s="117"/>
      <c r="K89" s="117"/>
      <c r="L89" s="117"/>
      <c r="M89" s="117"/>
      <c r="N89" s="247">
        <f>N134</f>
        <v>0</v>
      </c>
      <c r="O89" s="284"/>
      <c r="P89" s="284"/>
      <c r="Q89" s="284"/>
      <c r="R89" s="119"/>
    </row>
    <row r="90" spans="2:18" s="7" customFormat="1" ht="19.5" customHeight="1">
      <c r="B90" s="120"/>
      <c r="C90" s="121"/>
      <c r="D90" s="96" t="s">
        <v>109</v>
      </c>
      <c r="E90" s="121"/>
      <c r="F90" s="121"/>
      <c r="G90" s="121"/>
      <c r="H90" s="121"/>
      <c r="I90" s="121"/>
      <c r="J90" s="121"/>
      <c r="K90" s="121"/>
      <c r="L90" s="121"/>
      <c r="M90" s="121"/>
      <c r="N90" s="207">
        <f>N135</f>
        <v>0</v>
      </c>
      <c r="O90" s="286"/>
      <c r="P90" s="286"/>
      <c r="Q90" s="286"/>
      <c r="R90" s="122"/>
    </row>
    <row r="91" spans="2:18" s="7" customFormat="1" ht="19.5" customHeight="1">
      <c r="B91" s="120"/>
      <c r="C91" s="121"/>
      <c r="D91" s="96" t="s">
        <v>110</v>
      </c>
      <c r="E91" s="121"/>
      <c r="F91" s="121"/>
      <c r="G91" s="121"/>
      <c r="H91" s="121"/>
      <c r="I91" s="121"/>
      <c r="J91" s="121"/>
      <c r="K91" s="121"/>
      <c r="L91" s="121"/>
      <c r="M91" s="121"/>
      <c r="N91" s="207">
        <f>N167</f>
        <v>0</v>
      </c>
      <c r="O91" s="286"/>
      <c r="P91" s="286"/>
      <c r="Q91" s="286"/>
      <c r="R91" s="122"/>
    </row>
    <row r="92" spans="2:18" s="7" customFormat="1" ht="19.5" customHeight="1">
      <c r="B92" s="120"/>
      <c r="C92" s="121"/>
      <c r="D92" s="96" t="s">
        <v>111</v>
      </c>
      <c r="E92" s="121"/>
      <c r="F92" s="121"/>
      <c r="G92" s="121"/>
      <c r="H92" s="121"/>
      <c r="I92" s="121"/>
      <c r="J92" s="121"/>
      <c r="K92" s="121"/>
      <c r="L92" s="121"/>
      <c r="M92" s="121"/>
      <c r="N92" s="207">
        <f>N175</f>
        <v>0</v>
      </c>
      <c r="O92" s="286"/>
      <c r="P92" s="286"/>
      <c r="Q92" s="286"/>
      <c r="R92" s="122"/>
    </row>
    <row r="93" spans="2:18" s="7" customFormat="1" ht="19.5" customHeight="1">
      <c r="B93" s="120"/>
      <c r="C93" s="121"/>
      <c r="D93" s="96" t="s">
        <v>112</v>
      </c>
      <c r="E93" s="121"/>
      <c r="F93" s="121"/>
      <c r="G93" s="121"/>
      <c r="H93" s="121"/>
      <c r="I93" s="121"/>
      <c r="J93" s="121"/>
      <c r="K93" s="121"/>
      <c r="L93" s="121"/>
      <c r="M93" s="121"/>
      <c r="N93" s="207">
        <f>N182</f>
        <v>0</v>
      </c>
      <c r="O93" s="286"/>
      <c r="P93" s="286"/>
      <c r="Q93" s="286"/>
      <c r="R93" s="122"/>
    </row>
    <row r="94" spans="2:18" s="7" customFormat="1" ht="19.5" customHeight="1">
      <c r="B94" s="120"/>
      <c r="C94" s="121"/>
      <c r="D94" s="96" t="s">
        <v>113</v>
      </c>
      <c r="E94" s="121"/>
      <c r="F94" s="121"/>
      <c r="G94" s="121"/>
      <c r="H94" s="121"/>
      <c r="I94" s="121"/>
      <c r="J94" s="121"/>
      <c r="K94" s="121"/>
      <c r="L94" s="121"/>
      <c r="M94" s="121"/>
      <c r="N94" s="207">
        <f>N236</f>
        <v>0</v>
      </c>
      <c r="O94" s="286"/>
      <c r="P94" s="286"/>
      <c r="Q94" s="286"/>
      <c r="R94" s="122"/>
    </row>
    <row r="95" spans="2:18" s="7" customFormat="1" ht="19.5" customHeight="1">
      <c r="B95" s="120"/>
      <c r="C95" s="121"/>
      <c r="D95" s="96" t="s">
        <v>114</v>
      </c>
      <c r="E95" s="121"/>
      <c r="F95" s="121"/>
      <c r="G95" s="121"/>
      <c r="H95" s="121"/>
      <c r="I95" s="121"/>
      <c r="J95" s="121"/>
      <c r="K95" s="121"/>
      <c r="L95" s="121"/>
      <c r="M95" s="121"/>
      <c r="N95" s="207">
        <f>N278</f>
        <v>0</v>
      </c>
      <c r="O95" s="286"/>
      <c r="P95" s="286"/>
      <c r="Q95" s="286"/>
      <c r="R95" s="122"/>
    </row>
    <row r="96" spans="2:18" s="7" customFormat="1" ht="19.5" customHeight="1">
      <c r="B96" s="120"/>
      <c r="C96" s="121"/>
      <c r="D96" s="96" t="s">
        <v>115</v>
      </c>
      <c r="E96" s="121"/>
      <c r="F96" s="121"/>
      <c r="G96" s="121"/>
      <c r="H96" s="121"/>
      <c r="I96" s="121"/>
      <c r="J96" s="121"/>
      <c r="K96" s="121"/>
      <c r="L96" s="121"/>
      <c r="M96" s="121"/>
      <c r="N96" s="207">
        <f>N286</f>
        <v>0</v>
      </c>
      <c r="O96" s="286"/>
      <c r="P96" s="286"/>
      <c r="Q96" s="286"/>
      <c r="R96" s="122"/>
    </row>
    <row r="97" spans="2:18" s="6" customFormat="1" ht="24.75" customHeight="1">
      <c r="B97" s="116"/>
      <c r="C97" s="117"/>
      <c r="D97" s="118" t="s">
        <v>116</v>
      </c>
      <c r="E97" s="117"/>
      <c r="F97" s="117"/>
      <c r="G97" s="117"/>
      <c r="H97" s="117"/>
      <c r="I97" s="117"/>
      <c r="J97" s="117"/>
      <c r="K97" s="117"/>
      <c r="L97" s="117"/>
      <c r="M97" s="117"/>
      <c r="N97" s="247">
        <f>N289</f>
        <v>0</v>
      </c>
      <c r="O97" s="284"/>
      <c r="P97" s="284"/>
      <c r="Q97" s="284"/>
      <c r="R97" s="119"/>
    </row>
    <row r="98" spans="2:18" s="7" customFormat="1" ht="19.5" customHeight="1">
      <c r="B98" s="120"/>
      <c r="C98" s="121"/>
      <c r="D98" s="96" t="s">
        <v>117</v>
      </c>
      <c r="E98" s="121"/>
      <c r="F98" s="121"/>
      <c r="G98" s="121"/>
      <c r="H98" s="121"/>
      <c r="I98" s="121"/>
      <c r="J98" s="121"/>
      <c r="K98" s="121"/>
      <c r="L98" s="121"/>
      <c r="M98" s="121"/>
      <c r="N98" s="207">
        <f>N290</f>
        <v>0</v>
      </c>
      <c r="O98" s="286"/>
      <c r="P98" s="286"/>
      <c r="Q98" s="286"/>
      <c r="R98" s="122"/>
    </row>
    <row r="99" spans="2:18" s="7" customFormat="1" ht="19.5" customHeight="1">
      <c r="B99" s="120"/>
      <c r="C99" s="121"/>
      <c r="D99" s="96" t="s">
        <v>118</v>
      </c>
      <c r="E99" s="121"/>
      <c r="F99" s="121"/>
      <c r="G99" s="121"/>
      <c r="H99" s="121"/>
      <c r="I99" s="121"/>
      <c r="J99" s="121"/>
      <c r="K99" s="121"/>
      <c r="L99" s="121"/>
      <c r="M99" s="121"/>
      <c r="N99" s="207">
        <f>N308</f>
        <v>0</v>
      </c>
      <c r="O99" s="286"/>
      <c r="P99" s="286"/>
      <c r="Q99" s="286"/>
      <c r="R99" s="122"/>
    </row>
    <row r="100" spans="2:18" s="7" customFormat="1" ht="19.5" customHeight="1">
      <c r="B100" s="120"/>
      <c r="C100" s="121"/>
      <c r="D100" s="96" t="s">
        <v>119</v>
      </c>
      <c r="E100" s="121"/>
      <c r="F100" s="121"/>
      <c r="G100" s="121"/>
      <c r="H100" s="121"/>
      <c r="I100" s="121"/>
      <c r="J100" s="121"/>
      <c r="K100" s="121"/>
      <c r="L100" s="121"/>
      <c r="M100" s="121"/>
      <c r="N100" s="207">
        <f>N312</f>
        <v>0</v>
      </c>
      <c r="O100" s="286"/>
      <c r="P100" s="286"/>
      <c r="Q100" s="286"/>
      <c r="R100" s="122"/>
    </row>
    <row r="101" spans="2:18" s="7" customFormat="1" ht="19.5" customHeight="1">
      <c r="B101" s="120"/>
      <c r="C101" s="121"/>
      <c r="D101" s="96" t="s">
        <v>120</v>
      </c>
      <c r="E101" s="121"/>
      <c r="F101" s="121"/>
      <c r="G101" s="121"/>
      <c r="H101" s="121"/>
      <c r="I101" s="121"/>
      <c r="J101" s="121"/>
      <c r="K101" s="121"/>
      <c r="L101" s="121"/>
      <c r="M101" s="121"/>
      <c r="N101" s="207">
        <f>N321</f>
        <v>0</v>
      </c>
      <c r="O101" s="286"/>
      <c r="P101" s="286"/>
      <c r="Q101" s="286"/>
      <c r="R101" s="122"/>
    </row>
    <row r="102" spans="2:18" s="7" customFormat="1" ht="19.5" customHeight="1">
      <c r="B102" s="120"/>
      <c r="C102" s="121"/>
      <c r="D102" s="96" t="s">
        <v>121</v>
      </c>
      <c r="E102" s="121"/>
      <c r="F102" s="121"/>
      <c r="G102" s="121"/>
      <c r="H102" s="121"/>
      <c r="I102" s="121"/>
      <c r="J102" s="121"/>
      <c r="K102" s="121"/>
      <c r="L102" s="121"/>
      <c r="M102" s="121"/>
      <c r="N102" s="207">
        <f>N326</f>
        <v>0</v>
      </c>
      <c r="O102" s="286"/>
      <c r="P102" s="286"/>
      <c r="Q102" s="286"/>
      <c r="R102" s="122"/>
    </row>
    <row r="103" spans="2:18" s="7" customFormat="1" ht="19.5" customHeight="1">
      <c r="B103" s="120"/>
      <c r="C103" s="121"/>
      <c r="D103" s="96" t="s">
        <v>122</v>
      </c>
      <c r="E103" s="121"/>
      <c r="F103" s="121"/>
      <c r="G103" s="121"/>
      <c r="H103" s="121"/>
      <c r="I103" s="121"/>
      <c r="J103" s="121"/>
      <c r="K103" s="121"/>
      <c r="L103" s="121"/>
      <c r="M103" s="121"/>
      <c r="N103" s="207">
        <f>N349</f>
        <v>0</v>
      </c>
      <c r="O103" s="286"/>
      <c r="P103" s="286"/>
      <c r="Q103" s="286"/>
      <c r="R103" s="122"/>
    </row>
    <row r="104" spans="2:18" s="6" customFormat="1" ht="24.75" customHeight="1">
      <c r="B104" s="116"/>
      <c r="C104" s="117"/>
      <c r="D104" s="118" t="s">
        <v>123</v>
      </c>
      <c r="E104" s="117"/>
      <c r="F104" s="117"/>
      <c r="G104" s="117"/>
      <c r="H104" s="117"/>
      <c r="I104" s="117"/>
      <c r="J104" s="117"/>
      <c r="K104" s="117"/>
      <c r="L104" s="117"/>
      <c r="M104" s="117"/>
      <c r="N104" s="247">
        <f>N362</f>
        <v>0</v>
      </c>
      <c r="O104" s="284"/>
      <c r="P104" s="284"/>
      <c r="Q104" s="284"/>
      <c r="R104" s="119"/>
    </row>
    <row r="105" spans="2:18" s="7" customFormat="1" ht="19.5" customHeight="1">
      <c r="B105" s="120"/>
      <c r="C105" s="121"/>
      <c r="D105" s="96" t="s">
        <v>124</v>
      </c>
      <c r="E105" s="121"/>
      <c r="F105" s="121"/>
      <c r="G105" s="121"/>
      <c r="H105" s="121"/>
      <c r="I105" s="121"/>
      <c r="J105" s="121"/>
      <c r="K105" s="121"/>
      <c r="L105" s="121"/>
      <c r="M105" s="121"/>
      <c r="N105" s="207">
        <f>N363</f>
        <v>0</v>
      </c>
      <c r="O105" s="286"/>
      <c r="P105" s="286"/>
      <c r="Q105" s="286"/>
      <c r="R105" s="122"/>
    </row>
    <row r="106" spans="2:18" s="6" customFormat="1" ht="21.75" customHeight="1">
      <c r="B106" s="116"/>
      <c r="C106" s="117"/>
      <c r="D106" s="118" t="s">
        <v>125</v>
      </c>
      <c r="E106" s="117"/>
      <c r="F106" s="117"/>
      <c r="G106" s="117"/>
      <c r="H106" s="117"/>
      <c r="I106" s="117"/>
      <c r="J106" s="117"/>
      <c r="K106" s="117"/>
      <c r="L106" s="117"/>
      <c r="M106" s="117"/>
      <c r="N106" s="246">
        <f>N367</f>
        <v>0</v>
      </c>
      <c r="O106" s="284"/>
      <c r="P106" s="284"/>
      <c r="Q106" s="284"/>
      <c r="R106" s="119"/>
    </row>
    <row r="107" spans="2:18" s="1" customFormat="1" ht="21.75" customHeight="1"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5"/>
    </row>
    <row r="108" spans="2:21" s="1" customFormat="1" ht="29.25" customHeight="1">
      <c r="B108" s="33"/>
      <c r="C108" s="115" t="s">
        <v>126</v>
      </c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285">
        <f>ROUND(N109+N110+N111+N112+N113+N114,1)</f>
        <v>0</v>
      </c>
      <c r="O108" s="205"/>
      <c r="P108" s="205"/>
      <c r="Q108" s="205"/>
      <c r="R108" s="35"/>
      <c r="T108" s="123"/>
      <c r="U108" s="124" t="s">
        <v>44</v>
      </c>
    </row>
    <row r="109" spans="2:65" s="1" customFormat="1" ht="18" customHeight="1">
      <c r="B109" s="125"/>
      <c r="C109" s="126"/>
      <c r="D109" s="204" t="s">
        <v>127</v>
      </c>
      <c r="E109" s="280"/>
      <c r="F109" s="280"/>
      <c r="G109" s="280"/>
      <c r="H109" s="280"/>
      <c r="I109" s="126"/>
      <c r="J109" s="126"/>
      <c r="K109" s="126"/>
      <c r="L109" s="126"/>
      <c r="M109" s="126"/>
      <c r="N109" s="206">
        <f>ROUND(N88*T109,1)</f>
        <v>0</v>
      </c>
      <c r="O109" s="280"/>
      <c r="P109" s="280"/>
      <c r="Q109" s="280"/>
      <c r="R109" s="127"/>
      <c r="S109" s="128"/>
      <c r="T109" s="129"/>
      <c r="U109" s="130" t="s">
        <v>45</v>
      </c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2" t="s">
        <v>128</v>
      </c>
      <c r="AZ109" s="131"/>
      <c r="BA109" s="131"/>
      <c r="BB109" s="131"/>
      <c r="BC109" s="131"/>
      <c r="BD109" s="131"/>
      <c r="BE109" s="133">
        <f aca="true" t="shared" si="0" ref="BE109:BE114">IF(U109="základní",N109,0)</f>
        <v>0</v>
      </c>
      <c r="BF109" s="133">
        <f aca="true" t="shared" si="1" ref="BF109:BF114">IF(U109="snížená",N109,0)</f>
        <v>0</v>
      </c>
      <c r="BG109" s="133">
        <f aca="true" t="shared" si="2" ref="BG109:BG114">IF(U109="zákl. přenesená",N109,0)</f>
        <v>0</v>
      </c>
      <c r="BH109" s="133">
        <f aca="true" t="shared" si="3" ref="BH109:BH114">IF(U109="sníž. přenesená",N109,0)</f>
        <v>0</v>
      </c>
      <c r="BI109" s="133">
        <f aca="true" t="shared" si="4" ref="BI109:BI114">IF(U109="nulová",N109,0)</f>
        <v>0</v>
      </c>
      <c r="BJ109" s="132" t="s">
        <v>23</v>
      </c>
      <c r="BK109" s="131"/>
      <c r="BL109" s="131"/>
      <c r="BM109" s="131"/>
    </row>
    <row r="110" spans="2:65" s="1" customFormat="1" ht="18" customHeight="1">
      <c r="B110" s="125"/>
      <c r="C110" s="126"/>
      <c r="D110" s="204" t="s">
        <v>129</v>
      </c>
      <c r="E110" s="280"/>
      <c r="F110" s="280"/>
      <c r="G110" s="280"/>
      <c r="H110" s="280"/>
      <c r="I110" s="126"/>
      <c r="J110" s="126"/>
      <c r="K110" s="126"/>
      <c r="L110" s="126"/>
      <c r="M110" s="126"/>
      <c r="N110" s="206">
        <f>ROUND(N88*T110,1)</f>
        <v>0</v>
      </c>
      <c r="O110" s="280"/>
      <c r="P110" s="280"/>
      <c r="Q110" s="280"/>
      <c r="R110" s="127"/>
      <c r="S110" s="128"/>
      <c r="T110" s="129"/>
      <c r="U110" s="130" t="s">
        <v>45</v>
      </c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2" t="s">
        <v>128</v>
      </c>
      <c r="AZ110" s="131"/>
      <c r="BA110" s="131"/>
      <c r="BB110" s="131"/>
      <c r="BC110" s="131"/>
      <c r="BD110" s="131"/>
      <c r="BE110" s="133">
        <f t="shared" si="0"/>
        <v>0</v>
      </c>
      <c r="BF110" s="133">
        <f t="shared" si="1"/>
        <v>0</v>
      </c>
      <c r="BG110" s="133">
        <f t="shared" si="2"/>
        <v>0</v>
      </c>
      <c r="BH110" s="133">
        <f t="shared" si="3"/>
        <v>0</v>
      </c>
      <c r="BI110" s="133">
        <f t="shared" si="4"/>
        <v>0</v>
      </c>
      <c r="BJ110" s="132" t="s">
        <v>23</v>
      </c>
      <c r="BK110" s="131"/>
      <c r="BL110" s="131"/>
      <c r="BM110" s="131"/>
    </row>
    <row r="111" spans="2:65" s="1" customFormat="1" ht="18" customHeight="1">
      <c r="B111" s="125"/>
      <c r="C111" s="126"/>
      <c r="D111" s="204" t="s">
        <v>130</v>
      </c>
      <c r="E111" s="280"/>
      <c r="F111" s="280"/>
      <c r="G111" s="280"/>
      <c r="H111" s="280"/>
      <c r="I111" s="126"/>
      <c r="J111" s="126"/>
      <c r="K111" s="126"/>
      <c r="L111" s="126"/>
      <c r="M111" s="126"/>
      <c r="N111" s="206">
        <f>ROUND(N88*T111,1)</f>
        <v>0</v>
      </c>
      <c r="O111" s="280"/>
      <c r="P111" s="280"/>
      <c r="Q111" s="280"/>
      <c r="R111" s="127"/>
      <c r="S111" s="128"/>
      <c r="T111" s="129"/>
      <c r="U111" s="130" t="s">
        <v>45</v>
      </c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2" t="s">
        <v>128</v>
      </c>
      <c r="AZ111" s="131"/>
      <c r="BA111" s="131"/>
      <c r="BB111" s="131"/>
      <c r="BC111" s="131"/>
      <c r="BD111" s="131"/>
      <c r="BE111" s="133">
        <f t="shared" si="0"/>
        <v>0</v>
      </c>
      <c r="BF111" s="133">
        <f t="shared" si="1"/>
        <v>0</v>
      </c>
      <c r="BG111" s="133">
        <f t="shared" si="2"/>
        <v>0</v>
      </c>
      <c r="BH111" s="133">
        <f t="shared" si="3"/>
        <v>0</v>
      </c>
      <c r="BI111" s="133">
        <f t="shared" si="4"/>
        <v>0</v>
      </c>
      <c r="BJ111" s="132" t="s">
        <v>23</v>
      </c>
      <c r="BK111" s="131"/>
      <c r="BL111" s="131"/>
      <c r="BM111" s="131"/>
    </row>
    <row r="112" spans="2:65" s="1" customFormat="1" ht="18" customHeight="1">
      <c r="B112" s="125"/>
      <c r="C112" s="126"/>
      <c r="D112" s="204" t="s">
        <v>131</v>
      </c>
      <c r="E112" s="280"/>
      <c r="F112" s="280"/>
      <c r="G112" s="280"/>
      <c r="H112" s="280"/>
      <c r="I112" s="126"/>
      <c r="J112" s="126"/>
      <c r="K112" s="126"/>
      <c r="L112" s="126"/>
      <c r="M112" s="126"/>
      <c r="N112" s="206">
        <f>ROUND(N88*T112,1)</f>
        <v>0</v>
      </c>
      <c r="O112" s="280"/>
      <c r="P112" s="280"/>
      <c r="Q112" s="280"/>
      <c r="R112" s="127"/>
      <c r="S112" s="128"/>
      <c r="T112" s="129"/>
      <c r="U112" s="130" t="s">
        <v>45</v>
      </c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2" t="s">
        <v>128</v>
      </c>
      <c r="AZ112" s="131"/>
      <c r="BA112" s="131"/>
      <c r="BB112" s="131"/>
      <c r="BC112" s="131"/>
      <c r="BD112" s="131"/>
      <c r="BE112" s="133">
        <f t="shared" si="0"/>
        <v>0</v>
      </c>
      <c r="BF112" s="133">
        <f t="shared" si="1"/>
        <v>0</v>
      </c>
      <c r="BG112" s="133">
        <f t="shared" si="2"/>
        <v>0</v>
      </c>
      <c r="BH112" s="133">
        <f t="shared" si="3"/>
        <v>0</v>
      </c>
      <c r="BI112" s="133">
        <f t="shared" si="4"/>
        <v>0</v>
      </c>
      <c r="BJ112" s="132" t="s">
        <v>23</v>
      </c>
      <c r="BK112" s="131"/>
      <c r="BL112" s="131"/>
      <c r="BM112" s="131"/>
    </row>
    <row r="113" spans="2:65" s="1" customFormat="1" ht="18" customHeight="1">
      <c r="B113" s="125"/>
      <c r="C113" s="126"/>
      <c r="D113" s="204" t="s">
        <v>132</v>
      </c>
      <c r="E113" s="280"/>
      <c r="F113" s="280"/>
      <c r="G113" s="280"/>
      <c r="H113" s="280"/>
      <c r="I113" s="126"/>
      <c r="J113" s="126"/>
      <c r="K113" s="126"/>
      <c r="L113" s="126"/>
      <c r="M113" s="126"/>
      <c r="N113" s="206">
        <f>ROUND(N88*T113,1)</f>
        <v>0</v>
      </c>
      <c r="O113" s="280"/>
      <c r="P113" s="280"/>
      <c r="Q113" s="280"/>
      <c r="R113" s="127"/>
      <c r="S113" s="128"/>
      <c r="T113" s="129"/>
      <c r="U113" s="130" t="s">
        <v>45</v>
      </c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2" t="s">
        <v>128</v>
      </c>
      <c r="AZ113" s="131"/>
      <c r="BA113" s="131"/>
      <c r="BB113" s="131"/>
      <c r="BC113" s="131"/>
      <c r="BD113" s="131"/>
      <c r="BE113" s="133">
        <f t="shared" si="0"/>
        <v>0</v>
      </c>
      <c r="BF113" s="133">
        <f t="shared" si="1"/>
        <v>0</v>
      </c>
      <c r="BG113" s="133">
        <f t="shared" si="2"/>
        <v>0</v>
      </c>
      <c r="BH113" s="133">
        <f t="shared" si="3"/>
        <v>0</v>
      </c>
      <c r="BI113" s="133">
        <f t="shared" si="4"/>
        <v>0</v>
      </c>
      <c r="BJ113" s="132" t="s">
        <v>23</v>
      </c>
      <c r="BK113" s="131"/>
      <c r="BL113" s="131"/>
      <c r="BM113" s="131"/>
    </row>
    <row r="114" spans="2:65" s="1" customFormat="1" ht="18" customHeight="1">
      <c r="B114" s="125"/>
      <c r="C114" s="126"/>
      <c r="D114" s="134" t="s">
        <v>133</v>
      </c>
      <c r="E114" s="126"/>
      <c r="F114" s="126"/>
      <c r="G114" s="126"/>
      <c r="H114" s="126"/>
      <c r="I114" s="126"/>
      <c r="J114" s="126"/>
      <c r="K114" s="126"/>
      <c r="L114" s="126"/>
      <c r="M114" s="126"/>
      <c r="N114" s="206">
        <f>ROUND(N88*T114,1)</f>
        <v>0</v>
      </c>
      <c r="O114" s="280"/>
      <c r="P114" s="280"/>
      <c r="Q114" s="280"/>
      <c r="R114" s="127"/>
      <c r="S114" s="128"/>
      <c r="T114" s="135"/>
      <c r="U114" s="136" t="s">
        <v>45</v>
      </c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1"/>
      <c r="AN114" s="131"/>
      <c r="AO114" s="131"/>
      <c r="AP114" s="131"/>
      <c r="AQ114" s="131"/>
      <c r="AR114" s="131"/>
      <c r="AS114" s="131"/>
      <c r="AT114" s="131"/>
      <c r="AU114" s="131"/>
      <c r="AV114" s="131"/>
      <c r="AW114" s="131"/>
      <c r="AX114" s="131"/>
      <c r="AY114" s="132" t="s">
        <v>134</v>
      </c>
      <c r="AZ114" s="131"/>
      <c r="BA114" s="131"/>
      <c r="BB114" s="131"/>
      <c r="BC114" s="131"/>
      <c r="BD114" s="131"/>
      <c r="BE114" s="133">
        <f t="shared" si="0"/>
        <v>0</v>
      </c>
      <c r="BF114" s="133">
        <f t="shared" si="1"/>
        <v>0</v>
      </c>
      <c r="BG114" s="133">
        <f t="shared" si="2"/>
        <v>0</v>
      </c>
      <c r="BH114" s="133">
        <f t="shared" si="3"/>
        <v>0</v>
      </c>
      <c r="BI114" s="133">
        <f t="shared" si="4"/>
        <v>0</v>
      </c>
      <c r="BJ114" s="132" t="s">
        <v>23</v>
      </c>
      <c r="BK114" s="131"/>
      <c r="BL114" s="131"/>
      <c r="BM114" s="131"/>
    </row>
    <row r="115" spans="2:18" s="1" customFormat="1" ht="13.5"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5"/>
    </row>
    <row r="116" spans="2:18" s="1" customFormat="1" ht="29.25" customHeight="1">
      <c r="B116" s="33"/>
      <c r="C116" s="107" t="s">
        <v>96</v>
      </c>
      <c r="D116" s="108"/>
      <c r="E116" s="108"/>
      <c r="F116" s="108"/>
      <c r="G116" s="108"/>
      <c r="H116" s="108"/>
      <c r="I116" s="108"/>
      <c r="J116" s="108"/>
      <c r="K116" s="108"/>
      <c r="L116" s="201">
        <f>ROUND(SUM(N88+N108),1)</f>
        <v>0</v>
      </c>
      <c r="M116" s="281"/>
      <c r="N116" s="281"/>
      <c r="O116" s="281"/>
      <c r="P116" s="281"/>
      <c r="Q116" s="281"/>
      <c r="R116" s="35"/>
    </row>
    <row r="117" spans="2:18" s="1" customFormat="1" ht="6.75" customHeight="1">
      <c r="B117" s="57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9"/>
    </row>
    <row r="121" spans="2:18" s="1" customFormat="1" ht="6.75" customHeight="1">
      <c r="B121" s="60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2"/>
    </row>
    <row r="122" spans="2:18" s="1" customFormat="1" ht="36.75" customHeight="1">
      <c r="B122" s="33"/>
      <c r="C122" s="230" t="s">
        <v>135</v>
      </c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35"/>
    </row>
    <row r="123" spans="2:18" s="1" customFormat="1" ht="6.75" customHeight="1">
      <c r="B123" s="33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5"/>
    </row>
    <row r="124" spans="2:18" s="1" customFormat="1" ht="30" customHeight="1">
      <c r="B124" s="33"/>
      <c r="C124" s="28" t="s">
        <v>17</v>
      </c>
      <c r="D124" s="34"/>
      <c r="E124" s="34"/>
      <c r="F124" s="282" t="str">
        <f>F6</f>
        <v>MF - opravy dvora</v>
      </c>
      <c r="G124" s="205"/>
      <c r="H124" s="205"/>
      <c r="I124" s="205"/>
      <c r="J124" s="205"/>
      <c r="K124" s="205"/>
      <c r="L124" s="205"/>
      <c r="M124" s="205"/>
      <c r="N124" s="205"/>
      <c r="O124" s="205"/>
      <c r="P124" s="205"/>
      <c r="Q124" s="34"/>
      <c r="R124" s="35"/>
    </row>
    <row r="125" spans="2:18" s="1" customFormat="1" ht="36.75" customHeight="1">
      <c r="B125" s="33"/>
      <c r="C125" s="67" t="s">
        <v>100</v>
      </c>
      <c r="D125" s="34"/>
      <c r="E125" s="34"/>
      <c r="F125" s="213" t="str">
        <f>F7</f>
        <v>2016-33b - Opravy omítek a dvorka</v>
      </c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34"/>
      <c r="R125" s="35"/>
    </row>
    <row r="126" spans="2:18" s="1" customFormat="1" ht="6.75" customHeight="1">
      <c r="B126" s="33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5"/>
    </row>
    <row r="127" spans="2:18" s="1" customFormat="1" ht="18" customHeight="1">
      <c r="B127" s="33"/>
      <c r="C127" s="28" t="s">
        <v>24</v>
      </c>
      <c r="D127" s="34"/>
      <c r="E127" s="34"/>
      <c r="F127" s="26" t="str">
        <f>F9</f>
        <v>Letenská 9</v>
      </c>
      <c r="G127" s="34"/>
      <c r="H127" s="34"/>
      <c r="I127" s="34"/>
      <c r="J127" s="34"/>
      <c r="K127" s="28" t="s">
        <v>26</v>
      </c>
      <c r="L127" s="34"/>
      <c r="M127" s="283" t="str">
        <f>IF(O9="","",O9)</f>
        <v>13.04.2016</v>
      </c>
      <c r="N127" s="205"/>
      <c r="O127" s="205"/>
      <c r="P127" s="205"/>
      <c r="Q127" s="34"/>
      <c r="R127" s="35"/>
    </row>
    <row r="128" spans="2:18" s="1" customFormat="1" ht="6.75" customHeight="1">
      <c r="B128" s="33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5"/>
    </row>
    <row r="129" spans="2:18" s="1" customFormat="1" ht="15">
      <c r="B129" s="33"/>
      <c r="C129" s="28" t="s">
        <v>30</v>
      </c>
      <c r="D129" s="34"/>
      <c r="E129" s="34"/>
      <c r="F129" s="26" t="str">
        <f>E12</f>
        <v>Ministerstvo financí, Letenská 9, Praha 1 </v>
      </c>
      <c r="G129" s="34"/>
      <c r="H129" s="34"/>
      <c r="I129" s="34"/>
      <c r="J129" s="34"/>
      <c r="K129" s="28" t="s">
        <v>36</v>
      </c>
      <c r="L129" s="34"/>
      <c r="M129" s="236" t="str">
        <f>E18</f>
        <v> </v>
      </c>
      <c r="N129" s="205"/>
      <c r="O129" s="205"/>
      <c r="P129" s="205"/>
      <c r="Q129" s="205"/>
      <c r="R129" s="35"/>
    </row>
    <row r="130" spans="2:18" s="1" customFormat="1" ht="14.25" customHeight="1">
      <c r="B130" s="33"/>
      <c r="C130" s="28" t="s">
        <v>34</v>
      </c>
      <c r="D130" s="34"/>
      <c r="E130" s="34"/>
      <c r="F130" s="26" t="str">
        <f>IF(E15="","",E15)</f>
        <v>vyplň údaj</v>
      </c>
      <c r="G130" s="34"/>
      <c r="H130" s="34"/>
      <c r="I130" s="34"/>
      <c r="J130" s="34"/>
      <c r="K130" s="28" t="s">
        <v>39</v>
      </c>
      <c r="L130" s="34"/>
      <c r="M130" s="236" t="str">
        <f>E21</f>
        <v> </v>
      </c>
      <c r="N130" s="205"/>
      <c r="O130" s="205"/>
      <c r="P130" s="205"/>
      <c r="Q130" s="205"/>
      <c r="R130" s="35"/>
    </row>
    <row r="131" spans="2:18" s="1" customFormat="1" ht="9.75" customHeight="1">
      <c r="B131" s="33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5"/>
    </row>
    <row r="132" spans="2:27" s="8" customFormat="1" ht="29.25" customHeight="1">
      <c r="B132" s="137"/>
      <c r="C132" s="138" t="s">
        <v>136</v>
      </c>
      <c r="D132" s="139" t="s">
        <v>137</v>
      </c>
      <c r="E132" s="139" t="s">
        <v>62</v>
      </c>
      <c r="F132" s="276" t="s">
        <v>138</v>
      </c>
      <c r="G132" s="277"/>
      <c r="H132" s="277"/>
      <c r="I132" s="277"/>
      <c r="J132" s="139" t="s">
        <v>139</v>
      </c>
      <c r="K132" s="139" t="s">
        <v>140</v>
      </c>
      <c r="L132" s="278" t="s">
        <v>141</v>
      </c>
      <c r="M132" s="277"/>
      <c r="N132" s="276" t="s">
        <v>105</v>
      </c>
      <c r="O132" s="277"/>
      <c r="P132" s="277"/>
      <c r="Q132" s="279"/>
      <c r="R132" s="140"/>
      <c r="T132" s="75" t="s">
        <v>142</v>
      </c>
      <c r="U132" s="76" t="s">
        <v>44</v>
      </c>
      <c r="V132" s="76" t="s">
        <v>143</v>
      </c>
      <c r="W132" s="76" t="s">
        <v>144</v>
      </c>
      <c r="X132" s="76" t="s">
        <v>145</v>
      </c>
      <c r="Y132" s="76" t="s">
        <v>146</v>
      </c>
      <c r="Z132" s="76" t="s">
        <v>147</v>
      </c>
      <c r="AA132" s="77" t="s">
        <v>148</v>
      </c>
    </row>
    <row r="133" spans="2:63" s="1" customFormat="1" ht="29.25" customHeight="1">
      <c r="B133" s="33"/>
      <c r="C133" s="79" t="s">
        <v>102</v>
      </c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261">
        <f>BK133</f>
        <v>0</v>
      </c>
      <c r="O133" s="262"/>
      <c r="P133" s="262"/>
      <c r="Q133" s="262"/>
      <c r="R133" s="35"/>
      <c r="T133" s="78"/>
      <c r="U133" s="49"/>
      <c r="V133" s="49"/>
      <c r="W133" s="141">
        <f>W134+W289+W362+W367</f>
        <v>0</v>
      </c>
      <c r="X133" s="49"/>
      <c r="Y133" s="141">
        <f>Y134+Y289+Y362+Y367</f>
        <v>69.47231647999999</v>
      </c>
      <c r="Z133" s="49"/>
      <c r="AA133" s="142">
        <f>AA134+AA289+AA362+AA367</f>
        <v>33.390722999999994</v>
      </c>
      <c r="AT133" s="16" t="s">
        <v>79</v>
      </c>
      <c r="AU133" s="16" t="s">
        <v>107</v>
      </c>
      <c r="BK133" s="143">
        <f>BK134+BK289+BK362+BK367</f>
        <v>0</v>
      </c>
    </row>
    <row r="134" spans="2:63" s="9" customFormat="1" ht="36.75" customHeight="1">
      <c r="B134" s="144"/>
      <c r="C134" s="145"/>
      <c r="D134" s="146" t="s">
        <v>108</v>
      </c>
      <c r="E134" s="146"/>
      <c r="F134" s="146"/>
      <c r="G134" s="146"/>
      <c r="H134" s="146"/>
      <c r="I134" s="146"/>
      <c r="J134" s="146"/>
      <c r="K134" s="146"/>
      <c r="L134" s="146"/>
      <c r="M134" s="146"/>
      <c r="N134" s="246">
        <f>BK134</f>
        <v>0</v>
      </c>
      <c r="O134" s="247"/>
      <c r="P134" s="247"/>
      <c r="Q134" s="247"/>
      <c r="R134" s="147"/>
      <c r="T134" s="148"/>
      <c r="U134" s="145"/>
      <c r="V134" s="145"/>
      <c r="W134" s="149">
        <f>W135+W167+W175+W182+W236+W278+W286</f>
        <v>0</v>
      </c>
      <c r="X134" s="145"/>
      <c r="Y134" s="149">
        <f>Y135+Y167+Y175+Y182+Y236+Y278+Y286</f>
        <v>67.96975728</v>
      </c>
      <c r="Z134" s="145"/>
      <c r="AA134" s="150">
        <f>AA135+AA167+AA175+AA182+AA236+AA278+AA286</f>
        <v>31.228849999999998</v>
      </c>
      <c r="AR134" s="151" t="s">
        <v>23</v>
      </c>
      <c r="AT134" s="152" t="s">
        <v>79</v>
      </c>
      <c r="AU134" s="152" t="s">
        <v>80</v>
      </c>
      <c r="AY134" s="151" t="s">
        <v>149</v>
      </c>
      <c r="BK134" s="153">
        <f>BK135+BK167+BK175+BK182+BK236+BK278+BK286</f>
        <v>0</v>
      </c>
    </row>
    <row r="135" spans="2:63" s="9" customFormat="1" ht="19.5" customHeight="1">
      <c r="B135" s="144"/>
      <c r="C135" s="145"/>
      <c r="D135" s="154" t="s">
        <v>109</v>
      </c>
      <c r="E135" s="154"/>
      <c r="F135" s="154"/>
      <c r="G135" s="154"/>
      <c r="H135" s="154"/>
      <c r="I135" s="154"/>
      <c r="J135" s="154"/>
      <c r="K135" s="154"/>
      <c r="L135" s="154"/>
      <c r="M135" s="154"/>
      <c r="N135" s="248">
        <f>BK135</f>
        <v>0</v>
      </c>
      <c r="O135" s="249"/>
      <c r="P135" s="249"/>
      <c r="Q135" s="249"/>
      <c r="R135" s="147"/>
      <c r="T135" s="148"/>
      <c r="U135" s="145"/>
      <c r="V135" s="145"/>
      <c r="W135" s="149">
        <f>SUM(W136:W166)</f>
        <v>0</v>
      </c>
      <c r="X135" s="145"/>
      <c r="Y135" s="149">
        <f>SUM(Y136:Y166)</f>
        <v>0.041565</v>
      </c>
      <c r="Z135" s="145"/>
      <c r="AA135" s="150">
        <f>SUM(AA136:AA166)</f>
        <v>30.32615</v>
      </c>
      <c r="AR135" s="151" t="s">
        <v>23</v>
      </c>
      <c r="AT135" s="152" t="s">
        <v>79</v>
      </c>
      <c r="AU135" s="152" t="s">
        <v>23</v>
      </c>
      <c r="AY135" s="151" t="s">
        <v>149</v>
      </c>
      <c r="BK135" s="153">
        <f>SUM(BK136:BK166)</f>
        <v>0</v>
      </c>
    </row>
    <row r="136" spans="2:65" s="1" customFormat="1" ht="31.5" customHeight="1">
      <c r="B136" s="125"/>
      <c r="C136" s="155" t="s">
        <v>23</v>
      </c>
      <c r="D136" s="155" t="s">
        <v>150</v>
      </c>
      <c r="E136" s="156" t="s">
        <v>151</v>
      </c>
      <c r="F136" s="263" t="s">
        <v>152</v>
      </c>
      <c r="G136" s="264"/>
      <c r="H136" s="264"/>
      <c r="I136" s="264"/>
      <c r="J136" s="157" t="s">
        <v>153</v>
      </c>
      <c r="K136" s="158">
        <v>94.54</v>
      </c>
      <c r="L136" s="258">
        <v>0</v>
      </c>
      <c r="M136" s="264"/>
      <c r="N136" s="265">
        <f>ROUND(L136*K136,2)</f>
        <v>0</v>
      </c>
      <c r="O136" s="264"/>
      <c r="P136" s="264"/>
      <c r="Q136" s="264"/>
      <c r="R136" s="127"/>
      <c r="T136" s="159" t="s">
        <v>21</v>
      </c>
      <c r="U136" s="42" t="s">
        <v>45</v>
      </c>
      <c r="V136" s="34"/>
      <c r="W136" s="160">
        <f>V136*K136</f>
        <v>0</v>
      </c>
      <c r="X136" s="160">
        <v>0</v>
      </c>
      <c r="Y136" s="160">
        <f>X136*K136</f>
        <v>0</v>
      </c>
      <c r="Z136" s="160">
        <v>0.26</v>
      </c>
      <c r="AA136" s="161">
        <f>Z136*K136</f>
        <v>24.5804</v>
      </c>
      <c r="AR136" s="16" t="s">
        <v>154</v>
      </c>
      <c r="AT136" s="16" t="s">
        <v>150</v>
      </c>
      <c r="AU136" s="16" t="s">
        <v>98</v>
      </c>
      <c r="AY136" s="16" t="s">
        <v>149</v>
      </c>
      <c r="BE136" s="100">
        <f>IF(U136="základní",N136,0)</f>
        <v>0</v>
      </c>
      <c r="BF136" s="100">
        <f>IF(U136="snížená",N136,0)</f>
        <v>0</v>
      </c>
      <c r="BG136" s="100">
        <f>IF(U136="zákl. přenesená",N136,0)</f>
        <v>0</v>
      </c>
      <c r="BH136" s="100">
        <f>IF(U136="sníž. přenesená",N136,0)</f>
        <v>0</v>
      </c>
      <c r="BI136" s="100">
        <f>IF(U136="nulová",N136,0)</f>
        <v>0</v>
      </c>
      <c r="BJ136" s="16" t="s">
        <v>23</v>
      </c>
      <c r="BK136" s="100">
        <f>ROUND(L136*K136,2)</f>
        <v>0</v>
      </c>
      <c r="BL136" s="16" t="s">
        <v>154</v>
      </c>
      <c r="BM136" s="16" t="s">
        <v>155</v>
      </c>
    </row>
    <row r="137" spans="2:51" s="10" customFormat="1" ht="22.5" customHeight="1">
      <c r="B137" s="162"/>
      <c r="C137" s="163"/>
      <c r="D137" s="163"/>
      <c r="E137" s="164" t="s">
        <v>21</v>
      </c>
      <c r="F137" s="266" t="s">
        <v>156</v>
      </c>
      <c r="G137" s="267"/>
      <c r="H137" s="267"/>
      <c r="I137" s="267"/>
      <c r="J137" s="163"/>
      <c r="K137" s="165" t="s">
        <v>21</v>
      </c>
      <c r="L137" s="163"/>
      <c r="M137" s="163"/>
      <c r="N137" s="163"/>
      <c r="O137" s="163"/>
      <c r="P137" s="163"/>
      <c r="Q137" s="163"/>
      <c r="R137" s="166"/>
      <c r="T137" s="167"/>
      <c r="U137" s="163"/>
      <c r="V137" s="163"/>
      <c r="W137" s="163"/>
      <c r="X137" s="163"/>
      <c r="Y137" s="163"/>
      <c r="Z137" s="163"/>
      <c r="AA137" s="168"/>
      <c r="AT137" s="169" t="s">
        <v>157</v>
      </c>
      <c r="AU137" s="169" t="s">
        <v>98</v>
      </c>
      <c r="AV137" s="10" t="s">
        <v>23</v>
      </c>
      <c r="AW137" s="10" t="s">
        <v>38</v>
      </c>
      <c r="AX137" s="10" t="s">
        <v>80</v>
      </c>
      <c r="AY137" s="169" t="s">
        <v>149</v>
      </c>
    </row>
    <row r="138" spans="2:51" s="11" customFormat="1" ht="22.5" customHeight="1">
      <c r="B138" s="170"/>
      <c r="C138" s="171"/>
      <c r="D138" s="171"/>
      <c r="E138" s="172" t="s">
        <v>21</v>
      </c>
      <c r="F138" s="250" t="s">
        <v>158</v>
      </c>
      <c r="G138" s="251"/>
      <c r="H138" s="251"/>
      <c r="I138" s="251"/>
      <c r="J138" s="171"/>
      <c r="K138" s="173">
        <v>94.54</v>
      </c>
      <c r="L138" s="171"/>
      <c r="M138" s="171"/>
      <c r="N138" s="171"/>
      <c r="O138" s="171"/>
      <c r="P138" s="171"/>
      <c r="Q138" s="171"/>
      <c r="R138" s="174"/>
      <c r="T138" s="175"/>
      <c r="U138" s="171"/>
      <c r="V138" s="171"/>
      <c r="W138" s="171"/>
      <c r="X138" s="171"/>
      <c r="Y138" s="171"/>
      <c r="Z138" s="171"/>
      <c r="AA138" s="176"/>
      <c r="AT138" s="177" t="s">
        <v>157</v>
      </c>
      <c r="AU138" s="177" t="s">
        <v>98</v>
      </c>
      <c r="AV138" s="11" t="s">
        <v>98</v>
      </c>
      <c r="AW138" s="11" t="s">
        <v>38</v>
      </c>
      <c r="AX138" s="11" t="s">
        <v>23</v>
      </c>
      <c r="AY138" s="177" t="s">
        <v>149</v>
      </c>
    </row>
    <row r="139" spans="2:65" s="1" customFormat="1" ht="31.5" customHeight="1">
      <c r="B139" s="125"/>
      <c r="C139" s="155" t="s">
        <v>98</v>
      </c>
      <c r="D139" s="155" t="s">
        <v>150</v>
      </c>
      <c r="E139" s="156" t="s">
        <v>159</v>
      </c>
      <c r="F139" s="263" t="s">
        <v>160</v>
      </c>
      <c r="G139" s="264"/>
      <c r="H139" s="264"/>
      <c r="I139" s="264"/>
      <c r="J139" s="157" t="s">
        <v>153</v>
      </c>
      <c r="K139" s="158">
        <v>24.45</v>
      </c>
      <c r="L139" s="258">
        <v>0</v>
      </c>
      <c r="M139" s="264"/>
      <c r="N139" s="265">
        <f>ROUND(L139*K139,2)</f>
        <v>0</v>
      </c>
      <c r="O139" s="264"/>
      <c r="P139" s="264"/>
      <c r="Q139" s="264"/>
      <c r="R139" s="127"/>
      <c r="T139" s="159" t="s">
        <v>21</v>
      </c>
      <c r="U139" s="42" t="s">
        <v>45</v>
      </c>
      <c r="V139" s="34"/>
      <c r="W139" s="160">
        <f>V139*K139</f>
        <v>0</v>
      </c>
      <c r="X139" s="160">
        <v>0</v>
      </c>
      <c r="Y139" s="160">
        <f>X139*K139</f>
        <v>0</v>
      </c>
      <c r="Z139" s="160">
        <v>0.235</v>
      </c>
      <c r="AA139" s="161">
        <f>Z139*K139</f>
        <v>5.745749999999999</v>
      </c>
      <c r="AR139" s="16" t="s">
        <v>154</v>
      </c>
      <c r="AT139" s="16" t="s">
        <v>150</v>
      </c>
      <c r="AU139" s="16" t="s">
        <v>98</v>
      </c>
      <c r="AY139" s="16" t="s">
        <v>149</v>
      </c>
      <c r="BE139" s="100">
        <f>IF(U139="základní",N139,0)</f>
        <v>0</v>
      </c>
      <c r="BF139" s="100">
        <f>IF(U139="snížená",N139,0)</f>
        <v>0</v>
      </c>
      <c r="BG139" s="100">
        <f>IF(U139="zákl. přenesená",N139,0)</f>
        <v>0</v>
      </c>
      <c r="BH139" s="100">
        <f>IF(U139="sníž. přenesená",N139,0)</f>
        <v>0</v>
      </c>
      <c r="BI139" s="100">
        <f>IF(U139="nulová",N139,0)</f>
        <v>0</v>
      </c>
      <c r="BJ139" s="16" t="s">
        <v>23</v>
      </c>
      <c r="BK139" s="100">
        <f>ROUND(L139*K139,2)</f>
        <v>0</v>
      </c>
      <c r="BL139" s="16" t="s">
        <v>154</v>
      </c>
      <c r="BM139" s="16" t="s">
        <v>161</v>
      </c>
    </row>
    <row r="140" spans="2:51" s="10" customFormat="1" ht="22.5" customHeight="1">
      <c r="B140" s="162"/>
      <c r="C140" s="163"/>
      <c r="D140" s="163"/>
      <c r="E140" s="164" t="s">
        <v>21</v>
      </c>
      <c r="F140" s="266" t="s">
        <v>162</v>
      </c>
      <c r="G140" s="267"/>
      <c r="H140" s="267"/>
      <c r="I140" s="267"/>
      <c r="J140" s="163"/>
      <c r="K140" s="165" t="s">
        <v>21</v>
      </c>
      <c r="L140" s="163"/>
      <c r="M140" s="163"/>
      <c r="N140" s="163"/>
      <c r="O140" s="163"/>
      <c r="P140" s="163"/>
      <c r="Q140" s="163"/>
      <c r="R140" s="166"/>
      <c r="T140" s="167"/>
      <c r="U140" s="163"/>
      <c r="V140" s="163"/>
      <c r="W140" s="163"/>
      <c r="X140" s="163"/>
      <c r="Y140" s="163"/>
      <c r="Z140" s="163"/>
      <c r="AA140" s="168"/>
      <c r="AT140" s="169" t="s">
        <v>157</v>
      </c>
      <c r="AU140" s="169" t="s">
        <v>98</v>
      </c>
      <c r="AV140" s="10" t="s">
        <v>23</v>
      </c>
      <c r="AW140" s="10" t="s">
        <v>38</v>
      </c>
      <c r="AX140" s="10" t="s">
        <v>80</v>
      </c>
      <c r="AY140" s="169" t="s">
        <v>149</v>
      </c>
    </row>
    <row r="141" spans="2:51" s="11" customFormat="1" ht="22.5" customHeight="1">
      <c r="B141" s="170"/>
      <c r="C141" s="171"/>
      <c r="D141" s="171"/>
      <c r="E141" s="172" t="s">
        <v>21</v>
      </c>
      <c r="F141" s="250" t="s">
        <v>163</v>
      </c>
      <c r="G141" s="251"/>
      <c r="H141" s="251"/>
      <c r="I141" s="251"/>
      <c r="J141" s="171"/>
      <c r="K141" s="173">
        <v>24.45</v>
      </c>
      <c r="L141" s="171"/>
      <c r="M141" s="171"/>
      <c r="N141" s="171"/>
      <c r="O141" s="171"/>
      <c r="P141" s="171"/>
      <c r="Q141" s="171"/>
      <c r="R141" s="174"/>
      <c r="T141" s="175"/>
      <c r="U141" s="171"/>
      <c r="V141" s="171"/>
      <c r="W141" s="171"/>
      <c r="X141" s="171"/>
      <c r="Y141" s="171"/>
      <c r="Z141" s="171"/>
      <c r="AA141" s="176"/>
      <c r="AT141" s="177" t="s">
        <v>157</v>
      </c>
      <c r="AU141" s="177" t="s">
        <v>98</v>
      </c>
      <c r="AV141" s="11" t="s">
        <v>98</v>
      </c>
      <c r="AW141" s="11" t="s">
        <v>38</v>
      </c>
      <c r="AX141" s="11" t="s">
        <v>23</v>
      </c>
      <c r="AY141" s="177" t="s">
        <v>149</v>
      </c>
    </row>
    <row r="142" spans="2:65" s="1" customFormat="1" ht="31.5" customHeight="1">
      <c r="B142" s="125"/>
      <c r="C142" s="155" t="s">
        <v>164</v>
      </c>
      <c r="D142" s="155" t="s">
        <v>150</v>
      </c>
      <c r="E142" s="156" t="s">
        <v>165</v>
      </c>
      <c r="F142" s="263" t="s">
        <v>166</v>
      </c>
      <c r="G142" s="264"/>
      <c r="H142" s="264"/>
      <c r="I142" s="264"/>
      <c r="J142" s="157" t="s">
        <v>167</v>
      </c>
      <c r="K142" s="158">
        <v>2.608</v>
      </c>
      <c r="L142" s="258">
        <v>0</v>
      </c>
      <c r="M142" s="264"/>
      <c r="N142" s="265">
        <f>ROUND(L142*K142,2)</f>
        <v>0</v>
      </c>
      <c r="O142" s="264"/>
      <c r="P142" s="264"/>
      <c r="Q142" s="264"/>
      <c r="R142" s="127"/>
      <c r="T142" s="159" t="s">
        <v>21</v>
      </c>
      <c r="U142" s="42" t="s">
        <v>45</v>
      </c>
      <c r="V142" s="34"/>
      <c r="W142" s="160">
        <f>V142*K142</f>
        <v>0</v>
      </c>
      <c r="X142" s="160">
        <v>0</v>
      </c>
      <c r="Y142" s="160">
        <f>X142*K142</f>
        <v>0</v>
      </c>
      <c r="Z142" s="160">
        <v>0</v>
      </c>
      <c r="AA142" s="161">
        <f>Z142*K142</f>
        <v>0</v>
      </c>
      <c r="AR142" s="16" t="s">
        <v>154</v>
      </c>
      <c r="AT142" s="16" t="s">
        <v>150</v>
      </c>
      <c r="AU142" s="16" t="s">
        <v>98</v>
      </c>
      <c r="AY142" s="16" t="s">
        <v>149</v>
      </c>
      <c r="BE142" s="100">
        <f>IF(U142="základní",N142,0)</f>
        <v>0</v>
      </c>
      <c r="BF142" s="100">
        <f>IF(U142="snížená",N142,0)</f>
        <v>0</v>
      </c>
      <c r="BG142" s="100">
        <f>IF(U142="zákl. přenesená",N142,0)</f>
        <v>0</v>
      </c>
      <c r="BH142" s="100">
        <f>IF(U142="sníž. přenesená",N142,0)</f>
        <v>0</v>
      </c>
      <c r="BI142" s="100">
        <f>IF(U142="nulová",N142,0)</f>
        <v>0</v>
      </c>
      <c r="BJ142" s="16" t="s">
        <v>23</v>
      </c>
      <c r="BK142" s="100">
        <f>ROUND(L142*K142,2)</f>
        <v>0</v>
      </c>
      <c r="BL142" s="16" t="s">
        <v>154</v>
      </c>
      <c r="BM142" s="16" t="s">
        <v>168</v>
      </c>
    </row>
    <row r="143" spans="2:51" s="10" customFormat="1" ht="22.5" customHeight="1">
      <c r="B143" s="162"/>
      <c r="C143" s="163"/>
      <c r="D143" s="163"/>
      <c r="E143" s="164" t="s">
        <v>21</v>
      </c>
      <c r="F143" s="266" t="s">
        <v>169</v>
      </c>
      <c r="G143" s="267"/>
      <c r="H143" s="267"/>
      <c r="I143" s="267"/>
      <c r="J143" s="163"/>
      <c r="K143" s="165" t="s">
        <v>21</v>
      </c>
      <c r="L143" s="163"/>
      <c r="M143" s="163"/>
      <c r="N143" s="163"/>
      <c r="O143" s="163"/>
      <c r="P143" s="163"/>
      <c r="Q143" s="163"/>
      <c r="R143" s="166"/>
      <c r="T143" s="167"/>
      <c r="U143" s="163"/>
      <c r="V143" s="163"/>
      <c r="W143" s="163"/>
      <c r="X143" s="163"/>
      <c r="Y143" s="163"/>
      <c r="Z143" s="163"/>
      <c r="AA143" s="168"/>
      <c r="AT143" s="169" t="s">
        <v>157</v>
      </c>
      <c r="AU143" s="169" t="s">
        <v>98</v>
      </c>
      <c r="AV143" s="10" t="s">
        <v>23</v>
      </c>
      <c r="AW143" s="10" t="s">
        <v>38</v>
      </c>
      <c r="AX143" s="10" t="s">
        <v>80</v>
      </c>
      <c r="AY143" s="169" t="s">
        <v>149</v>
      </c>
    </row>
    <row r="144" spans="2:51" s="11" customFormat="1" ht="22.5" customHeight="1">
      <c r="B144" s="170"/>
      <c r="C144" s="171"/>
      <c r="D144" s="171"/>
      <c r="E144" s="172" t="s">
        <v>21</v>
      </c>
      <c r="F144" s="250" t="s">
        <v>170</v>
      </c>
      <c r="G144" s="251"/>
      <c r="H144" s="251"/>
      <c r="I144" s="251"/>
      <c r="J144" s="171"/>
      <c r="K144" s="173">
        <v>2.608</v>
      </c>
      <c r="L144" s="171"/>
      <c r="M144" s="171"/>
      <c r="N144" s="171"/>
      <c r="O144" s="171"/>
      <c r="P144" s="171"/>
      <c r="Q144" s="171"/>
      <c r="R144" s="174"/>
      <c r="T144" s="175"/>
      <c r="U144" s="171"/>
      <c r="V144" s="171"/>
      <c r="W144" s="171"/>
      <c r="X144" s="171"/>
      <c r="Y144" s="171"/>
      <c r="Z144" s="171"/>
      <c r="AA144" s="176"/>
      <c r="AT144" s="177" t="s">
        <v>157</v>
      </c>
      <c r="AU144" s="177" t="s">
        <v>98</v>
      </c>
      <c r="AV144" s="11" t="s">
        <v>98</v>
      </c>
      <c r="AW144" s="11" t="s">
        <v>38</v>
      </c>
      <c r="AX144" s="11" t="s">
        <v>23</v>
      </c>
      <c r="AY144" s="177" t="s">
        <v>149</v>
      </c>
    </row>
    <row r="145" spans="2:65" s="1" customFormat="1" ht="31.5" customHeight="1">
      <c r="B145" s="125"/>
      <c r="C145" s="155" t="s">
        <v>154</v>
      </c>
      <c r="D145" s="155" t="s">
        <v>150</v>
      </c>
      <c r="E145" s="156" t="s">
        <v>171</v>
      </c>
      <c r="F145" s="263" t="s">
        <v>172</v>
      </c>
      <c r="G145" s="264"/>
      <c r="H145" s="264"/>
      <c r="I145" s="264"/>
      <c r="J145" s="157" t="s">
        <v>167</v>
      </c>
      <c r="K145" s="158">
        <v>2.608</v>
      </c>
      <c r="L145" s="258">
        <v>0</v>
      </c>
      <c r="M145" s="264"/>
      <c r="N145" s="265">
        <f>ROUND(L145*K145,2)</f>
        <v>0</v>
      </c>
      <c r="O145" s="264"/>
      <c r="P145" s="264"/>
      <c r="Q145" s="264"/>
      <c r="R145" s="127"/>
      <c r="T145" s="159" t="s">
        <v>21</v>
      </c>
      <c r="U145" s="42" t="s">
        <v>45</v>
      </c>
      <c r="V145" s="34"/>
      <c r="W145" s="160">
        <f>V145*K145</f>
        <v>0</v>
      </c>
      <c r="X145" s="160">
        <v>0</v>
      </c>
      <c r="Y145" s="160">
        <f>X145*K145</f>
        <v>0</v>
      </c>
      <c r="Z145" s="160">
        <v>0</v>
      </c>
      <c r="AA145" s="161">
        <f>Z145*K145</f>
        <v>0</v>
      </c>
      <c r="AR145" s="16" t="s">
        <v>154</v>
      </c>
      <c r="AT145" s="16" t="s">
        <v>150</v>
      </c>
      <c r="AU145" s="16" t="s">
        <v>98</v>
      </c>
      <c r="AY145" s="16" t="s">
        <v>149</v>
      </c>
      <c r="BE145" s="100">
        <f>IF(U145="základní",N145,0)</f>
        <v>0</v>
      </c>
      <c r="BF145" s="100">
        <f>IF(U145="snížená",N145,0)</f>
        <v>0</v>
      </c>
      <c r="BG145" s="100">
        <f>IF(U145="zákl. přenesená",N145,0)</f>
        <v>0</v>
      </c>
      <c r="BH145" s="100">
        <f>IF(U145="sníž. přenesená",N145,0)</f>
        <v>0</v>
      </c>
      <c r="BI145" s="100">
        <f>IF(U145="nulová",N145,0)</f>
        <v>0</v>
      </c>
      <c r="BJ145" s="16" t="s">
        <v>23</v>
      </c>
      <c r="BK145" s="100">
        <f>ROUND(L145*K145,2)</f>
        <v>0</v>
      </c>
      <c r="BL145" s="16" t="s">
        <v>154</v>
      </c>
      <c r="BM145" s="16" t="s">
        <v>173</v>
      </c>
    </row>
    <row r="146" spans="2:65" s="1" customFormat="1" ht="31.5" customHeight="1">
      <c r="B146" s="125"/>
      <c r="C146" s="155" t="s">
        <v>174</v>
      </c>
      <c r="D146" s="155" t="s">
        <v>150</v>
      </c>
      <c r="E146" s="156" t="s">
        <v>175</v>
      </c>
      <c r="F146" s="263" t="s">
        <v>176</v>
      </c>
      <c r="G146" s="264"/>
      <c r="H146" s="264"/>
      <c r="I146" s="264"/>
      <c r="J146" s="157" t="s">
        <v>167</v>
      </c>
      <c r="K146" s="158">
        <v>73.35</v>
      </c>
      <c r="L146" s="258">
        <v>0</v>
      </c>
      <c r="M146" s="264"/>
      <c r="N146" s="265">
        <f>ROUND(L146*K146,2)</f>
        <v>0</v>
      </c>
      <c r="O146" s="264"/>
      <c r="P146" s="264"/>
      <c r="Q146" s="264"/>
      <c r="R146" s="127"/>
      <c r="T146" s="159" t="s">
        <v>21</v>
      </c>
      <c r="U146" s="42" t="s">
        <v>45</v>
      </c>
      <c r="V146" s="34"/>
      <c r="W146" s="160">
        <f>V146*K146</f>
        <v>0</v>
      </c>
      <c r="X146" s="160">
        <v>0</v>
      </c>
      <c r="Y146" s="160">
        <f>X146*K146</f>
        <v>0</v>
      </c>
      <c r="Z146" s="160">
        <v>0</v>
      </c>
      <c r="AA146" s="161">
        <f>Z146*K146</f>
        <v>0</v>
      </c>
      <c r="AR146" s="16" t="s">
        <v>154</v>
      </c>
      <c r="AT146" s="16" t="s">
        <v>150</v>
      </c>
      <c r="AU146" s="16" t="s">
        <v>98</v>
      </c>
      <c r="AY146" s="16" t="s">
        <v>149</v>
      </c>
      <c r="BE146" s="100">
        <f>IF(U146="základní",N146,0)</f>
        <v>0</v>
      </c>
      <c r="BF146" s="100">
        <f>IF(U146="snížená",N146,0)</f>
        <v>0</v>
      </c>
      <c r="BG146" s="100">
        <f>IF(U146="zákl. přenesená",N146,0)</f>
        <v>0</v>
      </c>
      <c r="BH146" s="100">
        <f>IF(U146="sníž. přenesená",N146,0)</f>
        <v>0</v>
      </c>
      <c r="BI146" s="100">
        <f>IF(U146="nulová",N146,0)</f>
        <v>0</v>
      </c>
      <c r="BJ146" s="16" t="s">
        <v>23</v>
      </c>
      <c r="BK146" s="100">
        <f>ROUND(L146*K146,2)</f>
        <v>0</v>
      </c>
      <c r="BL146" s="16" t="s">
        <v>154</v>
      </c>
      <c r="BM146" s="16" t="s">
        <v>177</v>
      </c>
    </row>
    <row r="147" spans="2:51" s="10" customFormat="1" ht="22.5" customHeight="1">
      <c r="B147" s="162"/>
      <c r="C147" s="163"/>
      <c r="D147" s="163"/>
      <c r="E147" s="164" t="s">
        <v>21</v>
      </c>
      <c r="F147" s="266" t="s">
        <v>178</v>
      </c>
      <c r="G147" s="267"/>
      <c r="H147" s="267"/>
      <c r="I147" s="267"/>
      <c r="J147" s="163"/>
      <c r="K147" s="165" t="s">
        <v>21</v>
      </c>
      <c r="L147" s="163"/>
      <c r="M147" s="163"/>
      <c r="N147" s="163"/>
      <c r="O147" s="163"/>
      <c r="P147" s="163"/>
      <c r="Q147" s="163"/>
      <c r="R147" s="166"/>
      <c r="T147" s="167"/>
      <c r="U147" s="163"/>
      <c r="V147" s="163"/>
      <c r="W147" s="163"/>
      <c r="X147" s="163"/>
      <c r="Y147" s="163"/>
      <c r="Z147" s="163"/>
      <c r="AA147" s="168"/>
      <c r="AT147" s="169" t="s">
        <v>157</v>
      </c>
      <c r="AU147" s="169" t="s">
        <v>98</v>
      </c>
      <c r="AV147" s="10" t="s">
        <v>23</v>
      </c>
      <c r="AW147" s="10" t="s">
        <v>38</v>
      </c>
      <c r="AX147" s="10" t="s">
        <v>80</v>
      </c>
      <c r="AY147" s="169" t="s">
        <v>149</v>
      </c>
    </row>
    <row r="148" spans="2:51" s="11" customFormat="1" ht="22.5" customHeight="1">
      <c r="B148" s="170"/>
      <c r="C148" s="171"/>
      <c r="D148" s="171"/>
      <c r="E148" s="172" t="s">
        <v>21</v>
      </c>
      <c r="F148" s="250" t="s">
        <v>179</v>
      </c>
      <c r="G148" s="251"/>
      <c r="H148" s="251"/>
      <c r="I148" s="251"/>
      <c r="J148" s="171"/>
      <c r="K148" s="173">
        <v>73.35</v>
      </c>
      <c r="L148" s="171"/>
      <c r="M148" s="171"/>
      <c r="N148" s="171"/>
      <c r="O148" s="171"/>
      <c r="P148" s="171"/>
      <c r="Q148" s="171"/>
      <c r="R148" s="174"/>
      <c r="T148" s="175"/>
      <c r="U148" s="171"/>
      <c r="V148" s="171"/>
      <c r="W148" s="171"/>
      <c r="X148" s="171"/>
      <c r="Y148" s="171"/>
      <c r="Z148" s="171"/>
      <c r="AA148" s="176"/>
      <c r="AT148" s="177" t="s">
        <v>157</v>
      </c>
      <c r="AU148" s="177" t="s">
        <v>98</v>
      </c>
      <c r="AV148" s="11" t="s">
        <v>98</v>
      </c>
      <c r="AW148" s="11" t="s">
        <v>38</v>
      </c>
      <c r="AX148" s="11" t="s">
        <v>23</v>
      </c>
      <c r="AY148" s="177" t="s">
        <v>149</v>
      </c>
    </row>
    <row r="149" spans="2:65" s="1" customFormat="1" ht="31.5" customHeight="1">
      <c r="B149" s="125"/>
      <c r="C149" s="155" t="s">
        <v>180</v>
      </c>
      <c r="D149" s="155" t="s">
        <v>150</v>
      </c>
      <c r="E149" s="156" t="s">
        <v>181</v>
      </c>
      <c r="F149" s="263" t="s">
        <v>182</v>
      </c>
      <c r="G149" s="264"/>
      <c r="H149" s="264"/>
      <c r="I149" s="264"/>
      <c r="J149" s="157" t="s">
        <v>167</v>
      </c>
      <c r="K149" s="158">
        <v>36.675</v>
      </c>
      <c r="L149" s="258">
        <v>0</v>
      </c>
      <c r="M149" s="264"/>
      <c r="N149" s="265">
        <f>ROUND(L149*K149,2)</f>
        <v>0</v>
      </c>
      <c r="O149" s="264"/>
      <c r="P149" s="264"/>
      <c r="Q149" s="264"/>
      <c r="R149" s="127"/>
      <c r="T149" s="159" t="s">
        <v>21</v>
      </c>
      <c r="U149" s="42" t="s">
        <v>45</v>
      </c>
      <c r="V149" s="34"/>
      <c r="W149" s="160">
        <f>V149*K149</f>
        <v>0</v>
      </c>
      <c r="X149" s="160">
        <v>0</v>
      </c>
      <c r="Y149" s="160">
        <f>X149*K149</f>
        <v>0</v>
      </c>
      <c r="Z149" s="160">
        <v>0</v>
      </c>
      <c r="AA149" s="161">
        <f>Z149*K149</f>
        <v>0</v>
      </c>
      <c r="AR149" s="16" t="s">
        <v>154</v>
      </c>
      <c r="AT149" s="16" t="s">
        <v>150</v>
      </c>
      <c r="AU149" s="16" t="s">
        <v>98</v>
      </c>
      <c r="AY149" s="16" t="s">
        <v>149</v>
      </c>
      <c r="BE149" s="100">
        <f>IF(U149="základní",N149,0)</f>
        <v>0</v>
      </c>
      <c r="BF149" s="100">
        <f>IF(U149="snížená",N149,0)</f>
        <v>0</v>
      </c>
      <c r="BG149" s="100">
        <f>IF(U149="zákl. přenesená",N149,0)</f>
        <v>0</v>
      </c>
      <c r="BH149" s="100">
        <f>IF(U149="sníž. přenesená",N149,0)</f>
        <v>0</v>
      </c>
      <c r="BI149" s="100">
        <f>IF(U149="nulová",N149,0)</f>
        <v>0</v>
      </c>
      <c r="BJ149" s="16" t="s">
        <v>23</v>
      </c>
      <c r="BK149" s="100">
        <f>ROUND(L149*K149,2)</f>
        <v>0</v>
      </c>
      <c r="BL149" s="16" t="s">
        <v>154</v>
      </c>
      <c r="BM149" s="16" t="s">
        <v>183</v>
      </c>
    </row>
    <row r="150" spans="2:51" s="11" customFormat="1" ht="22.5" customHeight="1">
      <c r="B150" s="170"/>
      <c r="C150" s="171"/>
      <c r="D150" s="171"/>
      <c r="E150" s="172" t="s">
        <v>21</v>
      </c>
      <c r="F150" s="273" t="s">
        <v>184</v>
      </c>
      <c r="G150" s="251"/>
      <c r="H150" s="251"/>
      <c r="I150" s="251"/>
      <c r="J150" s="171"/>
      <c r="K150" s="173">
        <v>36.675</v>
      </c>
      <c r="L150" s="171"/>
      <c r="M150" s="171"/>
      <c r="N150" s="171"/>
      <c r="O150" s="171"/>
      <c r="P150" s="171"/>
      <c r="Q150" s="171"/>
      <c r="R150" s="174"/>
      <c r="T150" s="175"/>
      <c r="U150" s="171"/>
      <c r="V150" s="171"/>
      <c r="W150" s="171"/>
      <c r="X150" s="171"/>
      <c r="Y150" s="171"/>
      <c r="Z150" s="171"/>
      <c r="AA150" s="176"/>
      <c r="AT150" s="177" t="s">
        <v>157</v>
      </c>
      <c r="AU150" s="177" t="s">
        <v>98</v>
      </c>
      <c r="AV150" s="11" t="s">
        <v>98</v>
      </c>
      <c r="AW150" s="11" t="s">
        <v>38</v>
      </c>
      <c r="AX150" s="11" t="s">
        <v>23</v>
      </c>
      <c r="AY150" s="177" t="s">
        <v>149</v>
      </c>
    </row>
    <row r="151" spans="2:65" s="1" customFormat="1" ht="31.5" customHeight="1">
      <c r="B151" s="125"/>
      <c r="C151" s="155" t="s">
        <v>185</v>
      </c>
      <c r="D151" s="155" t="s">
        <v>150</v>
      </c>
      <c r="E151" s="156" t="s">
        <v>186</v>
      </c>
      <c r="F151" s="263" t="s">
        <v>187</v>
      </c>
      <c r="G151" s="264"/>
      <c r="H151" s="264"/>
      <c r="I151" s="264"/>
      <c r="J151" s="157" t="s">
        <v>153</v>
      </c>
      <c r="K151" s="158">
        <v>48.9</v>
      </c>
      <c r="L151" s="258">
        <v>0</v>
      </c>
      <c r="M151" s="264"/>
      <c r="N151" s="265">
        <f>ROUND(L151*K151,2)</f>
        <v>0</v>
      </c>
      <c r="O151" s="264"/>
      <c r="P151" s="264"/>
      <c r="Q151" s="264"/>
      <c r="R151" s="127"/>
      <c r="T151" s="159" t="s">
        <v>21</v>
      </c>
      <c r="U151" s="42" t="s">
        <v>45</v>
      </c>
      <c r="V151" s="34"/>
      <c r="W151" s="160">
        <f>V151*K151</f>
        <v>0</v>
      </c>
      <c r="X151" s="160">
        <v>0.00085</v>
      </c>
      <c r="Y151" s="160">
        <f>X151*K151</f>
        <v>0.041565</v>
      </c>
      <c r="Z151" s="160">
        <v>0</v>
      </c>
      <c r="AA151" s="161">
        <f>Z151*K151</f>
        <v>0</v>
      </c>
      <c r="AR151" s="16" t="s">
        <v>154</v>
      </c>
      <c r="AT151" s="16" t="s">
        <v>150</v>
      </c>
      <c r="AU151" s="16" t="s">
        <v>98</v>
      </c>
      <c r="AY151" s="16" t="s">
        <v>149</v>
      </c>
      <c r="BE151" s="100">
        <f>IF(U151="základní",N151,0)</f>
        <v>0</v>
      </c>
      <c r="BF151" s="100">
        <f>IF(U151="snížená",N151,0)</f>
        <v>0</v>
      </c>
      <c r="BG151" s="100">
        <f>IF(U151="zákl. přenesená",N151,0)</f>
        <v>0</v>
      </c>
      <c r="BH151" s="100">
        <f>IF(U151="sníž. přenesená",N151,0)</f>
        <v>0</v>
      </c>
      <c r="BI151" s="100">
        <f>IF(U151="nulová",N151,0)</f>
        <v>0</v>
      </c>
      <c r="BJ151" s="16" t="s">
        <v>23</v>
      </c>
      <c r="BK151" s="100">
        <f>ROUND(L151*K151,2)</f>
        <v>0</v>
      </c>
      <c r="BL151" s="16" t="s">
        <v>154</v>
      </c>
      <c r="BM151" s="16" t="s">
        <v>188</v>
      </c>
    </row>
    <row r="152" spans="2:51" s="11" customFormat="1" ht="22.5" customHeight="1">
      <c r="B152" s="170"/>
      <c r="C152" s="171"/>
      <c r="D152" s="171"/>
      <c r="E152" s="172" t="s">
        <v>21</v>
      </c>
      <c r="F152" s="273" t="s">
        <v>189</v>
      </c>
      <c r="G152" s="251"/>
      <c r="H152" s="251"/>
      <c r="I152" s="251"/>
      <c r="J152" s="171"/>
      <c r="K152" s="173">
        <v>48.9</v>
      </c>
      <c r="L152" s="171"/>
      <c r="M152" s="171"/>
      <c r="N152" s="171"/>
      <c r="O152" s="171"/>
      <c r="P152" s="171"/>
      <c r="Q152" s="171"/>
      <c r="R152" s="174"/>
      <c r="T152" s="175"/>
      <c r="U152" s="171"/>
      <c r="V152" s="171"/>
      <c r="W152" s="171"/>
      <c r="X152" s="171"/>
      <c r="Y152" s="171"/>
      <c r="Z152" s="171"/>
      <c r="AA152" s="176"/>
      <c r="AT152" s="177" t="s">
        <v>157</v>
      </c>
      <c r="AU152" s="177" t="s">
        <v>98</v>
      </c>
      <c r="AV152" s="11" t="s">
        <v>98</v>
      </c>
      <c r="AW152" s="11" t="s">
        <v>38</v>
      </c>
      <c r="AX152" s="11" t="s">
        <v>23</v>
      </c>
      <c r="AY152" s="177" t="s">
        <v>149</v>
      </c>
    </row>
    <row r="153" spans="2:65" s="1" customFormat="1" ht="31.5" customHeight="1">
      <c r="B153" s="125"/>
      <c r="C153" s="155" t="s">
        <v>190</v>
      </c>
      <c r="D153" s="155" t="s">
        <v>150</v>
      </c>
      <c r="E153" s="156" t="s">
        <v>191</v>
      </c>
      <c r="F153" s="263" t="s">
        <v>192</v>
      </c>
      <c r="G153" s="264"/>
      <c r="H153" s="264"/>
      <c r="I153" s="264"/>
      <c r="J153" s="157" t="s">
        <v>153</v>
      </c>
      <c r="K153" s="158">
        <v>48.9</v>
      </c>
      <c r="L153" s="258">
        <v>0</v>
      </c>
      <c r="M153" s="264"/>
      <c r="N153" s="265">
        <f>ROUND(L153*K153,2)</f>
        <v>0</v>
      </c>
      <c r="O153" s="264"/>
      <c r="P153" s="264"/>
      <c r="Q153" s="264"/>
      <c r="R153" s="127"/>
      <c r="T153" s="159" t="s">
        <v>21</v>
      </c>
      <c r="U153" s="42" t="s">
        <v>45</v>
      </c>
      <c r="V153" s="34"/>
      <c r="W153" s="160">
        <f>V153*K153</f>
        <v>0</v>
      </c>
      <c r="X153" s="160">
        <v>0</v>
      </c>
      <c r="Y153" s="160">
        <f>X153*K153</f>
        <v>0</v>
      </c>
      <c r="Z153" s="160">
        <v>0</v>
      </c>
      <c r="AA153" s="161">
        <f>Z153*K153</f>
        <v>0</v>
      </c>
      <c r="AR153" s="16" t="s">
        <v>154</v>
      </c>
      <c r="AT153" s="16" t="s">
        <v>150</v>
      </c>
      <c r="AU153" s="16" t="s">
        <v>98</v>
      </c>
      <c r="AY153" s="16" t="s">
        <v>149</v>
      </c>
      <c r="BE153" s="100">
        <f>IF(U153="základní",N153,0)</f>
        <v>0</v>
      </c>
      <c r="BF153" s="100">
        <f>IF(U153="snížená",N153,0)</f>
        <v>0</v>
      </c>
      <c r="BG153" s="100">
        <f>IF(U153="zákl. přenesená",N153,0)</f>
        <v>0</v>
      </c>
      <c r="BH153" s="100">
        <f>IF(U153="sníž. přenesená",N153,0)</f>
        <v>0</v>
      </c>
      <c r="BI153" s="100">
        <f>IF(U153="nulová",N153,0)</f>
        <v>0</v>
      </c>
      <c r="BJ153" s="16" t="s">
        <v>23</v>
      </c>
      <c r="BK153" s="100">
        <f>ROUND(L153*K153,2)</f>
        <v>0</v>
      </c>
      <c r="BL153" s="16" t="s">
        <v>154</v>
      </c>
      <c r="BM153" s="16" t="s">
        <v>193</v>
      </c>
    </row>
    <row r="154" spans="2:65" s="1" customFormat="1" ht="31.5" customHeight="1">
      <c r="B154" s="125"/>
      <c r="C154" s="155" t="s">
        <v>194</v>
      </c>
      <c r="D154" s="155" t="s">
        <v>150</v>
      </c>
      <c r="E154" s="156" t="s">
        <v>195</v>
      </c>
      <c r="F154" s="263" t="s">
        <v>196</v>
      </c>
      <c r="G154" s="264"/>
      <c r="H154" s="264"/>
      <c r="I154" s="264"/>
      <c r="J154" s="157" t="s">
        <v>167</v>
      </c>
      <c r="K154" s="158">
        <v>22.005</v>
      </c>
      <c r="L154" s="258">
        <v>0</v>
      </c>
      <c r="M154" s="264"/>
      <c r="N154" s="265">
        <f>ROUND(L154*K154,2)</f>
        <v>0</v>
      </c>
      <c r="O154" s="264"/>
      <c r="P154" s="264"/>
      <c r="Q154" s="264"/>
      <c r="R154" s="127"/>
      <c r="T154" s="159" t="s">
        <v>21</v>
      </c>
      <c r="U154" s="42" t="s">
        <v>45</v>
      </c>
      <c r="V154" s="34"/>
      <c r="W154" s="160">
        <f>V154*K154</f>
        <v>0</v>
      </c>
      <c r="X154" s="160">
        <v>0</v>
      </c>
      <c r="Y154" s="160">
        <f>X154*K154</f>
        <v>0</v>
      </c>
      <c r="Z154" s="160">
        <v>0</v>
      </c>
      <c r="AA154" s="161">
        <f>Z154*K154</f>
        <v>0</v>
      </c>
      <c r="AR154" s="16" t="s">
        <v>154</v>
      </c>
      <c r="AT154" s="16" t="s">
        <v>150</v>
      </c>
      <c r="AU154" s="16" t="s">
        <v>98</v>
      </c>
      <c r="AY154" s="16" t="s">
        <v>149</v>
      </c>
      <c r="BE154" s="100">
        <f>IF(U154="základní",N154,0)</f>
        <v>0</v>
      </c>
      <c r="BF154" s="100">
        <f>IF(U154="snížená",N154,0)</f>
        <v>0</v>
      </c>
      <c r="BG154" s="100">
        <f>IF(U154="zákl. přenesená",N154,0)</f>
        <v>0</v>
      </c>
      <c r="BH154" s="100">
        <f>IF(U154="sníž. přenesená",N154,0)</f>
        <v>0</v>
      </c>
      <c r="BI154" s="100">
        <f>IF(U154="nulová",N154,0)</f>
        <v>0</v>
      </c>
      <c r="BJ154" s="16" t="s">
        <v>23</v>
      </c>
      <c r="BK154" s="100">
        <f>ROUND(L154*K154,2)</f>
        <v>0</v>
      </c>
      <c r="BL154" s="16" t="s">
        <v>154</v>
      </c>
      <c r="BM154" s="16" t="s">
        <v>197</v>
      </c>
    </row>
    <row r="155" spans="2:51" s="11" customFormat="1" ht="22.5" customHeight="1">
      <c r="B155" s="170"/>
      <c r="C155" s="171"/>
      <c r="D155" s="171"/>
      <c r="E155" s="172" t="s">
        <v>21</v>
      </c>
      <c r="F155" s="273" t="s">
        <v>198</v>
      </c>
      <c r="G155" s="251"/>
      <c r="H155" s="251"/>
      <c r="I155" s="251"/>
      <c r="J155" s="171"/>
      <c r="K155" s="173">
        <v>22.005</v>
      </c>
      <c r="L155" s="171"/>
      <c r="M155" s="171"/>
      <c r="N155" s="171"/>
      <c r="O155" s="171"/>
      <c r="P155" s="171"/>
      <c r="Q155" s="171"/>
      <c r="R155" s="174"/>
      <c r="T155" s="175"/>
      <c r="U155" s="171"/>
      <c r="V155" s="171"/>
      <c r="W155" s="171"/>
      <c r="X155" s="171"/>
      <c r="Y155" s="171"/>
      <c r="Z155" s="171"/>
      <c r="AA155" s="176"/>
      <c r="AT155" s="177" t="s">
        <v>157</v>
      </c>
      <c r="AU155" s="177" t="s">
        <v>98</v>
      </c>
      <c r="AV155" s="11" t="s">
        <v>98</v>
      </c>
      <c r="AW155" s="11" t="s">
        <v>38</v>
      </c>
      <c r="AX155" s="11" t="s">
        <v>23</v>
      </c>
      <c r="AY155" s="177" t="s">
        <v>149</v>
      </c>
    </row>
    <row r="156" spans="2:65" s="1" customFormat="1" ht="31.5" customHeight="1">
      <c r="B156" s="125"/>
      <c r="C156" s="155" t="s">
        <v>28</v>
      </c>
      <c r="D156" s="155" t="s">
        <v>150</v>
      </c>
      <c r="E156" s="156" t="s">
        <v>199</v>
      </c>
      <c r="F156" s="263" t="s">
        <v>200</v>
      </c>
      <c r="G156" s="264"/>
      <c r="H156" s="264"/>
      <c r="I156" s="264"/>
      <c r="J156" s="157" t="s">
        <v>167</v>
      </c>
      <c r="K156" s="158">
        <v>44.01</v>
      </c>
      <c r="L156" s="258">
        <v>0</v>
      </c>
      <c r="M156" s="264"/>
      <c r="N156" s="265">
        <f>ROUND(L156*K156,2)</f>
        <v>0</v>
      </c>
      <c r="O156" s="264"/>
      <c r="P156" s="264"/>
      <c r="Q156" s="264"/>
      <c r="R156" s="127"/>
      <c r="T156" s="159" t="s">
        <v>21</v>
      </c>
      <c r="U156" s="42" t="s">
        <v>45</v>
      </c>
      <c r="V156" s="34"/>
      <c r="W156" s="160">
        <f>V156*K156</f>
        <v>0</v>
      </c>
      <c r="X156" s="160">
        <v>0</v>
      </c>
      <c r="Y156" s="160">
        <f>X156*K156</f>
        <v>0</v>
      </c>
      <c r="Z156" s="160">
        <v>0</v>
      </c>
      <c r="AA156" s="161">
        <f>Z156*K156</f>
        <v>0</v>
      </c>
      <c r="AR156" s="16" t="s">
        <v>154</v>
      </c>
      <c r="AT156" s="16" t="s">
        <v>150</v>
      </c>
      <c r="AU156" s="16" t="s">
        <v>98</v>
      </c>
      <c r="AY156" s="16" t="s">
        <v>149</v>
      </c>
      <c r="BE156" s="100">
        <f>IF(U156="základní",N156,0)</f>
        <v>0</v>
      </c>
      <c r="BF156" s="100">
        <f>IF(U156="snížená",N156,0)</f>
        <v>0</v>
      </c>
      <c r="BG156" s="100">
        <f>IF(U156="zákl. přenesená",N156,0)</f>
        <v>0</v>
      </c>
      <c r="BH156" s="100">
        <f>IF(U156="sníž. přenesená",N156,0)</f>
        <v>0</v>
      </c>
      <c r="BI156" s="100">
        <f>IF(U156="nulová",N156,0)</f>
        <v>0</v>
      </c>
      <c r="BJ156" s="16" t="s">
        <v>23</v>
      </c>
      <c r="BK156" s="100">
        <f>ROUND(L156*K156,2)</f>
        <v>0</v>
      </c>
      <c r="BL156" s="16" t="s">
        <v>154</v>
      </c>
      <c r="BM156" s="16" t="s">
        <v>201</v>
      </c>
    </row>
    <row r="157" spans="2:51" s="11" customFormat="1" ht="22.5" customHeight="1">
      <c r="B157" s="170"/>
      <c r="C157" s="171"/>
      <c r="D157" s="171"/>
      <c r="E157" s="172" t="s">
        <v>21</v>
      </c>
      <c r="F157" s="273" t="s">
        <v>202</v>
      </c>
      <c r="G157" s="251"/>
      <c r="H157" s="251"/>
      <c r="I157" s="251"/>
      <c r="J157" s="171"/>
      <c r="K157" s="173">
        <v>44.01</v>
      </c>
      <c r="L157" s="171"/>
      <c r="M157" s="171"/>
      <c r="N157" s="171"/>
      <c r="O157" s="171"/>
      <c r="P157" s="171"/>
      <c r="Q157" s="171"/>
      <c r="R157" s="174"/>
      <c r="T157" s="175"/>
      <c r="U157" s="171"/>
      <c r="V157" s="171"/>
      <c r="W157" s="171"/>
      <c r="X157" s="171"/>
      <c r="Y157" s="171"/>
      <c r="Z157" s="171"/>
      <c r="AA157" s="176"/>
      <c r="AT157" s="177" t="s">
        <v>157</v>
      </c>
      <c r="AU157" s="177" t="s">
        <v>98</v>
      </c>
      <c r="AV157" s="11" t="s">
        <v>98</v>
      </c>
      <c r="AW157" s="11" t="s">
        <v>38</v>
      </c>
      <c r="AX157" s="11" t="s">
        <v>23</v>
      </c>
      <c r="AY157" s="177" t="s">
        <v>149</v>
      </c>
    </row>
    <row r="158" spans="2:65" s="1" customFormat="1" ht="31.5" customHeight="1">
      <c r="B158" s="125"/>
      <c r="C158" s="155" t="s">
        <v>203</v>
      </c>
      <c r="D158" s="155" t="s">
        <v>150</v>
      </c>
      <c r="E158" s="156" t="s">
        <v>204</v>
      </c>
      <c r="F158" s="263" t="s">
        <v>205</v>
      </c>
      <c r="G158" s="264"/>
      <c r="H158" s="264"/>
      <c r="I158" s="264"/>
      <c r="J158" s="157" t="s">
        <v>167</v>
      </c>
      <c r="K158" s="158">
        <v>22.005</v>
      </c>
      <c r="L158" s="258">
        <v>0</v>
      </c>
      <c r="M158" s="264"/>
      <c r="N158" s="265">
        <f>ROUND(L158*K158,2)</f>
        <v>0</v>
      </c>
      <c r="O158" s="264"/>
      <c r="P158" s="264"/>
      <c r="Q158" s="264"/>
      <c r="R158" s="127"/>
      <c r="T158" s="159" t="s">
        <v>21</v>
      </c>
      <c r="U158" s="42" t="s">
        <v>45</v>
      </c>
      <c r="V158" s="34"/>
      <c r="W158" s="160">
        <f>V158*K158</f>
        <v>0</v>
      </c>
      <c r="X158" s="160">
        <v>0</v>
      </c>
      <c r="Y158" s="160">
        <f>X158*K158</f>
        <v>0</v>
      </c>
      <c r="Z158" s="160">
        <v>0</v>
      </c>
      <c r="AA158" s="161">
        <f>Z158*K158</f>
        <v>0</v>
      </c>
      <c r="AR158" s="16" t="s">
        <v>154</v>
      </c>
      <c r="AT158" s="16" t="s">
        <v>150</v>
      </c>
      <c r="AU158" s="16" t="s">
        <v>98</v>
      </c>
      <c r="AY158" s="16" t="s">
        <v>149</v>
      </c>
      <c r="BE158" s="100">
        <f>IF(U158="základní",N158,0)</f>
        <v>0</v>
      </c>
      <c r="BF158" s="100">
        <f>IF(U158="snížená",N158,0)</f>
        <v>0</v>
      </c>
      <c r="BG158" s="100">
        <f>IF(U158="zákl. přenesená",N158,0)</f>
        <v>0</v>
      </c>
      <c r="BH158" s="100">
        <f>IF(U158="sníž. přenesená",N158,0)</f>
        <v>0</v>
      </c>
      <c r="BI158" s="100">
        <f>IF(U158="nulová",N158,0)</f>
        <v>0</v>
      </c>
      <c r="BJ158" s="16" t="s">
        <v>23</v>
      </c>
      <c r="BK158" s="100">
        <f>ROUND(L158*K158,2)</f>
        <v>0</v>
      </c>
      <c r="BL158" s="16" t="s">
        <v>154</v>
      </c>
      <c r="BM158" s="16" t="s">
        <v>206</v>
      </c>
    </row>
    <row r="159" spans="2:65" s="1" customFormat="1" ht="31.5" customHeight="1">
      <c r="B159" s="125"/>
      <c r="C159" s="155" t="s">
        <v>207</v>
      </c>
      <c r="D159" s="155" t="s">
        <v>150</v>
      </c>
      <c r="E159" s="156" t="s">
        <v>208</v>
      </c>
      <c r="F159" s="263" t="s">
        <v>209</v>
      </c>
      <c r="G159" s="264"/>
      <c r="H159" s="264"/>
      <c r="I159" s="264"/>
      <c r="J159" s="157" t="s">
        <v>167</v>
      </c>
      <c r="K159" s="158">
        <v>198.045</v>
      </c>
      <c r="L159" s="258">
        <v>0</v>
      </c>
      <c r="M159" s="264"/>
      <c r="N159" s="265">
        <f>ROUND(L159*K159,2)</f>
        <v>0</v>
      </c>
      <c r="O159" s="264"/>
      <c r="P159" s="264"/>
      <c r="Q159" s="264"/>
      <c r="R159" s="127"/>
      <c r="T159" s="159" t="s">
        <v>21</v>
      </c>
      <c r="U159" s="42" t="s">
        <v>45</v>
      </c>
      <c r="V159" s="34"/>
      <c r="W159" s="160">
        <f>V159*K159</f>
        <v>0</v>
      </c>
      <c r="X159" s="160">
        <v>0</v>
      </c>
      <c r="Y159" s="160">
        <f>X159*K159</f>
        <v>0</v>
      </c>
      <c r="Z159" s="160">
        <v>0</v>
      </c>
      <c r="AA159" s="161">
        <f>Z159*K159</f>
        <v>0</v>
      </c>
      <c r="AR159" s="16" t="s">
        <v>154</v>
      </c>
      <c r="AT159" s="16" t="s">
        <v>150</v>
      </c>
      <c r="AU159" s="16" t="s">
        <v>98</v>
      </c>
      <c r="AY159" s="16" t="s">
        <v>149</v>
      </c>
      <c r="BE159" s="100">
        <f>IF(U159="základní",N159,0)</f>
        <v>0</v>
      </c>
      <c r="BF159" s="100">
        <f>IF(U159="snížená",N159,0)</f>
        <v>0</v>
      </c>
      <c r="BG159" s="100">
        <f>IF(U159="zákl. přenesená",N159,0)</f>
        <v>0</v>
      </c>
      <c r="BH159" s="100">
        <f>IF(U159="sníž. přenesená",N159,0)</f>
        <v>0</v>
      </c>
      <c r="BI159" s="100">
        <f>IF(U159="nulová",N159,0)</f>
        <v>0</v>
      </c>
      <c r="BJ159" s="16" t="s">
        <v>23</v>
      </c>
      <c r="BK159" s="100">
        <f>ROUND(L159*K159,2)</f>
        <v>0</v>
      </c>
      <c r="BL159" s="16" t="s">
        <v>154</v>
      </c>
      <c r="BM159" s="16" t="s">
        <v>210</v>
      </c>
    </row>
    <row r="160" spans="2:51" s="11" customFormat="1" ht="22.5" customHeight="1">
      <c r="B160" s="170"/>
      <c r="C160" s="171"/>
      <c r="D160" s="171"/>
      <c r="E160" s="172" t="s">
        <v>21</v>
      </c>
      <c r="F160" s="273" t="s">
        <v>211</v>
      </c>
      <c r="G160" s="251"/>
      <c r="H160" s="251"/>
      <c r="I160" s="251"/>
      <c r="J160" s="171"/>
      <c r="K160" s="173">
        <v>198.045</v>
      </c>
      <c r="L160" s="171"/>
      <c r="M160" s="171"/>
      <c r="N160" s="171"/>
      <c r="O160" s="171"/>
      <c r="P160" s="171"/>
      <c r="Q160" s="171"/>
      <c r="R160" s="174"/>
      <c r="T160" s="175"/>
      <c r="U160" s="171"/>
      <c r="V160" s="171"/>
      <c r="W160" s="171"/>
      <c r="X160" s="171"/>
      <c r="Y160" s="171"/>
      <c r="Z160" s="171"/>
      <c r="AA160" s="176"/>
      <c r="AT160" s="177" t="s">
        <v>157</v>
      </c>
      <c r="AU160" s="177" t="s">
        <v>98</v>
      </c>
      <c r="AV160" s="11" t="s">
        <v>98</v>
      </c>
      <c r="AW160" s="11" t="s">
        <v>38</v>
      </c>
      <c r="AX160" s="11" t="s">
        <v>23</v>
      </c>
      <c r="AY160" s="177" t="s">
        <v>149</v>
      </c>
    </row>
    <row r="161" spans="2:65" s="1" customFormat="1" ht="22.5" customHeight="1">
      <c r="B161" s="125"/>
      <c r="C161" s="155" t="s">
        <v>212</v>
      </c>
      <c r="D161" s="155" t="s">
        <v>150</v>
      </c>
      <c r="E161" s="156" t="s">
        <v>213</v>
      </c>
      <c r="F161" s="263" t="s">
        <v>214</v>
      </c>
      <c r="G161" s="264"/>
      <c r="H161" s="264"/>
      <c r="I161" s="264"/>
      <c r="J161" s="157" t="s">
        <v>167</v>
      </c>
      <c r="K161" s="158">
        <v>22.005</v>
      </c>
      <c r="L161" s="258">
        <v>0</v>
      </c>
      <c r="M161" s="264"/>
      <c r="N161" s="265">
        <f>ROUND(L161*K161,2)</f>
        <v>0</v>
      </c>
      <c r="O161" s="264"/>
      <c r="P161" s="264"/>
      <c r="Q161" s="264"/>
      <c r="R161" s="127"/>
      <c r="T161" s="159" t="s">
        <v>21</v>
      </c>
      <c r="U161" s="42" t="s">
        <v>45</v>
      </c>
      <c r="V161" s="34"/>
      <c r="W161" s="160">
        <f>V161*K161</f>
        <v>0</v>
      </c>
      <c r="X161" s="160">
        <v>0</v>
      </c>
      <c r="Y161" s="160">
        <f>X161*K161</f>
        <v>0</v>
      </c>
      <c r="Z161" s="160">
        <v>0</v>
      </c>
      <c r="AA161" s="161">
        <f>Z161*K161</f>
        <v>0</v>
      </c>
      <c r="AR161" s="16" t="s">
        <v>154</v>
      </c>
      <c r="AT161" s="16" t="s">
        <v>150</v>
      </c>
      <c r="AU161" s="16" t="s">
        <v>98</v>
      </c>
      <c r="AY161" s="16" t="s">
        <v>149</v>
      </c>
      <c r="BE161" s="100">
        <f>IF(U161="základní",N161,0)</f>
        <v>0</v>
      </c>
      <c r="BF161" s="100">
        <f>IF(U161="snížená",N161,0)</f>
        <v>0</v>
      </c>
      <c r="BG161" s="100">
        <f>IF(U161="zákl. přenesená",N161,0)</f>
        <v>0</v>
      </c>
      <c r="BH161" s="100">
        <f>IF(U161="sníž. přenesená",N161,0)</f>
        <v>0</v>
      </c>
      <c r="BI161" s="100">
        <f>IF(U161="nulová",N161,0)</f>
        <v>0</v>
      </c>
      <c r="BJ161" s="16" t="s">
        <v>23</v>
      </c>
      <c r="BK161" s="100">
        <f>ROUND(L161*K161,2)</f>
        <v>0</v>
      </c>
      <c r="BL161" s="16" t="s">
        <v>154</v>
      </c>
      <c r="BM161" s="16" t="s">
        <v>215</v>
      </c>
    </row>
    <row r="162" spans="2:65" s="1" customFormat="1" ht="31.5" customHeight="1">
      <c r="B162" s="125"/>
      <c r="C162" s="155" t="s">
        <v>216</v>
      </c>
      <c r="D162" s="155" t="s">
        <v>150</v>
      </c>
      <c r="E162" s="156" t="s">
        <v>217</v>
      </c>
      <c r="F162" s="263" t="s">
        <v>218</v>
      </c>
      <c r="G162" s="264"/>
      <c r="H162" s="264"/>
      <c r="I162" s="264"/>
      <c r="J162" s="157" t="s">
        <v>219</v>
      </c>
      <c r="K162" s="158">
        <v>35.208</v>
      </c>
      <c r="L162" s="258">
        <v>0</v>
      </c>
      <c r="M162" s="264"/>
      <c r="N162" s="265">
        <f>ROUND(L162*K162,2)</f>
        <v>0</v>
      </c>
      <c r="O162" s="264"/>
      <c r="P162" s="264"/>
      <c r="Q162" s="264"/>
      <c r="R162" s="127"/>
      <c r="T162" s="159" t="s">
        <v>21</v>
      </c>
      <c r="U162" s="42" t="s">
        <v>45</v>
      </c>
      <c r="V162" s="34"/>
      <c r="W162" s="160">
        <f>V162*K162</f>
        <v>0</v>
      </c>
      <c r="X162" s="160">
        <v>0</v>
      </c>
      <c r="Y162" s="160">
        <f>X162*K162</f>
        <v>0</v>
      </c>
      <c r="Z162" s="160">
        <v>0</v>
      </c>
      <c r="AA162" s="161">
        <f>Z162*K162</f>
        <v>0</v>
      </c>
      <c r="AR162" s="16" t="s">
        <v>154</v>
      </c>
      <c r="AT162" s="16" t="s">
        <v>150</v>
      </c>
      <c r="AU162" s="16" t="s">
        <v>98</v>
      </c>
      <c r="AY162" s="16" t="s">
        <v>149</v>
      </c>
      <c r="BE162" s="100">
        <f>IF(U162="základní",N162,0)</f>
        <v>0</v>
      </c>
      <c r="BF162" s="100">
        <f>IF(U162="snížená",N162,0)</f>
        <v>0</v>
      </c>
      <c r="BG162" s="100">
        <f>IF(U162="zákl. přenesená",N162,0)</f>
        <v>0</v>
      </c>
      <c r="BH162" s="100">
        <f>IF(U162="sníž. přenesená",N162,0)</f>
        <v>0</v>
      </c>
      <c r="BI162" s="100">
        <f>IF(U162="nulová",N162,0)</f>
        <v>0</v>
      </c>
      <c r="BJ162" s="16" t="s">
        <v>23</v>
      </c>
      <c r="BK162" s="100">
        <f>ROUND(L162*K162,2)</f>
        <v>0</v>
      </c>
      <c r="BL162" s="16" t="s">
        <v>154</v>
      </c>
      <c r="BM162" s="16" t="s">
        <v>220</v>
      </c>
    </row>
    <row r="163" spans="2:51" s="11" customFormat="1" ht="22.5" customHeight="1">
      <c r="B163" s="170"/>
      <c r="C163" s="171"/>
      <c r="D163" s="171"/>
      <c r="E163" s="172" t="s">
        <v>21</v>
      </c>
      <c r="F163" s="273" t="s">
        <v>221</v>
      </c>
      <c r="G163" s="251"/>
      <c r="H163" s="251"/>
      <c r="I163" s="251"/>
      <c r="J163" s="171"/>
      <c r="K163" s="173">
        <v>35.208</v>
      </c>
      <c r="L163" s="171"/>
      <c r="M163" s="171"/>
      <c r="N163" s="171"/>
      <c r="O163" s="171"/>
      <c r="P163" s="171"/>
      <c r="Q163" s="171"/>
      <c r="R163" s="174"/>
      <c r="T163" s="175"/>
      <c r="U163" s="171"/>
      <c r="V163" s="171"/>
      <c r="W163" s="171"/>
      <c r="X163" s="171"/>
      <c r="Y163" s="171"/>
      <c r="Z163" s="171"/>
      <c r="AA163" s="176"/>
      <c r="AT163" s="177" t="s">
        <v>157</v>
      </c>
      <c r="AU163" s="177" t="s">
        <v>98</v>
      </c>
      <c r="AV163" s="11" t="s">
        <v>98</v>
      </c>
      <c r="AW163" s="11" t="s">
        <v>38</v>
      </c>
      <c r="AX163" s="11" t="s">
        <v>23</v>
      </c>
      <c r="AY163" s="177" t="s">
        <v>149</v>
      </c>
    </row>
    <row r="164" spans="2:65" s="1" customFormat="1" ht="31.5" customHeight="1">
      <c r="B164" s="125"/>
      <c r="C164" s="155" t="s">
        <v>9</v>
      </c>
      <c r="D164" s="155" t="s">
        <v>150</v>
      </c>
      <c r="E164" s="156" t="s">
        <v>222</v>
      </c>
      <c r="F164" s="263" t="s">
        <v>223</v>
      </c>
      <c r="G164" s="264"/>
      <c r="H164" s="264"/>
      <c r="I164" s="264"/>
      <c r="J164" s="157" t="s">
        <v>167</v>
      </c>
      <c r="K164" s="158">
        <v>51.345</v>
      </c>
      <c r="L164" s="258">
        <v>0</v>
      </c>
      <c r="M164" s="264"/>
      <c r="N164" s="265">
        <f>ROUND(L164*K164,2)</f>
        <v>0</v>
      </c>
      <c r="O164" s="264"/>
      <c r="P164" s="264"/>
      <c r="Q164" s="264"/>
      <c r="R164" s="127"/>
      <c r="T164" s="159" t="s">
        <v>21</v>
      </c>
      <c r="U164" s="42" t="s">
        <v>45</v>
      </c>
      <c r="V164" s="34"/>
      <c r="W164" s="160">
        <f>V164*K164</f>
        <v>0</v>
      </c>
      <c r="X164" s="160">
        <v>0</v>
      </c>
      <c r="Y164" s="160">
        <f>X164*K164</f>
        <v>0</v>
      </c>
      <c r="Z164" s="160">
        <v>0</v>
      </c>
      <c r="AA164" s="161">
        <f>Z164*K164</f>
        <v>0</v>
      </c>
      <c r="AR164" s="16" t="s">
        <v>154</v>
      </c>
      <c r="AT164" s="16" t="s">
        <v>150</v>
      </c>
      <c r="AU164" s="16" t="s">
        <v>98</v>
      </c>
      <c r="AY164" s="16" t="s">
        <v>149</v>
      </c>
      <c r="BE164" s="100">
        <f>IF(U164="základní",N164,0)</f>
        <v>0</v>
      </c>
      <c r="BF164" s="100">
        <f>IF(U164="snížená",N164,0)</f>
        <v>0</v>
      </c>
      <c r="BG164" s="100">
        <f>IF(U164="zákl. přenesená",N164,0)</f>
        <v>0</v>
      </c>
      <c r="BH164" s="100">
        <f>IF(U164="sníž. přenesená",N164,0)</f>
        <v>0</v>
      </c>
      <c r="BI164" s="100">
        <f>IF(U164="nulová",N164,0)</f>
        <v>0</v>
      </c>
      <c r="BJ164" s="16" t="s">
        <v>23</v>
      </c>
      <c r="BK164" s="100">
        <f>ROUND(L164*K164,2)</f>
        <v>0</v>
      </c>
      <c r="BL164" s="16" t="s">
        <v>154</v>
      </c>
      <c r="BM164" s="16" t="s">
        <v>224</v>
      </c>
    </row>
    <row r="165" spans="2:51" s="10" customFormat="1" ht="22.5" customHeight="1">
      <c r="B165" s="162"/>
      <c r="C165" s="163"/>
      <c r="D165" s="163"/>
      <c r="E165" s="164" t="s">
        <v>21</v>
      </c>
      <c r="F165" s="266" t="s">
        <v>225</v>
      </c>
      <c r="G165" s="267"/>
      <c r="H165" s="267"/>
      <c r="I165" s="267"/>
      <c r="J165" s="163"/>
      <c r="K165" s="165" t="s">
        <v>21</v>
      </c>
      <c r="L165" s="163"/>
      <c r="M165" s="163"/>
      <c r="N165" s="163"/>
      <c r="O165" s="163"/>
      <c r="P165" s="163"/>
      <c r="Q165" s="163"/>
      <c r="R165" s="166"/>
      <c r="T165" s="167"/>
      <c r="U165" s="163"/>
      <c r="V165" s="163"/>
      <c r="W165" s="163"/>
      <c r="X165" s="163"/>
      <c r="Y165" s="163"/>
      <c r="Z165" s="163"/>
      <c r="AA165" s="168"/>
      <c r="AT165" s="169" t="s">
        <v>157</v>
      </c>
      <c r="AU165" s="169" t="s">
        <v>98</v>
      </c>
      <c r="AV165" s="10" t="s">
        <v>23</v>
      </c>
      <c r="AW165" s="10" t="s">
        <v>38</v>
      </c>
      <c r="AX165" s="10" t="s">
        <v>80</v>
      </c>
      <c r="AY165" s="169" t="s">
        <v>149</v>
      </c>
    </row>
    <row r="166" spans="2:51" s="11" customFormat="1" ht="22.5" customHeight="1">
      <c r="B166" s="170"/>
      <c r="C166" s="171"/>
      <c r="D166" s="171"/>
      <c r="E166" s="172" t="s">
        <v>21</v>
      </c>
      <c r="F166" s="250" t="s">
        <v>226</v>
      </c>
      <c r="G166" s="251"/>
      <c r="H166" s="251"/>
      <c r="I166" s="251"/>
      <c r="J166" s="171"/>
      <c r="K166" s="173">
        <v>51.345</v>
      </c>
      <c r="L166" s="171"/>
      <c r="M166" s="171"/>
      <c r="N166" s="171"/>
      <c r="O166" s="171"/>
      <c r="P166" s="171"/>
      <c r="Q166" s="171"/>
      <c r="R166" s="174"/>
      <c r="T166" s="175"/>
      <c r="U166" s="171"/>
      <c r="V166" s="171"/>
      <c r="W166" s="171"/>
      <c r="X166" s="171"/>
      <c r="Y166" s="171"/>
      <c r="Z166" s="171"/>
      <c r="AA166" s="176"/>
      <c r="AT166" s="177" t="s">
        <v>157</v>
      </c>
      <c r="AU166" s="177" t="s">
        <v>98</v>
      </c>
      <c r="AV166" s="11" t="s">
        <v>98</v>
      </c>
      <c r="AW166" s="11" t="s">
        <v>38</v>
      </c>
      <c r="AX166" s="11" t="s">
        <v>23</v>
      </c>
      <c r="AY166" s="177" t="s">
        <v>149</v>
      </c>
    </row>
    <row r="167" spans="2:63" s="9" customFormat="1" ht="29.25" customHeight="1">
      <c r="B167" s="144"/>
      <c r="C167" s="145"/>
      <c r="D167" s="154" t="s">
        <v>110</v>
      </c>
      <c r="E167" s="154"/>
      <c r="F167" s="154"/>
      <c r="G167" s="154"/>
      <c r="H167" s="154"/>
      <c r="I167" s="154"/>
      <c r="J167" s="154"/>
      <c r="K167" s="154"/>
      <c r="L167" s="154"/>
      <c r="M167" s="154"/>
      <c r="N167" s="248">
        <f>BK167</f>
        <v>0</v>
      </c>
      <c r="O167" s="249"/>
      <c r="P167" s="249"/>
      <c r="Q167" s="249"/>
      <c r="R167" s="147"/>
      <c r="T167" s="148"/>
      <c r="U167" s="145"/>
      <c r="V167" s="145"/>
      <c r="W167" s="149">
        <f>SUM(W168:W174)</f>
        <v>0</v>
      </c>
      <c r="X167" s="145"/>
      <c r="Y167" s="149">
        <f>SUM(Y168:Y174)</f>
        <v>35.91167099999999</v>
      </c>
      <c r="Z167" s="145"/>
      <c r="AA167" s="150">
        <f>SUM(AA168:AA174)</f>
        <v>0</v>
      </c>
      <c r="AR167" s="151" t="s">
        <v>23</v>
      </c>
      <c r="AT167" s="152" t="s">
        <v>79</v>
      </c>
      <c r="AU167" s="152" t="s">
        <v>23</v>
      </c>
      <c r="AY167" s="151" t="s">
        <v>149</v>
      </c>
      <c r="BK167" s="153">
        <f>SUM(BK168:BK174)</f>
        <v>0</v>
      </c>
    </row>
    <row r="168" spans="2:65" s="1" customFormat="1" ht="31.5" customHeight="1">
      <c r="B168" s="125"/>
      <c r="C168" s="155" t="s">
        <v>227</v>
      </c>
      <c r="D168" s="155" t="s">
        <v>150</v>
      </c>
      <c r="E168" s="156" t="s">
        <v>228</v>
      </c>
      <c r="F168" s="263" t="s">
        <v>229</v>
      </c>
      <c r="G168" s="264"/>
      <c r="H168" s="264"/>
      <c r="I168" s="264"/>
      <c r="J168" s="157" t="s">
        <v>167</v>
      </c>
      <c r="K168" s="158">
        <v>22.005</v>
      </c>
      <c r="L168" s="258">
        <v>0</v>
      </c>
      <c r="M168" s="264"/>
      <c r="N168" s="265">
        <f>ROUND(L168*K168,2)</f>
        <v>0</v>
      </c>
      <c r="O168" s="264"/>
      <c r="P168" s="264"/>
      <c r="Q168" s="264"/>
      <c r="R168" s="127"/>
      <c r="T168" s="159" t="s">
        <v>21</v>
      </c>
      <c r="U168" s="42" t="s">
        <v>45</v>
      </c>
      <c r="V168" s="34"/>
      <c r="W168" s="160">
        <f>V168*K168</f>
        <v>0</v>
      </c>
      <c r="X168" s="160">
        <v>1.63</v>
      </c>
      <c r="Y168" s="160">
        <f>X168*K168</f>
        <v>35.86814999999999</v>
      </c>
      <c r="Z168" s="160">
        <v>0</v>
      </c>
      <c r="AA168" s="161">
        <f>Z168*K168</f>
        <v>0</v>
      </c>
      <c r="AR168" s="16" t="s">
        <v>154</v>
      </c>
      <c r="AT168" s="16" t="s">
        <v>150</v>
      </c>
      <c r="AU168" s="16" t="s">
        <v>98</v>
      </c>
      <c r="AY168" s="16" t="s">
        <v>149</v>
      </c>
      <c r="BE168" s="100">
        <f>IF(U168="základní",N168,0)</f>
        <v>0</v>
      </c>
      <c r="BF168" s="100">
        <f>IF(U168="snížená",N168,0)</f>
        <v>0</v>
      </c>
      <c r="BG168" s="100">
        <f>IF(U168="zákl. přenesená",N168,0)</f>
        <v>0</v>
      </c>
      <c r="BH168" s="100">
        <f>IF(U168="sníž. přenesená",N168,0)</f>
        <v>0</v>
      </c>
      <c r="BI168" s="100">
        <f>IF(U168="nulová",N168,0)</f>
        <v>0</v>
      </c>
      <c r="BJ168" s="16" t="s">
        <v>23</v>
      </c>
      <c r="BK168" s="100">
        <f>ROUND(L168*K168,2)</f>
        <v>0</v>
      </c>
      <c r="BL168" s="16" t="s">
        <v>154</v>
      </c>
      <c r="BM168" s="16" t="s">
        <v>230</v>
      </c>
    </row>
    <row r="169" spans="2:51" s="10" customFormat="1" ht="31.5" customHeight="1">
      <c r="B169" s="162"/>
      <c r="C169" s="163"/>
      <c r="D169" s="163"/>
      <c r="E169" s="164" t="s">
        <v>21</v>
      </c>
      <c r="F169" s="266" t="s">
        <v>231</v>
      </c>
      <c r="G169" s="267"/>
      <c r="H169" s="267"/>
      <c r="I169" s="267"/>
      <c r="J169" s="163"/>
      <c r="K169" s="165" t="s">
        <v>21</v>
      </c>
      <c r="L169" s="163"/>
      <c r="M169" s="163"/>
      <c r="N169" s="163"/>
      <c r="O169" s="163"/>
      <c r="P169" s="163"/>
      <c r="Q169" s="163"/>
      <c r="R169" s="166"/>
      <c r="T169" s="167"/>
      <c r="U169" s="163"/>
      <c r="V169" s="163"/>
      <c r="W169" s="163"/>
      <c r="X169" s="163"/>
      <c r="Y169" s="163"/>
      <c r="Z169" s="163"/>
      <c r="AA169" s="168"/>
      <c r="AT169" s="169" t="s">
        <v>157</v>
      </c>
      <c r="AU169" s="169" t="s">
        <v>98</v>
      </c>
      <c r="AV169" s="10" t="s">
        <v>23</v>
      </c>
      <c r="AW169" s="10" t="s">
        <v>38</v>
      </c>
      <c r="AX169" s="10" t="s">
        <v>80</v>
      </c>
      <c r="AY169" s="169" t="s">
        <v>149</v>
      </c>
    </row>
    <row r="170" spans="2:51" s="11" customFormat="1" ht="22.5" customHeight="1">
      <c r="B170" s="170"/>
      <c r="C170" s="171"/>
      <c r="D170" s="171"/>
      <c r="E170" s="172" t="s">
        <v>21</v>
      </c>
      <c r="F170" s="250" t="s">
        <v>198</v>
      </c>
      <c r="G170" s="251"/>
      <c r="H170" s="251"/>
      <c r="I170" s="251"/>
      <c r="J170" s="171"/>
      <c r="K170" s="173">
        <v>22.005</v>
      </c>
      <c r="L170" s="171"/>
      <c r="M170" s="171"/>
      <c r="N170" s="171"/>
      <c r="O170" s="171"/>
      <c r="P170" s="171"/>
      <c r="Q170" s="171"/>
      <c r="R170" s="174"/>
      <c r="T170" s="175"/>
      <c r="U170" s="171"/>
      <c r="V170" s="171"/>
      <c r="W170" s="171"/>
      <c r="X170" s="171"/>
      <c r="Y170" s="171"/>
      <c r="Z170" s="171"/>
      <c r="AA170" s="176"/>
      <c r="AT170" s="177" t="s">
        <v>157</v>
      </c>
      <c r="AU170" s="177" t="s">
        <v>98</v>
      </c>
      <c r="AV170" s="11" t="s">
        <v>98</v>
      </c>
      <c r="AW170" s="11" t="s">
        <v>38</v>
      </c>
      <c r="AX170" s="11" t="s">
        <v>23</v>
      </c>
      <c r="AY170" s="177" t="s">
        <v>149</v>
      </c>
    </row>
    <row r="171" spans="2:65" s="1" customFormat="1" ht="31.5" customHeight="1">
      <c r="B171" s="125"/>
      <c r="C171" s="155" t="s">
        <v>232</v>
      </c>
      <c r="D171" s="155" t="s">
        <v>150</v>
      </c>
      <c r="E171" s="156" t="s">
        <v>233</v>
      </c>
      <c r="F171" s="263" t="s">
        <v>234</v>
      </c>
      <c r="G171" s="264"/>
      <c r="H171" s="264"/>
      <c r="I171" s="264"/>
      <c r="J171" s="157" t="s">
        <v>153</v>
      </c>
      <c r="K171" s="158">
        <v>97.8</v>
      </c>
      <c r="L171" s="258">
        <v>0</v>
      </c>
      <c r="M171" s="264"/>
      <c r="N171" s="265">
        <f>ROUND(L171*K171,2)</f>
        <v>0</v>
      </c>
      <c r="O171" s="264"/>
      <c r="P171" s="264"/>
      <c r="Q171" s="264"/>
      <c r="R171" s="127"/>
      <c r="T171" s="159" t="s">
        <v>21</v>
      </c>
      <c r="U171" s="42" t="s">
        <v>45</v>
      </c>
      <c r="V171" s="34"/>
      <c r="W171" s="160">
        <f>V171*K171</f>
        <v>0</v>
      </c>
      <c r="X171" s="160">
        <v>0.0001</v>
      </c>
      <c r="Y171" s="160">
        <f>X171*K171</f>
        <v>0.00978</v>
      </c>
      <c r="Z171" s="160">
        <v>0</v>
      </c>
      <c r="AA171" s="161">
        <f>Z171*K171</f>
        <v>0</v>
      </c>
      <c r="AR171" s="16" t="s">
        <v>154</v>
      </c>
      <c r="AT171" s="16" t="s">
        <v>150</v>
      </c>
      <c r="AU171" s="16" t="s">
        <v>98</v>
      </c>
      <c r="AY171" s="16" t="s">
        <v>149</v>
      </c>
      <c r="BE171" s="100">
        <f>IF(U171="základní",N171,0)</f>
        <v>0</v>
      </c>
      <c r="BF171" s="100">
        <f>IF(U171="snížená",N171,0)</f>
        <v>0</v>
      </c>
      <c r="BG171" s="100">
        <f>IF(U171="zákl. přenesená",N171,0)</f>
        <v>0</v>
      </c>
      <c r="BH171" s="100">
        <f>IF(U171="sníž. přenesená",N171,0)</f>
        <v>0</v>
      </c>
      <c r="BI171" s="100">
        <f>IF(U171="nulová",N171,0)</f>
        <v>0</v>
      </c>
      <c r="BJ171" s="16" t="s">
        <v>23</v>
      </c>
      <c r="BK171" s="100">
        <f>ROUND(L171*K171,2)</f>
        <v>0</v>
      </c>
      <c r="BL171" s="16" t="s">
        <v>154</v>
      </c>
      <c r="BM171" s="16" t="s">
        <v>235</v>
      </c>
    </row>
    <row r="172" spans="2:51" s="10" customFormat="1" ht="22.5" customHeight="1">
      <c r="B172" s="162"/>
      <c r="C172" s="163"/>
      <c r="D172" s="163"/>
      <c r="E172" s="164" t="s">
        <v>21</v>
      </c>
      <c r="F172" s="266" t="s">
        <v>236</v>
      </c>
      <c r="G172" s="267"/>
      <c r="H172" s="267"/>
      <c r="I172" s="267"/>
      <c r="J172" s="163"/>
      <c r="K172" s="165" t="s">
        <v>21</v>
      </c>
      <c r="L172" s="163"/>
      <c r="M172" s="163"/>
      <c r="N172" s="163"/>
      <c r="O172" s="163"/>
      <c r="P172" s="163"/>
      <c r="Q172" s="163"/>
      <c r="R172" s="166"/>
      <c r="T172" s="167"/>
      <c r="U172" s="163"/>
      <c r="V172" s="163"/>
      <c r="W172" s="163"/>
      <c r="X172" s="163"/>
      <c r="Y172" s="163"/>
      <c r="Z172" s="163"/>
      <c r="AA172" s="168"/>
      <c r="AT172" s="169" t="s">
        <v>157</v>
      </c>
      <c r="AU172" s="169" t="s">
        <v>98</v>
      </c>
      <c r="AV172" s="10" t="s">
        <v>23</v>
      </c>
      <c r="AW172" s="10" t="s">
        <v>38</v>
      </c>
      <c r="AX172" s="10" t="s">
        <v>80</v>
      </c>
      <c r="AY172" s="169" t="s">
        <v>149</v>
      </c>
    </row>
    <row r="173" spans="2:51" s="11" customFormat="1" ht="22.5" customHeight="1">
      <c r="B173" s="170"/>
      <c r="C173" s="171"/>
      <c r="D173" s="171"/>
      <c r="E173" s="172" t="s">
        <v>21</v>
      </c>
      <c r="F173" s="250" t="s">
        <v>237</v>
      </c>
      <c r="G173" s="251"/>
      <c r="H173" s="251"/>
      <c r="I173" s="251"/>
      <c r="J173" s="171"/>
      <c r="K173" s="173">
        <v>97.8</v>
      </c>
      <c r="L173" s="171"/>
      <c r="M173" s="171"/>
      <c r="N173" s="171"/>
      <c r="O173" s="171"/>
      <c r="P173" s="171"/>
      <c r="Q173" s="171"/>
      <c r="R173" s="174"/>
      <c r="T173" s="175"/>
      <c r="U173" s="171"/>
      <c r="V173" s="171"/>
      <c r="W173" s="171"/>
      <c r="X173" s="171"/>
      <c r="Y173" s="171"/>
      <c r="Z173" s="171"/>
      <c r="AA173" s="176"/>
      <c r="AT173" s="177" t="s">
        <v>157</v>
      </c>
      <c r="AU173" s="177" t="s">
        <v>98</v>
      </c>
      <c r="AV173" s="11" t="s">
        <v>98</v>
      </c>
      <c r="AW173" s="11" t="s">
        <v>38</v>
      </c>
      <c r="AX173" s="11" t="s">
        <v>23</v>
      </c>
      <c r="AY173" s="177" t="s">
        <v>149</v>
      </c>
    </row>
    <row r="174" spans="2:65" s="1" customFormat="1" ht="31.5" customHeight="1">
      <c r="B174" s="125"/>
      <c r="C174" s="178" t="s">
        <v>238</v>
      </c>
      <c r="D174" s="178" t="s">
        <v>239</v>
      </c>
      <c r="E174" s="179" t="s">
        <v>240</v>
      </c>
      <c r="F174" s="270" t="s">
        <v>241</v>
      </c>
      <c r="G174" s="271"/>
      <c r="H174" s="271"/>
      <c r="I174" s="271"/>
      <c r="J174" s="180" t="s">
        <v>153</v>
      </c>
      <c r="K174" s="181">
        <v>112.47</v>
      </c>
      <c r="L174" s="272">
        <v>0</v>
      </c>
      <c r="M174" s="271"/>
      <c r="N174" s="269">
        <f>ROUND(L174*K174,2)</f>
        <v>0</v>
      </c>
      <c r="O174" s="264"/>
      <c r="P174" s="264"/>
      <c r="Q174" s="264"/>
      <c r="R174" s="127"/>
      <c r="T174" s="159" t="s">
        <v>21</v>
      </c>
      <c r="U174" s="42" t="s">
        <v>45</v>
      </c>
      <c r="V174" s="34"/>
      <c r="W174" s="160">
        <f>V174*K174</f>
        <v>0</v>
      </c>
      <c r="X174" s="160">
        <v>0.0003</v>
      </c>
      <c r="Y174" s="160">
        <f>X174*K174</f>
        <v>0.033741</v>
      </c>
      <c r="Z174" s="160">
        <v>0</v>
      </c>
      <c r="AA174" s="161">
        <f>Z174*K174</f>
        <v>0</v>
      </c>
      <c r="AR174" s="16" t="s">
        <v>190</v>
      </c>
      <c r="AT174" s="16" t="s">
        <v>239</v>
      </c>
      <c r="AU174" s="16" t="s">
        <v>98</v>
      </c>
      <c r="AY174" s="16" t="s">
        <v>149</v>
      </c>
      <c r="BE174" s="100">
        <f>IF(U174="základní",N174,0)</f>
        <v>0</v>
      </c>
      <c r="BF174" s="100">
        <f>IF(U174="snížená",N174,0)</f>
        <v>0</v>
      </c>
      <c r="BG174" s="100">
        <f>IF(U174="zákl. přenesená",N174,0)</f>
        <v>0</v>
      </c>
      <c r="BH174" s="100">
        <f>IF(U174="sníž. přenesená",N174,0)</f>
        <v>0</v>
      </c>
      <c r="BI174" s="100">
        <f>IF(U174="nulová",N174,0)</f>
        <v>0</v>
      </c>
      <c r="BJ174" s="16" t="s">
        <v>23</v>
      </c>
      <c r="BK174" s="100">
        <f>ROUND(L174*K174,2)</f>
        <v>0</v>
      </c>
      <c r="BL174" s="16" t="s">
        <v>154</v>
      </c>
      <c r="BM174" s="16" t="s">
        <v>242</v>
      </c>
    </row>
    <row r="175" spans="2:63" s="9" customFormat="1" ht="29.25" customHeight="1">
      <c r="B175" s="144"/>
      <c r="C175" s="145"/>
      <c r="D175" s="154" t="s">
        <v>111</v>
      </c>
      <c r="E175" s="154"/>
      <c r="F175" s="154"/>
      <c r="G175" s="154"/>
      <c r="H175" s="154"/>
      <c r="I175" s="154"/>
      <c r="J175" s="154"/>
      <c r="K175" s="154"/>
      <c r="L175" s="154"/>
      <c r="M175" s="154"/>
      <c r="N175" s="244">
        <f>BK175</f>
        <v>0</v>
      </c>
      <c r="O175" s="245"/>
      <c r="P175" s="245"/>
      <c r="Q175" s="245"/>
      <c r="R175" s="147"/>
      <c r="T175" s="148"/>
      <c r="U175" s="145"/>
      <c r="V175" s="145"/>
      <c r="W175" s="149">
        <f>SUM(W176:W181)</f>
        <v>0</v>
      </c>
      <c r="X175" s="145"/>
      <c r="Y175" s="149">
        <f>SUM(Y176:Y181)</f>
        <v>25.003155400000004</v>
      </c>
      <c r="Z175" s="145"/>
      <c r="AA175" s="150">
        <f>SUM(AA176:AA181)</f>
        <v>0</v>
      </c>
      <c r="AR175" s="151" t="s">
        <v>23</v>
      </c>
      <c r="AT175" s="152" t="s">
        <v>79</v>
      </c>
      <c r="AU175" s="152" t="s">
        <v>23</v>
      </c>
      <c r="AY175" s="151" t="s">
        <v>149</v>
      </c>
      <c r="BK175" s="153">
        <f>SUM(BK176:BK181)</f>
        <v>0</v>
      </c>
    </row>
    <row r="176" spans="2:65" s="1" customFormat="1" ht="31.5" customHeight="1">
      <c r="B176" s="125"/>
      <c r="C176" s="155" t="s">
        <v>243</v>
      </c>
      <c r="D176" s="155" t="s">
        <v>150</v>
      </c>
      <c r="E176" s="156" t="s">
        <v>244</v>
      </c>
      <c r="F176" s="263" t="s">
        <v>245</v>
      </c>
      <c r="G176" s="264"/>
      <c r="H176" s="264"/>
      <c r="I176" s="264"/>
      <c r="J176" s="157" t="s">
        <v>153</v>
      </c>
      <c r="K176" s="158">
        <v>94.54</v>
      </c>
      <c r="L176" s="258">
        <v>0</v>
      </c>
      <c r="M176" s="264"/>
      <c r="N176" s="265">
        <f>ROUND(L176*K176,2)</f>
        <v>0</v>
      </c>
      <c r="O176" s="264"/>
      <c r="P176" s="264"/>
      <c r="Q176" s="264"/>
      <c r="R176" s="127"/>
      <c r="T176" s="159" t="s">
        <v>21</v>
      </c>
      <c r="U176" s="42" t="s">
        <v>45</v>
      </c>
      <c r="V176" s="34"/>
      <c r="W176" s="160">
        <f>V176*K176</f>
        <v>0</v>
      </c>
      <c r="X176" s="160">
        <v>0.17726</v>
      </c>
      <c r="Y176" s="160">
        <f>X176*K176</f>
        <v>16.7581604</v>
      </c>
      <c r="Z176" s="160">
        <v>0</v>
      </c>
      <c r="AA176" s="161">
        <f>Z176*K176</f>
        <v>0</v>
      </c>
      <c r="AR176" s="16" t="s">
        <v>154</v>
      </c>
      <c r="AT176" s="16" t="s">
        <v>150</v>
      </c>
      <c r="AU176" s="16" t="s">
        <v>98</v>
      </c>
      <c r="AY176" s="16" t="s">
        <v>149</v>
      </c>
      <c r="BE176" s="100">
        <f>IF(U176="základní",N176,0)</f>
        <v>0</v>
      </c>
      <c r="BF176" s="100">
        <f>IF(U176="snížená",N176,0)</f>
        <v>0</v>
      </c>
      <c r="BG176" s="100">
        <f>IF(U176="zákl. přenesená",N176,0)</f>
        <v>0</v>
      </c>
      <c r="BH176" s="100">
        <f>IF(U176="sníž. přenesená",N176,0)</f>
        <v>0</v>
      </c>
      <c r="BI176" s="100">
        <f>IF(U176="nulová",N176,0)</f>
        <v>0</v>
      </c>
      <c r="BJ176" s="16" t="s">
        <v>23</v>
      </c>
      <c r="BK176" s="100">
        <f>ROUND(L176*K176,2)</f>
        <v>0</v>
      </c>
      <c r="BL176" s="16" t="s">
        <v>154</v>
      </c>
      <c r="BM176" s="16" t="s">
        <v>246</v>
      </c>
    </row>
    <row r="177" spans="2:51" s="11" customFormat="1" ht="22.5" customHeight="1">
      <c r="B177" s="170"/>
      <c r="C177" s="171"/>
      <c r="D177" s="171"/>
      <c r="E177" s="172" t="s">
        <v>21</v>
      </c>
      <c r="F177" s="273" t="s">
        <v>247</v>
      </c>
      <c r="G177" s="251"/>
      <c r="H177" s="251"/>
      <c r="I177" s="251"/>
      <c r="J177" s="171"/>
      <c r="K177" s="173">
        <v>94.54</v>
      </c>
      <c r="L177" s="171"/>
      <c r="M177" s="171"/>
      <c r="N177" s="171"/>
      <c r="O177" s="171"/>
      <c r="P177" s="171"/>
      <c r="Q177" s="171"/>
      <c r="R177" s="174"/>
      <c r="T177" s="175"/>
      <c r="U177" s="171"/>
      <c r="V177" s="171"/>
      <c r="W177" s="171"/>
      <c r="X177" s="171"/>
      <c r="Y177" s="171"/>
      <c r="Z177" s="171"/>
      <c r="AA177" s="176"/>
      <c r="AT177" s="177" t="s">
        <v>157</v>
      </c>
      <c r="AU177" s="177" t="s">
        <v>98</v>
      </c>
      <c r="AV177" s="11" t="s">
        <v>98</v>
      </c>
      <c r="AW177" s="11" t="s">
        <v>38</v>
      </c>
      <c r="AX177" s="11" t="s">
        <v>23</v>
      </c>
      <c r="AY177" s="177" t="s">
        <v>149</v>
      </c>
    </row>
    <row r="178" spans="2:65" s="1" customFormat="1" ht="31.5" customHeight="1">
      <c r="B178" s="125"/>
      <c r="C178" s="155" t="s">
        <v>248</v>
      </c>
      <c r="D178" s="155" t="s">
        <v>150</v>
      </c>
      <c r="E178" s="156" t="s">
        <v>249</v>
      </c>
      <c r="F178" s="263" t="s">
        <v>250</v>
      </c>
      <c r="G178" s="264"/>
      <c r="H178" s="264"/>
      <c r="I178" s="264"/>
      <c r="J178" s="157" t="s">
        <v>153</v>
      </c>
      <c r="K178" s="158">
        <v>94.54</v>
      </c>
      <c r="L178" s="258">
        <v>0</v>
      </c>
      <c r="M178" s="264"/>
      <c r="N178" s="265">
        <f>ROUND(L178*K178,2)</f>
        <v>0</v>
      </c>
      <c r="O178" s="264"/>
      <c r="P178" s="264"/>
      <c r="Q178" s="264"/>
      <c r="R178" s="127"/>
      <c r="T178" s="159" t="s">
        <v>21</v>
      </c>
      <c r="U178" s="42" t="s">
        <v>45</v>
      </c>
      <c r="V178" s="34"/>
      <c r="W178" s="160">
        <f>V178*K178</f>
        <v>0</v>
      </c>
      <c r="X178" s="160">
        <v>0.08425</v>
      </c>
      <c r="Y178" s="160">
        <f>X178*K178</f>
        <v>7.964995000000001</v>
      </c>
      <c r="Z178" s="160">
        <v>0</v>
      </c>
      <c r="AA178" s="161">
        <f>Z178*K178</f>
        <v>0</v>
      </c>
      <c r="AR178" s="16" t="s">
        <v>154</v>
      </c>
      <c r="AT178" s="16" t="s">
        <v>150</v>
      </c>
      <c r="AU178" s="16" t="s">
        <v>98</v>
      </c>
      <c r="AY178" s="16" t="s">
        <v>149</v>
      </c>
      <c r="BE178" s="100">
        <f>IF(U178="základní",N178,0)</f>
        <v>0</v>
      </c>
      <c r="BF178" s="100">
        <f>IF(U178="snížená",N178,0)</f>
        <v>0</v>
      </c>
      <c r="BG178" s="100">
        <f>IF(U178="zákl. přenesená",N178,0)</f>
        <v>0</v>
      </c>
      <c r="BH178" s="100">
        <f>IF(U178="sníž. přenesená",N178,0)</f>
        <v>0</v>
      </c>
      <c r="BI178" s="100">
        <f>IF(U178="nulová",N178,0)</f>
        <v>0</v>
      </c>
      <c r="BJ178" s="16" t="s">
        <v>23</v>
      </c>
      <c r="BK178" s="100">
        <f>ROUND(L178*K178,2)</f>
        <v>0</v>
      </c>
      <c r="BL178" s="16" t="s">
        <v>154</v>
      </c>
      <c r="BM178" s="16" t="s">
        <v>251</v>
      </c>
    </row>
    <row r="179" spans="2:65" s="1" customFormat="1" ht="22.5" customHeight="1">
      <c r="B179" s="125"/>
      <c r="C179" s="178" t="s">
        <v>8</v>
      </c>
      <c r="D179" s="178" t="s">
        <v>239</v>
      </c>
      <c r="E179" s="179" t="s">
        <v>252</v>
      </c>
      <c r="F179" s="270" t="s">
        <v>253</v>
      </c>
      <c r="G179" s="271"/>
      <c r="H179" s="271"/>
      <c r="I179" s="271"/>
      <c r="J179" s="180" t="s">
        <v>153</v>
      </c>
      <c r="K179" s="181">
        <v>2</v>
      </c>
      <c r="L179" s="272">
        <v>0</v>
      </c>
      <c r="M179" s="271"/>
      <c r="N179" s="269">
        <f>ROUND(L179*K179,2)</f>
        <v>0</v>
      </c>
      <c r="O179" s="264"/>
      <c r="P179" s="264"/>
      <c r="Q179" s="264"/>
      <c r="R179" s="127"/>
      <c r="T179" s="159" t="s">
        <v>21</v>
      </c>
      <c r="U179" s="42" t="s">
        <v>45</v>
      </c>
      <c r="V179" s="34"/>
      <c r="W179" s="160">
        <f>V179*K179</f>
        <v>0</v>
      </c>
      <c r="X179" s="160">
        <v>0.14</v>
      </c>
      <c r="Y179" s="160">
        <f>X179*K179</f>
        <v>0.28</v>
      </c>
      <c r="Z179" s="160">
        <v>0</v>
      </c>
      <c r="AA179" s="161">
        <f>Z179*K179</f>
        <v>0</v>
      </c>
      <c r="AR179" s="16" t="s">
        <v>190</v>
      </c>
      <c r="AT179" s="16" t="s">
        <v>239</v>
      </c>
      <c r="AU179" s="16" t="s">
        <v>98</v>
      </c>
      <c r="AY179" s="16" t="s">
        <v>149</v>
      </c>
      <c r="BE179" s="100">
        <f>IF(U179="základní",N179,0)</f>
        <v>0</v>
      </c>
      <c r="BF179" s="100">
        <f>IF(U179="snížená",N179,0)</f>
        <v>0</v>
      </c>
      <c r="BG179" s="100">
        <f>IF(U179="zákl. přenesená",N179,0)</f>
        <v>0</v>
      </c>
      <c r="BH179" s="100">
        <f>IF(U179="sníž. přenesená",N179,0)</f>
        <v>0</v>
      </c>
      <c r="BI179" s="100">
        <f>IF(U179="nulová",N179,0)</f>
        <v>0</v>
      </c>
      <c r="BJ179" s="16" t="s">
        <v>23</v>
      </c>
      <c r="BK179" s="100">
        <f>ROUND(L179*K179,2)</f>
        <v>0</v>
      </c>
      <c r="BL179" s="16" t="s">
        <v>154</v>
      </c>
      <c r="BM179" s="16" t="s">
        <v>254</v>
      </c>
    </row>
    <row r="180" spans="2:51" s="10" customFormat="1" ht="22.5" customHeight="1">
      <c r="B180" s="162"/>
      <c r="C180" s="163"/>
      <c r="D180" s="163"/>
      <c r="E180" s="164" t="s">
        <v>21</v>
      </c>
      <c r="F180" s="266" t="s">
        <v>255</v>
      </c>
      <c r="G180" s="267"/>
      <c r="H180" s="267"/>
      <c r="I180" s="267"/>
      <c r="J180" s="163"/>
      <c r="K180" s="165" t="s">
        <v>21</v>
      </c>
      <c r="L180" s="163"/>
      <c r="M180" s="163"/>
      <c r="N180" s="163"/>
      <c r="O180" s="163"/>
      <c r="P180" s="163"/>
      <c r="Q180" s="163"/>
      <c r="R180" s="166"/>
      <c r="T180" s="167"/>
      <c r="U180" s="163"/>
      <c r="V180" s="163"/>
      <c r="W180" s="163"/>
      <c r="X180" s="163"/>
      <c r="Y180" s="163"/>
      <c r="Z180" s="163"/>
      <c r="AA180" s="168"/>
      <c r="AT180" s="169" t="s">
        <v>157</v>
      </c>
      <c r="AU180" s="169" t="s">
        <v>98</v>
      </c>
      <c r="AV180" s="10" t="s">
        <v>23</v>
      </c>
      <c r="AW180" s="10" t="s">
        <v>38</v>
      </c>
      <c r="AX180" s="10" t="s">
        <v>80</v>
      </c>
      <c r="AY180" s="169" t="s">
        <v>149</v>
      </c>
    </row>
    <row r="181" spans="2:51" s="11" customFormat="1" ht="22.5" customHeight="1">
      <c r="B181" s="170"/>
      <c r="C181" s="171"/>
      <c r="D181" s="171"/>
      <c r="E181" s="172" t="s">
        <v>21</v>
      </c>
      <c r="F181" s="250" t="s">
        <v>98</v>
      </c>
      <c r="G181" s="251"/>
      <c r="H181" s="251"/>
      <c r="I181" s="251"/>
      <c r="J181" s="171"/>
      <c r="K181" s="173">
        <v>2</v>
      </c>
      <c r="L181" s="171"/>
      <c r="M181" s="171"/>
      <c r="N181" s="171"/>
      <c r="O181" s="171"/>
      <c r="P181" s="171"/>
      <c r="Q181" s="171"/>
      <c r="R181" s="174"/>
      <c r="T181" s="175"/>
      <c r="U181" s="171"/>
      <c r="V181" s="171"/>
      <c r="W181" s="171"/>
      <c r="X181" s="171"/>
      <c r="Y181" s="171"/>
      <c r="Z181" s="171"/>
      <c r="AA181" s="176"/>
      <c r="AT181" s="177" t="s">
        <v>157</v>
      </c>
      <c r="AU181" s="177" t="s">
        <v>98</v>
      </c>
      <c r="AV181" s="11" t="s">
        <v>98</v>
      </c>
      <c r="AW181" s="11" t="s">
        <v>38</v>
      </c>
      <c r="AX181" s="11" t="s">
        <v>23</v>
      </c>
      <c r="AY181" s="177" t="s">
        <v>149</v>
      </c>
    </row>
    <row r="182" spans="2:63" s="9" customFormat="1" ht="29.25" customHeight="1">
      <c r="B182" s="144"/>
      <c r="C182" s="145"/>
      <c r="D182" s="154" t="s">
        <v>112</v>
      </c>
      <c r="E182" s="154"/>
      <c r="F182" s="154"/>
      <c r="G182" s="154"/>
      <c r="H182" s="154"/>
      <c r="I182" s="154"/>
      <c r="J182" s="154"/>
      <c r="K182" s="154"/>
      <c r="L182" s="154"/>
      <c r="M182" s="154"/>
      <c r="N182" s="248">
        <f>BK182</f>
        <v>0</v>
      </c>
      <c r="O182" s="249"/>
      <c r="P182" s="249"/>
      <c r="Q182" s="249"/>
      <c r="R182" s="147"/>
      <c r="T182" s="148"/>
      <c r="U182" s="145"/>
      <c r="V182" s="145"/>
      <c r="W182" s="149">
        <f>SUM(W183:W235)</f>
        <v>0</v>
      </c>
      <c r="X182" s="145"/>
      <c r="Y182" s="149">
        <f>SUM(Y183:Y235)</f>
        <v>1.91751128</v>
      </c>
      <c r="Z182" s="145"/>
      <c r="AA182" s="150">
        <f>SUM(AA183:AA235)</f>
        <v>0</v>
      </c>
      <c r="AR182" s="151" t="s">
        <v>23</v>
      </c>
      <c r="AT182" s="152" t="s">
        <v>79</v>
      </c>
      <c r="AU182" s="152" t="s">
        <v>23</v>
      </c>
      <c r="AY182" s="151" t="s">
        <v>149</v>
      </c>
      <c r="BK182" s="153">
        <f>SUM(BK183:BK235)</f>
        <v>0</v>
      </c>
    </row>
    <row r="183" spans="2:65" s="1" customFormat="1" ht="22.5" customHeight="1">
      <c r="B183" s="125"/>
      <c r="C183" s="155" t="s">
        <v>256</v>
      </c>
      <c r="D183" s="155" t="s">
        <v>150</v>
      </c>
      <c r="E183" s="156" t="s">
        <v>257</v>
      </c>
      <c r="F183" s="263" t="s">
        <v>258</v>
      </c>
      <c r="G183" s="264"/>
      <c r="H183" s="264"/>
      <c r="I183" s="264"/>
      <c r="J183" s="157" t="s">
        <v>153</v>
      </c>
      <c r="K183" s="158">
        <v>1.046</v>
      </c>
      <c r="L183" s="258">
        <v>0</v>
      </c>
      <c r="M183" s="264"/>
      <c r="N183" s="265">
        <f>ROUND(L183*K183,2)</f>
        <v>0</v>
      </c>
      <c r="O183" s="264"/>
      <c r="P183" s="264"/>
      <c r="Q183" s="264"/>
      <c r="R183" s="127"/>
      <c r="T183" s="159" t="s">
        <v>21</v>
      </c>
      <c r="U183" s="42" t="s">
        <v>45</v>
      </c>
      <c r="V183" s="34"/>
      <c r="W183" s="160">
        <f>V183*K183</f>
        <v>0</v>
      </c>
      <c r="X183" s="160">
        <v>0.04</v>
      </c>
      <c r="Y183" s="160">
        <f>X183*K183</f>
        <v>0.04184</v>
      </c>
      <c r="Z183" s="160">
        <v>0</v>
      </c>
      <c r="AA183" s="161">
        <f>Z183*K183</f>
        <v>0</v>
      </c>
      <c r="AR183" s="16" t="s">
        <v>154</v>
      </c>
      <c r="AT183" s="16" t="s">
        <v>150</v>
      </c>
      <c r="AU183" s="16" t="s">
        <v>98</v>
      </c>
      <c r="AY183" s="16" t="s">
        <v>149</v>
      </c>
      <c r="BE183" s="100">
        <f>IF(U183="základní",N183,0)</f>
        <v>0</v>
      </c>
      <c r="BF183" s="100">
        <f>IF(U183="snížená",N183,0)</f>
        <v>0</v>
      </c>
      <c r="BG183" s="100">
        <f>IF(U183="zákl. přenesená",N183,0)</f>
        <v>0</v>
      </c>
      <c r="BH183" s="100">
        <f>IF(U183="sníž. přenesená",N183,0)</f>
        <v>0</v>
      </c>
      <c r="BI183" s="100">
        <f>IF(U183="nulová",N183,0)</f>
        <v>0</v>
      </c>
      <c r="BJ183" s="16" t="s">
        <v>23</v>
      </c>
      <c r="BK183" s="100">
        <f>ROUND(L183*K183,2)</f>
        <v>0</v>
      </c>
      <c r="BL183" s="16" t="s">
        <v>154</v>
      </c>
      <c r="BM183" s="16" t="s">
        <v>259</v>
      </c>
    </row>
    <row r="184" spans="2:51" s="11" customFormat="1" ht="22.5" customHeight="1">
      <c r="B184" s="170"/>
      <c r="C184" s="171"/>
      <c r="D184" s="171"/>
      <c r="E184" s="172" t="s">
        <v>21</v>
      </c>
      <c r="F184" s="273" t="s">
        <v>260</v>
      </c>
      <c r="G184" s="251"/>
      <c r="H184" s="251"/>
      <c r="I184" s="251"/>
      <c r="J184" s="171"/>
      <c r="K184" s="173">
        <v>1.046</v>
      </c>
      <c r="L184" s="171"/>
      <c r="M184" s="171"/>
      <c r="N184" s="171"/>
      <c r="O184" s="171"/>
      <c r="P184" s="171"/>
      <c r="Q184" s="171"/>
      <c r="R184" s="174"/>
      <c r="T184" s="175"/>
      <c r="U184" s="171"/>
      <c r="V184" s="171"/>
      <c r="W184" s="171"/>
      <c r="X184" s="171"/>
      <c r="Y184" s="171"/>
      <c r="Z184" s="171"/>
      <c r="AA184" s="176"/>
      <c r="AT184" s="177" t="s">
        <v>157</v>
      </c>
      <c r="AU184" s="177" t="s">
        <v>98</v>
      </c>
      <c r="AV184" s="11" t="s">
        <v>98</v>
      </c>
      <c r="AW184" s="11" t="s">
        <v>38</v>
      </c>
      <c r="AX184" s="11" t="s">
        <v>23</v>
      </c>
      <c r="AY184" s="177" t="s">
        <v>149</v>
      </c>
    </row>
    <row r="185" spans="2:65" s="1" customFormat="1" ht="31.5" customHeight="1">
      <c r="B185" s="125"/>
      <c r="C185" s="155" t="s">
        <v>261</v>
      </c>
      <c r="D185" s="155" t="s">
        <v>150</v>
      </c>
      <c r="E185" s="156" t="s">
        <v>262</v>
      </c>
      <c r="F185" s="263" t="s">
        <v>263</v>
      </c>
      <c r="G185" s="264"/>
      <c r="H185" s="264"/>
      <c r="I185" s="264"/>
      <c r="J185" s="157" t="s">
        <v>153</v>
      </c>
      <c r="K185" s="158">
        <v>1.046</v>
      </c>
      <c r="L185" s="258">
        <v>0</v>
      </c>
      <c r="M185" s="264"/>
      <c r="N185" s="265">
        <f>ROUND(L185*K185,2)</f>
        <v>0</v>
      </c>
      <c r="O185" s="264"/>
      <c r="P185" s="264"/>
      <c r="Q185" s="264"/>
      <c r="R185" s="127"/>
      <c r="T185" s="159" t="s">
        <v>21</v>
      </c>
      <c r="U185" s="42" t="s">
        <v>45</v>
      </c>
      <c r="V185" s="34"/>
      <c r="W185" s="160">
        <f>V185*K185</f>
        <v>0</v>
      </c>
      <c r="X185" s="160">
        <v>0.04153</v>
      </c>
      <c r="Y185" s="160">
        <f>X185*K185</f>
        <v>0.04344038</v>
      </c>
      <c r="Z185" s="160">
        <v>0</v>
      </c>
      <c r="AA185" s="161">
        <f>Z185*K185</f>
        <v>0</v>
      </c>
      <c r="AR185" s="16" t="s">
        <v>154</v>
      </c>
      <c r="AT185" s="16" t="s">
        <v>150</v>
      </c>
      <c r="AU185" s="16" t="s">
        <v>98</v>
      </c>
      <c r="AY185" s="16" t="s">
        <v>149</v>
      </c>
      <c r="BE185" s="100">
        <f>IF(U185="základní",N185,0)</f>
        <v>0</v>
      </c>
      <c r="BF185" s="100">
        <f>IF(U185="snížená",N185,0)</f>
        <v>0</v>
      </c>
      <c r="BG185" s="100">
        <f>IF(U185="zákl. přenesená",N185,0)</f>
        <v>0</v>
      </c>
      <c r="BH185" s="100">
        <f>IF(U185="sníž. přenesená",N185,0)</f>
        <v>0</v>
      </c>
      <c r="BI185" s="100">
        <f>IF(U185="nulová",N185,0)</f>
        <v>0</v>
      </c>
      <c r="BJ185" s="16" t="s">
        <v>23</v>
      </c>
      <c r="BK185" s="100">
        <f>ROUND(L185*K185,2)</f>
        <v>0</v>
      </c>
      <c r="BL185" s="16" t="s">
        <v>154</v>
      </c>
      <c r="BM185" s="16" t="s">
        <v>264</v>
      </c>
    </row>
    <row r="186" spans="2:65" s="1" customFormat="1" ht="31.5" customHeight="1">
      <c r="B186" s="125"/>
      <c r="C186" s="155" t="s">
        <v>265</v>
      </c>
      <c r="D186" s="155" t="s">
        <v>150</v>
      </c>
      <c r="E186" s="156" t="s">
        <v>266</v>
      </c>
      <c r="F186" s="263" t="s">
        <v>267</v>
      </c>
      <c r="G186" s="264"/>
      <c r="H186" s="264"/>
      <c r="I186" s="264"/>
      <c r="J186" s="157" t="s">
        <v>268</v>
      </c>
      <c r="K186" s="158">
        <v>69.2</v>
      </c>
      <c r="L186" s="258">
        <v>0</v>
      </c>
      <c r="M186" s="264"/>
      <c r="N186" s="265">
        <f>ROUND(L186*K186,2)</f>
        <v>0</v>
      </c>
      <c r="O186" s="264"/>
      <c r="P186" s="264"/>
      <c r="Q186" s="264"/>
      <c r="R186" s="127"/>
      <c r="T186" s="159" t="s">
        <v>21</v>
      </c>
      <c r="U186" s="42" t="s">
        <v>45</v>
      </c>
      <c r="V186" s="34"/>
      <c r="W186" s="160">
        <f>V186*K186</f>
        <v>0</v>
      </c>
      <c r="X186" s="160">
        <v>0.0015</v>
      </c>
      <c r="Y186" s="160">
        <f>X186*K186</f>
        <v>0.1038</v>
      </c>
      <c r="Z186" s="160">
        <v>0</v>
      </c>
      <c r="AA186" s="161">
        <f>Z186*K186</f>
        <v>0</v>
      </c>
      <c r="AR186" s="16" t="s">
        <v>154</v>
      </c>
      <c r="AT186" s="16" t="s">
        <v>150</v>
      </c>
      <c r="AU186" s="16" t="s">
        <v>98</v>
      </c>
      <c r="AY186" s="16" t="s">
        <v>149</v>
      </c>
      <c r="BE186" s="100">
        <f>IF(U186="základní",N186,0)</f>
        <v>0</v>
      </c>
      <c r="BF186" s="100">
        <f>IF(U186="snížená",N186,0)</f>
        <v>0</v>
      </c>
      <c r="BG186" s="100">
        <f>IF(U186="zákl. přenesená",N186,0)</f>
        <v>0</v>
      </c>
      <c r="BH186" s="100">
        <f>IF(U186="sníž. přenesená",N186,0)</f>
        <v>0</v>
      </c>
      <c r="BI186" s="100">
        <f>IF(U186="nulová",N186,0)</f>
        <v>0</v>
      </c>
      <c r="BJ186" s="16" t="s">
        <v>23</v>
      </c>
      <c r="BK186" s="100">
        <f>ROUND(L186*K186,2)</f>
        <v>0</v>
      </c>
      <c r="BL186" s="16" t="s">
        <v>154</v>
      </c>
      <c r="BM186" s="16" t="s">
        <v>269</v>
      </c>
    </row>
    <row r="187" spans="2:51" s="10" customFormat="1" ht="22.5" customHeight="1">
      <c r="B187" s="162"/>
      <c r="C187" s="163"/>
      <c r="D187" s="163"/>
      <c r="E187" s="164" t="s">
        <v>21</v>
      </c>
      <c r="F187" s="266" t="s">
        <v>270</v>
      </c>
      <c r="G187" s="267"/>
      <c r="H187" s="267"/>
      <c r="I187" s="267"/>
      <c r="J187" s="163"/>
      <c r="K187" s="165" t="s">
        <v>21</v>
      </c>
      <c r="L187" s="163"/>
      <c r="M187" s="163"/>
      <c r="N187" s="163"/>
      <c r="O187" s="163"/>
      <c r="P187" s="163"/>
      <c r="Q187" s="163"/>
      <c r="R187" s="166"/>
      <c r="T187" s="167"/>
      <c r="U187" s="163"/>
      <c r="V187" s="163"/>
      <c r="W187" s="163"/>
      <c r="X187" s="163"/>
      <c r="Y187" s="163"/>
      <c r="Z187" s="163"/>
      <c r="AA187" s="168"/>
      <c r="AT187" s="169" t="s">
        <v>157</v>
      </c>
      <c r="AU187" s="169" t="s">
        <v>98</v>
      </c>
      <c r="AV187" s="10" t="s">
        <v>23</v>
      </c>
      <c r="AW187" s="10" t="s">
        <v>38</v>
      </c>
      <c r="AX187" s="10" t="s">
        <v>80</v>
      </c>
      <c r="AY187" s="169" t="s">
        <v>149</v>
      </c>
    </row>
    <row r="188" spans="2:51" s="11" customFormat="1" ht="22.5" customHeight="1">
      <c r="B188" s="170"/>
      <c r="C188" s="171"/>
      <c r="D188" s="171"/>
      <c r="E188" s="172" t="s">
        <v>21</v>
      </c>
      <c r="F188" s="250" t="s">
        <v>271</v>
      </c>
      <c r="G188" s="251"/>
      <c r="H188" s="251"/>
      <c r="I188" s="251"/>
      <c r="J188" s="171"/>
      <c r="K188" s="173">
        <v>51.2</v>
      </c>
      <c r="L188" s="171"/>
      <c r="M188" s="171"/>
      <c r="N188" s="171"/>
      <c r="O188" s="171"/>
      <c r="P188" s="171"/>
      <c r="Q188" s="171"/>
      <c r="R188" s="174"/>
      <c r="T188" s="175"/>
      <c r="U188" s="171"/>
      <c r="V188" s="171"/>
      <c r="W188" s="171"/>
      <c r="X188" s="171"/>
      <c r="Y188" s="171"/>
      <c r="Z188" s="171"/>
      <c r="AA188" s="176"/>
      <c r="AT188" s="177" t="s">
        <v>157</v>
      </c>
      <c r="AU188" s="177" t="s">
        <v>98</v>
      </c>
      <c r="AV188" s="11" t="s">
        <v>98</v>
      </c>
      <c r="AW188" s="11" t="s">
        <v>38</v>
      </c>
      <c r="AX188" s="11" t="s">
        <v>80</v>
      </c>
      <c r="AY188" s="177" t="s">
        <v>149</v>
      </c>
    </row>
    <row r="189" spans="2:51" s="11" customFormat="1" ht="22.5" customHeight="1">
      <c r="B189" s="170"/>
      <c r="C189" s="171"/>
      <c r="D189" s="171"/>
      <c r="E189" s="172" t="s">
        <v>21</v>
      </c>
      <c r="F189" s="250" t="s">
        <v>272</v>
      </c>
      <c r="G189" s="251"/>
      <c r="H189" s="251"/>
      <c r="I189" s="251"/>
      <c r="J189" s="171"/>
      <c r="K189" s="173">
        <v>18</v>
      </c>
      <c r="L189" s="171"/>
      <c r="M189" s="171"/>
      <c r="N189" s="171"/>
      <c r="O189" s="171"/>
      <c r="P189" s="171"/>
      <c r="Q189" s="171"/>
      <c r="R189" s="174"/>
      <c r="T189" s="175"/>
      <c r="U189" s="171"/>
      <c r="V189" s="171"/>
      <c r="W189" s="171"/>
      <c r="X189" s="171"/>
      <c r="Y189" s="171"/>
      <c r="Z189" s="171"/>
      <c r="AA189" s="176"/>
      <c r="AT189" s="177" t="s">
        <v>157</v>
      </c>
      <c r="AU189" s="177" t="s">
        <v>98</v>
      </c>
      <c r="AV189" s="11" t="s">
        <v>98</v>
      </c>
      <c r="AW189" s="11" t="s">
        <v>38</v>
      </c>
      <c r="AX189" s="11" t="s">
        <v>80</v>
      </c>
      <c r="AY189" s="177" t="s">
        <v>149</v>
      </c>
    </row>
    <row r="190" spans="2:51" s="12" customFormat="1" ht="22.5" customHeight="1">
      <c r="B190" s="182"/>
      <c r="C190" s="183"/>
      <c r="D190" s="183"/>
      <c r="E190" s="184" t="s">
        <v>21</v>
      </c>
      <c r="F190" s="252" t="s">
        <v>273</v>
      </c>
      <c r="G190" s="253"/>
      <c r="H190" s="253"/>
      <c r="I190" s="253"/>
      <c r="J190" s="183"/>
      <c r="K190" s="185">
        <v>69.2</v>
      </c>
      <c r="L190" s="183"/>
      <c r="M190" s="183"/>
      <c r="N190" s="183"/>
      <c r="O190" s="183"/>
      <c r="P190" s="183"/>
      <c r="Q190" s="183"/>
      <c r="R190" s="186"/>
      <c r="T190" s="187"/>
      <c r="U190" s="183"/>
      <c r="V190" s="183"/>
      <c r="W190" s="183"/>
      <c r="X190" s="183"/>
      <c r="Y190" s="183"/>
      <c r="Z190" s="183"/>
      <c r="AA190" s="188"/>
      <c r="AT190" s="189" t="s">
        <v>157</v>
      </c>
      <c r="AU190" s="189" t="s">
        <v>98</v>
      </c>
      <c r="AV190" s="12" t="s">
        <v>154</v>
      </c>
      <c r="AW190" s="12" t="s">
        <v>38</v>
      </c>
      <c r="AX190" s="12" t="s">
        <v>23</v>
      </c>
      <c r="AY190" s="189" t="s">
        <v>149</v>
      </c>
    </row>
    <row r="191" spans="2:65" s="1" customFormat="1" ht="31.5" customHeight="1">
      <c r="B191" s="125"/>
      <c r="C191" s="155" t="s">
        <v>274</v>
      </c>
      <c r="D191" s="155" t="s">
        <v>150</v>
      </c>
      <c r="E191" s="156" t="s">
        <v>275</v>
      </c>
      <c r="F191" s="263" t="s">
        <v>276</v>
      </c>
      <c r="G191" s="264"/>
      <c r="H191" s="264"/>
      <c r="I191" s="264"/>
      <c r="J191" s="157" t="s">
        <v>153</v>
      </c>
      <c r="K191" s="158">
        <v>156.87</v>
      </c>
      <c r="L191" s="258">
        <v>0</v>
      </c>
      <c r="M191" s="264"/>
      <c r="N191" s="265">
        <f>ROUND(L191*K191,2)</f>
        <v>0</v>
      </c>
      <c r="O191" s="264"/>
      <c r="P191" s="264"/>
      <c r="Q191" s="264"/>
      <c r="R191" s="127"/>
      <c r="T191" s="159" t="s">
        <v>21</v>
      </c>
      <c r="U191" s="42" t="s">
        <v>45</v>
      </c>
      <c r="V191" s="34"/>
      <c r="W191" s="160">
        <f>V191*K191</f>
        <v>0</v>
      </c>
      <c r="X191" s="160">
        <v>0.00026</v>
      </c>
      <c r="Y191" s="160">
        <f>X191*K191</f>
        <v>0.040786199999999995</v>
      </c>
      <c r="Z191" s="160">
        <v>0</v>
      </c>
      <c r="AA191" s="161">
        <f>Z191*K191</f>
        <v>0</v>
      </c>
      <c r="AR191" s="16" t="s">
        <v>154</v>
      </c>
      <c r="AT191" s="16" t="s">
        <v>150</v>
      </c>
      <c r="AU191" s="16" t="s">
        <v>98</v>
      </c>
      <c r="AY191" s="16" t="s">
        <v>149</v>
      </c>
      <c r="BE191" s="100">
        <f>IF(U191="základní",N191,0)</f>
        <v>0</v>
      </c>
      <c r="BF191" s="100">
        <f>IF(U191="snížená",N191,0)</f>
        <v>0</v>
      </c>
      <c r="BG191" s="100">
        <f>IF(U191="zákl. přenesená",N191,0)</f>
        <v>0</v>
      </c>
      <c r="BH191" s="100">
        <f>IF(U191="sníž. přenesená",N191,0)</f>
        <v>0</v>
      </c>
      <c r="BI191" s="100">
        <f>IF(U191="nulová",N191,0)</f>
        <v>0</v>
      </c>
      <c r="BJ191" s="16" t="s">
        <v>23</v>
      </c>
      <c r="BK191" s="100">
        <f>ROUND(L191*K191,2)</f>
        <v>0</v>
      </c>
      <c r="BL191" s="16" t="s">
        <v>154</v>
      </c>
      <c r="BM191" s="16" t="s">
        <v>277</v>
      </c>
    </row>
    <row r="192" spans="2:51" s="10" customFormat="1" ht="22.5" customHeight="1">
      <c r="B192" s="162"/>
      <c r="C192" s="163"/>
      <c r="D192" s="163"/>
      <c r="E192" s="164" t="s">
        <v>21</v>
      </c>
      <c r="F192" s="266" t="s">
        <v>278</v>
      </c>
      <c r="G192" s="267"/>
      <c r="H192" s="267"/>
      <c r="I192" s="267"/>
      <c r="J192" s="163"/>
      <c r="K192" s="165" t="s">
        <v>21</v>
      </c>
      <c r="L192" s="163"/>
      <c r="M192" s="163"/>
      <c r="N192" s="163"/>
      <c r="O192" s="163"/>
      <c r="P192" s="163"/>
      <c r="Q192" s="163"/>
      <c r="R192" s="166"/>
      <c r="T192" s="167"/>
      <c r="U192" s="163"/>
      <c r="V192" s="163"/>
      <c r="W192" s="163"/>
      <c r="X192" s="163"/>
      <c r="Y192" s="163"/>
      <c r="Z192" s="163"/>
      <c r="AA192" s="168"/>
      <c r="AT192" s="169" t="s">
        <v>157</v>
      </c>
      <c r="AU192" s="169" t="s">
        <v>98</v>
      </c>
      <c r="AV192" s="10" t="s">
        <v>23</v>
      </c>
      <c r="AW192" s="10" t="s">
        <v>38</v>
      </c>
      <c r="AX192" s="10" t="s">
        <v>80</v>
      </c>
      <c r="AY192" s="169" t="s">
        <v>149</v>
      </c>
    </row>
    <row r="193" spans="2:51" s="11" customFormat="1" ht="22.5" customHeight="1">
      <c r="B193" s="170"/>
      <c r="C193" s="171"/>
      <c r="D193" s="171"/>
      <c r="E193" s="172" t="s">
        <v>21</v>
      </c>
      <c r="F193" s="250" t="s">
        <v>279</v>
      </c>
      <c r="G193" s="251"/>
      <c r="H193" s="251"/>
      <c r="I193" s="251"/>
      <c r="J193" s="171"/>
      <c r="K193" s="173">
        <v>16.38</v>
      </c>
      <c r="L193" s="171"/>
      <c r="M193" s="171"/>
      <c r="N193" s="171"/>
      <c r="O193" s="171"/>
      <c r="P193" s="171"/>
      <c r="Q193" s="171"/>
      <c r="R193" s="174"/>
      <c r="T193" s="175"/>
      <c r="U193" s="171"/>
      <c r="V193" s="171"/>
      <c r="W193" s="171"/>
      <c r="X193" s="171"/>
      <c r="Y193" s="171"/>
      <c r="Z193" s="171"/>
      <c r="AA193" s="176"/>
      <c r="AT193" s="177" t="s">
        <v>157</v>
      </c>
      <c r="AU193" s="177" t="s">
        <v>98</v>
      </c>
      <c r="AV193" s="11" t="s">
        <v>98</v>
      </c>
      <c r="AW193" s="11" t="s">
        <v>38</v>
      </c>
      <c r="AX193" s="11" t="s">
        <v>80</v>
      </c>
      <c r="AY193" s="177" t="s">
        <v>149</v>
      </c>
    </row>
    <row r="194" spans="2:51" s="10" customFormat="1" ht="22.5" customHeight="1">
      <c r="B194" s="162"/>
      <c r="C194" s="163"/>
      <c r="D194" s="163"/>
      <c r="E194" s="164" t="s">
        <v>21</v>
      </c>
      <c r="F194" s="268" t="s">
        <v>280</v>
      </c>
      <c r="G194" s="267"/>
      <c r="H194" s="267"/>
      <c r="I194" s="267"/>
      <c r="J194" s="163"/>
      <c r="K194" s="165" t="s">
        <v>21</v>
      </c>
      <c r="L194" s="163"/>
      <c r="M194" s="163"/>
      <c r="N194" s="163"/>
      <c r="O194" s="163"/>
      <c r="P194" s="163"/>
      <c r="Q194" s="163"/>
      <c r="R194" s="166"/>
      <c r="T194" s="167"/>
      <c r="U194" s="163"/>
      <c r="V194" s="163"/>
      <c r="W194" s="163"/>
      <c r="X194" s="163"/>
      <c r="Y194" s="163"/>
      <c r="Z194" s="163"/>
      <c r="AA194" s="168"/>
      <c r="AT194" s="169" t="s">
        <v>157</v>
      </c>
      <c r="AU194" s="169" t="s">
        <v>98</v>
      </c>
      <c r="AV194" s="10" t="s">
        <v>23</v>
      </c>
      <c r="AW194" s="10" t="s">
        <v>38</v>
      </c>
      <c r="AX194" s="10" t="s">
        <v>80</v>
      </c>
      <c r="AY194" s="169" t="s">
        <v>149</v>
      </c>
    </row>
    <row r="195" spans="2:51" s="11" customFormat="1" ht="22.5" customHeight="1">
      <c r="B195" s="170"/>
      <c r="C195" s="171"/>
      <c r="D195" s="171"/>
      <c r="E195" s="172" t="s">
        <v>21</v>
      </c>
      <c r="F195" s="250" t="s">
        <v>281</v>
      </c>
      <c r="G195" s="251"/>
      <c r="H195" s="251"/>
      <c r="I195" s="251"/>
      <c r="J195" s="171"/>
      <c r="K195" s="173">
        <v>91.28</v>
      </c>
      <c r="L195" s="171"/>
      <c r="M195" s="171"/>
      <c r="N195" s="171"/>
      <c r="O195" s="171"/>
      <c r="P195" s="171"/>
      <c r="Q195" s="171"/>
      <c r="R195" s="174"/>
      <c r="T195" s="175"/>
      <c r="U195" s="171"/>
      <c r="V195" s="171"/>
      <c r="W195" s="171"/>
      <c r="X195" s="171"/>
      <c r="Y195" s="171"/>
      <c r="Z195" s="171"/>
      <c r="AA195" s="176"/>
      <c r="AT195" s="177" t="s">
        <v>157</v>
      </c>
      <c r="AU195" s="177" t="s">
        <v>98</v>
      </c>
      <c r="AV195" s="11" t="s">
        <v>98</v>
      </c>
      <c r="AW195" s="11" t="s">
        <v>38</v>
      </c>
      <c r="AX195" s="11" t="s">
        <v>80</v>
      </c>
      <c r="AY195" s="177" t="s">
        <v>149</v>
      </c>
    </row>
    <row r="196" spans="2:51" s="10" customFormat="1" ht="22.5" customHeight="1">
      <c r="B196" s="162"/>
      <c r="C196" s="163"/>
      <c r="D196" s="163"/>
      <c r="E196" s="164" t="s">
        <v>21</v>
      </c>
      <c r="F196" s="268" t="s">
        <v>282</v>
      </c>
      <c r="G196" s="267"/>
      <c r="H196" s="267"/>
      <c r="I196" s="267"/>
      <c r="J196" s="163"/>
      <c r="K196" s="165" t="s">
        <v>21</v>
      </c>
      <c r="L196" s="163"/>
      <c r="M196" s="163"/>
      <c r="N196" s="163"/>
      <c r="O196" s="163"/>
      <c r="P196" s="163"/>
      <c r="Q196" s="163"/>
      <c r="R196" s="166"/>
      <c r="T196" s="167"/>
      <c r="U196" s="163"/>
      <c r="V196" s="163"/>
      <c r="W196" s="163"/>
      <c r="X196" s="163"/>
      <c r="Y196" s="163"/>
      <c r="Z196" s="163"/>
      <c r="AA196" s="168"/>
      <c r="AT196" s="169" t="s">
        <v>157</v>
      </c>
      <c r="AU196" s="169" t="s">
        <v>98</v>
      </c>
      <c r="AV196" s="10" t="s">
        <v>23</v>
      </c>
      <c r="AW196" s="10" t="s">
        <v>38</v>
      </c>
      <c r="AX196" s="10" t="s">
        <v>80</v>
      </c>
      <c r="AY196" s="169" t="s">
        <v>149</v>
      </c>
    </row>
    <row r="197" spans="2:51" s="11" customFormat="1" ht="22.5" customHeight="1">
      <c r="B197" s="170"/>
      <c r="C197" s="171"/>
      <c r="D197" s="171"/>
      <c r="E197" s="172" t="s">
        <v>21</v>
      </c>
      <c r="F197" s="250" t="s">
        <v>283</v>
      </c>
      <c r="G197" s="251"/>
      <c r="H197" s="251"/>
      <c r="I197" s="251"/>
      <c r="J197" s="171"/>
      <c r="K197" s="173">
        <v>49.21</v>
      </c>
      <c r="L197" s="171"/>
      <c r="M197" s="171"/>
      <c r="N197" s="171"/>
      <c r="O197" s="171"/>
      <c r="P197" s="171"/>
      <c r="Q197" s="171"/>
      <c r="R197" s="174"/>
      <c r="T197" s="175"/>
      <c r="U197" s="171"/>
      <c r="V197" s="171"/>
      <c r="W197" s="171"/>
      <c r="X197" s="171"/>
      <c r="Y197" s="171"/>
      <c r="Z197" s="171"/>
      <c r="AA197" s="176"/>
      <c r="AT197" s="177" t="s">
        <v>157</v>
      </c>
      <c r="AU197" s="177" t="s">
        <v>98</v>
      </c>
      <c r="AV197" s="11" t="s">
        <v>98</v>
      </c>
      <c r="AW197" s="11" t="s">
        <v>38</v>
      </c>
      <c r="AX197" s="11" t="s">
        <v>80</v>
      </c>
      <c r="AY197" s="177" t="s">
        <v>149</v>
      </c>
    </row>
    <row r="198" spans="2:51" s="12" customFormat="1" ht="22.5" customHeight="1">
      <c r="B198" s="182"/>
      <c r="C198" s="183"/>
      <c r="D198" s="183"/>
      <c r="E198" s="184" t="s">
        <v>21</v>
      </c>
      <c r="F198" s="252" t="s">
        <v>273</v>
      </c>
      <c r="G198" s="253"/>
      <c r="H198" s="253"/>
      <c r="I198" s="253"/>
      <c r="J198" s="183"/>
      <c r="K198" s="185">
        <v>156.87</v>
      </c>
      <c r="L198" s="183"/>
      <c r="M198" s="183"/>
      <c r="N198" s="183"/>
      <c r="O198" s="183"/>
      <c r="P198" s="183"/>
      <c r="Q198" s="183"/>
      <c r="R198" s="186"/>
      <c r="T198" s="187"/>
      <c r="U198" s="183"/>
      <c r="V198" s="183"/>
      <c r="W198" s="183"/>
      <c r="X198" s="183"/>
      <c r="Y198" s="183"/>
      <c r="Z198" s="183"/>
      <c r="AA198" s="188"/>
      <c r="AT198" s="189" t="s">
        <v>157</v>
      </c>
      <c r="AU198" s="189" t="s">
        <v>98</v>
      </c>
      <c r="AV198" s="12" t="s">
        <v>154</v>
      </c>
      <c r="AW198" s="12" t="s">
        <v>38</v>
      </c>
      <c r="AX198" s="12" t="s">
        <v>23</v>
      </c>
      <c r="AY198" s="189" t="s">
        <v>149</v>
      </c>
    </row>
    <row r="199" spans="2:65" s="1" customFormat="1" ht="31.5" customHeight="1">
      <c r="B199" s="125"/>
      <c r="C199" s="155" t="s">
        <v>284</v>
      </c>
      <c r="D199" s="155" t="s">
        <v>150</v>
      </c>
      <c r="E199" s="156" t="s">
        <v>285</v>
      </c>
      <c r="F199" s="263" t="s">
        <v>286</v>
      </c>
      <c r="G199" s="264"/>
      <c r="H199" s="264"/>
      <c r="I199" s="264"/>
      <c r="J199" s="157" t="s">
        <v>153</v>
      </c>
      <c r="K199" s="158">
        <v>72.29</v>
      </c>
      <c r="L199" s="258">
        <v>0</v>
      </c>
      <c r="M199" s="264"/>
      <c r="N199" s="265">
        <f>ROUND(L199*K199,2)</f>
        <v>0</v>
      </c>
      <c r="O199" s="264"/>
      <c r="P199" s="264"/>
      <c r="Q199" s="264"/>
      <c r="R199" s="127"/>
      <c r="T199" s="159" t="s">
        <v>21</v>
      </c>
      <c r="U199" s="42" t="s">
        <v>45</v>
      </c>
      <c r="V199" s="34"/>
      <c r="W199" s="160">
        <f>V199*K199</f>
        <v>0</v>
      </c>
      <c r="X199" s="160">
        <v>0.00489</v>
      </c>
      <c r="Y199" s="160">
        <f>X199*K199</f>
        <v>0.35349810000000004</v>
      </c>
      <c r="Z199" s="160">
        <v>0</v>
      </c>
      <c r="AA199" s="161">
        <f>Z199*K199</f>
        <v>0</v>
      </c>
      <c r="AR199" s="16" t="s">
        <v>154</v>
      </c>
      <c r="AT199" s="16" t="s">
        <v>150</v>
      </c>
      <c r="AU199" s="16" t="s">
        <v>98</v>
      </c>
      <c r="AY199" s="16" t="s">
        <v>149</v>
      </c>
      <c r="BE199" s="100">
        <f>IF(U199="základní",N199,0)</f>
        <v>0</v>
      </c>
      <c r="BF199" s="100">
        <f>IF(U199="snížená",N199,0)</f>
        <v>0</v>
      </c>
      <c r="BG199" s="100">
        <f>IF(U199="zákl. přenesená",N199,0)</f>
        <v>0</v>
      </c>
      <c r="BH199" s="100">
        <f>IF(U199="sníž. přenesená",N199,0)</f>
        <v>0</v>
      </c>
      <c r="BI199" s="100">
        <f>IF(U199="nulová",N199,0)</f>
        <v>0</v>
      </c>
      <c r="BJ199" s="16" t="s">
        <v>23</v>
      </c>
      <c r="BK199" s="100">
        <f>ROUND(L199*K199,2)</f>
        <v>0</v>
      </c>
      <c r="BL199" s="16" t="s">
        <v>154</v>
      </c>
      <c r="BM199" s="16" t="s">
        <v>287</v>
      </c>
    </row>
    <row r="200" spans="2:51" s="10" customFormat="1" ht="22.5" customHeight="1">
      <c r="B200" s="162"/>
      <c r="C200" s="163"/>
      <c r="D200" s="163"/>
      <c r="E200" s="164" t="s">
        <v>21</v>
      </c>
      <c r="F200" s="266" t="s">
        <v>278</v>
      </c>
      <c r="G200" s="267"/>
      <c r="H200" s="267"/>
      <c r="I200" s="267"/>
      <c r="J200" s="163"/>
      <c r="K200" s="165" t="s">
        <v>21</v>
      </c>
      <c r="L200" s="163"/>
      <c r="M200" s="163"/>
      <c r="N200" s="163"/>
      <c r="O200" s="163"/>
      <c r="P200" s="163"/>
      <c r="Q200" s="163"/>
      <c r="R200" s="166"/>
      <c r="T200" s="167"/>
      <c r="U200" s="163"/>
      <c r="V200" s="163"/>
      <c r="W200" s="163"/>
      <c r="X200" s="163"/>
      <c r="Y200" s="163"/>
      <c r="Z200" s="163"/>
      <c r="AA200" s="168"/>
      <c r="AT200" s="169" t="s">
        <v>157</v>
      </c>
      <c r="AU200" s="169" t="s">
        <v>98</v>
      </c>
      <c r="AV200" s="10" t="s">
        <v>23</v>
      </c>
      <c r="AW200" s="10" t="s">
        <v>38</v>
      </c>
      <c r="AX200" s="10" t="s">
        <v>80</v>
      </c>
      <c r="AY200" s="169" t="s">
        <v>149</v>
      </c>
    </row>
    <row r="201" spans="2:51" s="11" customFormat="1" ht="22.5" customHeight="1">
      <c r="B201" s="170"/>
      <c r="C201" s="171"/>
      <c r="D201" s="171"/>
      <c r="E201" s="172" t="s">
        <v>21</v>
      </c>
      <c r="F201" s="250" t="s">
        <v>279</v>
      </c>
      <c r="G201" s="251"/>
      <c r="H201" s="251"/>
      <c r="I201" s="251"/>
      <c r="J201" s="171"/>
      <c r="K201" s="173">
        <v>16.38</v>
      </c>
      <c r="L201" s="171"/>
      <c r="M201" s="171"/>
      <c r="N201" s="171"/>
      <c r="O201" s="171"/>
      <c r="P201" s="171"/>
      <c r="Q201" s="171"/>
      <c r="R201" s="174"/>
      <c r="T201" s="175"/>
      <c r="U201" s="171"/>
      <c r="V201" s="171"/>
      <c r="W201" s="171"/>
      <c r="X201" s="171"/>
      <c r="Y201" s="171"/>
      <c r="Z201" s="171"/>
      <c r="AA201" s="176"/>
      <c r="AT201" s="177" t="s">
        <v>157</v>
      </c>
      <c r="AU201" s="177" t="s">
        <v>98</v>
      </c>
      <c r="AV201" s="11" t="s">
        <v>98</v>
      </c>
      <c r="AW201" s="11" t="s">
        <v>38</v>
      </c>
      <c r="AX201" s="11" t="s">
        <v>80</v>
      </c>
      <c r="AY201" s="177" t="s">
        <v>149</v>
      </c>
    </row>
    <row r="202" spans="2:51" s="10" customFormat="1" ht="22.5" customHeight="1">
      <c r="B202" s="162"/>
      <c r="C202" s="163"/>
      <c r="D202" s="163"/>
      <c r="E202" s="164" t="s">
        <v>21</v>
      </c>
      <c r="F202" s="268" t="s">
        <v>288</v>
      </c>
      <c r="G202" s="267"/>
      <c r="H202" s="267"/>
      <c r="I202" s="267"/>
      <c r="J202" s="163"/>
      <c r="K202" s="165" t="s">
        <v>21</v>
      </c>
      <c r="L202" s="163"/>
      <c r="M202" s="163"/>
      <c r="N202" s="163"/>
      <c r="O202" s="163"/>
      <c r="P202" s="163"/>
      <c r="Q202" s="163"/>
      <c r="R202" s="166"/>
      <c r="T202" s="167"/>
      <c r="U202" s="163"/>
      <c r="V202" s="163"/>
      <c r="W202" s="163"/>
      <c r="X202" s="163"/>
      <c r="Y202" s="163"/>
      <c r="Z202" s="163"/>
      <c r="AA202" s="168"/>
      <c r="AT202" s="169" t="s">
        <v>157</v>
      </c>
      <c r="AU202" s="169" t="s">
        <v>98</v>
      </c>
      <c r="AV202" s="10" t="s">
        <v>23</v>
      </c>
      <c r="AW202" s="10" t="s">
        <v>38</v>
      </c>
      <c r="AX202" s="10" t="s">
        <v>80</v>
      </c>
      <c r="AY202" s="169" t="s">
        <v>149</v>
      </c>
    </row>
    <row r="203" spans="2:51" s="11" customFormat="1" ht="22.5" customHeight="1">
      <c r="B203" s="170"/>
      <c r="C203" s="171"/>
      <c r="D203" s="171"/>
      <c r="E203" s="172" t="s">
        <v>21</v>
      </c>
      <c r="F203" s="250" t="s">
        <v>289</v>
      </c>
      <c r="G203" s="251"/>
      <c r="H203" s="251"/>
      <c r="I203" s="251"/>
      <c r="J203" s="171"/>
      <c r="K203" s="173">
        <v>6.7</v>
      </c>
      <c r="L203" s="171"/>
      <c r="M203" s="171"/>
      <c r="N203" s="171"/>
      <c r="O203" s="171"/>
      <c r="P203" s="171"/>
      <c r="Q203" s="171"/>
      <c r="R203" s="174"/>
      <c r="T203" s="175"/>
      <c r="U203" s="171"/>
      <c r="V203" s="171"/>
      <c r="W203" s="171"/>
      <c r="X203" s="171"/>
      <c r="Y203" s="171"/>
      <c r="Z203" s="171"/>
      <c r="AA203" s="176"/>
      <c r="AT203" s="177" t="s">
        <v>157</v>
      </c>
      <c r="AU203" s="177" t="s">
        <v>98</v>
      </c>
      <c r="AV203" s="11" t="s">
        <v>98</v>
      </c>
      <c r="AW203" s="11" t="s">
        <v>38</v>
      </c>
      <c r="AX203" s="11" t="s">
        <v>80</v>
      </c>
      <c r="AY203" s="177" t="s">
        <v>149</v>
      </c>
    </row>
    <row r="204" spans="2:51" s="10" customFormat="1" ht="22.5" customHeight="1">
      <c r="B204" s="162"/>
      <c r="C204" s="163"/>
      <c r="D204" s="163"/>
      <c r="E204" s="164" t="s">
        <v>21</v>
      </c>
      <c r="F204" s="268" t="s">
        <v>282</v>
      </c>
      <c r="G204" s="267"/>
      <c r="H204" s="267"/>
      <c r="I204" s="267"/>
      <c r="J204" s="163"/>
      <c r="K204" s="165" t="s">
        <v>21</v>
      </c>
      <c r="L204" s="163"/>
      <c r="M204" s="163"/>
      <c r="N204" s="163"/>
      <c r="O204" s="163"/>
      <c r="P204" s="163"/>
      <c r="Q204" s="163"/>
      <c r="R204" s="166"/>
      <c r="T204" s="167"/>
      <c r="U204" s="163"/>
      <c r="V204" s="163"/>
      <c r="W204" s="163"/>
      <c r="X204" s="163"/>
      <c r="Y204" s="163"/>
      <c r="Z204" s="163"/>
      <c r="AA204" s="168"/>
      <c r="AT204" s="169" t="s">
        <v>157</v>
      </c>
      <c r="AU204" s="169" t="s">
        <v>98</v>
      </c>
      <c r="AV204" s="10" t="s">
        <v>23</v>
      </c>
      <c r="AW204" s="10" t="s">
        <v>38</v>
      </c>
      <c r="AX204" s="10" t="s">
        <v>80</v>
      </c>
      <c r="AY204" s="169" t="s">
        <v>149</v>
      </c>
    </row>
    <row r="205" spans="2:51" s="11" customFormat="1" ht="22.5" customHeight="1">
      <c r="B205" s="170"/>
      <c r="C205" s="171"/>
      <c r="D205" s="171"/>
      <c r="E205" s="172" t="s">
        <v>21</v>
      </c>
      <c r="F205" s="250" t="s">
        <v>283</v>
      </c>
      <c r="G205" s="251"/>
      <c r="H205" s="251"/>
      <c r="I205" s="251"/>
      <c r="J205" s="171"/>
      <c r="K205" s="173">
        <v>49.21</v>
      </c>
      <c r="L205" s="171"/>
      <c r="M205" s="171"/>
      <c r="N205" s="171"/>
      <c r="O205" s="171"/>
      <c r="P205" s="171"/>
      <c r="Q205" s="171"/>
      <c r="R205" s="174"/>
      <c r="T205" s="175"/>
      <c r="U205" s="171"/>
      <c r="V205" s="171"/>
      <c r="W205" s="171"/>
      <c r="X205" s="171"/>
      <c r="Y205" s="171"/>
      <c r="Z205" s="171"/>
      <c r="AA205" s="176"/>
      <c r="AT205" s="177" t="s">
        <v>157</v>
      </c>
      <c r="AU205" s="177" t="s">
        <v>98</v>
      </c>
      <c r="AV205" s="11" t="s">
        <v>98</v>
      </c>
      <c r="AW205" s="11" t="s">
        <v>38</v>
      </c>
      <c r="AX205" s="11" t="s">
        <v>80</v>
      </c>
      <c r="AY205" s="177" t="s">
        <v>149</v>
      </c>
    </row>
    <row r="206" spans="2:51" s="12" customFormat="1" ht="22.5" customHeight="1">
      <c r="B206" s="182"/>
      <c r="C206" s="183"/>
      <c r="D206" s="183"/>
      <c r="E206" s="184" t="s">
        <v>21</v>
      </c>
      <c r="F206" s="252" t="s">
        <v>273</v>
      </c>
      <c r="G206" s="253"/>
      <c r="H206" s="253"/>
      <c r="I206" s="253"/>
      <c r="J206" s="183"/>
      <c r="K206" s="185">
        <v>72.29</v>
      </c>
      <c r="L206" s="183"/>
      <c r="M206" s="183"/>
      <c r="N206" s="183"/>
      <c r="O206" s="183"/>
      <c r="P206" s="183"/>
      <c r="Q206" s="183"/>
      <c r="R206" s="186"/>
      <c r="T206" s="187"/>
      <c r="U206" s="183"/>
      <c r="V206" s="183"/>
      <c r="W206" s="183"/>
      <c r="X206" s="183"/>
      <c r="Y206" s="183"/>
      <c r="Z206" s="183"/>
      <c r="AA206" s="188"/>
      <c r="AT206" s="189" t="s">
        <v>157</v>
      </c>
      <c r="AU206" s="189" t="s">
        <v>98</v>
      </c>
      <c r="AV206" s="12" t="s">
        <v>154</v>
      </c>
      <c r="AW206" s="12" t="s">
        <v>38</v>
      </c>
      <c r="AX206" s="12" t="s">
        <v>23</v>
      </c>
      <c r="AY206" s="189" t="s">
        <v>149</v>
      </c>
    </row>
    <row r="207" spans="2:65" s="1" customFormat="1" ht="31.5" customHeight="1">
      <c r="B207" s="125"/>
      <c r="C207" s="155" t="s">
        <v>290</v>
      </c>
      <c r="D207" s="155" t="s">
        <v>150</v>
      </c>
      <c r="E207" s="156" t="s">
        <v>291</v>
      </c>
      <c r="F207" s="263" t="s">
        <v>292</v>
      </c>
      <c r="G207" s="264"/>
      <c r="H207" s="264"/>
      <c r="I207" s="264"/>
      <c r="J207" s="157" t="s">
        <v>153</v>
      </c>
      <c r="K207" s="158">
        <v>65.59</v>
      </c>
      <c r="L207" s="258">
        <v>0</v>
      </c>
      <c r="M207" s="264"/>
      <c r="N207" s="265">
        <f>ROUND(L207*K207,2)</f>
        <v>0</v>
      </c>
      <c r="O207" s="264"/>
      <c r="P207" s="264"/>
      <c r="Q207" s="264"/>
      <c r="R207" s="127"/>
      <c r="T207" s="159" t="s">
        <v>21</v>
      </c>
      <c r="U207" s="42" t="s">
        <v>45</v>
      </c>
      <c r="V207" s="34"/>
      <c r="W207" s="160">
        <f>V207*K207</f>
        <v>0</v>
      </c>
      <c r="X207" s="160">
        <v>0.01146</v>
      </c>
      <c r="Y207" s="160">
        <f>X207*K207</f>
        <v>0.7516614</v>
      </c>
      <c r="Z207" s="160">
        <v>0</v>
      </c>
      <c r="AA207" s="161">
        <f>Z207*K207</f>
        <v>0</v>
      </c>
      <c r="AR207" s="16" t="s">
        <v>154</v>
      </c>
      <c r="AT207" s="16" t="s">
        <v>150</v>
      </c>
      <c r="AU207" s="16" t="s">
        <v>98</v>
      </c>
      <c r="AY207" s="16" t="s">
        <v>149</v>
      </c>
      <c r="BE207" s="100">
        <f>IF(U207="základní",N207,0)</f>
        <v>0</v>
      </c>
      <c r="BF207" s="100">
        <f>IF(U207="snížená",N207,0)</f>
        <v>0</v>
      </c>
      <c r="BG207" s="100">
        <f>IF(U207="zákl. přenesená",N207,0)</f>
        <v>0</v>
      </c>
      <c r="BH207" s="100">
        <f>IF(U207="sníž. přenesená",N207,0)</f>
        <v>0</v>
      </c>
      <c r="BI207" s="100">
        <f>IF(U207="nulová",N207,0)</f>
        <v>0</v>
      </c>
      <c r="BJ207" s="16" t="s">
        <v>23</v>
      </c>
      <c r="BK207" s="100">
        <f>ROUND(L207*K207,2)</f>
        <v>0</v>
      </c>
      <c r="BL207" s="16" t="s">
        <v>154</v>
      </c>
      <c r="BM207" s="16" t="s">
        <v>293</v>
      </c>
    </row>
    <row r="208" spans="2:51" s="10" customFormat="1" ht="22.5" customHeight="1">
      <c r="B208" s="162"/>
      <c r="C208" s="163"/>
      <c r="D208" s="163"/>
      <c r="E208" s="164" t="s">
        <v>21</v>
      </c>
      <c r="F208" s="266" t="s">
        <v>278</v>
      </c>
      <c r="G208" s="267"/>
      <c r="H208" s="267"/>
      <c r="I208" s="267"/>
      <c r="J208" s="163"/>
      <c r="K208" s="165" t="s">
        <v>21</v>
      </c>
      <c r="L208" s="163"/>
      <c r="M208" s="163"/>
      <c r="N208" s="163"/>
      <c r="O208" s="163"/>
      <c r="P208" s="163"/>
      <c r="Q208" s="163"/>
      <c r="R208" s="166"/>
      <c r="T208" s="167"/>
      <c r="U208" s="163"/>
      <c r="V208" s="163"/>
      <c r="W208" s="163"/>
      <c r="X208" s="163"/>
      <c r="Y208" s="163"/>
      <c r="Z208" s="163"/>
      <c r="AA208" s="168"/>
      <c r="AT208" s="169" t="s">
        <v>157</v>
      </c>
      <c r="AU208" s="169" t="s">
        <v>98</v>
      </c>
      <c r="AV208" s="10" t="s">
        <v>23</v>
      </c>
      <c r="AW208" s="10" t="s">
        <v>38</v>
      </c>
      <c r="AX208" s="10" t="s">
        <v>80</v>
      </c>
      <c r="AY208" s="169" t="s">
        <v>149</v>
      </c>
    </row>
    <row r="209" spans="2:51" s="11" customFormat="1" ht="22.5" customHeight="1">
      <c r="B209" s="170"/>
      <c r="C209" s="171"/>
      <c r="D209" s="171"/>
      <c r="E209" s="172" t="s">
        <v>21</v>
      </c>
      <c r="F209" s="250" t="s">
        <v>279</v>
      </c>
      <c r="G209" s="251"/>
      <c r="H209" s="251"/>
      <c r="I209" s="251"/>
      <c r="J209" s="171"/>
      <c r="K209" s="173">
        <v>16.38</v>
      </c>
      <c r="L209" s="171"/>
      <c r="M209" s="171"/>
      <c r="N209" s="171"/>
      <c r="O209" s="171"/>
      <c r="P209" s="171"/>
      <c r="Q209" s="171"/>
      <c r="R209" s="174"/>
      <c r="T209" s="175"/>
      <c r="U209" s="171"/>
      <c r="V209" s="171"/>
      <c r="W209" s="171"/>
      <c r="X209" s="171"/>
      <c r="Y209" s="171"/>
      <c r="Z209" s="171"/>
      <c r="AA209" s="176"/>
      <c r="AT209" s="177" t="s">
        <v>157</v>
      </c>
      <c r="AU209" s="177" t="s">
        <v>98</v>
      </c>
      <c r="AV209" s="11" t="s">
        <v>98</v>
      </c>
      <c r="AW209" s="11" t="s">
        <v>38</v>
      </c>
      <c r="AX209" s="11" t="s">
        <v>80</v>
      </c>
      <c r="AY209" s="177" t="s">
        <v>149</v>
      </c>
    </row>
    <row r="210" spans="2:51" s="10" customFormat="1" ht="22.5" customHeight="1">
      <c r="B210" s="162"/>
      <c r="C210" s="163"/>
      <c r="D210" s="163"/>
      <c r="E210" s="164" t="s">
        <v>21</v>
      </c>
      <c r="F210" s="268" t="s">
        <v>282</v>
      </c>
      <c r="G210" s="267"/>
      <c r="H210" s="267"/>
      <c r="I210" s="267"/>
      <c r="J210" s="163"/>
      <c r="K210" s="165" t="s">
        <v>21</v>
      </c>
      <c r="L210" s="163"/>
      <c r="M210" s="163"/>
      <c r="N210" s="163"/>
      <c r="O210" s="163"/>
      <c r="P210" s="163"/>
      <c r="Q210" s="163"/>
      <c r="R210" s="166"/>
      <c r="T210" s="167"/>
      <c r="U210" s="163"/>
      <c r="V210" s="163"/>
      <c r="W210" s="163"/>
      <c r="X210" s="163"/>
      <c r="Y210" s="163"/>
      <c r="Z210" s="163"/>
      <c r="AA210" s="168"/>
      <c r="AT210" s="169" t="s">
        <v>157</v>
      </c>
      <c r="AU210" s="169" t="s">
        <v>98</v>
      </c>
      <c r="AV210" s="10" t="s">
        <v>23</v>
      </c>
      <c r="AW210" s="10" t="s">
        <v>38</v>
      </c>
      <c r="AX210" s="10" t="s">
        <v>80</v>
      </c>
      <c r="AY210" s="169" t="s">
        <v>149</v>
      </c>
    </row>
    <row r="211" spans="2:51" s="11" customFormat="1" ht="22.5" customHeight="1">
      <c r="B211" s="170"/>
      <c r="C211" s="171"/>
      <c r="D211" s="171"/>
      <c r="E211" s="172" t="s">
        <v>21</v>
      </c>
      <c r="F211" s="250" t="s">
        <v>283</v>
      </c>
      <c r="G211" s="251"/>
      <c r="H211" s="251"/>
      <c r="I211" s="251"/>
      <c r="J211" s="171"/>
      <c r="K211" s="173">
        <v>49.21</v>
      </c>
      <c r="L211" s="171"/>
      <c r="M211" s="171"/>
      <c r="N211" s="171"/>
      <c r="O211" s="171"/>
      <c r="P211" s="171"/>
      <c r="Q211" s="171"/>
      <c r="R211" s="174"/>
      <c r="T211" s="175"/>
      <c r="U211" s="171"/>
      <c r="V211" s="171"/>
      <c r="W211" s="171"/>
      <c r="X211" s="171"/>
      <c r="Y211" s="171"/>
      <c r="Z211" s="171"/>
      <c r="AA211" s="176"/>
      <c r="AT211" s="177" t="s">
        <v>157</v>
      </c>
      <c r="AU211" s="177" t="s">
        <v>98</v>
      </c>
      <c r="AV211" s="11" t="s">
        <v>98</v>
      </c>
      <c r="AW211" s="11" t="s">
        <v>38</v>
      </c>
      <c r="AX211" s="11" t="s">
        <v>80</v>
      </c>
      <c r="AY211" s="177" t="s">
        <v>149</v>
      </c>
    </row>
    <row r="212" spans="2:51" s="12" customFormat="1" ht="22.5" customHeight="1">
      <c r="B212" s="182"/>
      <c r="C212" s="183"/>
      <c r="D212" s="183"/>
      <c r="E212" s="184" t="s">
        <v>21</v>
      </c>
      <c r="F212" s="252" t="s">
        <v>273</v>
      </c>
      <c r="G212" s="253"/>
      <c r="H212" s="253"/>
      <c r="I212" s="253"/>
      <c r="J212" s="183"/>
      <c r="K212" s="185">
        <v>65.59</v>
      </c>
      <c r="L212" s="183"/>
      <c r="M212" s="183"/>
      <c r="N212" s="183"/>
      <c r="O212" s="183"/>
      <c r="P212" s="183"/>
      <c r="Q212" s="183"/>
      <c r="R212" s="186"/>
      <c r="T212" s="187"/>
      <c r="U212" s="183"/>
      <c r="V212" s="183"/>
      <c r="W212" s="183"/>
      <c r="X212" s="183"/>
      <c r="Y212" s="183"/>
      <c r="Z212" s="183"/>
      <c r="AA212" s="188"/>
      <c r="AT212" s="189" t="s">
        <v>157</v>
      </c>
      <c r="AU212" s="189" t="s">
        <v>98</v>
      </c>
      <c r="AV212" s="12" t="s">
        <v>154</v>
      </c>
      <c r="AW212" s="12" t="s">
        <v>38</v>
      </c>
      <c r="AX212" s="12" t="s">
        <v>23</v>
      </c>
      <c r="AY212" s="189" t="s">
        <v>149</v>
      </c>
    </row>
    <row r="213" spans="2:65" s="1" customFormat="1" ht="31.5" customHeight="1">
      <c r="B213" s="125"/>
      <c r="C213" s="155" t="s">
        <v>294</v>
      </c>
      <c r="D213" s="155" t="s">
        <v>150</v>
      </c>
      <c r="E213" s="156" t="s">
        <v>295</v>
      </c>
      <c r="F213" s="263" t="s">
        <v>296</v>
      </c>
      <c r="G213" s="264"/>
      <c r="H213" s="264"/>
      <c r="I213" s="264"/>
      <c r="J213" s="157" t="s">
        <v>153</v>
      </c>
      <c r="K213" s="158">
        <v>65.59</v>
      </c>
      <c r="L213" s="258">
        <v>0</v>
      </c>
      <c r="M213" s="264"/>
      <c r="N213" s="265">
        <f>ROUND(L213*K213,2)</f>
        <v>0</v>
      </c>
      <c r="O213" s="264"/>
      <c r="P213" s="264"/>
      <c r="Q213" s="264"/>
      <c r="R213" s="127"/>
      <c r="T213" s="159" t="s">
        <v>21</v>
      </c>
      <c r="U213" s="42" t="s">
        <v>45</v>
      </c>
      <c r="V213" s="34"/>
      <c r="W213" s="160">
        <f>V213*K213</f>
        <v>0</v>
      </c>
      <c r="X213" s="160">
        <v>0.00268</v>
      </c>
      <c r="Y213" s="160">
        <f>X213*K213</f>
        <v>0.17578120000000003</v>
      </c>
      <c r="Z213" s="160">
        <v>0</v>
      </c>
      <c r="AA213" s="161">
        <f>Z213*K213</f>
        <v>0</v>
      </c>
      <c r="AR213" s="16" t="s">
        <v>154</v>
      </c>
      <c r="AT213" s="16" t="s">
        <v>150</v>
      </c>
      <c r="AU213" s="16" t="s">
        <v>98</v>
      </c>
      <c r="AY213" s="16" t="s">
        <v>149</v>
      </c>
      <c r="BE213" s="100">
        <f>IF(U213="základní",N213,0)</f>
        <v>0</v>
      </c>
      <c r="BF213" s="100">
        <f>IF(U213="snížená",N213,0)</f>
        <v>0</v>
      </c>
      <c r="BG213" s="100">
        <f>IF(U213="zákl. přenesená",N213,0)</f>
        <v>0</v>
      </c>
      <c r="BH213" s="100">
        <f>IF(U213="sníž. přenesená",N213,0)</f>
        <v>0</v>
      </c>
      <c r="BI213" s="100">
        <f>IF(U213="nulová",N213,0)</f>
        <v>0</v>
      </c>
      <c r="BJ213" s="16" t="s">
        <v>23</v>
      </c>
      <c r="BK213" s="100">
        <f>ROUND(L213*K213,2)</f>
        <v>0</v>
      </c>
      <c r="BL213" s="16" t="s">
        <v>154</v>
      </c>
      <c r="BM213" s="16" t="s">
        <v>297</v>
      </c>
    </row>
    <row r="214" spans="2:51" s="10" customFormat="1" ht="22.5" customHeight="1">
      <c r="B214" s="162"/>
      <c r="C214" s="163"/>
      <c r="D214" s="163"/>
      <c r="E214" s="164" t="s">
        <v>21</v>
      </c>
      <c r="F214" s="266" t="s">
        <v>278</v>
      </c>
      <c r="G214" s="267"/>
      <c r="H214" s="267"/>
      <c r="I214" s="267"/>
      <c r="J214" s="163"/>
      <c r="K214" s="165" t="s">
        <v>21</v>
      </c>
      <c r="L214" s="163"/>
      <c r="M214" s="163"/>
      <c r="N214" s="163"/>
      <c r="O214" s="163"/>
      <c r="P214" s="163"/>
      <c r="Q214" s="163"/>
      <c r="R214" s="166"/>
      <c r="T214" s="167"/>
      <c r="U214" s="163"/>
      <c r="V214" s="163"/>
      <c r="W214" s="163"/>
      <c r="X214" s="163"/>
      <c r="Y214" s="163"/>
      <c r="Z214" s="163"/>
      <c r="AA214" s="168"/>
      <c r="AT214" s="169" t="s">
        <v>157</v>
      </c>
      <c r="AU214" s="169" t="s">
        <v>98</v>
      </c>
      <c r="AV214" s="10" t="s">
        <v>23</v>
      </c>
      <c r="AW214" s="10" t="s">
        <v>38</v>
      </c>
      <c r="AX214" s="10" t="s">
        <v>80</v>
      </c>
      <c r="AY214" s="169" t="s">
        <v>149</v>
      </c>
    </row>
    <row r="215" spans="2:51" s="11" customFormat="1" ht="22.5" customHeight="1">
      <c r="B215" s="170"/>
      <c r="C215" s="171"/>
      <c r="D215" s="171"/>
      <c r="E215" s="172" t="s">
        <v>21</v>
      </c>
      <c r="F215" s="250" t="s">
        <v>279</v>
      </c>
      <c r="G215" s="251"/>
      <c r="H215" s="251"/>
      <c r="I215" s="251"/>
      <c r="J215" s="171"/>
      <c r="K215" s="173">
        <v>16.38</v>
      </c>
      <c r="L215" s="171"/>
      <c r="M215" s="171"/>
      <c r="N215" s="171"/>
      <c r="O215" s="171"/>
      <c r="P215" s="171"/>
      <c r="Q215" s="171"/>
      <c r="R215" s="174"/>
      <c r="T215" s="175"/>
      <c r="U215" s="171"/>
      <c r="V215" s="171"/>
      <c r="W215" s="171"/>
      <c r="X215" s="171"/>
      <c r="Y215" s="171"/>
      <c r="Z215" s="171"/>
      <c r="AA215" s="176"/>
      <c r="AT215" s="177" t="s">
        <v>157</v>
      </c>
      <c r="AU215" s="177" t="s">
        <v>98</v>
      </c>
      <c r="AV215" s="11" t="s">
        <v>98</v>
      </c>
      <c r="AW215" s="11" t="s">
        <v>38</v>
      </c>
      <c r="AX215" s="11" t="s">
        <v>80</v>
      </c>
      <c r="AY215" s="177" t="s">
        <v>149</v>
      </c>
    </row>
    <row r="216" spans="2:51" s="10" customFormat="1" ht="22.5" customHeight="1">
      <c r="B216" s="162"/>
      <c r="C216" s="163"/>
      <c r="D216" s="163"/>
      <c r="E216" s="164" t="s">
        <v>21</v>
      </c>
      <c r="F216" s="268" t="s">
        <v>282</v>
      </c>
      <c r="G216" s="267"/>
      <c r="H216" s="267"/>
      <c r="I216" s="267"/>
      <c r="J216" s="163"/>
      <c r="K216" s="165" t="s">
        <v>21</v>
      </c>
      <c r="L216" s="163"/>
      <c r="M216" s="163"/>
      <c r="N216" s="163"/>
      <c r="O216" s="163"/>
      <c r="P216" s="163"/>
      <c r="Q216" s="163"/>
      <c r="R216" s="166"/>
      <c r="T216" s="167"/>
      <c r="U216" s="163"/>
      <c r="V216" s="163"/>
      <c r="W216" s="163"/>
      <c r="X216" s="163"/>
      <c r="Y216" s="163"/>
      <c r="Z216" s="163"/>
      <c r="AA216" s="168"/>
      <c r="AT216" s="169" t="s">
        <v>157</v>
      </c>
      <c r="AU216" s="169" t="s">
        <v>98</v>
      </c>
      <c r="AV216" s="10" t="s">
        <v>23</v>
      </c>
      <c r="AW216" s="10" t="s">
        <v>38</v>
      </c>
      <c r="AX216" s="10" t="s">
        <v>80</v>
      </c>
      <c r="AY216" s="169" t="s">
        <v>149</v>
      </c>
    </row>
    <row r="217" spans="2:51" s="11" customFormat="1" ht="22.5" customHeight="1">
      <c r="B217" s="170"/>
      <c r="C217" s="171"/>
      <c r="D217" s="171"/>
      <c r="E217" s="172" t="s">
        <v>21</v>
      </c>
      <c r="F217" s="250" t="s">
        <v>283</v>
      </c>
      <c r="G217" s="251"/>
      <c r="H217" s="251"/>
      <c r="I217" s="251"/>
      <c r="J217" s="171"/>
      <c r="K217" s="173">
        <v>49.21</v>
      </c>
      <c r="L217" s="171"/>
      <c r="M217" s="171"/>
      <c r="N217" s="171"/>
      <c r="O217" s="171"/>
      <c r="P217" s="171"/>
      <c r="Q217" s="171"/>
      <c r="R217" s="174"/>
      <c r="T217" s="175"/>
      <c r="U217" s="171"/>
      <c r="V217" s="171"/>
      <c r="W217" s="171"/>
      <c r="X217" s="171"/>
      <c r="Y217" s="171"/>
      <c r="Z217" s="171"/>
      <c r="AA217" s="176"/>
      <c r="AT217" s="177" t="s">
        <v>157</v>
      </c>
      <c r="AU217" s="177" t="s">
        <v>98</v>
      </c>
      <c r="AV217" s="11" t="s">
        <v>98</v>
      </c>
      <c r="AW217" s="11" t="s">
        <v>38</v>
      </c>
      <c r="AX217" s="11" t="s">
        <v>80</v>
      </c>
      <c r="AY217" s="177" t="s">
        <v>149</v>
      </c>
    </row>
    <row r="218" spans="2:51" s="12" customFormat="1" ht="22.5" customHeight="1">
      <c r="B218" s="182"/>
      <c r="C218" s="183"/>
      <c r="D218" s="183"/>
      <c r="E218" s="184" t="s">
        <v>21</v>
      </c>
      <c r="F218" s="252" t="s">
        <v>273</v>
      </c>
      <c r="G218" s="253"/>
      <c r="H218" s="253"/>
      <c r="I218" s="253"/>
      <c r="J218" s="183"/>
      <c r="K218" s="185">
        <v>65.59</v>
      </c>
      <c r="L218" s="183"/>
      <c r="M218" s="183"/>
      <c r="N218" s="183"/>
      <c r="O218" s="183"/>
      <c r="P218" s="183"/>
      <c r="Q218" s="183"/>
      <c r="R218" s="186"/>
      <c r="T218" s="187"/>
      <c r="U218" s="183"/>
      <c r="V218" s="183"/>
      <c r="W218" s="183"/>
      <c r="X218" s="183"/>
      <c r="Y218" s="183"/>
      <c r="Z218" s="183"/>
      <c r="AA218" s="188"/>
      <c r="AT218" s="189" t="s">
        <v>157</v>
      </c>
      <c r="AU218" s="189" t="s">
        <v>98</v>
      </c>
      <c r="AV218" s="12" t="s">
        <v>154</v>
      </c>
      <c r="AW218" s="12" t="s">
        <v>38</v>
      </c>
      <c r="AX218" s="12" t="s">
        <v>23</v>
      </c>
      <c r="AY218" s="189" t="s">
        <v>149</v>
      </c>
    </row>
    <row r="219" spans="2:65" s="1" customFormat="1" ht="31.5" customHeight="1">
      <c r="B219" s="125"/>
      <c r="C219" s="155" t="s">
        <v>298</v>
      </c>
      <c r="D219" s="155" t="s">
        <v>150</v>
      </c>
      <c r="E219" s="156" t="s">
        <v>299</v>
      </c>
      <c r="F219" s="263" t="s">
        <v>300</v>
      </c>
      <c r="G219" s="264"/>
      <c r="H219" s="264"/>
      <c r="I219" s="264"/>
      <c r="J219" s="157" t="s">
        <v>153</v>
      </c>
      <c r="K219" s="158">
        <v>29.2</v>
      </c>
      <c r="L219" s="258">
        <v>0</v>
      </c>
      <c r="M219" s="264"/>
      <c r="N219" s="265">
        <f>ROUND(L219*K219,2)</f>
        <v>0</v>
      </c>
      <c r="O219" s="264"/>
      <c r="P219" s="264"/>
      <c r="Q219" s="264"/>
      <c r="R219" s="127"/>
      <c r="T219" s="159" t="s">
        <v>21</v>
      </c>
      <c r="U219" s="42" t="s">
        <v>45</v>
      </c>
      <c r="V219" s="34"/>
      <c r="W219" s="160">
        <f>V219*K219</f>
        <v>0</v>
      </c>
      <c r="X219" s="160">
        <v>0.00012</v>
      </c>
      <c r="Y219" s="160">
        <f>X219*K219</f>
        <v>0.003504</v>
      </c>
      <c r="Z219" s="160">
        <v>0</v>
      </c>
      <c r="AA219" s="161">
        <f>Z219*K219</f>
        <v>0</v>
      </c>
      <c r="AR219" s="16" t="s">
        <v>154</v>
      </c>
      <c r="AT219" s="16" t="s">
        <v>150</v>
      </c>
      <c r="AU219" s="16" t="s">
        <v>98</v>
      </c>
      <c r="AY219" s="16" t="s">
        <v>149</v>
      </c>
      <c r="BE219" s="100">
        <f>IF(U219="základní",N219,0)</f>
        <v>0</v>
      </c>
      <c r="BF219" s="100">
        <f>IF(U219="snížená",N219,0)</f>
        <v>0</v>
      </c>
      <c r="BG219" s="100">
        <f>IF(U219="zákl. přenesená",N219,0)</f>
        <v>0</v>
      </c>
      <c r="BH219" s="100">
        <f>IF(U219="sníž. přenesená",N219,0)</f>
        <v>0</v>
      </c>
      <c r="BI219" s="100">
        <f>IF(U219="nulová",N219,0)</f>
        <v>0</v>
      </c>
      <c r="BJ219" s="16" t="s">
        <v>23</v>
      </c>
      <c r="BK219" s="100">
        <f>ROUND(L219*K219,2)</f>
        <v>0</v>
      </c>
      <c r="BL219" s="16" t="s">
        <v>154</v>
      </c>
      <c r="BM219" s="16" t="s">
        <v>301</v>
      </c>
    </row>
    <row r="220" spans="2:51" s="11" customFormat="1" ht="22.5" customHeight="1">
      <c r="B220" s="170"/>
      <c r="C220" s="171"/>
      <c r="D220" s="171"/>
      <c r="E220" s="172" t="s">
        <v>21</v>
      </c>
      <c r="F220" s="273" t="s">
        <v>302</v>
      </c>
      <c r="G220" s="251"/>
      <c r="H220" s="251"/>
      <c r="I220" s="251"/>
      <c r="J220" s="171"/>
      <c r="K220" s="173">
        <v>19.2</v>
      </c>
      <c r="L220" s="171"/>
      <c r="M220" s="171"/>
      <c r="N220" s="171"/>
      <c r="O220" s="171"/>
      <c r="P220" s="171"/>
      <c r="Q220" s="171"/>
      <c r="R220" s="174"/>
      <c r="T220" s="175"/>
      <c r="U220" s="171"/>
      <c r="V220" s="171"/>
      <c r="W220" s="171"/>
      <c r="X220" s="171"/>
      <c r="Y220" s="171"/>
      <c r="Z220" s="171"/>
      <c r="AA220" s="176"/>
      <c r="AT220" s="177" t="s">
        <v>157</v>
      </c>
      <c r="AU220" s="177" t="s">
        <v>98</v>
      </c>
      <c r="AV220" s="11" t="s">
        <v>98</v>
      </c>
      <c r="AW220" s="11" t="s">
        <v>38</v>
      </c>
      <c r="AX220" s="11" t="s">
        <v>80</v>
      </c>
      <c r="AY220" s="177" t="s">
        <v>149</v>
      </c>
    </row>
    <row r="221" spans="2:51" s="11" customFormat="1" ht="22.5" customHeight="1">
      <c r="B221" s="170"/>
      <c r="C221" s="171"/>
      <c r="D221" s="171"/>
      <c r="E221" s="172" t="s">
        <v>21</v>
      </c>
      <c r="F221" s="250" t="s">
        <v>303</v>
      </c>
      <c r="G221" s="251"/>
      <c r="H221" s="251"/>
      <c r="I221" s="251"/>
      <c r="J221" s="171"/>
      <c r="K221" s="173">
        <v>10</v>
      </c>
      <c r="L221" s="171"/>
      <c r="M221" s="171"/>
      <c r="N221" s="171"/>
      <c r="O221" s="171"/>
      <c r="P221" s="171"/>
      <c r="Q221" s="171"/>
      <c r="R221" s="174"/>
      <c r="T221" s="175"/>
      <c r="U221" s="171"/>
      <c r="V221" s="171"/>
      <c r="W221" s="171"/>
      <c r="X221" s="171"/>
      <c r="Y221" s="171"/>
      <c r="Z221" s="171"/>
      <c r="AA221" s="176"/>
      <c r="AT221" s="177" t="s">
        <v>157</v>
      </c>
      <c r="AU221" s="177" t="s">
        <v>98</v>
      </c>
      <c r="AV221" s="11" t="s">
        <v>98</v>
      </c>
      <c r="AW221" s="11" t="s">
        <v>38</v>
      </c>
      <c r="AX221" s="11" t="s">
        <v>80</v>
      </c>
      <c r="AY221" s="177" t="s">
        <v>149</v>
      </c>
    </row>
    <row r="222" spans="2:51" s="12" customFormat="1" ht="22.5" customHeight="1">
      <c r="B222" s="182"/>
      <c r="C222" s="183"/>
      <c r="D222" s="183"/>
      <c r="E222" s="184" t="s">
        <v>21</v>
      </c>
      <c r="F222" s="252" t="s">
        <v>273</v>
      </c>
      <c r="G222" s="253"/>
      <c r="H222" s="253"/>
      <c r="I222" s="253"/>
      <c r="J222" s="183"/>
      <c r="K222" s="185">
        <v>29.2</v>
      </c>
      <c r="L222" s="183"/>
      <c r="M222" s="183"/>
      <c r="N222" s="183"/>
      <c r="O222" s="183"/>
      <c r="P222" s="183"/>
      <c r="Q222" s="183"/>
      <c r="R222" s="186"/>
      <c r="T222" s="187"/>
      <c r="U222" s="183"/>
      <c r="V222" s="183"/>
      <c r="W222" s="183"/>
      <c r="X222" s="183"/>
      <c r="Y222" s="183"/>
      <c r="Z222" s="183"/>
      <c r="AA222" s="188"/>
      <c r="AT222" s="189" t="s">
        <v>157</v>
      </c>
      <c r="AU222" s="189" t="s">
        <v>98</v>
      </c>
      <c r="AV222" s="12" t="s">
        <v>154</v>
      </c>
      <c r="AW222" s="12" t="s">
        <v>38</v>
      </c>
      <c r="AX222" s="12" t="s">
        <v>23</v>
      </c>
      <c r="AY222" s="189" t="s">
        <v>149</v>
      </c>
    </row>
    <row r="223" spans="2:65" s="1" customFormat="1" ht="22.5" customHeight="1">
      <c r="B223" s="125"/>
      <c r="C223" s="155" t="s">
        <v>304</v>
      </c>
      <c r="D223" s="155" t="s">
        <v>150</v>
      </c>
      <c r="E223" s="156" t="s">
        <v>305</v>
      </c>
      <c r="F223" s="263" t="s">
        <v>306</v>
      </c>
      <c r="G223" s="264"/>
      <c r="H223" s="264"/>
      <c r="I223" s="264"/>
      <c r="J223" s="157" t="s">
        <v>153</v>
      </c>
      <c r="K223" s="158">
        <v>156.87</v>
      </c>
      <c r="L223" s="258">
        <v>0</v>
      </c>
      <c r="M223" s="264"/>
      <c r="N223" s="265">
        <f>ROUND(L223*K223,2)</f>
        <v>0</v>
      </c>
      <c r="O223" s="264"/>
      <c r="P223" s="264"/>
      <c r="Q223" s="264"/>
      <c r="R223" s="127"/>
      <c r="T223" s="159" t="s">
        <v>21</v>
      </c>
      <c r="U223" s="42" t="s">
        <v>45</v>
      </c>
      <c r="V223" s="34"/>
      <c r="W223" s="160">
        <f>V223*K223</f>
        <v>0</v>
      </c>
      <c r="X223" s="160">
        <v>0</v>
      </c>
      <c r="Y223" s="160">
        <f>X223*K223</f>
        <v>0</v>
      </c>
      <c r="Z223" s="160">
        <v>0</v>
      </c>
      <c r="AA223" s="161">
        <f>Z223*K223</f>
        <v>0</v>
      </c>
      <c r="AR223" s="16" t="s">
        <v>154</v>
      </c>
      <c r="AT223" s="16" t="s">
        <v>150</v>
      </c>
      <c r="AU223" s="16" t="s">
        <v>98</v>
      </c>
      <c r="AY223" s="16" t="s">
        <v>149</v>
      </c>
      <c r="BE223" s="100">
        <f>IF(U223="základní",N223,0)</f>
        <v>0</v>
      </c>
      <c r="BF223" s="100">
        <f>IF(U223="snížená",N223,0)</f>
        <v>0</v>
      </c>
      <c r="BG223" s="100">
        <f>IF(U223="zákl. přenesená",N223,0)</f>
        <v>0</v>
      </c>
      <c r="BH223" s="100">
        <f>IF(U223="sníž. přenesená",N223,0)</f>
        <v>0</v>
      </c>
      <c r="BI223" s="100">
        <f>IF(U223="nulová",N223,0)</f>
        <v>0</v>
      </c>
      <c r="BJ223" s="16" t="s">
        <v>23</v>
      </c>
      <c r="BK223" s="100">
        <f>ROUND(L223*K223,2)</f>
        <v>0</v>
      </c>
      <c r="BL223" s="16" t="s">
        <v>154</v>
      </c>
      <c r="BM223" s="16" t="s">
        <v>307</v>
      </c>
    </row>
    <row r="224" spans="2:51" s="10" customFormat="1" ht="22.5" customHeight="1">
      <c r="B224" s="162"/>
      <c r="C224" s="163"/>
      <c r="D224" s="163"/>
      <c r="E224" s="164" t="s">
        <v>21</v>
      </c>
      <c r="F224" s="266" t="s">
        <v>278</v>
      </c>
      <c r="G224" s="267"/>
      <c r="H224" s="267"/>
      <c r="I224" s="267"/>
      <c r="J224" s="163"/>
      <c r="K224" s="165" t="s">
        <v>21</v>
      </c>
      <c r="L224" s="163"/>
      <c r="M224" s="163"/>
      <c r="N224" s="163"/>
      <c r="O224" s="163"/>
      <c r="P224" s="163"/>
      <c r="Q224" s="163"/>
      <c r="R224" s="166"/>
      <c r="T224" s="167"/>
      <c r="U224" s="163"/>
      <c r="V224" s="163"/>
      <c r="W224" s="163"/>
      <c r="X224" s="163"/>
      <c r="Y224" s="163"/>
      <c r="Z224" s="163"/>
      <c r="AA224" s="168"/>
      <c r="AT224" s="169" t="s">
        <v>157</v>
      </c>
      <c r="AU224" s="169" t="s">
        <v>98</v>
      </c>
      <c r="AV224" s="10" t="s">
        <v>23</v>
      </c>
      <c r="AW224" s="10" t="s">
        <v>38</v>
      </c>
      <c r="AX224" s="10" t="s">
        <v>80</v>
      </c>
      <c r="AY224" s="169" t="s">
        <v>149</v>
      </c>
    </row>
    <row r="225" spans="2:51" s="11" customFormat="1" ht="22.5" customHeight="1">
      <c r="B225" s="170"/>
      <c r="C225" s="171"/>
      <c r="D225" s="171"/>
      <c r="E225" s="172" t="s">
        <v>21</v>
      </c>
      <c r="F225" s="250" t="s">
        <v>279</v>
      </c>
      <c r="G225" s="251"/>
      <c r="H225" s="251"/>
      <c r="I225" s="251"/>
      <c r="J225" s="171"/>
      <c r="K225" s="173">
        <v>16.38</v>
      </c>
      <c r="L225" s="171"/>
      <c r="M225" s="171"/>
      <c r="N225" s="171"/>
      <c r="O225" s="171"/>
      <c r="P225" s="171"/>
      <c r="Q225" s="171"/>
      <c r="R225" s="174"/>
      <c r="T225" s="175"/>
      <c r="U225" s="171"/>
      <c r="V225" s="171"/>
      <c r="W225" s="171"/>
      <c r="X225" s="171"/>
      <c r="Y225" s="171"/>
      <c r="Z225" s="171"/>
      <c r="AA225" s="176"/>
      <c r="AT225" s="177" t="s">
        <v>157</v>
      </c>
      <c r="AU225" s="177" t="s">
        <v>98</v>
      </c>
      <c r="AV225" s="11" t="s">
        <v>98</v>
      </c>
      <c r="AW225" s="11" t="s">
        <v>38</v>
      </c>
      <c r="AX225" s="11" t="s">
        <v>80</v>
      </c>
      <c r="AY225" s="177" t="s">
        <v>149</v>
      </c>
    </row>
    <row r="226" spans="2:51" s="10" customFormat="1" ht="22.5" customHeight="1">
      <c r="B226" s="162"/>
      <c r="C226" s="163"/>
      <c r="D226" s="163"/>
      <c r="E226" s="164" t="s">
        <v>21</v>
      </c>
      <c r="F226" s="268" t="s">
        <v>308</v>
      </c>
      <c r="G226" s="267"/>
      <c r="H226" s="267"/>
      <c r="I226" s="267"/>
      <c r="J226" s="163"/>
      <c r="K226" s="165" t="s">
        <v>21</v>
      </c>
      <c r="L226" s="163"/>
      <c r="M226" s="163"/>
      <c r="N226" s="163"/>
      <c r="O226" s="163"/>
      <c r="P226" s="163"/>
      <c r="Q226" s="163"/>
      <c r="R226" s="166"/>
      <c r="T226" s="167"/>
      <c r="U226" s="163"/>
      <c r="V226" s="163"/>
      <c r="W226" s="163"/>
      <c r="X226" s="163"/>
      <c r="Y226" s="163"/>
      <c r="Z226" s="163"/>
      <c r="AA226" s="168"/>
      <c r="AT226" s="169" t="s">
        <v>157</v>
      </c>
      <c r="AU226" s="169" t="s">
        <v>98</v>
      </c>
      <c r="AV226" s="10" t="s">
        <v>23</v>
      </c>
      <c r="AW226" s="10" t="s">
        <v>38</v>
      </c>
      <c r="AX226" s="10" t="s">
        <v>80</v>
      </c>
      <c r="AY226" s="169" t="s">
        <v>149</v>
      </c>
    </row>
    <row r="227" spans="2:51" s="11" customFormat="1" ht="22.5" customHeight="1">
      <c r="B227" s="170"/>
      <c r="C227" s="171"/>
      <c r="D227" s="171"/>
      <c r="E227" s="172" t="s">
        <v>21</v>
      </c>
      <c r="F227" s="250" t="s">
        <v>281</v>
      </c>
      <c r="G227" s="251"/>
      <c r="H227" s="251"/>
      <c r="I227" s="251"/>
      <c r="J227" s="171"/>
      <c r="K227" s="173">
        <v>91.28</v>
      </c>
      <c r="L227" s="171"/>
      <c r="M227" s="171"/>
      <c r="N227" s="171"/>
      <c r="O227" s="171"/>
      <c r="P227" s="171"/>
      <c r="Q227" s="171"/>
      <c r="R227" s="174"/>
      <c r="T227" s="175"/>
      <c r="U227" s="171"/>
      <c r="V227" s="171"/>
      <c r="W227" s="171"/>
      <c r="X227" s="171"/>
      <c r="Y227" s="171"/>
      <c r="Z227" s="171"/>
      <c r="AA227" s="176"/>
      <c r="AT227" s="177" t="s">
        <v>157</v>
      </c>
      <c r="AU227" s="177" t="s">
        <v>98</v>
      </c>
      <c r="AV227" s="11" t="s">
        <v>98</v>
      </c>
      <c r="AW227" s="11" t="s">
        <v>38</v>
      </c>
      <c r="AX227" s="11" t="s">
        <v>80</v>
      </c>
      <c r="AY227" s="177" t="s">
        <v>149</v>
      </c>
    </row>
    <row r="228" spans="2:51" s="10" customFormat="1" ht="22.5" customHeight="1">
      <c r="B228" s="162"/>
      <c r="C228" s="163"/>
      <c r="D228" s="163"/>
      <c r="E228" s="164" t="s">
        <v>21</v>
      </c>
      <c r="F228" s="268" t="s">
        <v>282</v>
      </c>
      <c r="G228" s="267"/>
      <c r="H228" s="267"/>
      <c r="I228" s="267"/>
      <c r="J228" s="163"/>
      <c r="K228" s="165" t="s">
        <v>21</v>
      </c>
      <c r="L228" s="163"/>
      <c r="M228" s="163"/>
      <c r="N228" s="163"/>
      <c r="O228" s="163"/>
      <c r="P228" s="163"/>
      <c r="Q228" s="163"/>
      <c r="R228" s="166"/>
      <c r="T228" s="167"/>
      <c r="U228" s="163"/>
      <c r="V228" s="163"/>
      <c r="W228" s="163"/>
      <c r="X228" s="163"/>
      <c r="Y228" s="163"/>
      <c r="Z228" s="163"/>
      <c r="AA228" s="168"/>
      <c r="AT228" s="169" t="s">
        <v>157</v>
      </c>
      <c r="AU228" s="169" t="s">
        <v>98</v>
      </c>
      <c r="AV228" s="10" t="s">
        <v>23</v>
      </c>
      <c r="AW228" s="10" t="s">
        <v>38</v>
      </c>
      <c r="AX228" s="10" t="s">
        <v>80</v>
      </c>
      <c r="AY228" s="169" t="s">
        <v>149</v>
      </c>
    </row>
    <row r="229" spans="2:51" s="11" customFormat="1" ht="22.5" customHeight="1">
      <c r="B229" s="170"/>
      <c r="C229" s="171"/>
      <c r="D229" s="171"/>
      <c r="E229" s="172" t="s">
        <v>21</v>
      </c>
      <c r="F229" s="250" t="s">
        <v>283</v>
      </c>
      <c r="G229" s="251"/>
      <c r="H229" s="251"/>
      <c r="I229" s="251"/>
      <c r="J229" s="171"/>
      <c r="K229" s="173">
        <v>49.21</v>
      </c>
      <c r="L229" s="171"/>
      <c r="M229" s="171"/>
      <c r="N229" s="171"/>
      <c r="O229" s="171"/>
      <c r="P229" s="171"/>
      <c r="Q229" s="171"/>
      <c r="R229" s="174"/>
      <c r="T229" s="175"/>
      <c r="U229" s="171"/>
      <c r="V229" s="171"/>
      <c r="W229" s="171"/>
      <c r="X229" s="171"/>
      <c r="Y229" s="171"/>
      <c r="Z229" s="171"/>
      <c r="AA229" s="176"/>
      <c r="AT229" s="177" t="s">
        <v>157</v>
      </c>
      <c r="AU229" s="177" t="s">
        <v>98</v>
      </c>
      <c r="AV229" s="11" t="s">
        <v>98</v>
      </c>
      <c r="AW229" s="11" t="s">
        <v>38</v>
      </c>
      <c r="AX229" s="11" t="s">
        <v>80</v>
      </c>
      <c r="AY229" s="177" t="s">
        <v>149</v>
      </c>
    </row>
    <row r="230" spans="2:51" s="12" customFormat="1" ht="22.5" customHeight="1">
      <c r="B230" s="182"/>
      <c r="C230" s="183"/>
      <c r="D230" s="183"/>
      <c r="E230" s="184" t="s">
        <v>21</v>
      </c>
      <c r="F230" s="252" t="s">
        <v>273</v>
      </c>
      <c r="G230" s="253"/>
      <c r="H230" s="253"/>
      <c r="I230" s="253"/>
      <c r="J230" s="183"/>
      <c r="K230" s="185">
        <v>156.87</v>
      </c>
      <c r="L230" s="183"/>
      <c r="M230" s="183"/>
      <c r="N230" s="183"/>
      <c r="O230" s="183"/>
      <c r="P230" s="183"/>
      <c r="Q230" s="183"/>
      <c r="R230" s="186"/>
      <c r="T230" s="187"/>
      <c r="U230" s="183"/>
      <c r="V230" s="183"/>
      <c r="W230" s="183"/>
      <c r="X230" s="183"/>
      <c r="Y230" s="183"/>
      <c r="Z230" s="183"/>
      <c r="AA230" s="188"/>
      <c r="AT230" s="189" t="s">
        <v>157</v>
      </c>
      <c r="AU230" s="189" t="s">
        <v>98</v>
      </c>
      <c r="AV230" s="12" t="s">
        <v>154</v>
      </c>
      <c r="AW230" s="12" t="s">
        <v>38</v>
      </c>
      <c r="AX230" s="12" t="s">
        <v>23</v>
      </c>
      <c r="AY230" s="189" t="s">
        <v>149</v>
      </c>
    </row>
    <row r="231" spans="2:65" s="1" customFormat="1" ht="31.5" customHeight="1">
      <c r="B231" s="125"/>
      <c r="C231" s="155" t="s">
        <v>309</v>
      </c>
      <c r="D231" s="155" t="s">
        <v>150</v>
      </c>
      <c r="E231" s="156" t="s">
        <v>310</v>
      </c>
      <c r="F231" s="263" t="s">
        <v>311</v>
      </c>
      <c r="G231" s="264"/>
      <c r="H231" s="264"/>
      <c r="I231" s="264"/>
      <c r="J231" s="157" t="s">
        <v>153</v>
      </c>
      <c r="K231" s="158">
        <v>3.84</v>
      </c>
      <c r="L231" s="258">
        <v>0</v>
      </c>
      <c r="M231" s="264"/>
      <c r="N231" s="265">
        <f>ROUND(L231*K231,2)</f>
        <v>0</v>
      </c>
      <c r="O231" s="264"/>
      <c r="P231" s="264"/>
      <c r="Q231" s="264"/>
      <c r="R231" s="127"/>
      <c r="T231" s="159" t="s">
        <v>21</v>
      </c>
      <c r="U231" s="42" t="s">
        <v>45</v>
      </c>
      <c r="V231" s="34"/>
      <c r="W231" s="160">
        <f>V231*K231</f>
        <v>0</v>
      </c>
      <c r="X231" s="160">
        <v>0.105</v>
      </c>
      <c r="Y231" s="160">
        <f>X231*K231</f>
        <v>0.40319999999999995</v>
      </c>
      <c r="Z231" s="160">
        <v>0</v>
      </c>
      <c r="AA231" s="161">
        <f>Z231*K231</f>
        <v>0</v>
      </c>
      <c r="AR231" s="16" t="s">
        <v>154</v>
      </c>
      <c r="AT231" s="16" t="s">
        <v>150</v>
      </c>
      <c r="AU231" s="16" t="s">
        <v>98</v>
      </c>
      <c r="AY231" s="16" t="s">
        <v>149</v>
      </c>
      <c r="BE231" s="100">
        <f>IF(U231="základní",N231,0)</f>
        <v>0</v>
      </c>
      <c r="BF231" s="100">
        <f>IF(U231="snížená",N231,0)</f>
        <v>0</v>
      </c>
      <c r="BG231" s="100">
        <f>IF(U231="zákl. přenesená",N231,0)</f>
        <v>0</v>
      </c>
      <c r="BH231" s="100">
        <f>IF(U231="sníž. přenesená",N231,0)</f>
        <v>0</v>
      </c>
      <c r="BI231" s="100">
        <f>IF(U231="nulová",N231,0)</f>
        <v>0</v>
      </c>
      <c r="BJ231" s="16" t="s">
        <v>23</v>
      </c>
      <c r="BK231" s="100">
        <f>ROUND(L231*K231,2)</f>
        <v>0</v>
      </c>
      <c r="BL231" s="16" t="s">
        <v>154</v>
      </c>
      <c r="BM231" s="16" t="s">
        <v>312</v>
      </c>
    </row>
    <row r="232" spans="2:51" s="10" customFormat="1" ht="22.5" customHeight="1">
      <c r="B232" s="162"/>
      <c r="C232" s="163"/>
      <c r="D232" s="163"/>
      <c r="E232" s="164" t="s">
        <v>21</v>
      </c>
      <c r="F232" s="266" t="s">
        <v>313</v>
      </c>
      <c r="G232" s="267"/>
      <c r="H232" s="267"/>
      <c r="I232" s="267"/>
      <c r="J232" s="163"/>
      <c r="K232" s="165" t="s">
        <v>21</v>
      </c>
      <c r="L232" s="163"/>
      <c r="M232" s="163"/>
      <c r="N232" s="163"/>
      <c r="O232" s="163"/>
      <c r="P232" s="163"/>
      <c r="Q232" s="163"/>
      <c r="R232" s="166"/>
      <c r="T232" s="167"/>
      <c r="U232" s="163"/>
      <c r="V232" s="163"/>
      <c r="W232" s="163"/>
      <c r="X232" s="163"/>
      <c r="Y232" s="163"/>
      <c r="Z232" s="163"/>
      <c r="AA232" s="168"/>
      <c r="AT232" s="169" t="s">
        <v>157</v>
      </c>
      <c r="AU232" s="169" t="s">
        <v>98</v>
      </c>
      <c r="AV232" s="10" t="s">
        <v>23</v>
      </c>
      <c r="AW232" s="10" t="s">
        <v>38</v>
      </c>
      <c r="AX232" s="10" t="s">
        <v>80</v>
      </c>
      <c r="AY232" s="169" t="s">
        <v>149</v>
      </c>
    </row>
    <row r="233" spans="2:51" s="11" customFormat="1" ht="22.5" customHeight="1">
      <c r="B233" s="170"/>
      <c r="C233" s="171"/>
      <c r="D233" s="171"/>
      <c r="E233" s="172" t="s">
        <v>21</v>
      </c>
      <c r="F233" s="250" t="s">
        <v>314</v>
      </c>
      <c r="G233" s="251"/>
      <c r="H233" s="251"/>
      <c r="I233" s="251"/>
      <c r="J233" s="171"/>
      <c r="K233" s="173">
        <v>2.52</v>
      </c>
      <c r="L233" s="171"/>
      <c r="M233" s="171"/>
      <c r="N233" s="171"/>
      <c r="O233" s="171"/>
      <c r="P233" s="171"/>
      <c r="Q233" s="171"/>
      <c r="R233" s="174"/>
      <c r="T233" s="175"/>
      <c r="U233" s="171"/>
      <c r="V233" s="171"/>
      <c r="W233" s="171"/>
      <c r="X233" s="171"/>
      <c r="Y233" s="171"/>
      <c r="Z233" s="171"/>
      <c r="AA233" s="176"/>
      <c r="AT233" s="177" t="s">
        <v>157</v>
      </c>
      <c r="AU233" s="177" t="s">
        <v>98</v>
      </c>
      <c r="AV233" s="11" t="s">
        <v>98</v>
      </c>
      <c r="AW233" s="11" t="s">
        <v>38</v>
      </c>
      <c r="AX233" s="11" t="s">
        <v>80</v>
      </c>
      <c r="AY233" s="177" t="s">
        <v>149</v>
      </c>
    </row>
    <row r="234" spans="2:51" s="11" customFormat="1" ht="22.5" customHeight="1">
      <c r="B234" s="170"/>
      <c r="C234" s="171"/>
      <c r="D234" s="171"/>
      <c r="E234" s="172" t="s">
        <v>21</v>
      </c>
      <c r="F234" s="250" t="s">
        <v>315</v>
      </c>
      <c r="G234" s="251"/>
      <c r="H234" s="251"/>
      <c r="I234" s="251"/>
      <c r="J234" s="171"/>
      <c r="K234" s="173">
        <v>1.32</v>
      </c>
      <c r="L234" s="171"/>
      <c r="M234" s="171"/>
      <c r="N234" s="171"/>
      <c r="O234" s="171"/>
      <c r="P234" s="171"/>
      <c r="Q234" s="171"/>
      <c r="R234" s="174"/>
      <c r="T234" s="175"/>
      <c r="U234" s="171"/>
      <c r="V234" s="171"/>
      <c r="W234" s="171"/>
      <c r="X234" s="171"/>
      <c r="Y234" s="171"/>
      <c r="Z234" s="171"/>
      <c r="AA234" s="176"/>
      <c r="AT234" s="177" t="s">
        <v>157</v>
      </c>
      <c r="AU234" s="177" t="s">
        <v>98</v>
      </c>
      <c r="AV234" s="11" t="s">
        <v>98</v>
      </c>
      <c r="AW234" s="11" t="s">
        <v>38</v>
      </c>
      <c r="AX234" s="11" t="s">
        <v>80</v>
      </c>
      <c r="AY234" s="177" t="s">
        <v>149</v>
      </c>
    </row>
    <row r="235" spans="2:51" s="12" customFormat="1" ht="22.5" customHeight="1">
      <c r="B235" s="182"/>
      <c r="C235" s="183"/>
      <c r="D235" s="183"/>
      <c r="E235" s="184" t="s">
        <v>21</v>
      </c>
      <c r="F235" s="252" t="s">
        <v>273</v>
      </c>
      <c r="G235" s="253"/>
      <c r="H235" s="253"/>
      <c r="I235" s="253"/>
      <c r="J235" s="183"/>
      <c r="K235" s="185">
        <v>3.84</v>
      </c>
      <c r="L235" s="183"/>
      <c r="M235" s="183"/>
      <c r="N235" s="183"/>
      <c r="O235" s="183"/>
      <c r="P235" s="183"/>
      <c r="Q235" s="183"/>
      <c r="R235" s="186"/>
      <c r="T235" s="187"/>
      <c r="U235" s="183"/>
      <c r="V235" s="183"/>
      <c r="W235" s="183"/>
      <c r="X235" s="183"/>
      <c r="Y235" s="183"/>
      <c r="Z235" s="183"/>
      <c r="AA235" s="188"/>
      <c r="AT235" s="189" t="s">
        <v>157</v>
      </c>
      <c r="AU235" s="189" t="s">
        <v>98</v>
      </c>
      <c r="AV235" s="12" t="s">
        <v>154</v>
      </c>
      <c r="AW235" s="12" t="s">
        <v>38</v>
      </c>
      <c r="AX235" s="12" t="s">
        <v>23</v>
      </c>
      <c r="AY235" s="189" t="s">
        <v>149</v>
      </c>
    </row>
    <row r="236" spans="2:63" s="9" customFormat="1" ht="29.25" customHeight="1">
      <c r="B236" s="144"/>
      <c r="C236" s="145"/>
      <c r="D236" s="154" t="s">
        <v>113</v>
      </c>
      <c r="E236" s="154"/>
      <c r="F236" s="154"/>
      <c r="G236" s="154"/>
      <c r="H236" s="154"/>
      <c r="I236" s="154"/>
      <c r="J236" s="154"/>
      <c r="K236" s="154"/>
      <c r="L236" s="154"/>
      <c r="M236" s="154"/>
      <c r="N236" s="248">
        <f>BK236</f>
        <v>0</v>
      </c>
      <c r="O236" s="249"/>
      <c r="P236" s="249"/>
      <c r="Q236" s="249"/>
      <c r="R236" s="147"/>
      <c r="T236" s="148"/>
      <c r="U236" s="145"/>
      <c r="V236" s="145"/>
      <c r="W236" s="149">
        <f>SUM(W237:W277)</f>
        <v>0</v>
      </c>
      <c r="X236" s="145"/>
      <c r="Y236" s="149">
        <f>SUM(Y237:Y277)</f>
        <v>5.0958546</v>
      </c>
      <c r="Z236" s="145"/>
      <c r="AA236" s="150">
        <f>SUM(AA237:AA277)</f>
        <v>0.9027000000000001</v>
      </c>
      <c r="AR236" s="151" t="s">
        <v>23</v>
      </c>
      <c r="AT236" s="152" t="s">
        <v>79</v>
      </c>
      <c r="AU236" s="152" t="s">
        <v>23</v>
      </c>
      <c r="AY236" s="151" t="s">
        <v>149</v>
      </c>
      <c r="BK236" s="153">
        <f>SUM(BK237:BK277)</f>
        <v>0</v>
      </c>
    </row>
    <row r="237" spans="2:65" s="1" customFormat="1" ht="31.5" customHeight="1">
      <c r="B237" s="125"/>
      <c r="C237" s="155" t="s">
        <v>316</v>
      </c>
      <c r="D237" s="155" t="s">
        <v>150</v>
      </c>
      <c r="E237" s="156" t="s">
        <v>317</v>
      </c>
      <c r="F237" s="263" t="s">
        <v>318</v>
      </c>
      <c r="G237" s="264"/>
      <c r="H237" s="264"/>
      <c r="I237" s="264"/>
      <c r="J237" s="157" t="s">
        <v>268</v>
      </c>
      <c r="K237" s="158">
        <v>16.3</v>
      </c>
      <c r="L237" s="258">
        <v>0</v>
      </c>
      <c r="M237" s="264"/>
      <c r="N237" s="265">
        <f aca="true" t="shared" si="5" ref="N237:N242">ROUND(L237*K237,2)</f>
        <v>0</v>
      </c>
      <c r="O237" s="264"/>
      <c r="P237" s="264"/>
      <c r="Q237" s="264"/>
      <c r="R237" s="127"/>
      <c r="T237" s="159" t="s">
        <v>21</v>
      </c>
      <c r="U237" s="42" t="s">
        <v>45</v>
      </c>
      <c r="V237" s="34"/>
      <c r="W237" s="160">
        <f aca="true" t="shared" si="6" ref="W237:W242">V237*K237</f>
        <v>0</v>
      </c>
      <c r="X237" s="160">
        <v>0.29221</v>
      </c>
      <c r="Y237" s="160">
        <f aca="true" t="shared" si="7" ref="Y237:Y242">X237*K237</f>
        <v>4.7630230000000005</v>
      </c>
      <c r="Z237" s="160">
        <v>0</v>
      </c>
      <c r="AA237" s="161">
        <f aca="true" t="shared" si="8" ref="AA237:AA242">Z237*K237</f>
        <v>0</v>
      </c>
      <c r="AR237" s="16" t="s">
        <v>154</v>
      </c>
      <c r="AT237" s="16" t="s">
        <v>150</v>
      </c>
      <c r="AU237" s="16" t="s">
        <v>98</v>
      </c>
      <c r="AY237" s="16" t="s">
        <v>149</v>
      </c>
      <c r="BE237" s="100">
        <f aca="true" t="shared" si="9" ref="BE237:BE242">IF(U237="základní",N237,0)</f>
        <v>0</v>
      </c>
      <c r="BF237" s="100">
        <f aca="true" t="shared" si="10" ref="BF237:BF242">IF(U237="snížená",N237,0)</f>
        <v>0</v>
      </c>
      <c r="BG237" s="100">
        <f aca="true" t="shared" si="11" ref="BG237:BG242">IF(U237="zákl. přenesená",N237,0)</f>
        <v>0</v>
      </c>
      <c r="BH237" s="100">
        <f aca="true" t="shared" si="12" ref="BH237:BH242">IF(U237="sníž. přenesená",N237,0)</f>
        <v>0</v>
      </c>
      <c r="BI237" s="100">
        <f aca="true" t="shared" si="13" ref="BI237:BI242">IF(U237="nulová",N237,0)</f>
        <v>0</v>
      </c>
      <c r="BJ237" s="16" t="s">
        <v>23</v>
      </c>
      <c r="BK237" s="100">
        <f aca="true" t="shared" si="14" ref="BK237:BK242">ROUND(L237*K237,2)</f>
        <v>0</v>
      </c>
      <c r="BL237" s="16" t="s">
        <v>154</v>
      </c>
      <c r="BM237" s="16" t="s">
        <v>319</v>
      </c>
    </row>
    <row r="238" spans="2:65" s="1" customFormat="1" ht="31.5" customHeight="1">
      <c r="B238" s="125"/>
      <c r="C238" s="178" t="s">
        <v>320</v>
      </c>
      <c r="D238" s="178" t="s">
        <v>239</v>
      </c>
      <c r="E238" s="179" t="s">
        <v>321</v>
      </c>
      <c r="F238" s="270" t="s">
        <v>322</v>
      </c>
      <c r="G238" s="271"/>
      <c r="H238" s="271"/>
      <c r="I238" s="271"/>
      <c r="J238" s="180" t="s">
        <v>323</v>
      </c>
      <c r="K238" s="181">
        <v>17</v>
      </c>
      <c r="L238" s="272">
        <v>0</v>
      </c>
      <c r="M238" s="271"/>
      <c r="N238" s="269">
        <f t="shared" si="5"/>
        <v>0</v>
      </c>
      <c r="O238" s="264"/>
      <c r="P238" s="264"/>
      <c r="Q238" s="264"/>
      <c r="R238" s="127"/>
      <c r="T238" s="159" t="s">
        <v>21</v>
      </c>
      <c r="U238" s="42" t="s">
        <v>45</v>
      </c>
      <c r="V238" s="34"/>
      <c r="W238" s="160">
        <f t="shared" si="6"/>
        <v>0</v>
      </c>
      <c r="X238" s="160">
        <v>0.0156</v>
      </c>
      <c r="Y238" s="160">
        <f t="shared" si="7"/>
        <v>0.2652</v>
      </c>
      <c r="Z238" s="160">
        <v>0</v>
      </c>
      <c r="AA238" s="161">
        <f t="shared" si="8"/>
        <v>0</v>
      </c>
      <c r="AR238" s="16" t="s">
        <v>190</v>
      </c>
      <c r="AT238" s="16" t="s">
        <v>239</v>
      </c>
      <c r="AU238" s="16" t="s">
        <v>98</v>
      </c>
      <c r="AY238" s="16" t="s">
        <v>149</v>
      </c>
      <c r="BE238" s="100">
        <f t="shared" si="9"/>
        <v>0</v>
      </c>
      <c r="BF238" s="100">
        <f t="shared" si="10"/>
        <v>0</v>
      </c>
      <c r="BG238" s="100">
        <f t="shared" si="11"/>
        <v>0</v>
      </c>
      <c r="BH238" s="100">
        <f t="shared" si="12"/>
        <v>0</v>
      </c>
      <c r="BI238" s="100">
        <f t="shared" si="13"/>
        <v>0</v>
      </c>
      <c r="BJ238" s="16" t="s">
        <v>23</v>
      </c>
      <c r="BK238" s="100">
        <f t="shared" si="14"/>
        <v>0</v>
      </c>
      <c r="BL238" s="16" t="s">
        <v>154</v>
      </c>
      <c r="BM238" s="16" t="s">
        <v>324</v>
      </c>
    </row>
    <row r="239" spans="2:65" s="1" customFormat="1" ht="31.5" customHeight="1">
      <c r="B239" s="125"/>
      <c r="C239" s="178" t="s">
        <v>325</v>
      </c>
      <c r="D239" s="178" t="s">
        <v>239</v>
      </c>
      <c r="E239" s="179" t="s">
        <v>326</v>
      </c>
      <c r="F239" s="270" t="s">
        <v>327</v>
      </c>
      <c r="G239" s="271"/>
      <c r="H239" s="271"/>
      <c r="I239" s="271"/>
      <c r="J239" s="180" t="s">
        <v>323</v>
      </c>
      <c r="K239" s="181">
        <v>17</v>
      </c>
      <c r="L239" s="272">
        <v>0</v>
      </c>
      <c r="M239" s="271"/>
      <c r="N239" s="269">
        <f t="shared" si="5"/>
        <v>0</v>
      </c>
      <c r="O239" s="264"/>
      <c r="P239" s="264"/>
      <c r="Q239" s="264"/>
      <c r="R239" s="127"/>
      <c r="T239" s="159" t="s">
        <v>21</v>
      </c>
      <c r="U239" s="42" t="s">
        <v>45</v>
      </c>
      <c r="V239" s="34"/>
      <c r="W239" s="160">
        <f t="shared" si="6"/>
        <v>0</v>
      </c>
      <c r="X239" s="160">
        <v>0.00215</v>
      </c>
      <c r="Y239" s="160">
        <f t="shared" si="7"/>
        <v>0.03655</v>
      </c>
      <c r="Z239" s="160">
        <v>0</v>
      </c>
      <c r="AA239" s="161">
        <f t="shared" si="8"/>
        <v>0</v>
      </c>
      <c r="AR239" s="16" t="s">
        <v>190</v>
      </c>
      <c r="AT239" s="16" t="s">
        <v>239</v>
      </c>
      <c r="AU239" s="16" t="s">
        <v>98</v>
      </c>
      <c r="AY239" s="16" t="s">
        <v>149</v>
      </c>
      <c r="BE239" s="100">
        <f t="shared" si="9"/>
        <v>0</v>
      </c>
      <c r="BF239" s="100">
        <f t="shared" si="10"/>
        <v>0</v>
      </c>
      <c r="BG239" s="100">
        <f t="shared" si="11"/>
        <v>0</v>
      </c>
      <c r="BH239" s="100">
        <f t="shared" si="12"/>
        <v>0</v>
      </c>
      <c r="BI239" s="100">
        <f t="shared" si="13"/>
        <v>0</v>
      </c>
      <c r="BJ239" s="16" t="s">
        <v>23</v>
      </c>
      <c r="BK239" s="100">
        <f t="shared" si="14"/>
        <v>0</v>
      </c>
      <c r="BL239" s="16" t="s">
        <v>154</v>
      </c>
      <c r="BM239" s="16" t="s">
        <v>328</v>
      </c>
    </row>
    <row r="240" spans="2:65" s="1" customFormat="1" ht="31.5" customHeight="1">
      <c r="B240" s="125"/>
      <c r="C240" s="178" t="s">
        <v>329</v>
      </c>
      <c r="D240" s="178" t="s">
        <v>239</v>
      </c>
      <c r="E240" s="179" t="s">
        <v>330</v>
      </c>
      <c r="F240" s="270" t="s">
        <v>331</v>
      </c>
      <c r="G240" s="271"/>
      <c r="H240" s="271"/>
      <c r="I240" s="271"/>
      <c r="J240" s="180" t="s">
        <v>323</v>
      </c>
      <c r="K240" s="181">
        <v>1</v>
      </c>
      <c r="L240" s="272">
        <v>0</v>
      </c>
      <c r="M240" s="271"/>
      <c r="N240" s="269">
        <f t="shared" si="5"/>
        <v>0</v>
      </c>
      <c r="O240" s="264"/>
      <c r="P240" s="264"/>
      <c r="Q240" s="264"/>
      <c r="R240" s="127"/>
      <c r="T240" s="159" t="s">
        <v>21</v>
      </c>
      <c r="U240" s="42" t="s">
        <v>45</v>
      </c>
      <c r="V240" s="34"/>
      <c r="W240" s="160">
        <f t="shared" si="6"/>
        <v>0</v>
      </c>
      <c r="X240" s="160">
        <v>0.0219</v>
      </c>
      <c r="Y240" s="160">
        <f t="shared" si="7"/>
        <v>0.0219</v>
      </c>
      <c r="Z240" s="160">
        <v>0</v>
      </c>
      <c r="AA240" s="161">
        <f t="shared" si="8"/>
        <v>0</v>
      </c>
      <c r="AR240" s="16" t="s">
        <v>190</v>
      </c>
      <c r="AT240" s="16" t="s">
        <v>239</v>
      </c>
      <c r="AU240" s="16" t="s">
        <v>98</v>
      </c>
      <c r="AY240" s="16" t="s">
        <v>149</v>
      </c>
      <c r="BE240" s="100">
        <f t="shared" si="9"/>
        <v>0</v>
      </c>
      <c r="BF240" s="100">
        <f t="shared" si="10"/>
        <v>0</v>
      </c>
      <c r="BG240" s="100">
        <f t="shared" si="11"/>
        <v>0</v>
      </c>
      <c r="BH240" s="100">
        <f t="shared" si="12"/>
        <v>0</v>
      </c>
      <c r="BI240" s="100">
        <f t="shared" si="13"/>
        <v>0</v>
      </c>
      <c r="BJ240" s="16" t="s">
        <v>23</v>
      </c>
      <c r="BK240" s="100">
        <f t="shared" si="14"/>
        <v>0</v>
      </c>
      <c r="BL240" s="16" t="s">
        <v>154</v>
      </c>
      <c r="BM240" s="16" t="s">
        <v>332</v>
      </c>
    </row>
    <row r="241" spans="2:65" s="1" customFormat="1" ht="31.5" customHeight="1">
      <c r="B241" s="125"/>
      <c r="C241" s="178" t="s">
        <v>333</v>
      </c>
      <c r="D241" s="178" t="s">
        <v>239</v>
      </c>
      <c r="E241" s="179" t="s">
        <v>334</v>
      </c>
      <c r="F241" s="270" t="s">
        <v>335</v>
      </c>
      <c r="G241" s="271"/>
      <c r="H241" s="271"/>
      <c r="I241" s="271"/>
      <c r="J241" s="180" t="s">
        <v>323</v>
      </c>
      <c r="K241" s="181">
        <v>4</v>
      </c>
      <c r="L241" s="272">
        <v>0</v>
      </c>
      <c r="M241" s="271"/>
      <c r="N241" s="269">
        <f t="shared" si="5"/>
        <v>0</v>
      </c>
      <c r="O241" s="264"/>
      <c r="P241" s="264"/>
      <c r="Q241" s="264"/>
      <c r="R241" s="127"/>
      <c r="T241" s="159" t="s">
        <v>21</v>
      </c>
      <c r="U241" s="42" t="s">
        <v>45</v>
      </c>
      <c r="V241" s="34"/>
      <c r="W241" s="160">
        <f t="shared" si="6"/>
        <v>0</v>
      </c>
      <c r="X241" s="160">
        <v>0.00135</v>
      </c>
      <c r="Y241" s="160">
        <f t="shared" si="7"/>
        <v>0.0054</v>
      </c>
      <c r="Z241" s="160">
        <v>0</v>
      </c>
      <c r="AA241" s="161">
        <f t="shared" si="8"/>
        <v>0</v>
      </c>
      <c r="AR241" s="16" t="s">
        <v>190</v>
      </c>
      <c r="AT241" s="16" t="s">
        <v>239</v>
      </c>
      <c r="AU241" s="16" t="s">
        <v>98</v>
      </c>
      <c r="AY241" s="16" t="s">
        <v>149</v>
      </c>
      <c r="BE241" s="100">
        <f t="shared" si="9"/>
        <v>0</v>
      </c>
      <c r="BF241" s="100">
        <f t="shared" si="10"/>
        <v>0</v>
      </c>
      <c r="BG241" s="100">
        <f t="shared" si="11"/>
        <v>0</v>
      </c>
      <c r="BH241" s="100">
        <f t="shared" si="12"/>
        <v>0</v>
      </c>
      <c r="BI241" s="100">
        <f t="shared" si="13"/>
        <v>0</v>
      </c>
      <c r="BJ241" s="16" t="s">
        <v>23</v>
      </c>
      <c r="BK241" s="100">
        <f t="shared" si="14"/>
        <v>0</v>
      </c>
      <c r="BL241" s="16" t="s">
        <v>154</v>
      </c>
      <c r="BM241" s="16" t="s">
        <v>336</v>
      </c>
    </row>
    <row r="242" spans="2:65" s="1" customFormat="1" ht="31.5" customHeight="1">
      <c r="B242" s="125"/>
      <c r="C242" s="155" t="s">
        <v>337</v>
      </c>
      <c r="D242" s="155" t="s">
        <v>150</v>
      </c>
      <c r="E242" s="156" t="s">
        <v>338</v>
      </c>
      <c r="F242" s="263" t="s">
        <v>339</v>
      </c>
      <c r="G242" s="264"/>
      <c r="H242" s="264"/>
      <c r="I242" s="264"/>
      <c r="J242" s="157" t="s">
        <v>153</v>
      </c>
      <c r="K242" s="158">
        <v>209.69</v>
      </c>
      <c r="L242" s="258">
        <v>0</v>
      </c>
      <c r="M242" s="264"/>
      <c r="N242" s="265">
        <f t="shared" si="5"/>
        <v>0</v>
      </c>
      <c r="O242" s="264"/>
      <c r="P242" s="264"/>
      <c r="Q242" s="264"/>
      <c r="R242" s="127"/>
      <c r="T242" s="159" t="s">
        <v>21</v>
      </c>
      <c r="U242" s="42" t="s">
        <v>45</v>
      </c>
      <c r="V242" s="34"/>
      <c r="W242" s="160">
        <f t="shared" si="6"/>
        <v>0</v>
      </c>
      <c r="X242" s="160">
        <v>0</v>
      </c>
      <c r="Y242" s="160">
        <f t="shared" si="7"/>
        <v>0</v>
      </c>
      <c r="Z242" s="160">
        <v>0</v>
      </c>
      <c r="AA242" s="161">
        <f t="shared" si="8"/>
        <v>0</v>
      </c>
      <c r="AR242" s="16" t="s">
        <v>154</v>
      </c>
      <c r="AT242" s="16" t="s">
        <v>150</v>
      </c>
      <c r="AU242" s="16" t="s">
        <v>98</v>
      </c>
      <c r="AY242" s="16" t="s">
        <v>149</v>
      </c>
      <c r="BE242" s="100">
        <f t="shared" si="9"/>
        <v>0</v>
      </c>
      <c r="BF242" s="100">
        <f t="shared" si="10"/>
        <v>0</v>
      </c>
      <c r="BG242" s="100">
        <f t="shared" si="11"/>
        <v>0</v>
      </c>
      <c r="BH242" s="100">
        <f t="shared" si="12"/>
        <v>0</v>
      </c>
      <c r="BI242" s="100">
        <f t="shared" si="13"/>
        <v>0</v>
      </c>
      <c r="BJ242" s="16" t="s">
        <v>23</v>
      </c>
      <c r="BK242" s="100">
        <f t="shared" si="14"/>
        <v>0</v>
      </c>
      <c r="BL242" s="16" t="s">
        <v>154</v>
      </c>
      <c r="BM242" s="16" t="s">
        <v>340</v>
      </c>
    </row>
    <row r="243" spans="2:51" s="10" customFormat="1" ht="22.5" customHeight="1">
      <c r="B243" s="162"/>
      <c r="C243" s="163"/>
      <c r="D243" s="163"/>
      <c r="E243" s="164" t="s">
        <v>21</v>
      </c>
      <c r="F243" s="266" t="s">
        <v>341</v>
      </c>
      <c r="G243" s="267"/>
      <c r="H243" s="267"/>
      <c r="I243" s="267"/>
      <c r="J243" s="163"/>
      <c r="K243" s="165" t="s">
        <v>21</v>
      </c>
      <c r="L243" s="163"/>
      <c r="M243" s="163"/>
      <c r="N243" s="163"/>
      <c r="O243" s="163"/>
      <c r="P243" s="163"/>
      <c r="Q243" s="163"/>
      <c r="R243" s="166"/>
      <c r="T243" s="167"/>
      <c r="U243" s="163"/>
      <c r="V243" s="163"/>
      <c r="W243" s="163"/>
      <c r="X243" s="163"/>
      <c r="Y243" s="163"/>
      <c r="Z243" s="163"/>
      <c r="AA243" s="168"/>
      <c r="AT243" s="169" t="s">
        <v>157</v>
      </c>
      <c r="AU243" s="169" t="s">
        <v>98</v>
      </c>
      <c r="AV243" s="10" t="s">
        <v>23</v>
      </c>
      <c r="AW243" s="10" t="s">
        <v>38</v>
      </c>
      <c r="AX243" s="10" t="s">
        <v>80</v>
      </c>
      <c r="AY243" s="169" t="s">
        <v>149</v>
      </c>
    </row>
    <row r="244" spans="2:51" s="11" customFormat="1" ht="22.5" customHeight="1">
      <c r="B244" s="170"/>
      <c r="C244" s="171"/>
      <c r="D244" s="171"/>
      <c r="E244" s="172" t="s">
        <v>21</v>
      </c>
      <c r="F244" s="250" t="s">
        <v>342</v>
      </c>
      <c r="G244" s="251"/>
      <c r="H244" s="251"/>
      <c r="I244" s="251"/>
      <c r="J244" s="171"/>
      <c r="K244" s="173">
        <v>22.68</v>
      </c>
      <c r="L244" s="171"/>
      <c r="M244" s="171"/>
      <c r="N244" s="171"/>
      <c r="O244" s="171"/>
      <c r="P244" s="171"/>
      <c r="Q244" s="171"/>
      <c r="R244" s="174"/>
      <c r="T244" s="175"/>
      <c r="U244" s="171"/>
      <c r="V244" s="171"/>
      <c r="W244" s="171"/>
      <c r="X244" s="171"/>
      <c r="Y244" s="171"/>
      <c r="Z244" s="171"/>
      <c r="AA244" s="176"/>
      <c r="AT244" s="177" t="s">
        <v>157</v>
      </c>
      <c r="AU244" s="177" t="s">
        <v>98</v>
      </c>
      <c r="AV244" s="11" t="s">
        <v>98</v>
      </c>
      <c r="AW244" s="11" t="s">
        <v>38</v>
      </c>
      <c r="AX244" s="11" t="s">
        <v>80</v>
      </c>
      <c r="AY244" s="177" t="s">
        <v>149</v>
      </c>
    </row>
    <row r="245" spans="2:51" s="10" customFormat="1" ht="22.5" customHeight="1">
      <c r="B245" s="162"/>
      <c r="C245" s="163"/>
      <c r="D245" s="163"/>
      <c r="E245" s="164" t="s">
        <v>21</v>
      </c>
      <c r="F245" s="268" t="s">
        <v>308</v>
      </c>
      <c r="G245" s="267"/>
      <c r="H245" s="267"/>
      <c r="I245" s="267"/>
      <c r="J245" s="163"/>
      <c r="K245" s="165" t="s">
        <v>21</v>
      </c>
      <c r="L245" s="163"/>
      <c r="M245" s="163"/>
      <c r="N245" s="163"/>
      <c r="O245" s="163"/>
      <c r="P245" s="163"/>
      <c r="Q245" s="163"/>
      <c r="R245" s="166"/>
      <c r="T245" s="167"/>
      <c r="U245" s="163"/>
      <c r="V245" s="163"/>
      <c r="W245" s="163"/>
      <c r="X245" s="163"/>
      <c r="Y245" s="163"/>
      <c r="Z245" s="163"/>
      <c r="AA245" s="168"/>
      <c r="AT245" s="169" t="s">
        <v>157</v>
      </c>
      <c r="AU245" s="169" t="s">
        <v>98</v>
      </c>
      <c r="AV245" s="10" t="s">
        <v>23</v>
      </c>
      <c r="AW245" s="10" t="s">
        <v>38</v>
      </c>
      <c r="AX245" s="10" t="s">
        <v>80</v>
      </c>
      <c r="AY245" s="169" t="s">
        <v>149</v>
      </c>
    </row>
    <row r="246" spans="2:51" s="11" customFormat="1" ht="22.5" customHeight="1">
      <c r="B246" s="170"/>
      <c r="C246" s="171"/>
      <c r="D246" s="171"/>
      <c r="E246" s="172" t="s">
        <v>21</v>
      </c>
      <c r="F246" s="250" t="s">
        <v>343</v>
      </c>
      <c r="G246" s="251"/>
      <c r="H246" s="251"/>
      <c r="I246" s="251"/>
      <c r="J246" s="171"/>
      <c r="K246" s="173">
        <v>107.58</v>
      </c>
      <c r="L246" s="171"/>
      <c r="M246" s="171"/>
      <c r="N246" s="171"/>
      <c r="O246" s="171"/>
      <c r="P246" s="171"/>
      <c r="Q246" s="171"/>
      <c r="R246" s="174"/>
      <c r="T246" s="175"/>
      <c r="U246" s="171"/>
      <c r="V246" s="171"/>
      <c r="W246" s="171"/>
      <c r="X246" s="171"/>
      <c r="Y246" s="171"/>
      <c r="Z246" s="171"/>
      <c r="AA246" s="176"/>
      <c r="AT246" s="177" t="s">
        <v>157</v>
      </c>
      <c r="AU246" s="177" t="s">
        <v>98</v>
      </c>
      <c r="AV246" s="11" t="s">
        <v>98</v>
      </c>
      <c r="AW246" s="11" t="s">
        <v>38</v>
      </c>
      <c r="AX246" s="11" t="s">
        <v>80</v>
      </c>
      <c r="AY246" s="177" t="s">
        <v>149</v>
      </c>
    </row>
    <row r="247" spans="2:51" s="10" customFormat="1" ht="22.5" customHeight="1">
      <c r="B247" s="162"/>
      <c r="C247" s="163"/>
      <c r="D247" s="163"/>
      <c r="E247" s="164" t="s">
        <v>21</v>
      </c>
      <c r="F247" s="268" t="s">
        <v>344</v>
      </c>
      <c r="G247" s="267"/>
      <c r="H247" s="267"/>
      <c r="I247" s="267"/>
      <c r="J247" s="163"/>
      <c r="K247" s="165" t="s">
        <v>21</v>
      </c>
      <c r="L247" s="163"/>
      <c r="M247" s="163"/>
      <c r="N247" s="163"/>
      <c r="O247" s="163"/>
      <c r="P247" s="163"/>
      <c r="Q247" s="163"/>
      <c r="R247" s="166"/>
      <c r="T247" s="167"/>
      <c r="U247" s="163"/>
      <c r="V247" s="163"/>
      <c r="W247" s="163"/>
      <c r="X247" s="163"/>
      <c r="Y247" s="163"/>
      <c r="Z247" s="163"/>
      <c r="AA247" s="168"/>
      <c r="AT247" s="169" t="s">
        <v>157</v>
      </c>
      <c r="AU247" s="169" t="s">
        <v>98</v>
      </c>
      <c r="AV247" s="10" t="s">
        <v>23</v>
      </c>
      <c r="AW247" s="10" t="s">
        <v>38</v>
      </c>
      <c r="AX247" s="10" t="s">
        <v>80</v>
      </c>
      <c r="AY247" s="169" t="s">
        <v>149</v>
      </c>
    </row>
    <row r="248" spans="2:51" s="11" customFormat="1" ht="22.5" customHeight="1">
      <c r="B248" s="170"/>
      <c r="C248" s="171"/>
      <c r="D248" s="171"/>
      <c r="E248" s="172" t="s">
        <v>21</v>
      </c>
      <c r="F248" s="250" t="s">
        <v>345</v>
      </c>
      <c r="G248" s="251"/>
      <c r="H248" s="251"/>
      <c r="I248" s="251"/>
      <c r="J248" s="171"/>
      <c r="K248" s="173">
        <v>79.43</v>
      </c>
      <c r="L248" s="171"/>
      <c r="M248" s="171"/>
      <c r="N248" s="171"/>
      <c r="O248" s="171"/>
      <c r="P248" s="171"/>
      <c r="Q248" s="171"/>
      <c r="R248" s="174"/>
      <c r="T248" s="175"/>
      <c r="U248" s="171"/>
      <c r="V248" s="171"/>
      <c r="W248" s="171"/>
      <c r="X248" s="171"/>
      <c r="Y248" s="171"/>
      <c r="Z248" s="171"/>
      <c r="AA248" s="176"/>
      <c r="AT248" s="177" t="s">
        <v>157</v>
      </c>
      <c r="AU248" s="177" t="s">
        <v>98</v>
      </c>
      <c r="AV248" s="11" t="s">
        <v>98</v>
      </c>
      <c r="AW248" s="11" t="s">
        <v>38</v>
      </c>
      <c r="AX248" s="11" t="s">
        <v>80</v>
      </c>
      <c r="AY248" s="177" t="s">
        <v>149</v>
      </c>
    </row>
    <row r="249" spans="2:51" s="12" customFormat="1" ht="22.5" customHeight="1">
      <c r="B249" s="182"/>
      <c r="C249" s="183"/>
      <c r="D249" s="183"/>
      <c r="E249" s="184" t="s">
        <v>21</v>
      </c>
      <c r="F249" s="252" t="s">
        <v>273</v>
      </c>
      <c r="G249" s="253"/>
      <c r="H249" s="253"/>
      <c r="I249" s="253"/>
      <c r="J249" s="183"/>
      <c r="K249" s="185">
        <v>209.69</v>
      </c>
      <c r="L249" s="183"/>
      <c r="M249" s="183"/>
      <c r="N249" s="183"/>
      <c r="O249" s="183"/>
      <c r="P249" s="183"/>
      <c r="Q249" s="183"/>
      <c r="R249" s="186"/>
      <c r="T249" s="187"/>
      <c r="U249" s="183"/>
      <c r="V249" s="183"/>
      <c r="W249" s="183"/>
      <c r="X249" s="183"/>
      <c r="Y249" s="183"/>
      <c r="Z249" s="183"/>
      <c r="AA249" s="188"/>
      <c r="AT249" s="189" t="s">
        <v>157</v>
      </c>
      <c r="AU249" s="189" t="s">
        <v>98</v>
      </c>
      <c r="AV249" s="12" t="s">
        <v>154</v>
      </c>
      <c r="AW249" s="12" t="s">
        <v>38</v>
      </c>
      <c r="AX249" s="12" t="s">
        <v>23</v>
      </c>
      <c r="AY249" s="189" t="s">
        <v>149</v>
      </c>
    </row>
    <row r="250" spans="2:65" s="1" customFormat="1" ht="31.5" customHeight="1">
      <c r="B250" s="125"/>
      <c r="C250" s="155" t="s">
        <v>346</v>
      </c>
      <c r="D250" s="155" t="s">
        <v>150</v>
      </c>
      <c r="E250" s="156" t="s">
        <v>347</v>
      </c>
      <c r="F250" s="263" t="s">
        <v>348</v>
      </c>
      <c r="G250" s="264"/>
      <c r="H250" s="264"/>
      <c r="I250" s="264"/>
      <c r="J250" s="157" t="s">
        <v>153</v>
      </c>
      <c r="K250" s="158">
        <v>413.38</v>
      </c>
      <c r="L250" s="258">
        <v>0</v>
      </c>
      <c r="M250" s="264"/>
      <c r="N250" s="265">
        <f>ROUND(L250*K250,2)</f>
        <v>0</v>
      </c>
      <c r="O250" s="264"/>
      <c r="P250" s="264"/>
      <c r="Q250" s="264"/>
      <c r="R250" s="127"/>
      <c r="T250" s="159" t="s">
        <v>21</v>
      </c>
      <c r="U250" s="42" t="s">
        <v>45</v>
      </c>
      <c r="V250" s="34"/>
      <c r="W250" s="160">
        <f>V250*K250</f>
        <v>0</v>
      </c>
      <c r="X250" s="160">
        <v>0</v>
      </c>
      <c r="Y250" s="160">
        <f>X250*K250</f>
        <v>0</v>
      </c>
      <c r="Z250" s="160">
        <v>0</v>
      </c>
      <c r="AA250" s="161">
        <f>Z250*K250</f>
        <v>0</v>
      </c>
      <c r="AR250" s="16" t="s">
        <v>154</v>
      </c>
      <c r="AT250" s="16" t="s">
        <v>150</v>
      </c>
      <c r="AU250" s="16" t="s">
        <v>98</v>
      </c>
      <c r="AY250" s="16" t="s">
        <v>149</v>
      </c>
      <c r="BE250" s="100">
        <f>IF(U250="základní",N250,0)</f>
        <v>0</v>
      </c>
      <c r="BF250" s="100">
        <f>IF(U250="snížená",N250,0)</f>
        <v>0</v>
      </c>
      <c r="BG250" s="100">
        <f>IF(U250="zákl. přenesená",N250,0)</f>
        <v>0</v>
      </c>
      <c r="BH250" s="100">
        <f>IF(U250="sníž. přenesená",N250,0)</f>
        <v>0</v>
      </c>
      <c r="BI250" s="100">
        <f>IF(U250="nulová",N250,0)</f>
        <v>0</v>
      </c>
      <c r="BJ250" s="16" t="s">
        <v>23</v>
      </c>
      <c r="BK250" s="100">
        <f>ROUND(L250*K250,2)</f>
        <v>0</v>
      </c>
      <c r="BL250" s="16" t="s">
        <v>154</v>
      </c>
      <c r="BM250" s="16" t="s">
        <v>349</v>
      </c>
    </row>
    <row r="251" spans="2:51" s="11" customFormat="1" ht="22.5" customHeight="1">
      <c r="B251" s="170"/>
      <c r="C251" s="171"/>
      <c r="D251" s="171"/>
      <c r="E251" s="172" t="s">
        <v>21</v>
      </c>
      <c r="F251" s="273" t="s">
        <v>350</v>
      </c>
      <c r="G251" s="251"/>
      <c r="H251" s="251"/>
      <c r="I251" s="251"/>
      <c r="J251" s="171"/>
      <c r="K251" s="173">
        <v>413.38</v>
      </c>
      <c r="L251" s="171"/>
      <c r="M251" s="171"/>
      <c r="N251" s="171"/>
      <c r="O251" s="171"/>
      <c r="P251" s="171"/>
      <c r="Q251" s="171"/>
      <c r="R251" s="174"/>
      <c r="T251" s="175"/>
      <c r="U251" s="171"/>
      <c r="V251" s="171"/>
      <c r="W251" s="171"/>
      <c r="X251" s="171"/>
      <c r="Y251" s="171"/>
      <c r="Z251" s="171"/>
      <c r="AA251" s="176"/>
      <c r="AT251" s="177" t="s">
        <v>157</v>
      </c>
      <c r="AU251" s="177" t="s">
        <v>98</v>
      </c>
      <c r="AV251" s="11" t="s">
        <v>98</v>
      </c>
      <c r="AW251" s="11" t="s">
        <v>38</v>
      </c>
      <c r="AX251" s="11" t="s">
        <v>23</v>
      </c>
      <c r="AY251" s="177" t="s">
        <v>149</v>
      </c>
    </row>
    <row r="252" spans="2:65" s="1" customFormat="1" ht="31.5" customHeight="1">
      <c r="B252" s="125"/>
      <c r="C252" s="155" t="s">
        <v>351</v>
      </c>
      <c r="D252" s="155" t="s">
        <v>150</v>
      </c>
      <c r="E252" s="156" t="s">
        <v>352</v>
      </c>
      <c r="F252" s="263" t="s">
        <v>353</v>
      </c>
      <c r="G252" s="264"/>
      <c r="H252" s="264"/>
      <c r="I252" s="264"/>
      <c r="J252" s="157" t="s">
        <v>153</v>
      </c>
      <c r="K252" s="158">
        <v>209.69</v>
      </c>
      <c r="L252" s="258">
        <v>0</v>
      </c>
      <c r="M252" s="264"/>
      <c r="N252" s="265">
        <f>ROUND(L252*K252,2)</f>
        <v>0</v>
      </c>
      <c r="O252" s="264"/>
      <c r="P252" s="264"/>
      <c r="Q252" s="264"/>
      <c r="R252" s="127"/>
      <c r="T252" s="159" t="s">
        <v>21</v>
      </c>
      <c r="U252" s="42" t="s">
        <v>45</v>
      </c>
      <c r="V252" s="34"/>
      <c r="W252" s="160">
        <f>V252*K252</f>
        <v>0</v>
      </c>
      <c r="X252" s="160">
        <v>0</v>
      </c>
      <c r="Y252" s="160">
        <f>X252*K252</f>
        <v>0</v>
      </c>
      <c r="Z252" s="160">
        <v>0</v>
      </c>
      <c r="AA252" s="161">
        <f>Z252*K252</f>
        <v>0</v>
      </c>
      <c r="AR252" s="16" t="s">
        <v>154</v>
      </c>
      <c r="AT252" s="16" t="s">
        <v>150</v>
      </c>
      <c r="AU252" s="16" t="s">
        <v>98</v>
      </c>
      <c r="AY252" s="16" t="s">
        <v>149</v>
      </c>
      <c r="BE252" s="100">
        <f>IF(U252="základní",N252,0)</f>
        <v>0</v>
      </c>
      <c r="BF252" s="100">
        <f>IF(U252="snížená",N252,0)</f>
        <v>0</v>
      </c>
      <c r="BG252" s="100">
        <f>IF(U252="zákl. přenesená",N252,0)</f>
        <v>0</v>
      </c>
      <c r="BH252" s="100">
        <f>IF(U252="sníž. přenesená",N252,0)</f>
        <v>0</v>
      </c>
      <c r="BI252" s="100">
        <f>IF(U252="nulová",N252,0)</f>
        <v>0</v>
      </c>
      <c r="BJ252" s="16" t="s">
        <v>23</v>
      </c>
      <c r="BK252" s="100">
        <f>ROUND(L252*K252,2)</f>
        <v>0</v>
      </c>
      <c r="BL252" s="16" t="s">
        <v>154</v>
      </c>
      <c r="BM252" s="16" t="s">
        <v>354</v>
      </c>
    </row>
    <row r="253" spans="2:65" s="1" customFormat="1" ht="31.5" customHeight="1">
      <c r="B253" s="125"/>
      <c r="C253" s="155" t="s">
        <v>355</v>
      </c>
      <c r="D253" s="155" t="s">
        <v>150</v>
      </c>
      <c r="E253" s="156" t="s">
        <v>356</v>
      </c>
      <c r="F253" s="263" t="s">
        <v>357</v>
      </c>
      <c r="G253" s="264"/>
      <c r="H253" s="264"/>
      <c r="I253" s="264"/>
      <c r="J253" s="157" t="s">
        <v>153</v>
      </c>
      <c r="K253" s="158">
        <v>94.54</v>
      </c>
      <c r="L253" s="258">
        <v>0</v>
      </c>
      <c r="M253" s="264"/>
      <c r="N253" s="265">
        <f>ROUND(L253*K253,2)</f>
        <v>0</v>
      </c>
      <c r="O253" s="264"/>
      <c r="P253" s="264"/>
      <c r="Q253" s="264"/>
      <c r="R253" s="127"/>
      <c r="T253" s="159" t="s">
        <v>21</v>
      </c>
      <c r="U253" s="42" t="s">
        <v>45</v>
      </c>
      <c r="V253" s="34"/>
      <c r="W253" s="160">
        <f>V253*K253</f>
        <v>0</v>
      </c>
      <c r="X253" s="160">
        <v>4E-05</v>
      </c>
      <c r="Y253" s="160">
        <f>X253*K253</f>
        <v>0.0037816000000000004</v>
      </c>
      <c r="Z253" s="160">
        <v>0</v>
      </c>
      <c r="AA253" s="161">
        <f>Z253*K253</f>
        <v>0</v>
      </c>
      <c r="AR253" s="16" t="s">
        <v>154</v>
      </c>
      <c r="AT253" s="16" t="s">
        <v>150</v>
      </c>
      <c r="AU253" s="16" t="s">
        <v>98</v>
      </c>
      <c r="AY253" s="16" t="s">
        <v>149</v>
      </c>
      <c r="BE253" s="100">
        <f>IF(U253="základní",N253,0)</f>
        <v>0</v>
      </c>
      <c r="BF253" s="100">
        <f>IF(U253="snížená",N253,0)</f>
        <v>0</v>
      </c>
      <c r="BG253" s="100">
        <f>IF(U253="zákl. přenesená",N253,0)</f>
        <v>0</v>
      </c>
      <c r="BH253" s="100">
        <f>IF(U253="sníž. přenesená",N253,0)</f>
        <v>0</v>
      </c>
      <c r="BI253" s="100">
        <f>IF(U253="nulová",N253,0)</f>
        <v>0</v>
      </c>
      <c r="BJ253" s="16" t="s">
        <v>23</v>
      </c>
      <c r="BK253" s="100">
        <f>ROUND(L253*K253,2)</f>
        <v>0</v>
      </c>
      <c r="BL253" s="16" t="s">
        <v>154</v>
      </c>
      <c r="BM253" s="16" t="s">
        <v>358</v>
      </c>
    </row>
    <row r="254" spans="2:51" s="11" customFormat="1" ht="22.5" customHeight="1">
      <c r="B254" s="170"/>
      <c r="C254" s="171"/>
      <c r="D254" s="171"/>
      <c r="E254" s="172" t="s">
        <v>21</v>
      </c>
      <c r="F254" s="273" t="s">
        <v>158</v>
      </c>
      <c r="G254" s="251"/>
      <c r="H254" s="251"/>
      <c r="I254" s="251"/>
      <c r="J254" s="171"/>
      <c r="K254" s="173">
        <v>94.54</v>
      </c>
      <c r="L254" s="171"/>
      <c r="M254" s="171"/>
      <c r="N254" s="171"/>
      <c r="O254" s="171"/>
      <c r="P254" s="171"/>
      <c r="Q254" s="171"/>
      <c r="R254" s="174"/>
      <c r="T254" s="175"/>
      <c r="U254" s="171"/>
      <c r="V254" s="171"/>
      <c r="W254" s="171"/>
      <c r="X254" s="171"/>
      <c r="Y254" s="171"/>
      <c r="Z254" s="171"/>
      <c r="AA254" s="176"/>
      <c r="AT254" s="177" t="s">
        <v>157</v>
      </c>
      <c r="AU254" s="177" t="s">
        <v>98</v>
      </c>
      <c r="AV254" s="11" t="s">
        <v>98</v>
      </c>
      <c r="AW254" s="11" t="s">
        <v>38</v>
      </c>
      <c r="AX254" s="11" t="s">
        <v>80</v>
      </c>
      <c r="AY254" s="177" t="s">
        <v>149</v>
      </c>
    </row>
    <row r="255" spans="2:51" s="12" customFormat="1" ht="22.5" customHeight="1">
      <c r="B255" s="182"/>
      <c r="C255" s="183"/>
      <c r="D255" s="183"/>
      <c r="E255" s="184" t="s">
        <v>21</v>
      </c>
      <c r="F255" s="252" t="s">
        <v>273</v>
      </c>
      <c r="G255" s="253"/>
      <c r="H255" s="253"/>
      <c r="I255" s="253"/>
      <c r="J255" s="183"/>
      <c r="K255" s="185">
        <v>94.54</v>
      </c>
      <c r="L255" s="183"/>
      <c r="M255" s="183"/>
      <c r="N255" s="183"/>
      <c r="O255" s="183"/>
      <c r="P255" s="183"/>
      <c r="Q255" s="183"/>
      <c r="R255" s="186"/>
      <c r="T255" s="187"/>
      <c r="U255" s="183"/>
      <c r="V255" s="183"/>
      <c r="W255" s="183"/>
      <c r="X255" s="183"/>
      <c r="Y255" s="183"/>
      <c r="Z255" s="183"/>
      <c r="AA255" s="188"/>
      <c r="AT255" s="189" t="s">
        <v>157</v>
      </c>
      <c r="AU255" s="189" t="s">
        <v>98</v>
      </c>
      <c r="AV255" s="12" t="s">
        <v>154</v>
      </c>
      <c r="AW255" s="12" t="s">
        <v>38</v>
      </c>
      <c r="AX255" s="12" t="s">
        <v>23</v>
      </c>
      <c r="AY255" s="189" t="s">
        <v>149</v>
      </c>
    </row>
    <row r="256" spans="2:65" s="1" customFormat="1" ht="22.5" customHeight="1">
      <c r="B256" s="125"/>
      <c r="C256" s="155" t="s">
        <v>359</v>
      </c>
      <c r="D256" s="155" t="s">
        <v>150</v>
      </c>
      <c r="E256" s="156" t="s">
        <v>360</v>
      </c>
      <c r="F256" s="263" t="s">
        <v>361</v>
      </c>
      <c r="G256" s="264"/>
      <c r="H256" s="264"/>
      <c r="I256" s="264"/>
      <c r="J256" s="157" t="s">
        <v>268</v>
      </c>
      <c r="K256" s="158">
        <v>41.5</v>
      </c>
      <c r="L256" s="258">
        <v>0</v>
      </c>
      <c r="M256" s="264"/>
      <c r="N256" s="265">
        <f>ROUND(L256*K256,2)</f>
        <v>0</v>
      </c>
      <c r="O256" s="264"/>
      <c r="P256" s="264"/>
      <c r="Q256" s="264"/>
      <c r="R256" s="127"/>
      <c r="T256" s="159" t="s">
        <v>21</v>
      </c>
      <c r="U256" s="42" t="s">
        <v>45</v>
      </c>
      <c r="V256" s="34"/>
      <c r="W256" s="160">
        <f>V256*K256</f>
        <v>0</v>
      </c>
      <c r="X256" s="160">
        <v>0</v>
      </c>
      <c r="Y256" s="160">
        <f>X256*K256</f>
        <v>0</v>
      </c>
      <c r="Z256" s="160">
        <v>0.002</v>
      </c>
      <c r="AA256" s="161">
        <f>Z256*K256</f>
        <v>0.083</v>
      </c>
      <c r="AR256" s="16" t="s">
        <v>154</v>
      </c>
      <c r="AT256" s="16" t="s">
        <v>150</v>
      </c>
      <c r="AU256" s="16" t="s">
        <v>98</v>
      </c>
      <c r="AY256" s="16" t="s">
        <v>149</v>
      </c>
      <c r="BE256" s="100">
        <f>IF(U256="základní",N256,0)</f>
        <v>0</v>
      </c>
      <c r="BF256" s="100">
        <f>IF(U256="snížená",N256,0)</f>
        <v>0</v>
      </c>
      <c r="BG256" s="100">
        <f>IF(U256="zákl. přenesená",N256,0)</f>
        <v>0</v>
      </c>
      <c r="BH256" s="100">
        <f>IF(U256="sníž. přenesená",N256,0)</f>
        <v>0</v>
      </c>
      <c r="BI256" s="100">
        <f>IF(U256="nulová",N256,0)</f>
        <v>0</v>
      </c>
      <c r="BJ256" s="16" t="s">
        <v>23</v>
      </c>
      <c r="BK256" s="100">
        <f>ROUND(L256*K256,2)</f>
        <v>0</v>
      </c>
      <c r="BL256" s="16" t="s">
        <v>154</v>
      </c>
      <c r="BM256" s="16" t="s">
        <v>362</v>
      </c>
    </row>
    <row r="257" spans="2:51" s="10" customFormat="1" ht="22.5" customHeight="1">
      <c r="B257" s="162"/>
      <c r="C257" s="163"/>
      <c r="D257" s="163"/>
      <c r="E257" s="164" t="s">
        <v>21</v>
      </c>
      <c r="F257" s="266" t="s">
        <v>363</v>
      </c>
      <c r="G257" s="267"/>
      <c r="H257" s="267"/>
      <c r="I257" s="267"/>
      <c r="J257" s="163"/>
      <c r="K257" s="165" t="s">
        <v>21</v>
      </c>
      <c r="L257" s="163"/>
      <c r="M257" s="163"/>
      <c r="N257" s="163"/>
      <c r="O257" s="163"/>
      <c r="P257" s="163"/>
      <c r="Q257" s="163"/>
      <c r="R257" s="166"/>
      <c r="T257" s="167"/>
      <c r="U257" s="163"/>
      <c r="V257" s="163"/>
      <c r="W257" s="163"/>
      <c r="X257" s="163"/>
      <c r="Y257" s="163"/>
      <c r="Z257" s="163"/>
      <c r="AA257" s="168"/>
      <c r="AT257" s="169" t="s">
        <v>157</v>
      </c>
      <c r="AU257" s="169" t="s">
        <v>98</v>
      </c>
      <c r="AV257" s="10" t="s">
        <v>23</v>
      </c>
      <c r="AW257" s="10" t="s">
        <v>38</v>
      </c>
      <c r="AX257" s="10" t="s">
        <v>80</v>
      </c>
      <c r="AY257" s="169" t="s">
        <v>149</v>
      </c>
    </row>
    <row r="258" spans="2:51" s="11" customFormat="1" ht="22.5" customHeight="1">
      <c r="B258" s="170"/>
      <c r="C258" s="171"/>
      <c r="D258" s="171"/>
      <c r="E258" s="172" t="s">
        <v>21</v>
      </c>
      <c r="F258" s="250" t="s">
        <v>364</v>
      </c>
      <c r="G258" s="251"/>
      <c r="H258" s="251"/>
      <c r="I258" s="251"/>
      <c r="J258" s="171"/>
      <c r="K258" s="173">
        <v>41.5</v>
      </c>
      <c r="L258" s="171"/>
      <c r="M258" s="171"/>
      <c r="N258" s="171"/>
      <c r="O258" s="171"/>
      <c r="P258" s="171"/>
      <c r="Q258" s="171"/>
      <c r="R258" s="174"/>
      <c r="T258" s="175"/>
      <c r="U258" s="171"/>
      <c r="V258" s="171"/>
      <c r="W258" s="171"/>
      <c r="X258" s="171"/>
      <c r="Y258" s="171"/>
      <c r="Z258" s="171"/>
      <c r="AA258" s="176"/>
      <c r="AT258" s="177" t="s">
        <v>157</v>
      </c>
      <c r="AU258" s="177" t="s">
        <v>98</v>
      </c>
      <c r="AV258" s="11" t="s">
        <v>98</v>
      </c>
      <c r="AW258" s="11" t="s">
        <v>38</v>
      </c>
      <c r="AX258" s="11" t="s">
        <v>23</v>
      </c>
      <c r="AY258" s="177" t="s">
        <v>149</v>
      </c>
    </row>
    <row r="259" spans="2:65" s="1" customFormat="1" ht="22.5" customHeight="1">
      <c r="B259" s="125"/>
      <c r="C259" s="155" t="s">
        <v>365</v>
      </c>
      <c r="D259" s="155" t="s">
        <v>150</v>
      </c>
      <c r="E259" s="156" t="s">
        <v>366</v>
      </c>
      <c r="F259" s="263" t="s">
        <v>367</v>
      </c>
      <c r="G259" s="264"/>
      <c r="H259" s="264"/>
      <c r="I259" s="264"/>
      <c r="J259" s="157" t="s">
        <v>268</v>
      </c>
      <c r="K259" s="158">
        <v>6.8</v>
      </c>
      <c r="L259" s="258">
        <v>0</v>
      </c>
      <c r="M259" s="264"/>
      <c r="N259" s="265">
        <f>ROUND(L259*K259,2)</f>
        <v>0</v>
      </c>
      <c r="O259" s="264"/>
      <c r="P259" s="264"/>
      <c r="Q259" s="264"/>
      <c r="R259" s="127"/>
      <c r="T259" s="159" t="s">
        <v>21</v>
      </c>
      <c r="U259" s="42" t="s">
        <v>45</v>
      </c>
      <c r="V259" s="34"/>
      <c r="W259" s="160">
        <f>V259*K259</f>
        <v>0</v>
      </c>
      <c r="X259" s="160">
        <v>0</v>
      </c>
      <c r="Y259" s="160">
        <f>X259*K259</f>
        <v>0</v>
      </c>
      <c r="Z259" s="160">
        <v>0.009</v>
      </c>
      <c r="AA259" s="161">
        <f>Z259*K259</f>
        <v>0.06119999999999999</v>
      </c>
      <c r="AR259" s="16" t="s">
        <v>154</v>
      </c>
      <c r="AT259" s="16" t="s">
        <v>150</v>
      </c>
      <c r="AU259" s="16" t="s">
        <v>98</v>
      </c>
      <c r="AY259" s="16" t="s">
        <v>149</v>
      </c>
      <c r="BE259" s="100">
        <f>IF(U259="základní",N259,0)</f>
        <v>0</v>
      </c>
      <c r="BF259" s="100">
        <f>IF(U259="snížená",N259,0)</f>
        <v>0</v>
      </c>
      <c r="BG259" s="100">
        <f>IF(U259="zákl. přenesená",N259,0)</f>
        <v>0</v>
      </c>
      <c r="BH259" s="100">
        <f>IF(U259="sníž. přenesená",N259,0)</f>
        <v>0</v>
      </c>
      <c r="BI259" s="100">
        <f>IF(U259="nulová",N259,0)</f>
        <v>0</v>
      </c>
      <c r="BJ259" s="16" t="s">
        <v>23</v>
      </c>
      <c r="BK259" s="100">
        <f>ROUND(L259*K259,2)</f>
        <v>0</v>
      </c>
      <c r="BL259" s="16" t="s">
        <v>154</v>
      </c>
      <c r="BM259" s="16" t="s">
        <v>368</v>
      </c>
    </row>
    <row r="260" spans="2:51" s="10" customFormat="1" ht="22.5" customHeight="1">
      <c r="B260" s="162"/>
      <c r="C260" s="163"/>
      <c r="D260" s="163"/>
      <c r="E260" s="164" t="s">
        <v>21</v>
      </c>
      <c r="F260" s="266" t="s">
        <v>369</v>
      </c>
      <c r="G260" s="267"/>
      <c r="H260" s="267"/>
      <c r="I260" s="267"/>
      <c r="J260" s="163"/>
      <c r="K260" s="165" t="s">
        <v>21</v>
      </c>
      <c r="L260" s="163"/>
      <c r="M260" s="163"/>
      <c r="N260" s="163"/>
      <c r="O260" s="163"/>
      <c r="P260" s="163"/>
      <c r="Q260" s="163"/>
      <c r="R260" s="166"/>
      <c r="T260" s="167"/>
      <c r="U260" s="163"/>
      <c r="V260" s="163"/>
      <c r="W260" s="163"/>
      <c r="X260" s="163"/>
      <c r="Y260" s="163"/>
      <c r="Z260" s="163"/>
      <c r="AA260" s="168"/>
      <c r="AT260" s="169" t="s">
        <v>157</v>
      </c>
      <c r="AU260" s="169" t="s">
        <v>98</v>
      </c>
      <c r="AV260" s="10" t="s">
        <v>23</v>
      </c>
      <c r="AW260" s="10" t="s">
        <v>38</v>
      </c>
      <c r="AX260" s="10" t="s">
        <v>80</v>
      </c>
      <c r="AY260" s="169" t="s">
        <v>149</v>
      </c>
    </row>
    <row r="261" spans="2:51" s="11" customFormat="1" ht="22.5" customHeight="1">
      <c r="B261" s="170"/>
      <c r="C261" s="171"/>
      <c r="D261" s="171"/>
      <c r="E261" s="172" t="s">
        <v>21</v>
      </c>
      <c r="F261" s="250" t="s">
        <v>370</v>
      </c>
      <c r="G261" s="251"/>
      <c r="H261" s="251"/>
      <c r="I261" s="251"/>
      <c r="J261" s="171"/>
      <c r="K261" s="173">
        <v>6.8</v>
      </c>
      <c r="L261" s="171"/>
      <c r="M261" s="171"/>
      <c r="N261" s="171"/>
      <c r="O261" s="171"/>
      <c r="P261" s="171"/>
      <c r="Q261" s="171"/>
      <c r="R261" s="174"/>
      <c r="T261" s="175"/>
      <c r="U261" s="171"/>
      <c r="V261" s="171"/>
      <c r="W261" s="171"/>
      <c r="X261" s="171"/>
      <c r="Y261" s="171"/>
      <c r="Z261" s="171"/>
      <c r="AA261" s="176"/>
      <c r="AT261" s="177" t="s">
        <v>157</v>
      </c>
      <c r="AU261" s="177" t="s">
        <v>98</v>
      </c>
      <c r="AV261" s="11" t="s">
        <v>98</v>
      </c>
      <c r="AW261" s="11" t="s">
        <v>38</v>
      </c>
      <c r="AX261" s="11" t="s">
        <v>23</v>
      </c>
      <c r="AY261" s="177" t="s">
        <v>149</v>
      </c>
    </row>
    <row r="262" spans="2:65" s="1" customFormat="1" ht="31.5" customHeight="1">
      <c r="B262" s="125"/>
      <c r="C262" s="155" t="s">
        <v>371</v>
      </c>
      <c r="D262" s="155" t="s">
        <v>150</v>
      </c>
      <c r="E262" s="156" t="s">
        <v>372</v>
      </c>
      <c r="F262" s="263" t="s">
        <v>373</v>
      </c>
      <c r="G262" s="264"/>
      <c r="H262" s="264"/>
      <c r="I262" s="264"/>
      <c r="J262" s="157" t="s">
        <v>268</v>
      </c>
      <c r="K262" s="158">
        <v>5.7</v>
      </c>
      <c r="L262" s="258">
        <v>0</v>
      </c>
      <c r="M262" s="264"/>
      <c r="N262" s="265">
        <f>ROUND(L262*K262,2)</f>
        <v>0</v>
      </c>
      <c r="O262" s="264"/>
      <c r="P262" s="264"/>
      <c r="Q262" s="264"/>
      <c r="R262" s="127"/>
      <c r="T262" s="159" t="s">
        <v>21</v>
      </c>
      <c r="U262" s="42" t="s">
        <v>45</v>
      </c>
      <c r="V262" s="34"/>
      <c r="W262" s="160">
        <f>V262*K262</f>
        <v>0</v>
      </c>
      <c r="X262" s="160">
        <v>0</v>
      </c>
      <c r="Y262" s="160">
        <f>X262*K262</f>
        <v>0</v>
      </c>
      <c r="Z262" s="160">
        <v>0.018</v>
      </c>
      <c r="AA262" s="161">
        <f>Z262*K262</f>
        <v>0.1026</v>
      </c>
      <c r="AR262" s="16" t="s">
        <v>154</v>
      </c>
      <c r="AT262" s="16" t="s">
        <v>150</v>
      </c>
      <c r="AU262" s="16" t="s">
        <v>98</v>
      </c>
      <c r="AY262" s="16" t="s">
        <v>149</v>
      </c>
      <c r="BE262" s="100">
        <f>IF(U262="základní",N262,0)</f>
        <v>0</v>
      </c>
      <c r="BF262" s="100">
        <f>IF(U262="snížená",N262,0)</f>
        <v>0</v>
      </c>
      <c r="BG262" s="100">
        <f>IF(U262="zákl. přenesená",N262,0)</f>
        <v>0</v>
      </c>
      <c r="BH262" s="100">
        <f>IF(U262="sníž. přenesená",N262,0)</f>
        <v>0</v>
      </c>
      <c r="BI262" s="100">
        <f>IF(U262="nulová",N262,0)</f>
        <v>0</v>
      </c>
      <c r="BJ262" s="16" t="s">
        <v>23</v>
      </c>
      <c r="BK262" s="100">
        <f>ROUND(L262*K262,2)</f>
        <v>0</v>
      </c>
      <c r="BL262" s="16" t="s">
        <v>154</v>
      </c>
      <c r="BM262" s="16" t="s">
        <v>374</v>
      </c>
    </row>
    <row r="263" spans="2:51" s="10" customFormat="1" ht="22.5" customHeight="1">
      <c r="B263" s="162"/>
      <c r="C263" s="163"/>
      <c r="D263" s="163"/>
      <c r="E263" s="164" t="s">
        <v>21</v>
      </c>
      <c r="F263" s="266" t="s">
        <v>375</v>
      </c>
      <c r="G263" s="267"/>
      <c r="H263" s="267"/>
      <c r="I263" s="267"/>
      <c r="J263" s="163"/>
      <c r="K263" s="165" t="s">
        <v>21</v>
      </c>
      <c r="L263" s="163"/>
      <c r="M263" s="163"/>
      <c r="N263" s="163"/>
      <c r="O263" s="163"/>
      <c r="P263" s="163"/>
      <c r="Q263" s="163"/>
      <c r="R263" s="166"/>
      <c r="T263" s="167"/>
      <c r="U263" s="163"/>
      <c r="V263" s="163"/>
      <c r="W263" s="163"/>
      <c r="X263" s="163"/>
      <c r="Y263" s="163"/>
      <c r="Z263" s="163"/>
      <c r="AA263" s="168"/>
      <c r="AT263" s="169" t="s">
        <v>157</v>
      </c>
      <c r="AU263" s="169" t="s">
        <v>98</v>
      </c>
      <c r="AV263" s="10" t="s">
        <v>23</v>
      </c>
      <c r="AW263" s="10" t="s">
        <v>38</v>
      </c>
      <c r="AX263" s="10" t="s">
        <v>80</v>
      </c>
      <c r="AY263" s="169" t="s">
        <v>149</v>
      </c>
    </row>
    <row r="264" spans="2:51" s="11" customFormat="1" ht="22.5" customHeight="1">
      <c r="B264" s="170"/>
      <c r="C264" s="171"/>
      <c r="D264" s="171"/>
      <c r="E264" s="172" t="s">
        <v>21</v>
      </c>
      <c r="F264" s="250" t="s">
        <v>376</v>
      </c>
      <c r="G264" s="251"/>
      <c r="H264" s="251"/>
      <c r="I264" s="251"/>
      <c r="J264" s="171"/>
      <c r="K264" s="173">
        <v>5.7</v>
      </c>
      <c r="L264" s="171"/>
      <c r="M264" s="171"/>
      <c r="N264" s="171"/>
      <c r="O264" s="171"/>
      <c r="P264" s="171"/>
      <c r="Q264" s="171"/>
      <c r="R264" s="174"/>
      <c r="T264" s="175"/>
      <c r="U264" s="171"/>
      <c r="V264" s="171"/>
      <c r="W264" s="171"/>
      <c r="X264" s="171"/>
      <c r="Y264" s="171"/>
      <c r="Z264" s="171"/>
      <c r="AA264" s="176"/>
      <c r="AT264" s="177" t="s">
        <v>157</v>
      </c>
      <c r="AU264" s="177" t="s">
        <v>98</v>
      </c>
      <c r="AV264" s="11" t="s">
        <v>98</v>
      </c>
      <c r="AW264" s="11" t="s">
        <v>38</v>
      </c>
      <c r="AX264" s="11" t="s">
        <v>23</v>
      </c>
      <c r="AY264" s="177" t="s">
        <v>149</v>
      </c>
    </row>
    <row r="265" spans="2:65" s="1" customFormat="1" ht="31.5" customHeight="1">
      <c r="B265" s="125"/>
      <c r="C265" s="155" t="s">
        <v>377</v>
      </c>
      <c r="D265" s="155" t="s">
        <v>150</v>
      </c>
      <c r="E265" s="156" t="s">
        <v>378</v>
      </c>
      <c r="F265" s="263" t="s">
        <v>379</v>
      </c>
      <c r="G265" s="264"/>
      <c r="H265" s="264"/>
      <c r="I265" s="264"/>
      <c r="J265" s="157" t="s">
        <v>153</v>
      </c>
      <c r="K265" s="158">
        <v>65.59</v>
      </c>
      <c r="L265" s="258">
        <v>0</v>
      </c>
      <c r="M265" s="264"/>
      <c r="N265" s="265">
        <f>ROUND(L265*K265,2)</f>
        <v>0</v>
      </c>
      <c r="O265" s="264"/>
      <c r="P265" s="264"/>
      <c r="Q265" s="264"/>
      <c r="R265" s="127"/>
      <c r="T265" s="159" t="s">
        <v>21</v>
      </c>
      <c r="U265" s="42" t="s">
        <v>45</v>
      </c>
      <c r="V265" s="34"/>
      <c r="W265" s="160">
        <f>V265*K265</f>
        <v>0</v>
      </c>
      <c r="X265" s="160">
        <v>0</v>
      </c>
      <c r="Y265" s="160">
        <f>X265*K265</f>
        <v>0</v>
      </c>
      <c r="Z265" s="160">
        <v>0.01</v>
      </c>
      <c r="AA265" s="161">
        <f>Z265*K265</f>
        <v>0.6559</v>
      </c>
      <c r="AR265" s="16" t="s">
        <v>154</v>
      </c>
      <c r="AT265" s="16" t="s">
        <v>150</v>
      </c>
      <c r="AU265" s="16" t="s">
        <v>98</v>
      </c>
      <c r="AY265" s="16" t="s">
        <v>149</v>
      </c>
      <c r="BE265" s="100">
        <f>IF(U265="základní",N265,0)</f>
        <v>0</v>
      </c>
      <c r="BF265" s="100">
        <f>IF(U265="snížená",N265,0)</f>
        <v>0</v>
      </c>
      <c r="BG265" s="100">
        <f>IF(U265="zákl. přenesená",N265,0)</f>
        <v>0</v>
      </c>
      <c r="BH265" s="100">
        <f>IF(U265="sníž. přenesená",N265,0)</f>
        <v>0</v>
      </c>
      <c r="BI265" s="100">
        <f>IF(U265="nulová",N265,0)</f>
        <v>0</v>
      </c>
      <c r="BJ265" s="16" t="s">
        <v>23</v>
      </c>
      <c r="BK265" s="100">
        <f>ROUND(L265*K265,2)</f>
        <v>0</v>
      </c>
      <c r="BL265" s="16" t="s">
        <v>154</v>
      </c>
      <c r="BM265" s="16" t="s">
        <v>380</v>
      </c>
    </row>
    <row r="266" spans="2:51" s="10" customFormat="1" ht="22.5" customHeight="1">
      <c r="B266" s="162"/>
      <c r="C266" s="163"/>
      <c r="D266" s="163"/>
      <c r="E266" s="164" t="s">
        <v>21</v>
      </c>
      <c r="F266" s="266" t="s">
        <v>278</v>
      </c>
      <c r="G266" s="267"/>
      <c r="H266" s="267"/>
      <c r="I266" s="267"/>
      <c r="J266" s="163"/>
      <c r="K266" s="165" t="s">
        <v>21</v>
      </c>
      <c r="L266" s="163"/>
      <c r="M266" s="163"/>
      <c r="N266" s="163"/>
      <c r="O266" s="163"/>
      <c r="P266" s="163"/>
      <c r="Q266" s="163"/>
      <c r="R266" s="166"/>
      <c r="T266" s="167"/>
      <c r="U266" s="163"/>
      <c r="V266" s="163"/>
      <c r="W266" s="163"/>
      <c r="X266" s="163"/>
      <c r="Y266" s="163"/>
      <c r="Z266" s="163"/>
      <c r="AA266" s="168"/>
      <c r="AT266" s="169" t="s">
        <v>157</v>
      </c>
      <c r="AU266" s="169" t="s">
        <v>98</v>
      </c>
      <c r="AV266" s="10" t="s">
        <v>23</v>
      </c>
      <c r="AW266" s="10" t="s">
        <v>38</v>
      </c>
      <c r="AX266" s="10" t="s">
        <v>80</v>
      </c>
      <c r="AY266" s="169" t="s">
        <v>149</v>
      </c>
    </row>
    <row r="267" spans="2:51" s="11" customFormat="1" ht="22.5" customHeight="1">
      <c r="B267" s="170"/>
      <c r="C267" s="171"/>
      <c r="D267" s="171"/>
      <c r="E267" s="172" t="s">
        <v>21</v>
      </c>
      <c r="F267" s="250" t="s">
        <v>279</v>
      </c>
      <c r="G267" s="251"/>
      <c r="H267" s="251"/>
      <c r="I267" s="251"/>
      <c r="J267" s="171"/>
      <c r="K267" s="173">
        <v>16.38</v>
      </c>
      <c r="L267" s="171"/>
      <c r="M267" s="171"/>
      <c r="N267" s="171"/>
      <c r="O267" s="171"/>
      <c r="P267" s="171"/>
      <c r="Q267" s="171"/>
      <c r="R267" s="174"/>
      <c r="T267" s="175"/>
      <c r="U267" s="171"/>
      <c r="V267" s="171"/>
      <c r="W267" s="171"/>
      <c r="X267" s="171"/>
      <c r="Y267" s="171"/>
      <c r="Z267" s="171"/>
      <c r="AA267" s="176"/>
      <c r="AT267" s="177" t="s">
        <v>157</v>
      </c>
      <c r="AU267" s="177" t="s">
        <v>98</v>
      </c>
      <c r="AV267" s="11" t="s">
        <v>98</v>
      </c>
      <c r="AW267" s="11" t="s">
        <v>38</v>
      </c>
      <c r="AX267" s="11" t="s">
        <v>80</v>
      </c>
      <c r="AY267" s="177" t="s">
        <v>149</v>
      </c>
    </row>
    <row r="268" spans="2:51" s="10" customFormat="1" ht="22.5" customHeight="1">
      <c r="B268" s="162"/>
      <c r="C268" s="163"/>
      <c r="D268" s="163"/>
      <c r="E268" s="164" t="s">
        <v>21</v>
      </c>
      <c r="F268" s="268" t="s">
        <v>282</v>
      </c>
      <c r="G268" s="267"/>
      <c r="H268" s="267"/>
      <c r="I268" s="267"/>
      <c r="J268" s="163"/>
      <c r="K268" s="165" t="s">
        <v>21</v>
      </c>
      <c r="L268" s="163"/>
      <c r="M268" s="163"/>
      <c r="N268" s="163"/>
      <c r="O268" s="163"/>
      <c r="P268" s="163"/>
      <c r="Q268" s="163"/>
      <c r="R268" s="166"/>
      <c r="T268" s="167"/>
      <c r="U268" s="163"/>
      <c r="V268" s="163"/>
      <c r="W268" s="163"/>
      <c r="X268" s="163"/>
      <c r="Y268" s="163"/>
      <c r="Z268" s="163"/>
      <c r="AA268" s="168"/>
      <c r="AT268" s="169" t="s">
        <v>157</v>
      </c>
      <c r="AU268" s="169" t="s">
        <v>98</v>
      </c>
      <c r="AV268" s="10" t="s">
        <v>23</v>
      </c>
      <c r="AW268" s="10" t="s">
        <v>38</v>
      </c>
      <c r="AX268" s="10" t="s">
        <v>80</v>
      </c>
      <c r="AY268" s="169" t="s">
        <v>149</v>
      </c>
    </row>
    <row r="269" spans="2:51" s="11" customFormat="1" ht="22.5" customHeight="1">
      <c r="B269" s="170"/>
      <c r="C269" s="171"/>
      <c r="D269" s="171"/>
      <c r="E269" s="172" t="s">
        <v>21</v>
      </c>
      <c r="F269" s="250" t="s">
        <v>381</v>
      </c>
      <c r="G269" s="251"/>
      <c r="H269" s="251"/>
      <c r="I269" s="251"/>
      <c r="J269" s="171"/>
      <c r="K269" s="173">
        <v>49.21</v>
      </c>
      <c r="L269" s="171"/>
      <c r="M269" s="171"/>
      <c r="N269" s="171"/>
      <c r="O269" s="171"/>
      <c r="P269" s="171"/>
      <c r="Q269" s="171"/>
      <c r="R269" s="174"/>
      <c r="T269" s="175"/>
      <c r="U269" s="171"/>
      <c r="V269" s="171"/>
      <c r="W269" s="171"/>
      <c r="X269" s="171"/>
      <c r="Y269" s="171"/>
      <c r="Z269" s="171"/>
      <c r="AA269" s="176"/>
      <c r="AT269" s="177" t="s">
        <v>157</v>
      </c>
      <c r="AU269" s="177" t="s">
        <v>98</v>
      </c>
      <c r="AV269" s="11" t="s">
        <v>98</v>
      </c>
      <c r="AW269" s="11" t="s">
        <v>38</v>
      </c>
      <c r="AX269" s="11" t="s">
        <v>80</v>
      </c>
      <c r="AY269" s="177" t="s">
        <v>149</v>
      </c>
    </row>
    <row r="270" spans="2:51" s="12" customFormat="1" ht="22.5" customHeight="1">
      <c r="B270" s="182"/>
      <c r="C270" s="183"/>
      <c r="D270" s="183"/>
      <c r="E270" s="184" t="s">
        <v>21</v>
      </c>
      <c r="F270" s="252" t="s">
        <v>273</v>
      </c>
      <c r="G270" s="253"/>
      <c r="H270" s="253"/>
      <c r="I270" s="253"/>
      <c r="J270" s="183"/>
      <c r="K270" s="185">
        <v>65.59</v>
      </c>
      <c r="L270" s="183"/>
      <c r="M270" s="183"/>
      <c r="N270" s="183"/>
      <c r="O270" s="183"/>
      <c r="P270" s="183"/>
      <c r="Q270" s="183"/>
      <c r="R270" s="186"/>
      <c r="T270" s="187"/>
      <c r="U270" s="183"/>
      <c r="V270" s="183"/>
      <c r="W270" s="183"/>
      <c r="X270" s="183"/>
      <c r="Y270" s="183"/>
      <c r="Z270" s="183"/>
      <c r="AA270" s="188"/>
      <c r="AT270" s="189" t="s">
        <v>157</v>
      </c>
      <c r="AU270" s="189" t="s">
        <v>98</v>
      </c>
      <c r="AV270" s="12" t="s">
        <v>154</v>
      </c>
      <c r="AW270" s="12" t="s">
        <v>38</v>
      </c>
      <c r="AX270" s="12" t="s">
        <v>23</v>
      </c>
      <c r="AY270" s="189" t="s">
        <v>149</v>
      </c>
    </row>
    <row r="271" spans="2:65" s="1" customFormat="1" ht="31.5" customHeight="1">
      <c r="B271" s="125"/>
      <c r="C271" s="155" t="s">
        <v>382</v>
      </c>
      <c r="D271" s="155" t="s">
        <v>150</v>
      </c>
      <c r="E271" s="156" t="s">
        <v>383</v>
      </c>
      <c r="F271" s="263" t="s">
        <v>384</v>
      </c>
      <c r="G271" s="264"/>
      <c r="H271" s="264"/>
      <c r="I271" s="264"/>
      <c r="J271" s="157" t="s">
        <v>153</v>
      </c>
      <c r="K271" s="158">
        <v>48.9</v>
      </c>
      <c r="L271" s="258">
        <v>0</v>
      </c>
      <c r="M271" s="264"/>
      <c r="N271" s="265">
        <f>ROUND(L271*K271,2)</f>
        <v>0</v>
      </c>
      <c r="O271" s="264"/>
      <c r="P271" s="264"/>
      <c r="Q271" s="264"/>
      <c r="R271" s="127"/>
      <c r="T271" s="159" t="s">
        <v>21</v>
      </c>
      <c r="U271" s="42" t="s">
        <v>45</v>
      </c>
      <c r="V271" s="34"/>
      <c r="W271" s="160">
        <f>V271*K271</f>
        <v>0</v>
      </c>
      <c r="X271" s="160">
        <v>0</v>
      </c>
      <c r="Y271" s="160">
        <f>X271*K271</f>
        <v>0</v>
      </c>
      <c r="Z271" s="160">
        <v>0</v>
      </c>
      <c r="AA271" s="161">
        <f>Z271*K271</f>
        <v>0</v>
      </c>
      <c r="AR271" s="16" t="s">
        <v>154</v>
      </c>
      <c r="AT271" s="16" t="s">
        <v>150</v>
      </c>
      <c r="AU271" s="16" t="s">
        <v>98</v>
      </c>
      <c r="AY271" s="16" t="s">
        <v>149</v>
      </c>
      <c r="BE271" s="100">
        <f>IF(U271="základní",N271,0)</f>
        <v>0</v>
      </c>
      <c r="BF271" s="100">
        <f>IF(U271="snížená",N271,0)</f>
        <v>0</v>
      </c>
      <c r="BG271" s="100">
        <f>IF(U271="zákl. přenesená",N271,0)</f>
        <v>0</v>
      </c>
      <c r="BH271" s="100">
        <f>IF(U271="sníž. přenesená",N271,0)</f>
        <v>0</v>
      </c>
      <c r="BI271" s="100">
        <f>IF(U271="nulová",N271,0)</f>
        <v>0</v>
      </c>
      <c r="BJ271" s="16" t="s">
        <v>23</v>
      </c>
      <c r="BK271" s="100">
        <f>ROUND(L271*K271,2)</f>
        <v>0</v>
      </c>
      <c r="BL271" s="16" t="s">
        <v>154</v>
      </c>
      <c r="BM271" s="16" t="s">
        <v>385</v>
      </c>
    </row>
    <row r="272" spans="2:51" s="10" customFormat="1" ht="22.5" customHeight="1">
      <c r="B272" s="162"/>
      <c r="C272" s="163"/>
      <c r="D272" s="163"/>
      <c r="E272" s="164" t="s">
        <v>21</v>
      </c>
      <c r="F272" s="266" t="s">
        <v>386</v>
      </c>
      <c r="G272" s="267"/>
      <c r="H272" s="267"/>
      <c r="I272" s="267"/>
      <c r="J272" s="163"/>
      <c r="K272" s="165" t="s">
        <v>21</v>
      </c>
      <c r="L272" s="163"/>
      <c r="M272" s="163"/>
      <c r="N272" s="163"/>
      <c r="O272" s="163"/>
      <c r="P272" s="163"/>
      <c r="Q272" s="163"/>
      <c r="R272" s="166"/>
      <c r="T272" s="167"/>
      <c r="U272" s="163"/>
      <c r="V272" s="163"/>
      <c r="W272" s="163"/>
      <c r="X272" s="163"/>
      <c r="Y272" s="163"/>
      <c r="Z272" s="163"/>
      <c r="AA272" s="168"/>
      <c r="AT272" s="169" t="s">
        <v>157</v>
      </c>
      <c r="AU272" s="169" t="s">
        <v>98</v>
      </c>
      <c r="AV272" s="10" t="s">
        <v>23</v>
      </c>
      <c r="AW272" s="10" t="s">
        <v>38</v>
      </c>
      <c r="AX272" s="10" t="s">
        <v>80</v>
      </c>
      <c r="AY272" s="169" t="s">
        <v>149</v>
      </c>
    </row>
    <row r="273" spans="2:51" s="11" customFormat="1" ht="22.5" customHeight="1">
      <c r="B273" s="170"/>
      <c r="C273" s="171"/>
      <c r="D273" s="171"/>
      <c r="E273" s="172" t="s">
        <v>21</v>
      </c>
      <c r="F273" s="250" t="s">
        <v>189</v>
      </c>
      <c r="G273" s="251"/>
      <c r="H273" s="251"/>
      <c r="I273" s="251"/>
      <c r="J273" s="171"/>
      <c r="K273" s="173">
        <v>48.9</v>
      </c>
      <c r="L273" s="171"/>
      <c r="M273" s="171"/>
      <c r="N273" s="171"/>
      <c r="O273" s="171"/>
      <c r="P273" s="171"/>
      <c r="Q273" s="171"/>
      <c r="R273" s="174"/>
      <c r="T273" s="175"/>
      <c r="U273" s="171"/>
      <c r="V273" s="171"/>
      <c r="W273" s="171"/>
      <c r="X273" s="171"/>
      <c r="Y273" s="171"/>
      <c r="Z273" s="171"/>
      <c r="AA273" s="176"/>
      <c r="AT273" s="177" t="s">
        <v>157</v>
      </c>
      <c r="AU273" s="177" t="s">
        <v>98</v>
      </c>
      <c r="AV273" s="11" t="s">
        <v>98</v>
      </c>
      <c r="AW273" s="11" t="s">
        <v>38</v>
      </c>
      <c r="AX273" s="11" t="s">
        <v>80</v>
      </c>
      <c r="AY273" s="177" t="s">
        <v>149</v>
      </c>
    </row>
    <row r="274" spans="2:51" s="12" customFormat="1" ht="22.5" customHeight="1">
      <c r="B274" s="182"/>
      <c r="C274" s="183"/>
      <c r="D274" s="183"/>
      <c r="E274" s="184" t="s">
        <v>21</v>
      </c>
      <c r="F274" s="252" t="s">
        <v>273</v>
      </c>
      <c r="G274" s="253"/>
      <c r="H274" s="253"/>
      <c r="I274" s="253"/>
      <c r="J274" s="183"/>
      <c r="K274" s="185">
        <v>48.9</v>
      </c>
      <c r="L274" s="183"/>
      <c r="M274" s="183"/>
      <c r="N274" s="183"/>
      <c r="O274" s="183"/>
      <c r="P274" s="183"/>
      <c r="Q274" s="183"/>
      <c r="R274" s="186"/>
      <c r="T274" s="187"/>
      <c r="U274" s="183"/>
      <c r="V274" s="183"/>
      <c r="W274" s="183"/>
      <c r="X274" s="183"/>
      <c r="Y274" s="183"/>
      <c r="Z274" s="183"/>
      <c r="AA274" s="188"/>
      <c r="AT274" s="189" t="s">
        <v>157</v>
      </c>
      <c r="AU274" s="189" t="s">
        <v>98</v>
      </c>
      <c r="AV274" s="12" t="s">
        <v>154</v>
      </c>
      <c r="AW274" s="12" t="s">
        <v>38</v>
      </c>
      <c r="AX274" s="12" t="s">
        <v>23</v>
      </c>
      <c r="AY274" s="189" t="s">
        <v>149</v>
      </c>
    </row>
    <row r="275" spans="2:65" s="1" customFormat="1" ht="31.5" customHeight="1">
      <c r="B275" s="125"/>
      <c r="C275" s="155" t="s">
        <v>387</v>
      </c>
      <c r="D275" s="155" t="s">
        <v>150</v>
      </c>
      <c r="E275" s="156" t="s">
        <v>388</v>
      </c>
      <c r="F275" s="263" t="s">
        <v>389</v>
      </c>
      <c r="G275" s="264"/>
      <c r="H275" s="264"/>
      <c r="I275" s="264"/>
      <c r="J275" s="157" t="s">
        <v>153</v>
      </c>
      <c r="K275" s="158">
        <v>91.28</v>
      </c>
      <c r="L275" s="258">
        <v>0</v>
      </c>
      <c r="M275" s="264"/>
      <c r="N275" s="265">
        <f>ROUND(L275*K275,2)</f>
        <v>0</v>
      </c>
      <c r="O275" s="264"/>
      <c r="P275" s="264"/>
      <c r="Q275" s="264"/>
      <c r="R275" s="127"/>
      <c r="T275" s="159" t="s">
        <v>21</v>
      </c>
      <c r="U275" s="42" t="s">
        <v>45</v>
      </c>
      <c r="V275" s="34"/>
      <c r="W275" s="160">
        <f>V275*K275</f>
        <v>0</v>
      </c>
      <c r="X275" s="160">
        <v>0</v>
      </c>
      <c r="Y275" s="160">
        <f>X275*K275</f>
        <v>0</v>
      </c>
      <c r="Z275" s="160">
        <v>0</v>
      </c>
      <c r="AA275" s="161">
        <f>Z275*K275</f>
        <v>0</v>
      </c>
      <c r="AR275" s="16" t="s">
        <v>154</v>
      </c>
      <c r="AT275" s="16" t="s">
        <v>150</v>
      </c>
      <c r="AU275" s="16" t="s">
        <v>98</v>
      </c>
      <c r="AY275" s="16" t="s">
        <v>149</v>
      </c>
      <c r="BE275" s="100">
        <f>IF(U275="základní",N275,0)</f>
        <v>0</v>
      </c>
      <c r="BF275" s="100">
        <f>IF(U275="snížená",N275,0)</f>
        <v>0</v>
      </c>
      <c r="BG275" s="100">
        <f>IF(U275="zákl. přenesená",N275,0)</f>
        <v>0</v>
      </c>
      <c r="BH275" s="100">
        <f>IF(U275="sníž. přenesená",N275,0)</f>
        <v>0</v>
      </c>
      <c r="BI275" s="100">
        <f>IF(U275="nulová",N275,0)</f>
        <v>0</v>
      </c>
      <c r="BJ275" s="16" t="s">
        <v>23</v>
      </c>
      <c r="BK275" s="100">
        <f>ROUND(L275*K275,2)</f>
        <v>0</v>
      </c>
      <c r="BL275" s="16" t="s">
        <v>154</v>
      </c>
      <c r="BM275" s="16" t="s">
        <v>390</v>
      </c>
    </row>
    <row r="276" spans="2:51" s="10" customFormat="1" ht="22.5" customHeight="1">
      <c r="B276" s="162"/>
      <c r="C276" s="163"/>
      <c r="D276" s="163"/>
      <c r="E276" s="164" t="s">
        <v>21</v>
      </c>
      <c r="F276" s="266" t="s">
        <v>391</v>
      </c>
      <c r="G276" s="267"/>
      <c r="H276" s="267"/>
      <c r="I276" s="267"/>
      <c r="J276" s="163"/>
      <c r="K276" s="165" t="s">
        <v>21</v>
      </c>
      <c r="L276" s="163"/>
      <c r="M276" s="163"/>
      <c r="N276" s="163"/>
      <c r="O276" s="163"/>
      <c r="P276" s="163"/>
      <c r="Q276" s="163"/>
      <c r="R276" s="166"/>
      <c r="T276" s="167"/>
      <c r="U276" s="163"/>
      <c r="V276" s="163"/>
      <c r="W276" s="163"/>
      <c r="X276" s="163"/>
      <c r="Y276" s="163"/>
      <c r="Z276" s="163"/>
      <c r="AA276" s="168"/>
      <c r="AT276" s="169" t="s">
        <v>157</v>
      </c>
      <c r="AU276" s="169" t="s">
        <v>98</v>
      </c>
      <c r="AV276" s="10" t="s">
        <v>23</v>
      </c>
      <c r="AW276" s="10" t="s">
        <v>38</v>
      </c>
      <c r="AX276" s="10" t="s">
        <v>80</v>
      </c>
      <c r="AY276" s="169" t="s">
        <v>149</v>
      </c>
    </row>
    <row r="277" spans="2:51" s="11" customFormat="1" ht="22.5" customHeight="1">
      <c r="B277" s="170"/>
      <c r="C277" s="171"/>
      <c r="D277" s="171"/>
      <c r="E277" s="172" t="s">
        <v>21</v>
      </c>
      <c r="F277" s="250" t="s">
        <v>281</v>
      </c>
      <c r="G277" s="251"/>
      <c r="H277" s="251"/>
      <c r="I277" s="251"/>
      <c r="J277" s="171"/>
      <c r="K277" s="173">
        <v>91.28</v>
      </c>
      <c r="L277" s="171"/>
      <c r="M277" s="171"/>
      <c r="N277" s="171"/>
      <c r="O277" s="171"/>
      <c r="P277" s="171"/>
      <c r="Q277" s="171"/>
      <c r="R277" s="174"/>
      <c r="T277" s="175"/>
      <c r="U277" s="171"/>
      <c r="V277" s="171"/>
      <c r="W277" s="171"/>
      <c r="X277" s="171"/>
      <c r="Y277" s="171"/>
      <c r="Z277" s="171"/>
      <c r="AA277" s="176"/>
      <c r="AT277" s="177" t="s">
        <v>157</v>
      </c>
      <c r="AU277" s="177" t="s">
        <v>98</v>
      </c>
      <c r="AV277" s="11" t="s">
        <v>98</v>
      </c>
      <c r="AW277" s="11" t="s">
        <v>38</v>
      </c>
      <c r="AX277" s="11" t="s">
        <v>23</v>
      </c>
      <c r="AY277" s="177" t="s">
        <v>149</v>
      </c>
    </row>
    <row r="278" spans="2:63" s="9" customFormat="1" ht="29.25" customHeight="1">
      <c r="B278" s="144"/>
      <c r="C278" s="145"/>
      <c r="D278" s="154" t="s">
        <v>114</v>
      </c>
      <c r="E278" s="154"/>
      <c r="F278" s="154"/>
      <c r="G278" s="154"/>
      <c r="H278" s="154"/>
      <c r="I278" s="154"/>
      <c r="J278" s="154"/>
      <c r="K278" s="154"/>
      <c r="L278" s="154"/>
      <c r="M278" s="154"/>
      <c r="N278" s="248">
        <f>BK278</f>
        <v>0</v>
      </c>
      <c r="O278" s="249"/>
      <c r="P278" s="249"/>
      <c r="Q278" s="249"/>
      <c r="R278" s="147"/>
      <c r="T278" s="148"/>
      <c r="U278" s="145"/>
      <c r="V278" s="145"/>
      <c r="W278" s="149">
        <f>SUM(W279:W285)</f>
        <v>0</v>
      </c>
      <c r="X278" s="145"/>
      <c r="Y278" s="149">
        <f>SUM(Y279:Y285)</f>
        <v>0</v>
      </c>
      <c r="Z278" s="145"/>
      <c r="AA278" s="150">
        <f>SUM(AA279:AA285)</f>
        <v>0</v>
      </c>
      <c r="AR278" s="151" t="s">
        <v>23</v>
      </c>
      <c r="AT278" s="152" t="s">
        <v>79</v>
      </c>
      <c r="AU278" s="152" t="s">
        <v>23</v>
      </c>
      <c r="AY278" s="151" t="s">
        <v>149</v>
      </c>
      <c r="BK278" s="153">
        <f>SUM(BK279:BK285)</f>
        <v>0</v>
      </c>
    </row>
    <row r="279" spans="2:65" s="1" customFormat="1" ht="31.5" customHeight="1">
      <c r="B279" s="125"/>
      <c r="C279" s="155" t="s">
        <v>392</v>
      </c>
      <c r="D279" s="155" t="s">
        <v>150</v>
      </c>
      <c r="E279" s="156" t="s">
        <v>393</v>
      </c>
      <c r="F279" s="263" t="s">
        <v>394</v>
      </c>
      <c r="G279" s="264"/>
      <c r="H279" s="264"/>
      <c r="I279" s="264"/>
      <c r="J279" s="157" t="s">
        <v>219</v>
      </c>
      <c r="K279" s="158">
        <v>33.391</v>
      </c>
      <c r="L279" s="258">
        <v>0</v>
      </c>
      <c r="M279" s="264"/>
      <c r="N279" s="265">
        <f>ROUND(L279*K279,2)</f>
        <v>0</v>
      </c>
      <c r="O279" s="264"/>
      <c r="P279" s="264"/>
      <c r="Q279" s="264"/>
      <c r="R279" s="127"/>
      <c r="T279" s="159" t="s">
        <v>21</v>
      </c>
      <c r="U279" s="42" t="s">
        <v>45</v>
      </c>
      <c r="V279" s="34"/>
      <c r="W279" s="160">
        <f>V279*K279</f>
        <v>0</v>
      </c>
      <c r="X279" s="160">
        <v>0</v>
      </c>
      <c r="Y279" s="160">
        <f>X279*K279</f>
        <v>0</v>
      </c>
      <c r="Z279" s="160">
        <v>0</v>
      </c>
      <c r="AA279" s="161">
        <f>Z279*K279</f>
        <v>0</v>
      </c>
      <c r="AR279" s="16" t="s">
        <v>154</v>
      </c>
      <c r="AT279" s="16" t="s">
        <v>150</v>
      </c>
      <c r="AU279" s="16" t="s">
        <v>98</v>
      </c>
      <c r="AY279" s="16" t="s">
        <v>149</v>
      </c>
      <c r="BE279" s="100">
        <f>IF(U279="základní",N279,0)</f>
        <v>0</v>
      </c>
      <c r="BF279" s="100">
        <f>IF(U279="snížená",N279,0)</f>
        <v>0</v>
      </c>
      <c r="BG279" s="100">
        <f>IF(U279="zákl. přenesená",N279,0)</f>
        <v>0</v>
      </c>
      <c r="BH279" s="100">
        <f>IF(U279="sníž. přenesená",N279,0)</f>
        <v>0</v>
      </c>
      <c r="BI279" s="100">
        <f>IF(U279="nulová",N279,0)</f>
        <v>0</v>
      </c>
      <c r="BJ279" s="16" t="s">
        <v>23</v>
      </c>
      <c r="BK279" s="100">
        <f>ROUND(L279*K279,2)</f>
        <v>0</v>
      </c>
      <c r="BL279" s="16" t="s">
        <v>154</v>
      </c>
      <c r="BM279" s="16" t="s">
        <v>395</v>
      </c>
    </row>
    <row r="280" spans="2:65" s="1" customFormat="1" ht="44.25" customHeight="1">
      <c r="B280" s="125"/>
      <c r="C280" s="155" t="s">
        <v>396</v>
      </c>
      <c r="D280" s="155" t="s">
        <v>150</v>
      </c>
      <c r="E280" s="156" t="s">
        <v>397</v>
      </c>
      <c r="F280" s="263" t="s">
        <v>398</v>
      </c>
      <c r="G280" s="264"/>
      <c r="H280" s="264"/>
      <c r="I280" s="264"/>
      <c r="J280" s="157" t="s">
        <v>219</v>
      </c>
      <c r="K280" s="158">
        <v>66.782</v>
      </c>
      <c r="L280" s="258">
        <v>0</v>
      </c>
      <c r="M280" s="264"/>
      <c r="N280" s="265">
        <f>ROUND(L280*K280,2)</f>
        <v>0</v>
      </c>
      <c r="O280" s="264"/>
      <c r="P280" s="264"/>
      <c r="Q280" s="264"/>
      <c r="R280" s="127"/>
      <c r="T280" s="159" t="s">
        <v>21</v>
      </c>
      <c r="U280" s="42" t="s">
        <v>45</v>
      </c>
      <c r="V280" s="34"/>
      <c r="W280" s="160">
        <f>V280*K280</f>
        <v>0</v>
      </c>
      <c r="X280" s="160">
        <v>0</v>
      </c>
      <c r="Y280" s="160">
        <f>X280*K280</f>
        <v>0</v>
      </c>
      <c r="Z280" s="160">
        <v>0</v>
      </c>
      <c r="AA280" s="161">
        <f>Z280*K280</f>
        <v>0</v>
      </c>
      <c r="AR280" s="16" t="s">
        <v>154</v>
      </c>
      <c r="AT280" s="16" t="s">
        <v>150</v>
      </c>
      <c r="AU280" s="16" t="s">
        <v>98</v>
      </c>
      <c r="AY280" s="16" t="s">
        <v>149</v>
      </c>
      <c r="BE280" s="100">
        <f>IF(U280="základní",N280,0)</f>
        <v>0</v>
      </c>
      <c r="BF280" s="100">
        <f>IF(U280="snížená",N280,0)</f>
        <v>0</v>
      </c>
      <c r="BG280" s="100">
        <f>IF(U280="zákl. přenesená",N280,0)</f>
        <v>0</v>
      </c>
      <c r="BH280" s="100">
        <f>IF(U280="sníž. přenesená",N280,0)</f>
        <v>0</v>
      </c>
      <c r="BI280" s="100">
        <f>IF(U280="nulová",N280,0)</f>
        <v>0</v>
      </c>
      <c r="BJ280" s="16" t="s">
        <v>23</v>
      </c>
      <c r="BK280" s="100">
        <f>ROUND(L280*K280,2)</f>
        <v>0</v>
      </c>
      <c r="BL280" s="16" t="s">
        <v>154</v>
      </c>
      <c r="BM280" s="16" t="s">
        <v>399</v>
      </c>
    </row>
    <row r="281" spans="2:51" s="11" customFormat="1" ht="22.5" customHeight="1">
      <c r="B281" s="170"/>
      <c r="C281" s="171"/>
      <c r="D281" s="171"/>
      <c r="E281" s="172" t="s">
        <v>21</v>
      </c>
      <c r="F281" s="273" t="s">
        <v>400</v>
      </c>
      <c r="G281" s="251"/>
      <c r="H281" s="251"/>
      <c r="I281" s="251"/>
      <c r="J281" s="171"/>
      <c r="K281" s="173">
        <v>66.782</v>
      </c>
      <c r="L281" s="171"/>
      <c r="M281" s="171"/>
      <c r="N281" s="171"/>
      <c r="O281" s="171"/>
      <c r="P281" s="171"/>
      <c r="Q281" s="171"/>
      <c r="R281" s="174"/>
      <c r="T281" s="175"/>
      <c r="U281" s="171"/>
      <c r="V281" s="171"/>
      <c r="W281" s="171"/>
      <c r="X281" s="171"/>
      <c r="Y281" s="171"/>
      <c r="Z281" s="171"/>
      <c r="AA281" s="176"/>
      <c r="AT281" s="177" t="s">
        <v>157</v>
      </c>
      <c r="AU281" s="177" t="s">
        <v>98</v>
      </c>
      <c r="AV281" s="11" t="s">
        <v>98</v>
      </c>
      <c r="AW281" s="11" t="s">
        <v>38</v>
      </c>
      <c r="AX281" s="11" t="s">
        <v>23</v>
      </c>
      <c r="AY281" s="177" t="s">
        <v>149</v>
      </c>
    </row>
    <row r="282" spans="2:65" s="1" customFormat="1" ht="31.5" customHeight="1">
      <c r="B282" s="125"/>
      <c r="C282" s="155" t="s">
        <v>401</v>
      </c>
      <c r="D282" s="155" t="s">
        <v>150</v>
      </c>
      <c r="E282" s="156" t="s">
        <v>402</v>
      </c>
      <c r="F282" s="263" t="s">
        <v>403</v>
      </c>
      <c r="G282" s="264"/>
      <c r="H282" s="264"/>
      <c r="I282" s="264"/>
      <c r="J282" s="157" t="s">
        <v>219</v>
      </c>
      <c r="K282" s="158">
        <v>33.391</v>
      </c>
      <c r="L282" s="258">
        <v>0</v>
      </c>
      <c r="M282" s="264"/>
      <c r="N282" s="265">
        <f>ROUND(L282*K282,2)</f>
        <v>0</v>
      </c>
      <c r="O282" s="264"/>
      <c r="P282" s="264"/>
      <c r="Q282" s="264"/>
      <c r="R282" s="127"/>
      <c r="T282" s="159" t="s">
        <v>21</v>
      </c>
      <c r="U282" s="42" t="s">
        <v>45</v>
      </c>
      <c r="V282" s="34"/>
      <c r="W282" s="160">
        <f>V282*K282</f>
        <v>0</v>
      </c>
      <c r="X282" s="160">
        <v>0</v>
      </c>
      <c r="Y282" s="160">
        <f>X282*K282</f>
        <v>0</v>
      </c>
      <c r="Z282" s="160">
        <v>0</v>
      </c>
      <c r="AA282" s="161">
        <f>Z282*K282</f>
        <v>0</v>
      </c>
      <c r="AR282" s="16" t="s">
        <v>154</v>
      </c>
      <c r="AT282" s="16" t="s">
        <v>150</v>
      </c>
      <c r="AU282" s="16" t="s">
        <v>98</v>
      </c>
      <c r="AY282" s="16" t="s">
        <v>149</v>
      </c>
      <c r="BE282" s="100">
        <f>IF(U282="základní",N282,0)</f>
        <v>0</v>
      </c>
      <c r="BF282" s="100">
        <f>IF(U282="snížená",N282,0)</f>
        <v>0</v>
      </c>
      <c r="BG282" s="100">
        <f>IF(U282="zákl. přenesená",N282,0)</f>
        <v>0</v>
      </c>
      <c r="BH282" s="100">
        <f>IF(U282="sníž. přenesená",N282,0)</f>
        <v>0</v>
      </c>
      <c r="BI282" s="100">
        <f>IF(U282="nulová",N282,0)</f>
        <v>0</v>
      </c>
      <c r="BJ282" s="16" t="s">
        <v>23</v>
      </c>
      <c r="BK282" s="100">
        <f>ROUND(L282*K282,2)</f>
        <v>0</v>
      </c>
      <c r="BL282" s="16" t="s">
        <v>154</v>
      </c>
      <c r="BM282" s="16" t="s">
        <v>404</v>
      </c>
    </row>
    <row r="283" spans="2:65" s="1" customFormat="1" ht="31.5" customHeight="1">
      <c r="B283" s="125"/>
      <c r="C283" s="155" t="s">
        <v>405</v>
      </c>
      <c r="D283" s="155" t="s">
        <v>150</v>
      </c>
      <c r="E283" s="156" t="s">
        <v>406</v>
      </c>
      <c r="F283" s="263" t="s">
        <v>407</v>
      </c>
      <c r="G283" s="264"/>
      <c r="H283" s="264"/>
      <c r="I283" s="264"/>
      <c r="J283" s="157" t="s">
        <v>219</v>
      </c>
      <c r="K283" s="158">
        <v>634.429</v>
      </c>
      <c r="L283" s="258">
        <v>0</v>
      </c>
      <c r="M283" s="264"/>
      <c r="N283" s="265">
        <f>ROUND(L283*K283,2)</f>
        <v>0</v>
      </c>
      <c r="O283" s="264"/>
      <c r="P283" s="264"/>
      <c r="Q283" s="264"/>
      <c r="R283" s="127"/>
      <c r="T283" s="159" t="s">
        <v>21</v>
      </c>
      <c r="U283" s="42" t="s">
        <v>45</v>
      </c>
      <c r="V283" s="34"/>
      <c r="W283" s="160">
        <f>V283*K283</f>
        <v>0</v>
      </c>
      <c r="X283" s="160">
        <v>0</v>
      </c>
      <c r="Y283" s="160">
        <f>X283*K283</f>
        <v>0</v>
      </c>
      <c r="Z283" s="160">
        <v>0</v>
      </c>
      <c r="AA283" s="161">
        <f>Z283*K283</f>
        <v>0</v>
      </c>
      <c r="AR283" s="16" t="s">
        <v>154</v>
      </c>
      <c r="AT283" s="16" t="s">
        <v>150</v>
      </c>
      <c r="AU283" s="16" t="s">
        <v>98</v>
      </c>
      <c r="AY283" s="16" t="s">
        <v>149</v>
      </c>
      <c r="BE283" s="100">
        <f>IF(U283="základní",N283,0)</f>
        <v>0</v>
      </c>
      <c r="BF283" s="100">
        <f>IF(U283="snížená",N283,0)</f>
        <v>0</v>
      </c>
      <c r="BG283" s="100">
        <f>IF(U283="zákl. přenesená",N283,0)</f>
        <v>0</v>
      </c>
      <c r="BH283" s="100">
        <f>IF(U283="sníž. přenesená",N283,0)</f>
        <v>0</v>
      </c>
      <c r="BI283" s="100">
        <f>IF(U283="nulová",N283,0)</f>
        <v>0</v>
      </c>
      <c r="BJ283" s="16" t="s">
        <v>23</v>
      </c>
      <c r="BK283" s="100">
        <f>ROUND(L283*K283,2)</f>
        <v>0</v>
      </c>
      <c r="BL283" s="16" t="s">
        <v>154</v>
      </c>
      <c r="BM283" s="16" t="s">
        <v>408</v>
      </c>
    </row>
    <row r="284" spans="2:51" s="11" customFormat="1" ht="22.5" customHeight="1">
      <c r="B284" s="170"/>
      <c r="C284" s="171"/>
      <c r="D284" s="171"/>
      <c r="E284" s="172" t="s">
        <v>21</v>
      </c>
      <c r="F284" s="273" t="s">
        <v>409</v>
      </c>
      <c r="G284" s="251"/>
      <c r="H284" s="251"/>
      <c r="I284" s="251"/>
      <c r="J284" s="171"/>
      <c r="K284" s="173">
        <v>634.429</v>
      </c>
      <c r="L284" s="171"/>
      <c r="M284" s="171"/>
      <c r="N284" s="171"/>
      <c r="O284" s="171"/>
      <c r="P284" s="171"/>
      <c r="Q284" s="171"/>
      <c r="R284" s="174"/>
      <c r="T284" s="175"/>
      <c r="U284" s="171"/>
      <c r="V284" s="171"/>
      <c r="W284" s="171"/>
      <c r="X284" s="171"/>
      <c r="Y284" s="171"/>
      <c r="Z284" s="171"/>
      <c r="AA284" s="176"/>
      <c r="AT284" s="177" t="s">
        <v>157</v>
      </c>
      <c r="AU284" s="177" t="s">
        <v>98</v>
      </c>
      <c r="AV284" s="11" t="s">
        <v>98</v>
      </c>
      <c r="AW284" s="11" t="s">
        <v>38</v>
      </c>
      <c r="AX284" s="11" t="s">
        <v>23</v>
      </c>
      <c r="AY284" s="177" t="s">
        <v>149</v>
      </c>
    </row>
    <row r="285" spans="2:65" s="1" customFormat="1" ht="31.5" customHeight="1">
      <c r="B285" s="125"/>
      <c r="C285" s="155" t="s">
        <v>410</v>
      </c>
      <c r="D285" s="155" t="s">
        <v>150</v>
      </c>
      <c r="E285" s="156" t="s">
        <v>411</v>
      </c>
      <c r="F285" s="263" t="s">
        <v>412</v>
      </c>
      <c r="G285" s="264"/>
      <c r="H285" s="264"/>
      <c r="I285" s="264"/>
      <c r="J285" s="157" t="s">
        <v>219</v>
      </c>
      <c r="K285" s="158">
        <v>33.391</v>
      </c>
      <c r="L285" s="258">
        <v>0</v>
      </c>
      <c r="M285" s="264"/>
      <c r="N285" s="265">
        <f>ROUND(L285*K285,2)</f>
        <v>0</v>
      </c>
      <c r="O285" s="264"/>
      <c r="P285" s="264"/>
      <c r="Q285" s="264"/>
      <c r="R285" s="127"/>
      <c r="T285" s="159" t="s">
        <v>21</v>
      </c>
      <c r="U285" s="42" t="s">
        <v>45</v>
      </c>
      <c r="V285" s="34"/>
      <c r="W285" s="160">
        <f>V285*K285</f>
        <v>0</v>
      </c>
      <c r="X285" s="160">
        <v>0</v>
      </c>
      <c r="Y285" s="160">
        <f>X285*K285</f>
        <v>0</v>
      </c>
      <c r="Z285" s="160">
        <v>0</v>
      </c>
      <c r="AA285" s="161">
        <f>Z285*K285</f>
        <v>0</v>
      </c>
      <c r="AR285" s="16" t="s">
        <v>154</v>
      </c>
      <c r="AT285" s="16" t="s">
        <v>150</v>
      </c>
      <c r="AU285" s="16" t="s">
        <v>98</v>
      </c>
      <c r="AY285" s="16" t="s">
        <v>149</v>
      </c>
      <c r="BE285" s="100">
        <f>IF(U285="základní",N285,0)</f>
        <v>0</v>
      </c>
      <c r="BF285" s="100">
        <f>IF(U285="snížená",N285,0)</f>
        <v>0</v>
      </c>
      <c r="BG285" s="100">
        <f>IF(U285="zákl. přenesená",N285,0)</f>
        <v>0</v>
      </c>
      <c r="BH285" s="100">
        <f>IF(U285="sníž. přenesená",N285,0)</f>
        <v>0</v>
      </c>
      <c r="BI285" s="100">
        <f>IF(U285="nulová",N285,0)</f>
        <v>0</v>
      </c>
      <c r="BJ285" s="16" t="s">
        <v>23</v>
      </c>
      <c r="BK285" s="100">
        <f>ROUND(L285*K285,2)</f>
        <v>0</v>
      </c>
      <c r="BL285" s="16" t="s">
        <v>154</v>
      </c>
      <c r="BM285" s="16" t="s">
        <v>413</v>
      </c>
    </row>
    <row r="286" spans="2:63" s="9" customFormat="1" ht="29.25" customHeight="1">
      <c r="B286" s="144"/>
      <c r="C286" s="145"/>
      <c r="D286" s="154" t="s">
        <v>115</v>
      </c>
      <c r="E286" s="154"/>
      <c r="F286" s="154"/>
      <c r="G286" s="154"/>
      <c r="H286" s="154"/>
      <c r="I286" s="154"/>
      <c r="J286" s="154"/>
      <c r="K286" s="154"/>
      <c r="L286" s="154"/>
      <c r="M286" s="154"/>
      <c r="N286" s="244">
        <f>BK286</f>
        <v>0</v>
      </c>
      <c r="O286" s="245"/>
      <c r="P286" s="245"/>
      <c r="Q286" s="245"/>
      <c r="R286" s="147"/>
      <c r="T286" s="148"/>
      <c r="U286" s="145"/>
      <c r="V286" s="145"/>
      <c r="W286" s="149">
        <f>SUM(W287:W288)</f>
        <v>0</v>
      </c>
      <c r="X286" s="145"/>
      <c r="Y286" s="149">
        <f>SUM(Y287:Y288)</f>
        <v>0</v>
      </c>
      <c r="Z286" s="145"/>
      <c r="AA286" s="150">
        <f>SUM(AA287:AA288)</f>
        <v>0</v>
      </c>
      <c r="AR286" s="151" t="s">
        <v>23</v>
      </c>
      <c r="AT286" s="152" t="s">
        <v>79</v>
      </c>
      <c r="AU286" s="152" t="s">
        <v>23</v>
      </c>
      <c r="AY286" s="151" t="s">
        <v>149</v>
      </c>
      <c r="BK286" s="153">
        <f>SUM(BK287:BK288)</f>
        <v>0</v>
      </c>
    </row>
    <row r="287" spans="2:65" s="1" customFormat="1" ht="22.5" customHeight="1">
      <c r="B287" s="125"/>
      <c r="C287" s="155" t="s">
        <v>414</v>
      </c>
      <c r="D287" s="155" t="s">
        <v>150</v>
      </c>
      <c r="E287" s="156" t="s">
        <v>415</v>
      </c>
      <c r="F287" s="263" t="s">
        <v>416</v>
      </c>
      <c r="G287" s="264"/>
      <c r="H287" s="264"/>
      <c r="I287" s="264"/>
      <c r="J287" s="157" t="s">
        <v>219</v>
      </c>
      <c r="K287" s="158">
        <v>67.97</v>
      </c>
      <c r="L287" s="258">
        <v>0</v>
      </c>
      <c r="M287" s="264"/>
      <c r="N287" s="265">
        <f>ROUND(L287*K287,2)</f>
        <v>0</v>
      </c>
      <c r="O287" s="264"/>
      <c r="P287" s="264"/>
      <c r="Q287" s="264"/>
      <c r="R287" s="127"/>
      <c r="T287" s="159" t="s">
        <v>21</v>
      </c>
      <c r="U287" s="42" t="s">
        <v>45</v>
      </c>
      <c r="V287" s="34"/>
      <c r="W287" s="160">
        <f>V287*K287</f>
        <v>0</v>
      </c>
      <c r="X287" s="160">
        <v>0</v>
      </c>
      <c r="Y287" s="160">
        <f>X287*K287</f>
        <v>0</v>
      </c>
      <c r="Z287" s="160">
        <v>0</v>
      </c>
      <c r="AA287" s="161">
        <f>Z287*K287</f>
        <v>0</v>
      </c>
      <c r="AR287" s="16" t="s">
        <v>154</v>
      </c>
      <c r="AT287" s="16" t="s">
        <v>150</v>
      </c>
      <c r="AU287" s="16" t="s">
        <v>98</v>
      </c>
      <c r="AY287" s="16" t="s">
        <v>149</v>
      </c>
      <c r="BE287" s="100">
        <f>IF(U287="základní",N287,0)</f>
        <v>0</v>
      </c>
      <c r="BF287" s="100">
        <f>IF(U287="snížená",N287,0)</f>
        <v>0</v>
      </c>
      <c r="BG287" s="100">
        <f>IF(U287="zákl. přenesená",N287,0)</f>
        <v>0</v>
      </c>
      <c r="BH287" s="100">
        <f>IF(U287="sníž. přenesená",N287,0)</f>
        <v>0</v>
      </c>
      <c r="BI287" s="100">
        <f>IF(U287="nulová",N287,0)</f>
        <v>0</v>
      </c>
      <c r="BJ287" s="16" t="s">
        <v>23</v>
      </c>
      <c r="BK287" s="100">
        <f>ROUND(L287*K287,2)</f>
        <v>0</v>
      </c>
      <c r="BL287" s="16" t="s">
        <v>154</v>
      </c>
      <c r="BM287" s="16" t="s">
        <v>417</v>
      </c>
    </row>
    <row r="288" spans="2:65" s="1" customFormat="1" ht="31.5" customHeight="1">
      <c r="B288" s="125"/>
      <c r="C288" s="155" t="s">
        <v>418</v>
      </c>
      <c r="D288" s="155" t="s">
        <v>150</v>
      </c>
      <c r="E288" s="156" t="s">
        <v>419</v>
      </c>
      <c r="F288" s="263" t="s">
        <v>420</v>
      </c>
      <c r="G288" s="264"/>
      <c r="H288" s="264"/>
      <c r="I288" s="264"/>
      <c r="J288" s="157" t="s">
        <v>219</v>
      </c>
      <c r="K288" s="158">
        <v>67.97</v>
      </c>
      <c r="L288" s="258">
        <v>0</v>
      </c>
      <c r="M288" s="264"/>
      <c r="N288" s="265">
        <f>ROUND(L288*K288,2)</f>
        <v>0</v>
      </c>
      <c r="O288" s="264"/>
      <c r="P288" s="264"/>
      <c r="Q288" s="264"/>
      <c r="R288" s="127"/>
      <c r="T288" s="159" t="s">
        <v>21</v>
      </c>
      <c r="U288" s="42" t="s">
        <v>45</v>
      </c>
      <c r="V288" s="34"/>
      <c r="W288" s="160">
        <f>V288*K288</f>
        <v>0</v>
      </c>
      <c r="X288" s="160">
        <v>0</v>
      </c>
      <c r="Y288" s="160">
        <f>X288*K288</f>
        <v>0</v>
      </c>
      <c r="Z288" s="160">
        <v>0</v>
      </c>
      <c r="AA288" s="161">
        <f>Z288*K288</f>
        <v>0</v>
      </c>
      <c r="AR288" s="16" t="s">
        <v>154</v>
      </c>
      <c r="AT288" s="16" t="s">
        <v>150</v>
      </c>
      <c r="AU288" s="16" t="s">
        <v>98</v>
      </c>
      <c r="AY288" s="16" t="s">
        <v>149</v>
      </c>
      <c r="BE288" s="100">
        <f>IF(U288="základní",N288,0)</f>
        <v>0</v>
      </c>
      <c r="BF288" s="100">
        <f>IF(U288="snížená",N288,0)</f>
        <v>0</v>
      </c>
      <c r="BG288" s="100">
        <f>IF(U288="zákl. přenesená",N288,0)</f>
        <v>0</v>
      </c>
      <c r="BH288" s="100">
        <f>IF(U288="sníž. přenesená",N288,0)</f>
        <v>0</v>
      </c>
      <c r="BI288" s="100">
        <f>IF(U288="nulová",N288,0)</f>
        <v>0</v>
      </c>
      <c r="BJ288" s="16" t="s">
        <v>23</v>
      </c>
      <c r="BK288" s="100">
        <f>ROUND(L288*K288,2)</f>
        <v>0</v>
      </c>
      <c r="BL288" s="16" t="s">
        <v>154</v>
      </c>
      <c r="BM288" s="16" t="s">
        <v>421</v>
      </c>
    </row>
    <row r="289" spans="2:63" s="9" customFormat="1" ht="36.75" customHeight="1">
      <c r="B289" s="144"/>
      <c r="C289" s="145"/>
      <c r="D289" s="146" t="s">
        <v>116</v>
      </c>
      <c r="E289" s="146"/>
      <c r="F289" s="146"/>
      <c r="G289" s="146"/>
      <c r="H289" s="146"/>
      <c r="I289" s="146"/>
      <c r="J289" s="146"/>
      <c r="K289" s="146"/>
      <c r="L289" s="146"/>
      <c r="M289" s="146"/>
      <c r="N289" s="274">
        <f>BK289</f>
        <v>0</v>
      </c>
      <c r="O289" s="275"/>
      <c r="P289" s="275"/>
      <c r="Q289" s="275"/>
      <c r="R289" s="147"/>
      <c r="T289" s="148"/>
      <c r="U289" s="145"/>
      <c r="V289" s="145"/>
      <c r="W289" s="149">
        <f>W290+W308+W312+W321+W326+W349</f>
        <v>0</v>
      </c>
      <c r="X289" s="145"/>
      <c r="Y289" s="149">
        <f>Y290+Y308+Y312+Y321+Y326+Y349</f>
        <v>1.5025591999999999</v>
      </c>
      <c r="Z289" s="145"/>
      <c r="AA289" s="150">
        <f>AA290+AA308+AA312+AA321+AA326+AA349</f>
        <v>2.161873</v>
      </c>
      <c r="AR289" s="151" t="s">
        <v>98</v>
      </c>
      <c r="AT289" s="152" t="s">
        <v>79</v>
      </c>
      <c r="AU289" s="152" t="s">
        <v>80</v>
      </c>
      <c r="AY289" s="151" t="s">
        <v>149</v>
      </c>
      <c r="BK289" s="153">
        <f>BK290+BK308+BK312+BK321+BK326+BK349</f>
        <v>0</v>
      </c>
    </row>
    <row r="290" spans="2:63" s="9" customFormat="1" ht="19.5" customHeight="1">
      <c r="B290" s="144"/>
      <c r="C290" s="145"/>
      <c r="D290" s="154" t="s">
        <v>117</v>
      </c>
      <c r="E290" s="154"/>
      <c r="F290" s="154"/>
      <c r="G290" s="154"/>
      <c r="H290" s="154"/>
      <c r="I290" s="154"/>
      <c r="J290" s="154"/>
      <c r="K290" s="154"/>
      <c r="L290" s="154"/>
      <c r="M290" s="154"/>
      <c r="N290" s="248">
        <f>BK290</f>
        <v>0</v>
      </c>
      <c r="O290" s="249"/>
      <c r="P290" s="249"/>
      <c r="Q290" s="249"/>
      <c r="R290" s="147"/>
      <c r="T290" s="148"/>
      <c r="U290" s="145"/>
      <c r="V290" s="145"/>
      <c r="W290" s="149">
        <f>SUM(W291:W307)</f>
        <v>0</v>
      </c>
      <c r="X290" s="145"/>
      <c r="Y290" s="149">
        <f>SUM(Y291:Y307)</f>
        <v>0.6498474999999999</v>
      </c>
      <c r="Z290" s="145"/>
      <c r="AA290" s="150">
        <f>SUM(AA291:AA307)</f>
        <v>0</v>
      </c>
      <c r="AR290" s="151" t="s">
        <v>98</v>
      </c>
      <c r="AT290" s="152" t="s">
        <v>79</v>
      </c>
      <c r="AU290" s="152" t="s">
        <v>23</v>
      </c>
      <c r="AY290" s="151" t="s">
        <v>149</v>
      </c>
      <c r="BK290" s="153">
        <f>SUM(BK291:BK307)</f>
        <v>0</v>
      </c>
    </row>
    <row r="291" spans="2:65" s="1" customFormat="1" ht="31.5" customHeight="1">
      <c r="B291" s="125"/>
      <c r="C291" s="155" t="s">
        <v>422</v>
      </c>
      <c r="D291" s="155" t="s">
        <v>150</v>
      </c>
      <c r="E291" s="156" t="s">
        <v>423</v>
      </c>
      <c r="F291" s="263" t="s">
        <v>424</v>
      </c>
      <c r="G291" s="264"/>
      <c r="H291" s="264"/>
      <c r="I291" s="264"/>
      <c r="J291" s="157" t="s">
        <v>153</v>
      </c>
      <c r="K291" s="158">
        <v>48.9</v>
      </c>
      <c r="L291" s="258">
        <v>0</v>
      </c>
      <c r="M291" s="264"/>
      <c r="N291" s="265">
        <f>ROUND(L291*K291,2)</f>
        <v>0</v>
      </c>
      <c r="O291" s="264"/>
      <c r="P291" s="264"/>
      <c r="Q291" s="264"/>
      <c r="R291" s="127"/>
      <c r="T291" s="159" t="s">
        <v>21</v>
      </c>
      <c r="U291" s="42" t="s">
        <v>45</v>
      </c>
      <c r="V291" s="34"/>
      <c r="W291" s="160">
        <f>V291*K291</f>
        <v>0</v>
      </c>
      <c r="X291" s="160">
        <v>0</v>
      </c>
      <c r="Y291" s="160">
        <f>X291*K291</f>
        <v>0</v>
      </c>
      <c r="Z291" s="160">
        <v>0</v>
      </c>
      <c r="AA291" s="161">
        <f>Z291*K291</f>
        <v>0</v>
      </c>
      <c r="AR291" s="16" t="s">
        <v>227</v>
      </c>
      <c r="AT291" s="16" t="s">
        <v>150</v>
      </c>
      <c r="AU291" s="16" t="s">
        <v>98</v>
      </c>
      <c r="AY291" s="16" t="s">
        <v>149</v>
      </c>
      <c r="BE291" s="100">
        <f>IF(U291="základní",N291,0)</f>
        <v>0</v>
      </c>
      <c r="BF291" s="100">
        <f>IF(U291="snížená",N291,0)</f>
        <v>0</v>
      </c>
      <c r="BG291" s="100">
        <f>IF(U291="zákl. přenesená",N291,0)</f>
        <v>0</v>
      </c>
      <c r="BH291" s="100">
        <f>IF(U291="sníž. přenesená",N291,0)</f>
        <v>0</v>
      </c>
      <c r="BI291" s="100">
        <f>IF(U291="nulová",N291,0)</f>
        <v>0</v>
      </c>
      <c r="BJ291" s="16" t="s">
        <v>23</v>
      </c>
      <c r="BK291" s="100">
        <f>ROUND(L291*K291,2)</f>
        <v>0</v>
      </c>
      <c r="BL291" s="16" t="s">
        <v>227</v>
      </c>
      <c r="BM291" s="16" t="s">
        <v>425</v>
      </c>
    </row>
    <row r="292" spans="2:51" s="10" customFormat="1" ht="22.5" customHeight="1">
      <c r="B292" s="162"/>
      <c r="C292" s="163"/>
      <c r="D292" s="163"/>
      <c r="E292" s="164" t="s">
        <v>21</v>
      </c>
      <c r="F292" s="266" t="s">
        <v>386</v>
      </c>
      <c r="G292" s="267"/>
      <c r="H292" s="267"/>
      <c r="I292" s="267"/>
      <c r="J292" s="163"/>
      <c r="K292" s="165" t="s">
        <v>21</v>
      </c>
      <c r="L292" s="163"/>
      <c r="M292" s="163"/>
      <c r="N292" s="163"/>
      <c r="O292" s="163"/>
      <c r="P292" s="163"/>
      <c r="Q292" s="163"/>
      <c r="R292" s="166"/>
      <c r="T292" s="167"/>
      <c r="U292" s="163"/>
      <c r="V292" s="163"/>
      <c r="W292" s="163"/>
      <c r="X292" s="163"/>
      <c r="Y292" s="163"/>
      <c r="Z292" s="163"/>
      <c r="AA292" s="168"/>
      <c r="AT292" s="169" t="s">
        <v>157</v>
      </c>
      <c r="AU292" s="169" t="s">
        <v>98</v>
      </c>
      <c r="AV292" s="10" t="s">
        <v>23</v>
      </c>
      <c r="AW292" s="10" t="s">
        <v>38</v>
      </c>
      <c r="AX292" s="10" t="s">
        <v>80</v>
      </c>
      <c r="AY292" s="169" t="s">
        <v>149</v>
      </c>
    </row>
    <row r="293" spans="2:51" s="11" customFormat="1" ht="22.5" customHeight="1">
      <c r="B293" s="170"/>
      <c r="C293" s="171"/>
      <c r="D293" s="171"/>
      <c r="E293" s="172" t="s">
        <v>21</v>
      </c>
      <c r="F293" s="250" t="s">
        <v>189</v>
      </c>
      <c r="G293" s="251"/>
      <c r="H293" s="251"/>
      <c r="I293" s="251"/>
      <c r="J293" s="171"/>
      <c r="K293" s="173">
        <v>48.9</v>
      </c>
      <c r="L293" s="171"/>
      <c r="M293" s="171"/>
      <c r="N293" s="171"/>
      <c r="O293" s="171"/>
      <c r="P293" s="171"/>
      <c r="Q293" s="171"/>
      <c r="R293" s="174"/>
      <c r="T293" s="175"/>
      <c r="U293" s="171"/>
      <c r="V293" s="171"/>
      <c r="W293" s="171"/>
      <c r="X293" s="171"/>
      <c r="Y293" s="171"/>
      <c r="Z293" s="171"/>
      <c r="AA293" s="176"/>
      <c r="AT293" s="177" t="s">
        <v>157</v>
      </c>
      <c r="AU293" s="177" t="s">
        <v>98</v>
      </c>
      <c r="AV293" s="11" t="s">
        <v>98</v>
      </c>
      <c r="AW293" s="11" t="s">
        <v>38</v>
      </c>
      <c r="AX293" s="11" t="s">
        <v>23</v>
      </c>
      <c r="AY293" s="177" t="s">
        <v>149</v>
      </c>
    </row>
    <row r="294" spans="2:65" s="1" customFormat="1" ht="22.5" customHeight="1">
      <c r="B294" s="125"/>
      <c r="C294" s="178" t="s">
        <v>426</v>
      </c>
      <c r="D294" s="178" t="s">
        <v>239</v>
      </c>
      <c r="E294" s="179" t="s">
        <v>427</v>
      </c>
      <c r="F294" s="270" t="s">
        <v>428</v>
      </c>
      <c r="G294" s="271"/>
      <c r="H294" s="271"/>
      <c r="I294" s="271"/>
      <c r="J294" s="180" t="s">
        <v>219</v>
      </c>
      <c r="K294" s="181">
        <v>0.017</v>
      </c>
      <c r="L294" s="272">
        <v>0</v>
      </c>
      <c r="M294" s="271"/>
      <c r="N294" s="269">
        <f>ROUND(L294*K294,2)</f>
        <v>0</v>
      </c>
      <c r="O294" s="264"/>
      <c r="P294" s="264"/>
      <c r="Q294" s="264"/>
      <c r="R294" s="127"/>
      <c r="T294" s="159" t="s">
        <v>21</v>
      </c>
      <c r="U294" s="42" t="s">
        <v>45</v>
      </c>
      <c r="V294" s="34"/>
      <c r="W294" s="160">
        <f>V294*K294</f>
        <v>0</v>
      </c>
      <c r="X294" s="160">
        <v>1</v>
      </c>
      <c r="Y294" s="160">
        <f>X294*K294</f>
        <v>0.017</v>
      </c>
      <c r="Z294" s="160">
        <v>0</v>
      </c>
      <c r="AA294" s="161">
        <f>Z294*K294</f>
        <v>0</v>
      </c>
      <c r="AR294" s="16" t="s">
        <v>316</v>
      </c>
      <c r="AT294" s="16" t="s">
        <v>239</v>
      </c>
      <c r="AU294" s="16" t="s">
        <v>98</v>
      </c>
      <c r="AY294" s="16" t="s">
        <v>149</v>
      </c>
      <c r="BE294" s="100">
        <f>IF(U294="základní",N294,0)</f>
        <v>0</v>
      </c>
      <c r="BF294" s="100">
        <f>IF(U294="snížená",N294,0)</f>
        <v>0</v>
      </c>
      <c r="BG294" s="100">
        <f>IF(U294="zákl. přenesená",N294,0)</f>
        <v>0</v>
      </c>
      <c r="BH294" s="100">
        <f>IF(U294="sníž. přenesená",N294,0)</f>
        <v>0</v>
      </c>
      <c r="BI294" s="100">
        <f>IF(U294="nulová",N294,0)</f>
        <v>0</v>
      </c>
      <c r="BJ294" s="16" t="s">
        <v>23</v>
      </c>
      <c r="BK294" s="100">
        <f>ROUND(L294*K294,2)</f>
        <v>0</v>
      </c>
      <c r="BL294" s="16" t="s">
        <v>227</v>
      </c>
      <c r="BM294" s="16" t="s">
        <v>429</v>
      </c>
    </row>
    <row r="295" spans="2:65" s="1" customFormat="1" ht="31.5" customHeight="1">
      <c r="B295" s="125"/>
      <c r="C295" s="155" t="s">
        <v>430</v>
      </c>
      <c r="D295" s="155" t="s">
        <v>150</v>
      </c>
      <c r="E295" s="156" t="s">
        <v>431</v>
      </c>
      <c r="F295" s="263" t="s">
        <v>432</v>
      </c>
      <c r="G295" s="264"/>
      <c r="H295" s="264"/>
      <c r="I295" s="264"/>
      <c r="J295" s="157" t="s">
        <v>153</v>
      </c>
      <c r="K295" s="158">
        <v>57.05</v>
      </c>
      <c r="L295" s="258">
        <v>0</v>
      </c>
      <c r="M295" s="264"/>
      <c r="N295" s="265">
        <f>ROUND(L295*K295,2)</f>
        <v>0</v>
      </c>
      <c r="O295" s="264"/>
      <c r="P295" s="264"/>
      <c r="Q295" s="264"/>
      <c r="R295" s="127"/>
      <c r="T295" s="159" t="s">
        <v>21</v>
      </c>
      <c r="U295" s="42" t="s">
        <v>45</v>
      </c>
      <c r="V295" s="34"/>
      <c r="W295" s="160">
        <f>V295*K295</f>
        <v>0</v>
      </c>
      <c r="X295" s="160">
        <v>0</v>
      </c>
      <c r="Y295" s="160">
        <f>X295*K295</f>
        <v>0</v>
      </c>
      <c r="Z295" s="160">
        <v>0</v>
      </c>
      <c r="AA295" s="161">
        <f>Z295*K295</f>
        <v>0</v>
      </c>
      <c r="AR295" s="16" t="s">
        <v>227</v>
      </c>
      <c r="AT295" s="16" t="s">
        <v>150</v>
      </c>
      <c r="AU295" s="16" t="s">
        <v>98</v>
      </c>
      <c r="AY295" s="16" t="s">
        <v>149</v>
      </c>
      <c r="BE295" s="100">
        <f>IF(U295="základní",N295,0)</f>
        <v>0</v>
      </c>
      <c r="BF295" s="100">
        <f>IF(U295="snížená",N295,0)</f>
        <v>0</v>
      </c>
      <c r="BG295" s="100">
        <f>IF(U295="zákl. přenesená",N295,0)</f>
        <v>0</v>
      </c>
      <c r="BH295" s="100">
        <f>IF(U295="sníž. přenesená",N295,0)</f>
        <v>0</v>
      </c>
      <c r="BI295" s="100">
        <f>IF(U295="nulová",N295,0)</f>
        <v>0</v>
      </c>
      <c r="BJ295" s="16" t="s">
        <v>23</v>
      </c>
      <c r="BK295" s="100">
        <f>ROUND(L295*K295,2)</f>
        <v>0</v>
      </c>
      <c r="BL295" s="16" t="s">
        <v>227</v>
      </c>
      <c r="BM295" s="16" t="s">
        <v>433</v>
      </c>
    </row>
    <row r="296" spans="2:51" s="11" customFormat="1" ht="22.5" customHeight="1">
      <c r="B296" s="170"/>
      <c r="C296" s="171"/>
      <c r="D296" s="171"/>
      <c r="E296" s="172" t="s">
        <v>21</v>
      </c>
      <c r="F296" s="273" t="s">
        <v>434</v>
      </c>
      <c r="G296" s="251"/>
      <c r="H296" s="251"/>
      <c r="I296" s="251"/>
      <c r="J296" s="171"/>
      <c r="K296" s="173">
        <v>57.05</v>
      </c>
      <c r="L296" s="171"/>
      <c r="M296" s="171"/>
      <c r="N296" s="171"/>
      <c r="O296" s="171"/>
      <c r="P296" s="171"/>
      <c r="Q296" s="171"/>
      <c r="R296" s="174"/>
      <c r="T296" s="175"/>
      <c r="U296" s="171"/>
      <c r="V296" s="171"/>
      <c r="W296" s="171"/>
      <c r="X296" s="171"/>
      <c r="Y296" s="171"/>
      <c r="Z296" s="171"/>
      <c r="AA296" s="176"/>
      <c r="AT296" s="177" t="s">
        <v>157</v>
      </c>
      <c r="AU296" s="177" t="s">
        <v>98</v>
      </c>
      <c r="AV296" s="11" t="s">
        <v>98</v>
      </c>
      <c r="AW296" s="11" t="s">
        <v>38</v>
      </c>
      <c r="AX296" s="11" t="s">
        <v>23</v>
      </c>
      <c r="AY296" s="177" t="s">
        <v>149</v>
      </c>
    </row>
    <row r="297" spans="2:65" s="1" customFormat="1" ht="22.5" customHeight="1">
      <c r="B297" s="125"/>
      <c r="C297" s="178" t="s">
        <v>435</v>
      </c>
      <c r="D297" s="178" t="s">
        <v>239</v>
      </c>
      <c r="E297" s="179" t="s">
        <v>436</v>
      </c>
      <c r="F297" s="270" t="s">
        <v>437</v>
      </c>
      <c r="G297" s="271"/>
      <c r="H297" s="271"/>
      <c r="I297" s="271"/>
      <c r="J297" s="180" t="s">
        <v>153</v>
      </c>
      <c r="K297" s="181">
        <v>68.46</v>
      </c>
      <c r="L297" s="272">
        <v>0</v>
      </c>
      <c r="M297" s="271"/>
      <c r="N297" s="269">
        <f>ROUND(L297*K297,2)</f>
        <v>0</v>
      </c>
      <c r="O297" s="264"/>
      <c r="P297" s="264"/>
      <c r="Q297" s="264"/>
      <c r="R297" s="127"/>
      <c r="T297" s="159" t="s">
        <v>21</v>
      </c>
      <c r="U297" s="42" t="s">
        <v>45</v>
      </c>
      <c r="V297" s="34"/>
      <c r="W297" s="160">
        <f>V297*K297</f>
        <v>0</v>
      </c>
      <c r="X297" s="160">
        <v>0.0003</v>
      </c>
      <c r="Y297" s="160">
        <f>X297*K297</f>
        <v>0.020537999999999997</v>
      </c>
      <c r="Z297" s="160">
        <v>0</v>
      </c>
      <c r="AA297" s="161">
        <f>Z297*K297</f>
        <v>0</v>
      </c>
      <c r="AR297" s="16" t="s">
        <v>316</v>
      </c>
      <c r="AT297" s="16" t="s">
        <v>239</v>
      </c>
      <c r="AU297" s="16" t="s">
        <v>98</v>
      </c>
      <c r="AY297" s="16" t="s">
        <v>149</v>
      </c>
      <c r="BE297" s="100">
        <f>IF(U297="základní",N297,0)</f>
        <v>0</v>
      </c>
      <c r="BF297" s="100">
        <f>IF(U297="snížená",N297,0)</f>
        <v>0</v>
      </c>
      <c r="BG297" s="100">
        <f>IF(U297="zákl. přenesená",N297,0)</f>
        <v>0</v>
      </c>
      <c r="BH297" s="100">
        <f>IF(U297="sníž. přenesená",N297,0)</f>
        <v>0</v>
      </c>
      <c r="BI297" s="100">
        <f>IF(U297="nulová",N297,0)</f>
        <v>0</v>
      </c>
      <c r="BJ297" s="16" t="s">
        <v>23</v>
      </c>
      <c r="BK297" s="100">
        <f>ROUND(L297*K297,2)</f>
        <v>0</v>
      </c>
      <c r="BL297" s="16" t="s">
        <v>227</v>
      </c>
      <c r="BM297" s="16" t="s">
        <v>438</v>
      </c>
    </row>
    <row r="298" spans="2:65" s="1" customFormat="1" ht="31.5" customHeight="1">
      <c r="B298" s="125"/>
      <c r="C298" s="155" t="s">
        <v>439</v>
      </c>
      <c r="D298" s="155" t="s">
        <v>150</v>
      </c>
      <c r="E298" s="156" t="s">
        <v>440</v>
      </c>
      <c r="F298" s="263" t="s">
        <v>441</v>
      </c>
      <c r="G298" s="264"/>
      <c r="H298" s="264"/>
      <c r="I298" s="264"/>
      <c r="J298" s="157" t="s">
        <v>153</v>
      </c>
      <c r="K298" s="158">
        <v>97.8</v>
      </c>
      <c r="L298" s="258">
        <v>0</v>
      </c>
      <c r="M298" s="264"/>
      <c r="N298" s="265">
        <f>ROUND(L298*K298,2)</f>
        <v>0</v>
      </c>
      <c r="O298" s="264"/>
      <c r="P298" s="264"/>
      <c r="Q298" s="264"/>
      <c r="R298" s="127"/>
      <c r="T298" s="159" t="s">
        <v>21</v>
      </c>
      <c r="U298" s="42" t="s">
        <v>45</v>
      </c>
      <c r="V298" s="34"/>
      <c r="W298" s="160">
        <f>V298*K298</f>
        <v>0</v>
      </c>
      <c r="X298" s="160">
        <v>0.0004</v>
      </c>
      <c r="Y298" s="160">
        <f>X298*K298</f>
        <v>0.03912</v>
      </c>
      <c r="Z298" s="160">
        <v>0</v>
      </c>
      <c r="AA298" s="161">
        <f>Z298*K298</f>
        <v>0</v>
      </c>
      <c r="AR298" s="16" t="s">
        <v>227</v>
      </c>
      <c r="AT298" s="16" t="s">
        <v>150</v>
      </c>
      <c r="AU298" s="16" t="s">
        <v>98</v>
      </c>
      <c r="AY298" s="16" t="s">
        <v>149</v>
      </c>
      <c r="BE298" s="100">
        <f>IF(U298="základní",N298,0)</f>
        <v>0</v>
      </c>
      <c r="BF298" s="100">
        <f>IF(U298="snížená",N298,0)</f>
        <v>0</v>
      </c>
      <c r="BG298" s="100">
        <f>IF(U298="zákl. přenesená",N298,0)</f>
        <v>0</v>
      </c>
      <c r="BH298" s="100">
        <f>IF(U298="sníž. přenesená",N298,0)</f>
        <v>0</v>
      </c>
      <c r="BI298" s="100">
        <f>IF(U298="nulová",N298,0)</f>
        <v>0</v>
      </c>
      <c r="BJ298" s="16" t="s">
        <v>23</v>
      </c>
      <c r="BK298" s="100">
        <f>ROUND(L298*K298,2)</f>
        <v>0</v>
      </c>
      <c r="BL298" s="16" t="s">
        <v>227</v>
      </c>
      <c r="BM298" s="16" t="s">
        <v>442</v>
      </c>
    </row>
    <row r="299" spans="2:51" s="10" customFormat="1" ht="22.5" customHeight="1">
      <c r="B299" s="162"/>
      <c r="C299" s="163"/>
      <c r="D299" s="163"/>
      <c r="E299" s="164" t="s">
        <v>21</v>
      </c>
      <c r="F299" s="266" t="s">
        <v>386</v>
      </c>
      <c r="G299" s="267"/>
      <c r="H299" s="267"/>
      <c r="I299" s="267"/>
      <c r="J299" s="163"/>
      <c r="K299" s="165" t="s">
        <v>21</v>
      </c>
      <c r="L299" s="163"/>
      <c r="M299" s="163"/>
      <c r="N299" s="163"/>
      <c r="O299" s="163"/>
      <c r="P299" s="163"/>
      <c r="Q299" s="163"/>
      <c r="R299" s="166"/>
      <c r="T299" s="167"/>
      <c r="U299" s="163"/>
      <c r="V299" s="163"/>
      <c r="W299" s="163"/>
      <c r="X299" s="163"/>
      <c r="Y299" s="163"/>
      <c r="Z299" s="163"/>
      <c r="AA299" s="168"/>
      <c r="AT299" s="169" t="s">
        <v>157</v>
      </c>
      <c r="AU299" s="169" t="s">
        <v>98</v>
      </c>
      <c r="AV299" s="10" t="s">
        <v>23</v>
      </c>
      <c r="AW299" s="10" t="s">
        <v>38</v>
      </c>
      <c r="AX299" s="10" t="s">
        <v>80</v>
      </c>
      <c r="AY299" s="169" t="s">
        <v>149</v>
      </c>
    </row>
    <row r="300" spans="2:51" s="11" customFormat="1" ht="22.5" customHeight="1">
      <c r="B300" s="170"/>
      <c r="C300" s="171"/>
      <c r="D300" s="171"/>
      <c r="E300" s="172" t="s">
        <v>21</v>
      </c>
      <c r="F300" s="250" t="s">
        <v>443</v>
      </c>
      <c r="G300" s="251"/>
      <c r="H300" s="251"/>
      <c r="I300" s="251"/>
      <c r="J300" s="171"/>
      <c r="K300" s="173">
        <v>97.8</v>
      </c>
      <c r="L300" s="171"/>
      <c r="M300" s="171"/>
      <c r="N300" s="171"/>
      <c r="O300" s="171"/>
      <c r="P300" s="171"/>
      <c r="Q300" s="171"/>
      <c r="R300" s="174"/>
      <c r="T300" s="175"/>
      <c r="U300" s="171"/>
      <c r="V300" s="171"/>
      <c r="W300" s="171"/>
      <c r="X300" s="171"/>
      <c r="Y300" s="171"/>
      <c r="Z300" s="171"/>
      <c r="AA300" s="176"/>
      <c r="AT300" s="177" t="s">
        <v>157</v>
      </c>
      <c r="AU300" s="177" t="s">
        <v>98</v>
      </c>
      <c r="AV300" s="11" t="s">
        <v>98</v>
      </c>
      <c r="AW300" s="11" t="s">
        <v>38</v>
      </c>
      <c r="AX300" s="11" t="s">
        <v>23</v>
      </c>
      <c r="AY300" s="177" t="s">
        <v>149</v>
      </c>
    </row>
    <row r="301" spans="2:65" s="1" customFormat="1" ht="22.5" customHeight="1">
      <c r="B301" s="125"/>
      <c r="C301" s="178" t="s">
        <v>444</v>
      </c>
      <c r="D301" s="178" t="s">
        <v>239</v>
      </c>
      <c r="E301" s="179" t="s">
        <v>445</v>
      </c>
      <c r="F301" s="270" t="s">
        <v>446</v>
      </c>
      <c r="G301" s="271"/>
      <c r="H301" s="271"/>
      <c r="I301" s="271"/>
      <c r="J301" s="180" t="s">
        <v>153</v>
      </c>
      <c r="K301" s="181">
        <v>117.36</v>
      </c>
      <c r="L301" s="272">
        <v>0</v>
      </c>
      <c r="M301" s="271"/>
      <c r="N301" s="269">
        <f>ROUND(L301*K301,2)</f>
        <v>0</v>
      </c>
      <c r="O301" s="264"/>
      <c r="P301" s="264"/>
      <c r="Q301" s="264"/>
      <c r="R301" s="127"/>
      <c r="T301" s="159" t="s">
        <v>21</v>
      </c>
      <c r="U301" s="42" t="s">
        <v>45</v>
      </c>
      <c r="V301" s="34"/>
      <c r="W301" s="160">
        <f>V301*K301</f>
        <v>0</v>
      </c>
      <c r="X301" s="160">
        <v>0.0045</v>
      </c>
      <c r="Y301" s="160">
        <f>X301*K301</f>
        <v>0.5281199999999999</v>
      </c>
      <c r="Z301" s="160">
        <v>0</v>
      </c>
      <c r="AA301" s="161">
        <f>Z301*K301</f>
        <v>0</v>
      </c>
      <c r="AR301" s="16" t="s">
        <v>316</v>
      </c>
      <c r="AT301" s="16" t="s">
        <v>239</v>
      </c>
      <c r="AU301" s="16" t="s">
        <v>98</v>
      </c>
      <c r="AY301" s="16" t="s">
        <v>149</v>
      </c>
      <c r="BE301" s="100">
        <f>IF(U301="základní",N301,0)</f>
        <v>0</v>
      </c>
      <c r="BF301" s="100">
        <f>IF(U301="snížená",N301,0)</f>
        <v>0</v>
      </c>
      <c r="BG301" s="100">
        <f>IF(U301="zákl. přenesená",N301,0)</f>
        <v>0</v>
      </c>
      <c r="BH301" s="100">
        <f>IF(U301="sníž. přenesená",N301,0)</f>
        <v>0</v>
      </c>
      <c r="BI301" s="100">
        <f>IF(U301="nulová",N301,0)</f>
        <v>0</v>
      </c>
      <c r="BJ301" s="16" t="s">
        <v>23</v>
      </c>
      <c r="BK301" s="100">
        <f>ROUND(L301*K301,2)</f>
        <v>0</v>
      </c>
      <c r="BL301" s="16" t="s">
        <v>227</v>
      </c>
      <c r="BM301" s="16" t="s">
        <v>447</v>
      </c>
    </row>
    <row r="302" spans="2:65" s="1" customFormat="1" ht="31.5" customHeight="1">
      <c r="B302" s="125"/>
      <c r="C302" s="155" t="s">
        <v>448</v>
      </c>
      <c r="D302" s="155" t="s">
        <v>150</v>
      </c>
      <c r="E302" s="156" t="s">
        <v>449</v>
      </c>
      <c r="F302" s="263" t="s">
        <v>450</v>
      </c>
      <c r="G302" s="264"/>
      <c r="H302" s="264"/>
      <c r="I302" s="264"/>
      <c r="J302" s="157" t="s">
        <v>153</v>
      </c>
      <c r="K302" s="158">
        <v>57.05</v>
      </c>
      <c r="L302" s="258">
        <v>0</v>
      </c>
      <c r="M302" s="264"/>
      <c r="N302" s="265">
        <f>ROUND(L302*K302,2)</f>
        <v>0</v>
      </c>
      <c r="O302" s="264"/>
      <c r="P302" s="264"/>
      <c r="Q302" s="264"/>
      <c r="R302" s="127"/>
      <c r="T302" s="159" t="s">
        <v>21</v>
      </c>
      <c r="U302" s="42" t="s">
        <v>45</v>
      </c>
      <c r="V302" s="34"/>
      <c r="W302" s="160">
        <f>V302*K302</f>
        <v>0</v>
      </c>
      <c r="X302" s="160">
        <v>0.00071</v>
      </c>
      <c r="Y302" s="160">
        <f>X302*K302</f>
        <v>0.0405055</v>
      </c>
      <c r="Z302" s="160">
        <v>0</v>
      </c>
      <c r="AA302" s="161">
        <f>Z302*K302</f>
        <v>0</v>
      </c>
      <c r="AR302" s="16" t="s">
        <v>227</v>
      </c>
      <c r="AT302" s="16" t="s">
        <v>150</v>
      </c>
      <c r="AU302" s="16" t="s">
        <v>98</v>
      </c>
      <c r="AY302" s="16" t="s">
        <v>149</v>
      </c>
      <c r="BE302" s="100">
        <f>IF(U302="základní",N302,0)</f>
        <v>0</v>
      </c>
      <c r="BF302" s="100">
        <f>IF(U302="snížená",N302,0)</f>
        <v>0</v>
      </c>
      <c r="BG302" s="100">
        <f>IF(U302="zákl. přenesená",N302,0)</f>
        <v>0</v>
      </c>
      <c r="BH302" s="100">
        <f>IF(U302="sníž. přenesená",N302,0)</f>
        <v>0</v>
      </c>
      <c r="BI302" s="100">
        <f>IF(U302="nulová",N302,0)</f>
        <v>0</v>
      </c>
      <c r="BJ302" s="16" t="s">
        <v>23</v>
      </c>
      <c r="BK302" s="100">
        <f>ROUND(L302*K302,2)</f>
        <v>0</v>
      </c>
      <c r="BL302" s="16" t="s">
        <v>227</v>
      </c>
      <c r="BM302" s="16" t="s">
        <v>451</v>
      </c>
    </row>
    <row r="303" spans="2:51" s="10" customFormat="1" ht="22.5" customHeight="1">
      <c r="B303" s="162"/>
      <c r="C303" s="163"/>
      <c r="D303" s="163"/>
      <c r="E303" s="164" t="s">
        <v>21</v>
      </c>
      <c r="F303" s="266" t="s">
        <v>452</v>
      </c>
      <c r="G303" s="267"/>
      <c r="H303" s="267"/>
      <c r="I303" s="267"/>
      <c r="J303" s="163"/>
      <c r="K303" s="165" t="s">
        <v>21</v>
      </c>
      <c r="L303" s="163"/>
      <c r="M303" s="163"/>
      <c r="N303" s="163"/>
      <c r="O303" s="163"/>
      <c r="P303" s="163"/>
      <c r="Q303" s="163"/>
      <c r="R303" s="166"/>
      <c r="T303" s="167"/>
      <c r="U303" s="163"/>
      <c r="V303" s="163"/>
      <c r="W303" s="163"/>
      <c r="X303" s="163"/>
      <c r="Y303" s="163"/>
      <c r="Z303" s="163"/>
      <c r="AA303" s="168"/>
      <c r="AT303" s="169" t="s">
        <v>157</v>
      </c>
      <c r="AU303" s="169" t="s">
        <v>98</v>
      </c>
      <c r="AV303" s="10" t="s">
        <v>23</v>
      </c>
      <c r="AW303" s="10" t="s">
        <v>38</v>
      </c>
      <c r="AX303" s="10" t="s">
        <v>80</v>
      </c>
      <c r="AY303" s="169" t="s">
        <v>149</v>
      </c>
    </row>
    <row r="304" spans="2:51" s="11" customFormat="1" ht="22.5" customHeight="1">
      <c r="B304" s="170"/>
      <c r="C304" s="171"/>
      <c r="D304" s="171"/>
      <c r="E304" s="172" t="s">
        <v>21</v>
      </c>
      <c r="F304" s="250" t="s">
        <v>434</v>
      </c>
      <c r="G304" s="251"/>
      <c r="H304" s="251"/>
      <c r="I304" s="251"/>
      <c r="J304" s="171"/>
      <c r="K304" s="173">
        <v>57.05</v>
      </c>
      <c r="L304" s="171"/>
      <c r="M304" s="171"/>
      <c r="N304" s="171"/>
      <c r="O304" s="171"/>
      <c r="P304" s="171"/>
      <c r="Q304" s="171"/>
      <c r="R304" s="174"/>
      <c r="T304" s="175"/>
      <c r="U304" s="171"/>
      <c r="V304" s="171"/>
      <c r="W304" s="171"/>
      <c r="X304" s="171"/>
      <c r="Y304" s="171"/>
      <c r="Z304" s="171"/>
      <c r="AA304" s="176"/>
      <c r="AT304" s="177" t="s">
        <v>157</v>
      </c>
      <c r="AU304" s="177" t="s">
        <v>98</v>
      </c>
      <c r="AV304" s="11" t="s">
        <v>98</v>
      </c>
      <c r="AW304" s="11" t="s">
        <v>38</v>
      </c>
      <c r="AX304" s="11" t="s">
        <v>23</v>
      </c>
      <c r="AY304" s="177" t="s">
        <v>149</v>
      </c>
    </row>
    <row r="305" spans="2:65" s="1" customFormat="1" ht="31.5" customHeight="1">
      <c r="B305" s="125"/>
      <c r="C305" s="155" t="s">
        <v>453</v>
      </c>
      <c r="D305" s="155" t="s">
        <v>150</v>
      </c>
      <c r="E305" s="156" t="s">
        <v>454</v>
      </c>
      <c r="F305" s="263" t="s">
        <v>455</v>
      </c>
      <c r="G305" s="264"/>
      <c r="H305" s="264"/>
      <c r="I305" s="264"/>
      <c r="J305" s="157" t="s">
        <v>268</v>
      </c>
      <c r="K305" s="158">
        <v>16.3</v>
      </c>
      <c r="L305" s="258">
        <v>0</v>
      </c>
      <c r="M305" s="264"/>
      <c r="N305" s="265">
        <f>ROUND(L305*K305,2)</f>
        <v>0</v>
      </c>
      <c r="O305" s="264"/>
      <c r="P305" s="264"/>
      <c r="Q305" s="264"/>
      <c r="R305" s="127"/>
      <c r="T305" s="159" t="s">
        <v>21</v>
      </c>
      <c r="U305" s="42" t="s">
        <v>45</v>
      </c>
      <c r="V305" s="34"/>
      <c r="W305" s="160">
        <f>V305*K305</f>
        <v>0</v>
      </c>
      <c r="X305" s="160">
        <v>0.00028</v>
      </c>
      <c r="Y305" s="160">
        <f>X305*K305</f>
        <v>0.0045639999999999995</v>
      </c>
      <c r="Z305" s="160">
        <v>0</v>
      </c>
      <c r="AA305" s="161">
        <f>Z305*K305</f>
        <v>0</v>
      </c>
      <c r="AR305" s="16" t="s">
        <v>227</v>
      </c>
      <c r="AT305" s="16" t="s">
        <v>150</v>
      </c>
      <c r="AU305" s="16" t="s">
        <v>98</v>
      </c>
      <c r="AY305" s="16" t="s">
        <v>149</v>
      </c>
      <c r="BE305" s="100">
        <f>IF(U305="základní",N305,0)</f>
        <v>0</v>
      </c>
      <c r="BF305" s="100">
        <f>IF(U305="snížená",N305,0)</f>
        <v>0</v>
      </c>
      <c r="BG305" s="100">
        <f>IF(U305="zákl. přenesená",N305,0)</f>
        <v>0</v>
      </c>
      <c r="BH305" s="100">
        <f>IF(U305="sníž. přenesená",N305,0)</f>
        <v>0</v>
      </c>
      <c r="BI305" s="100">
        <f>IF(U305="nulová",N305,0)</f>
        <v>0</v>
      </c>
      <c r="BJ305" s="16" t="s">
        <v>23</v>
      </c>
      <c r="BK305" s="100">
        <f>ROUND(L305*K305,2)</f>
        <v>0</v>
      </c>
      <c r="BL305" s="16" t="s">
        <v>227</v>
      </c>
      <c r="BM305" s="16" t="s">
        <v>456</v>
      </c>
    </row>
    <row r="306" spans="2:65" s="1" customFormat="1" ht="31.5" customHeight="1">
      <c r="B306" s="125"/>
      <c r="C306" s="155" t="s">
        <v>457</v>
      </c>
      <c r="D306" s="155" t="s">
        <v>150</v>
      </c>
      <c r="E306" s="156" t="s">
        <v>458</v>
      </c>
      <c r="F306" s="263" t="s">
        <v>459</v>
      </c>
      <c r="G306" s="264"/>
      <c r="H306" s="264"/>
      <c r="I306" s="264"/>
      <c r="J306" s="157" t="s">
        <v>460</v>
      </c>
      <c r="K306" s="190">
        <v>0</v>
      </c>
      <c r="L306" s="258">
        <v>0</v>
      </c>
      <c r="M306" s="264"/>
      <c r="N306" s="265">
        <f>ROUND(L306*K306,2)</f>
        <v>0</v>
      </c>
      <c r="O306" s="264"/>
      <c r="P306" s="264"/>
      <c r="Q306" s="264"/>
      <c r="R306" s="127"/>
      <c r="T306" s="159" t="s">
        <v>21</v>
      </c>
      <c r="U306" s="42" t="s">
        <v>45</v>
      </c>
      <c r="V306" s="34"/>
      <c r="W306" s="160">
        <f>V306*K306</f>
        <v>0</v>
      </c>
      <c r="X306" s="160">
        <v>0</v>
      </c>
      <c r="Y306" s="160">
        <f>X306*K306</f>
        <v>0</v>
      </c>
      <c r="Z306" s="160">
        <v>0</v>
      </c>
      <c r="AA306" s="161">
        <f>Z306*K306</f>
        <v>0</v>
      </c>
      <c r="AR306" s="16" t="s">
        <v>227</v>
      </c>
      <c r="AT306" s="16" t="s">
        <v>150</v>
      </c>
      <c r="AU306" s="16" t="s">
        <v>98</v>
      </c>
      <c r="AY306" s="16" t="s">
        <v>149</v>
      </c>
      <c r="BE306" s="100">
        <f>IF(U306="základní",N306,0)</f>
        <v>0</v>
      </c>
      <c r="BF306" s="100">
        <f>IF(U306="snížená",N306,0)</f>
        <v>0</v>
      </c>
      <c r="BG306" s="100">
        <f>IF(U306="zákl. přenesená",N306,0)</f>
        <v>0</v>
      </c>
      <c r="BH306" s="100">
        <f>IF(U306="sníž. přenesená",N306,0)</f>
        <v>0</v>
      </c>
      <c r="BI306" s="100">
        <f>IF(U306="nulová",N306,0)</f>
        <v>0</v>
      </c>
      <c r="BJ306" s="16" t="s">
        <v>23</v>
      </c>
      <c r="BK306" s="100">
        <f>ROUND(L306*K306,2)</f>
        <v>0</v>
      </c>
      <c r="BL306" s="16" t="s">
        <v>227</v>
      </c>
      <c r="BM306" s="16" t="s">
        <v>461</v>
      </c>
    </row>
    <row r="307" spans="2:65" s="1" customFormat="1" ht="31.5" customHeight="1">
      <c r="B307" s="125"/>
      <c r="C307" s="155" t="s">
        <v>462</v>
      </c>
      <c r="D307" s="155" t="s">
        <v>150</v>
      </c>
      <c r="E307" s="156" t="s">
        <v>463</v>
      </c>
      <c r="F307" s="263" t="s">
        <v>464</v>
      </c>
      <c r="G307" s="264"/>
      <c r="H307" s="264"/>
      <c r="I307" s="264"/>
      <c r="J307" s="157" t="s">
        <v>460</v>
      </c>
      <c r="K307" s="190">
        <v>0</v>
      </c>
      <c r="L307" s="258">
        <v>0</v>
      </c>
      <c r="M307" s="264"/>
      <c r="N307" s="265">
        <f>ROUND(L307*K307,2)</f>
        <v>0</v>
      </c>
      <c r="O307" s="264"/>
      <c r="P307" s="264"/>
      <c r="Q307" s="264"/>
      <c r="R307" s="127"/>
      <c r="T307" s="159" t="s">
        <v>21</v>
      </c>
      <c r="U307" s="42" t="s">
        <v>45</v>
      </c>
      <c r="V307" s="34"/>
      <c r="W307" s="160">
        <f>V307*K307</f>
        <v>0</v>
      </c>
      <c r="X307" s="160">
        <v>0</v>
      </c>
      <c r="Y307" s="160">
        <f>X307*K307</f>
        <v>0</v>
      </c>
      <c r="Z307" s="160">
        <v>0</v>
      </c>
      <c r="AA307" s="161">
        <f>Z307*K307</f>
        <v>0</v>
      </c>
      <c r="AR307" s="16" t="s">
        <v>227</v>
      </c>
      <c r="AT307" s="16" t="s">
        <v>150</v>
      </c>
      <c r="AU307" s="16" t="s">
        <v>98</v>
      </c>
      <c r="AY307" s="16" t="s">
        <v>149</v>
      </c>
      <c r="BE307" s="100">
        <f>IF(U307="základní",N307,0)</f>
        <v>0</v>
      </c>
      <c r="BF307" s="100">
        <f>IF(U307="snížená",N307,0)</f>
        <v>0</v>
      </c>
      <c r="BG307" s="100">
        <f>IF(U307="zákl. přenesená",N307,0)</f>
        <v>0</v>
      </c>
      <c r="BH307" s="100">
        <f>IF(U307="sníž. přenesená",N307,0)</f>
        <v>0</v>
      </c>
      <c r="BI307" s="100">
        <f>IF(U307="nulová",N307,0)</f>
        <v>0</v>
      </c>
      <c r="BJ307" s="16" t="s">
        <v>23</v>
      </c>
      <c r="BK307" s="100">
        <f>ROUND(L307*K307,2)</f>
        <v>0</v>
      </c>
      <c r="BL307" s="16" t="s">
        <v>227</v>
      </c>
      <c r="BM307" s="16" t="s">
        <v>465</v>
      </c>
    </row>
    <row r="308" spans="2:63" s="9" customFormat="1" ht="29.25" customHeight="1">
      <c r="B308" s="144"/>
      <c r="C308" s="145"/>
      <c r="D308" s="154" t="s">
        <v>118</v>
      </c>
      <c r="E308" s="154"/>
      <c r="F308" s="154"/>
      <c r="G308" s="154"/>
      <c r="H308" s="154"/>
      <c r="I308" s="154"/>
      <c r="J308" s="154"/>
      <c r="K308" s="154"/>
      <c r="L308" s="154"/>
      <c r="M308" s="154"/>
      <c r="N308" s="244">
        <f>BK308</f>
        <v>0</v>
      </c>
      <c r="O308" s="245"/>
      <c r="P308" s="245"/>
      <c r="Q308" s="245"/>
      <c r="R308" s="147"/>
      <c r="T308" s="148"/>
      <c r="U308" s="145"/>
      <c r="V308" s="145"/>
      <c r="W308" s="149">
        <f>SUM(W309:W311)</f>
        <v>0</v>
      </c>
      <c r="X308" s="145"/>
      <c r="Y308" s="149">
        <f>SUM(Y309:Y311)</f>
        <v>0</v>
      </c>
      <c r="Z308" s="145"/>
      <c r="AA308" s="150">
        <f>SUM(AA309:AA311)</f>
        <v>0.03522</v>
      </c>
      <c r="AR308" s="151" t="s">
        <v>98</v>
      </c>
      <c r="AT308" s="152" t="s">
        <v>79</v>
      </c>
      <c r="AU308" s="152" t="s">
        <v>23</v>
      </c>
      <c r="AY308" s="151" t="s">
        <v>149</v>
      </c>
      <c r="BK308" s="153">
        <f>SUM(BK309:BK311)</f>
        <v>0</v>
      </c>
    </row>
    <row r="309" spans="2:65" s="1" customFormat="1" ht="22.5" customHeight="1">
      <c r="B309" s="125"/>
      <c r="C309" s="155" t="s">
        <v>466</v>
      </c>
      <c r="D309" s="155" t="s">
        <v>150</v>
      </c>
      <c r="E309" s="156" t="s">
        <v>467</v>
      </c>
      <c r="F309" s="263" t="s">
        <v>468</v>
      </c>
      <c r="G309" s="264"/>
      <c r="H309" s="264"/>
      <c r="I309" s="264"/>
      <c r="J309" s="157" t="s">
        <v>323</v>
      </c>
      <c r="K309" s="158">
        <v>1</v>
      </c>
      <c r="L309" s="258">
        <v>0</v>
      </c>
      <c r="M309" s="264"/>
      <c r="N309" s="265">
        <f>ROUND(L309*K309,2)</f>
        <v>0</v>
      </c>
      <c r="O309" s="264"/>
      <c r="P309" s="264"/>
      <c r="Q309" s="264"/>
      <c r="R309" s="127"/>
      <c r="T309" s="159" t="s">
        <v>21</v>
      </c>
      <c r="U309" s="42" t="s">
        <v>45</v>
      </c>
      <c r="V309" s="34"/>
      <c r="W309" s="160">
        <f>V309*K309</f>
        <v>0</v>
      </c>
      <c r="X309" s="160">
        <v>0</v>
      </c>
      <c r="Y309" s="160">
        <f>X309*K309</f>
        <v>0</v>
      </c>
      <c r="Z309" s="160">
        <v>0.03522</v>
      </c>
      <c r="AA309" s="161">
        <f>Z309*K309</f>
        <v>0.03522</v>
      </c>
      <c r="AR309" s="16" t="s">
        <v>227</v>
      </c>
      <c r="AT309" s="16" t="s">
        <v>150</v>
      </c>
      <c r="AU309" s="16" t="s">
        <v>98</v>
      </c>
      <c r="AY309" s="16" t="s">
        <v>149</v>
      </c>
      <c r="BE309" s="100">
        <f>IF(U309="základní",N309,0)</f>
        <v>0</v>
      </c>
      <c r="BF309" s="100">
        <f>IF(U309="snížená",N309,0)</f>
        <v>0</v>
      </c>
      <c r="BG309" s="100">
        <f>IF(U309="zákl. přenesená",N309,0)</f>
        <v>0</v>
      </c>
      <c r="BH309" s="100">
        <f>IF(U309="sníž. přenesená",N309,0)</f>
        <v>0</v>
      </c>
      <c r="BI309" s="100">
        <f>IF(U309="nulová",N309,0)</f>
        <v>0</v>
      </c>
      <c r="BJ309" s="16" t="s">
        <v>23</v>
      </c>
      <c r="BK309" s="100">
        <f>ROUND(L309*K309,2)</f>
        <v>0</v>
      </c>
      <c r="BL309" s="16" t="s">
        <v>227</v>
      </c>
      <c r="BM309" s="16" t="s">
        <v>469</v>
      </c>
    </row>
    <row r="310" spans="2:51" s="10" customFormat="1" ht="22.5" customHeight="1">
      <c r="B310" s="162"/>
      <c r="C310" s="163"/>
      <c r="D310" s="163"/>
      <c r="E310" s="164" t="s">
        <v>21</v>
      </c>
      <c r="F310" s="266" t="s">
        <v>470</v>
      </c>
      <c r="G310" s="267"/>
      <c r="H310" s="267"/>
      <c r="I310" s="267"/>
      <c r="J310" s="163"/>
      <c r="K310" s="165" t="s">
        <v>21</v>
      </c>
      <c r="L310" s="163"/>
      <c r="M310" s="163"/>
      <c r="N310" s="163"/>
      <c r="O310" s="163"/>
      <c r="P310" s="163"/>
      <c r="Q310" s="163"/>
      <c r="R310" s="166"/>
      <c r="T310" s="167"/>
      <c r="U310" s="163"/>
      <c r="V310" s="163"/>
      <c r="W310" s="163"/>
      <c r="X310" s="163"/>
      <c r="Y310" s="163"/>
      <c r="Z310" s="163"/>
      <c r="AA310" s="168"/>
      <c r="AT310" s="169" t="s">
        <v>157</v>
      </c>
      <c r="AU310" s="169" t="s">
        <v>98</v>
      </c>
      <c r="AV310" s="10" t="s">
        <v>23</v>
      </c>
      <c r="AW310" s="10" t="s">
        <v>38</v>
      </c>
      <c r="AX310" s="10" t="s">
        <v>80</v>
      </c>
      <c r="AY310" s="169" t="s">
        <v>149</v>
      </c>
    </row>
    <row r="311" spans="2:51" s="11" customFormat="1" ht="22.5" customHeight="1">
      <c r="B311" s="170"/>
      <c r="C311" s="171"/>
      <c r="D311" s="171"/>
      <c r="E311" s="172" t="s">
        <v>21</v>
      </c>
      <c r="F311" s="250" t="s">
        <v>23</v>
      </c>
      <c r="G311" s="251"/>
      <c r="H311" s="251"/>
      <c r="I311" s="251"/>
      <c r="J311" s="171"/>
      <c r="K311" s="173">
        <v>1</v>
      </c>
      <c r="L311" s="171"/>
      <c r="M311" s="171"/>
      <c r="N311" s="171"/>
      <c r="O311" s="171"/>
      <c r="P311" s="171"/>
      <c r="Q311" s="171"/>
      <c r="R311" s="174"/>
      <c r="T311" s="175"/>
      <c r="U311" s="171"/>
      <c r="V311" s="171"/>
      <c r="W311" s="171"/>
      <c r="X311" s="171"/>
      <c r="Y311" s="171"/>
      <c r="Z311" s="171"/>
      <c r="AA311" s="176"/>
      <c r="AT311" s="177" t="s">
        <v>157</v>
      </c>
      <c r="AU311" s="177" t="s">
        <v>98</v>
      </c>
      <c r="AV311" s="11" t="s">
        <v>98</v>
      </c>
      <c r="AW311" s="11" t="s">
        <v>38</v>
      </c>
      <c r="AX311" s="11" t="s">
        <v>23</v>
      </c>
      <c r="AY311" s="177" t="s">
        <v>149</v>
      </c>
    </row>
    <row r="312" spans="2:63" s="9" customFormat="1" ht="29.25" customHeight="1">
      <c r="B312" s="144"/>
      <c r="C312" s="145"/>
      <c r="D312" s="154" t="s">
        <v>119</v>
      </c>
      <c r="E312" s="154"/>
      <c r="F312" s="154"/>
      <c r="G312" s="154"/>
      <c r="H312" s="154"/>
      <c r="I312" s="154"/>
      <c r="J312" s="154"/>
      <c r="K312" s="154"/>
      <c r="L312" s="154"/>
      <c r="M312" s="154"/>
      <c r="N312" s="248">
        <f>BK312</f>
        <v>0</v>
      </c>
      <c r="O312" s="249"/>
      <c r="P312" s="249"/>
      <c r="Q312" s="249"/>
      <c r="R312" s="147"/>
      <c r="T312" s="148"/>
      <c r="U312" s="145"/>
      <c r="V312" s="145"/>
      <c r="W312" s="149">
        <f>SUM(W313:W320)</f>
        <v>0</v>
      </c>
      <c r="X312" s="145"/>
      <c r="Y312" s="149">
        <f>SUM(Y313:Y320)</f>
        <v>0.009933</v>
      </c>
      <c r="Z312" s="145"/>
      <c r="AA312" s="150">
        <f>SUM(AA313:AA320)</f>
        <v>0.001653</v>
      </c>
      <c r="AR312" s="151" t="s">
        <v>98</v>
      </c>
      <c r="AT312" s="152" t="s">
        <v>79</v>
      </c>
      <c r="AU312" s="152" t="s">
        <v>23</v>
      </c>
      <c r="AY312" s="151" t="s">
        <v>149</v>
      </c>
      <c r="BK312" s="153">
        <f>SUM(BK313:BK320)</f>
        <v>0</v>
      </c>
    </row>
    <row r="313" spans="2:65" s="1" customFormat="1" ht="22.5" customHeight="1">
      <c r="B313" s="125"/>
      <c r="C313" s="155" t="s">
        <v>471</v>
      </c>
      <c r="D313" s="155" t="s">
        <v>150</v>
      </c>
      <c r="E313" s="156" t="s">
        <v>472</v>
      </c>
      <c r="F313" s="263" t="s">
        <v>473</v>
      </c>
      <c r="G313" s="264"/>
      <c r="H313" s="264"/>
      <c r="I313" s="264"/>
      <c r="J313" s="157" t="s">
        <v>268</v>
      </c>
      <c r="K313" s="158">
        <v>5.7</v>
      </c>
      <c r="L313" s="258">
        <v>0</v>
      </c>
      <c r="M313" s="264"/>
      <c r="N313" s="265">
        <f aca="true" t="shared" si="15" ref="N313:N320">ROUND(L313*K313,2)</f>
        <v>0</v>
      </c>
      <c r="O313" s="264"/>
      <c r="P313" s="264"/>
      <c r="Q313" s="264"/>
      <c r="R313" s="127"/>
      <c r="T313" s="159" t="s">
        <v>21</v>
      </c>
      <c r="U313" s="42" t="s">
        <v>45</v>
      </c>
      <c r="V313" s="34"/>
      <c r="W313" s="160">
        <f aca="true" t="shared" si="16" ref="W313:W320">V313*K313</f>
        <v>0</v>
      </c>
      <c r="X313" s="160">
        <v>0</v>
      </c>
      <c r="Y313" s="160">
        <f aca="true" t="shared" si="17" ref="Y313:Y320">X313*K313</f>
        <v>0</v>
      </c>
      <c r="Z313" s="160">
        <v>0.00029</v>
      </c>
      <c r="AA313" s="161">
        <f aca="true" t="shared" si="18" ref="AA313:AA320">Z313*K313</f>
        <v>0.001653</v>
      </c>
      <c r="AR313" s="16" t="s">
        <v>227</v>
      </c>
      <c r="AT313" s="16" t="s">
        <v>150</v>
      </c>
      <c r="AU313" s="16" t="s">
        <v>98</v>
      </c>
      <c r="AY313" s="16" t="s">
        <v>149</v>
      </c>
      <c r="BE313" s="100">
        <f aca="true" t="shared" si="19" ref="BE313:BE320">IF(U313="základní",N313,0)</f>
        <v>0</v>
      </c>
      <c r="BF313" s="100">
        <f aca="true" t="shared" si="20" ref="BF313:BF320">IF(U313="snížená",N313,0)</f>
        <v>0</v>
      </c>
      <c r="BG313" s="100">
        <f aca="true" t="shared" si="21" ref="BG313:BG320">IF(U313="zákl. přenesená",N313,0)</f>
        <v>0</v>
      </c>
      <c r="BH313" s="100">
        <f aca="true" t="shared" si="22" ref="BH313:BH320">IF(U313="sníž. přenesená",N313,0)</f>
        <v>0</v>
      </c>
      <c r="BI313" s="100">
        <f aca="true" t="shared" si="23" ref="BI313:BI320">IF(U313="nulová",N313,0)</f>
        <v>0</v>
      </c>
      <c r="BJ313" s="16" t="s">
        <v>23</v>
      </c>
      <c r="BK313" s="100">
        <f aca="true" t="shared" si="24" ref="BK313:BK320">ROUND(L313*K313,2)</f>
        <v>0</v>
      </c>
      <c r="BL313" s="16" t="s">
        <v>227</v>
      </c>
      <c r="BM313" s="16" t="s">
        <v>474</v>
      </c>
    </row>
    <row r="314" spans="2:65" s="1" customFormat="1" ht="22.5" customHeight="1">
      <c r="B314" s="125"/>
      <c r="C314" s="155" t="s">
        <v>475</v>
      </c>
      <c r="D314" s="155" t="s">
        <v>150</v>
      </c>
      <c r="E314" s="156" t="s">
        <v>476</v>
      </c>
      <c r="F314" s="263" t="s">
        <v>477</v>
      </c>
      <c r="G314" s="264"/>
      <c r="H314" s="264"/>
      <c r="I314" s="264"/>
      <c r="J314" s="157" t="s">
        <v>323</v>
      </c>
      <c r="K314" s="158">
        <v>1</v>
      </c>
      <c r="L314" s="258">
        <v>0</v>
      </c>
      <c r="M314" s="264"/>
      <c r="N314" s="265">
        <f t="shared" si="15"/>
        <v>0</v>
      </c>
      <c r="O314" s="264"/>
      <c r="P314" s="264"/>
      <c r="Q314" s="264"/>
      <c r="R314" s="127"/>
      <c r="T314" s="159" t="s">
        <v>21</v>
      </c>
      <c r="U314" s="42" t="s">
        <v>45</v>
      </c>
      <c r="V314" s="34"/>
      <c r="W314" s="160">
        <f t="shared" si="16"/>
        <v>0</v>
      </c>
      <c r="X314" s="160">
        <v>0.0003</v>
      </c>
      <c r="Y314" s="160">
        <f t="shared" si="17"/>
        <v>0.0003</v>
      </c>
      <c r="Z314" s="160">
        <v>0</v>
      </c>
      <c r="AA314" s="161">
        <f t="shared" si="18"/>
        <v>0</v>
      </c>
      <c r="AR314" s="16" t="s">
        <v>227</v>
      </c>
      <c r="AT314" s="16" t="s">
        <v>150</v>
      </c>
      <c r="AU314" s="16" t="s">
        <v>98</v>
      </c>
      <c r="AY314" s="16" t="s">
        <v>149</v>
      </c>
      <c r="BE314" s="100">
        <f t="shared" si="19"/>
        <v>0</v>
      </c>
      <c r="BF314" s="100">
        <f t="shared" si="20"/>
        <v>0</v>
      </c>
      <c r="BG314" s="100">
        <f t="shared" si="21"/>
        <v>0</v>
      </c>
      <c r="BH314" s="100">
        <f t="shared" si="22"/>
        <v>0</v>
      </c>
      <c r="BI314" s="100">
        <f t="shared" si="23"/>
        <v>0</v>
      </c>
      <c r="BJ314" s="16" t="s">
        <v>23</v>
      </c>
      <c r="BK314" s="100">
        <f t="shared" si="24"/>
        <v>0</v>
      </c>
      <c r="BL314" s="16" t="s">
        <v>227</v>
      </c>
      <c r="BM314" s="16" t="s">
        <v>478</v>
      </c>
    </row>
    <row r="315" spans="2:65" s="1" customFormat="1" ht="31.5" customHeight="1">
      <c r="B315" s="125"/>
      <c r="C315" s="155" t="s">
        <v>479</v>
      </c>
      <c r="D315" s="155" t="s">
        <v>150</v>
      </c>
      <c r="E315" s="156" t="s">
        <v>480</v>
      </c>
      <c r="F315" s="263" t="s">
        <v>481</v>
      </c>
      <c r="G315" s="264"/>
      <c r="H315" s="264"/>
      <c r="I315" s="264"/>
      <c r="J315" s="157" t="s">
        <v>268</v>
      </c>
      <c r="K315" s="158">
        <v>5.7</v>
      </c>
      <c r="L315" s="258">
        <v>0</v>
      </c>
      <c r="M315" s="264"/>
      <c r="N315" s="265">
        <f t="shared" si="15"/>
        <v>0</v>
      </c>
      <c r="O315" s="264"/>
      <c r="P315" s="264"/>
      <c r="Q315" s="264"/>
      <c r="R315" s="127"/>
      <c r="T315" s="159" t="s">
        <v>21</v>
      </c>
      <c r="U315" s="42" t="s">
        <v>45</v>
      </c>
      <c r="V315" s="34"/>
      <c r="W315" s="160">
        <f t="shared" si="16"/>
        <v>0</v>
      </c>
      <c r="X315" s="160">
        <v>0.00119</v>
      </c>
      <c r="Y315" s="160">
        <f t="shared" si="17"/>
        <v>0.006783000000000001</v>
      </c>
      <c r="Z315" s="160">
        <v>0</v>
      </c>
      <c r="AA315" s="161">
        <f t="shared" si="18"/>
        <v>0</v>
      </c>
      <c r="AR315" s="16" t="s">
        <v>227</v>
      </c>
      <c r="AT315" s="16" t="s">
        <v>150</v>
      </c>
      <c r="AU315" s="16" t="s">
        <v>98</v>
      </c>
      <c r="AY315" s="16" t="s">
        <v>149</v>
      </c>
      <c r="BE315" s="100">
        <f t="shared" si="19"/>
        <v>0</v>
      </c>
      <c r="BF315" s="100">
        <f t="shared" si="20"/>
        <v>0</v>
      </c>
      <c r="BG315" s="100">
        <f t="shared" si="21"/>
        <v>0</v>
      </c>
      <c r="BH315" s="100">
        <f t="shared" si="22"/>
        <v>0</v>
      </c>
      <c r="BI315" s="100">
        <f t="shared" si="23"/>
        <v>0</v>
      </c>
      <c r="BJ315" s="16" t="s">
        <v>23</v>
      </c>
      <c r="BK315" s="100">
        <f t="shared" si="24"/>
        <v>0</v>
      </c>
      <c r="BL315" s="16" t="s">
        <v>227</v>
      </c>
      <c r="BM315" s="16" t="s">
        <v>482</v>
      </c>
    </row>
    <row r="316" spans="2:65" s="1" customFormat="1" ht="31.5" customHeight="1">
      <c r="B316" s="125"/>
      <c r="C316" s="155" t="s">
        <v>483</v>
      </c>
      <c r="D316" s="155" t="s">
        <v>150</v>
      </c>
      <c r="E316" s="156" t="s">
        <v>484</v>
      </c>
      <c r="F316" s="263" t="s">
        <v>485</v>
      </c>
      <c r="G316" s="264"/>
      <c r="H316" s="264"/>
      <c r="I316" s="264"/>
      <c r="J316" s="157" t="s">
        <v>268</v>
      </c>
      <c r="K316" s="158">
        <v>5.7</v>
      </c>
      <c r="L316" s="258">
        <v>0</v>
      </c>
      <c r="M316" s="264"/>
      <c r="N316" s="265">
        <f t="shared" si="15"/>
        <v>0</v>
      </c>
      <c r="O316" s="264"/>
      <c r="P316" s="264"/>
      <c r="Q316" s="264"/>
      <c r="R316" s="127"/>
      <c r="T316" s="159" t="s">
        <v>21</v>
      </c>
      <c r="U316" s="42" t="s">
        <v>45</v>
      </c>
      <c r="V316" s="34"/>
      <c r="W316" s="160">
        <f t="shared" si="16"/>
        <v>0</v>
      </c>
      <c r="X316" s="160">
        <v>9E-05</v>
      </c>
      <c r="Y316" s="160">
        <f t="shared" si="17"/>
        <v>0.000513</v>
      </c>
      <c r="Z316" s="160">
        <v>0</v>
      </c>
      <c r="AA316" s="161">
        <f t="shared" si="18"/>
        <v>0</v>
      </c>
      <c r="AR316" s="16" t="s">
        <v>227</v>
      </c>
      <c r="AT316" s="16" t="s">
        <v>150</v>
      </c>
      <c r="AU316" s="16" t="s">
        <v>98</v>
      </c>
      <c r="AY316" s="16" t="s">
        <v>149</v>
      </c>
      <c r="BE316" s="100">
        <f t="shared" si="19"/>
        <v>0</v>
      </c>
      <c r="BF316" s="100">
        <f t="shared" si="20"/>
        <v>0</v>
      </c>
      <c r="BG316" s="100">
        <f t="shared" si="21"/>
        <v>0</v>
      </c>
      <c r="BH316" s="100">
        <f t="shared" si="22"/>
        <v>0</v>
      </c>
      <c r="BI316" s="100">
        <f t="shared" si="23"/>
        <v>0</v>
      </c>
      <c r="BJ316" s="16" t="s">
        <v>23</v>
      </c>
      <c r="BK316" s="100">
        <f t="shared" si="24"/>
        <v>0</v>
      </c>
      <c r="BL316" s="16" t="s">
        <v>227</v>
      </c>
      <c r="BM316" s="16" t="s">
        <v>486</v>
      </c>
    </row>
    <row r="317" spans="2:65" s="1" customFormat="1" ht="31.5" customHeight="1">
      <c r="B317" s="125"/>
      <c r="C317" s="155" t="s">
        <v>487</v>
      </c>
      <c r="D317" s="155" t="s">
        <v>150</v>
      </c>
      <c r="E317" s="156" t="s">
        <v>488</v>
      </c>
      <c r="F317" s="263" t="s">
        <v>489</v>
      </c>
      <c r="G317" s="264"/>
      <c r="H317" s="264"/>
      <c r="I317" s="264"/>
      <c r="J317" s="157" t="s">
        <v>268</v>
      </c>
      <c r="K317" s="158">
        <v>5.7</v>
      </c>
      <c r="L317" s="258">
        <v>0</v>
      </c>
      <c r="M317" s="264"/>
      <c r="N317" s="265">
        <f t="shared" si="15"/>
        <v>0</v>
      </c>
      <c r="O317" s="264"/>
      <c r="P317" s="264"/>
      <c r="Q317" s="264"/>
      <c r="R317" s="127"/>
      <c r="T317" s="159" t="s">
        <v>21</v>
      </c>
      <c r="U317" s="42" t="s">
        <v>45</v>
      </c>
      <c r="V317" s="34"/>
      <c r="W317" s="160">
        <f t="shared" si="16"/>
        <v>0</v>
      </c>
      <c r="X317" s="160">
        <v>0.0004</v>
      </c>
      <c r="Y317" s="160">
        <f t="shared" si="17"/>
        <v>0.0022800000000000003</v>
      </c>
      <c r="Z317" s="160">
        <v>0</v>
      </c>
      <c r="AA317" s="161">
        <f t="shared" si="18"/>
        <v>0</v>
      </c>
      <c r="AR317" s="16" t="s">
        <v>227</v>
      </c>
      <c r="AT317" s="16" t="s">
        <v>150</v>
      </c>
      <c r="AU317" s="16" t="s">
        <v>98</v>
      </c>
      <c r="AY317" s="16" t="s">
        <v>149</v>
      </c>
      <c r="BE317" s="100">
        <f t="shared" si="19"/>
        <v>0</v>
      </c>
      <c r="BF317" s="100">
        <f t="shared" si="20"/>
        <v>0</v>
      </c>
      <c r="BG317" s="100">
        <f t="shared" si="21"/>
        <v>0</v>
      </c>
      <c r="BH317" s="100">
        <f t="shared" si="22"/>
        <v>0</v>
      </c>
      <c r="BI317" s="100">
        <f t="shared" si="23"/>
        <v>0</v>
      </c>
      <c r="BJ317" s="16" t="s">
        <v>23</v>
      </c>
      <c r="BK317" s="100">
        <f t="shared" si="24"/>
        <v>0</v>
      </c>
      <c r="BL317" s="16" t="s">
        <v>227</v>
      </c>
      <c r="BM317" s="16" t="s">
        <v>490</v>
      </c>
    </row>
    <row r="318" spans="2:65" s="1" customFormat="1" ht="22.5" customHeight="1">
      <c r="B318" s="125"/>
      <c r="C318" s="155" t="s">
        <v>491</v>
      </c>
      <c r="D318" s="155" t="s">
        <v>150</v>
      </c>
      <c r="E318" s="156" t="s">
        <v>492</v>
      </c>
      <c r="F318" s="263" t="s">
        <v>493</v>
      </c>
      <c r="G318" s="264"/>
      <c r="H318" s="264"/>
      <c r="I318" s="264"/>
      <c r="J318" s="157" t="s">
        <v>268</v>
      </c>
      <c r="K318" s="158">
        <v>5.7</v>
      </c>
      <c r="L318" s="258">
        <v>0</v>
      </c>
      <c r="M318" s="264"/>
      <c r="N318" s="265">
        <f t="shared" si="15"/>
        <v>0</v>
      </c>
      <c r="O318" s="264"/>
      <c r="P318" s="264"/>
      <c r="Q318" s="264"/>
      <c r="R318" s="127"/>
      <c r="T318" s="159" t="s">
        <v>21</v>
      </c>
      <c r="U318" s="42" t="s">
        <v>45</v>
      </c>
      <c r="V318" s="34"/>
      <c r="W318" s="160">
        <f t="shared" si="16"/>
        <v>0</v>
      </c>
      <c r="X318" s="160">
        <v>1E-05</v>
      </c>
      <c r="Y318" s="160">
        <f t="shared" si="17"/>
        <v>5.7E-05</v>
      </c>
      <c r="Z318" s="160">
        <v>0</v>
      </c>
      <c r="AA318" s="161">
        <f t="shared" si="18"/>
        <v>0</v>
      </c>
      <c r="AR318" s="16" t="s">
        <v>227</v>
      </c>
      <c r="AT318" s="16" t="s">
        <v>150</v>
      </c>
      <c r="AU318" s="16" t="s">
        <v>98</v>
      </c>
      <c r="AY318" s="16" t="s">
        <v>149</v>
      </c>
      <c r="BE318" s="100">
        <f t="shared" si="19"/>
        <v>0</v>
      </c>
      <c r="BF318" s="100">
        <f t="shared" si="20"/>
        <v>0</v>
      </c>
      <c r="BG318" s="100">
        <f t="shared" si="21"/>
        <v>0</v>
      </c>
      <c r="BH318" s="100">
        <f t="shared" si="22"/>
        <v>0</v>
      </c>
      <c r="BI318" s="100">
        <f t="shared" si="23"/>
        <v>0</v>
      </c>
      <c r="BJ318" s="16" t="s">
        <v>23</v>
      </c>
      <c r="BK318" s="100">
        <f t="shared" si="24"/>
        <v>0</v>
      </c>
      <c r="BL318" s="16" t="s">
        <v>227</v>
      </c>
      <c r="BM318" s="16" t="s">
        <v>494</v>
      </c>
    </row>
    <row r="319" spans="2:65" s="1" customFormat="1" ht="31.5" customHeight="1">
      <c r="B319" s="125"/>
      <c r="C319" s="155" t="s">
        <v>495</v>
      </c>
      <c r="D319" s="155" t="s">
        <v>150</v>
      </c>
      <c r="E319" s="156" t="s">
        <v>496</v>
      </c>
      <c r="F319" s="263" t="s">
        <v>497</v>
      </c>
      <c r="G319" s="264"/>
      <c r="H319" s="264"/>
      <c r="I319" s="264"/>
      <c r="J319" s="157" t="s">
        <v>460</v>
      </c>
      <c r="K319" s="190">
        <v>0</v>
      </c>
      <c r="L319" s="258">
        <v>0</v>
      </c>
      <c r="M319" s="264"/>
      <c r="N319" s="265">
        <f t="shared" si="15"/>
        <v>0</v>
      </c>
      <c r="O319" s="264"/>
      <c r="P319" s="264"/>
      <c r="Q319" s="264"/>
      <c r="R319" s="127"/>
      <c r="T319" s="159" t="s">
        <v>21</v>
      </c>
      <c r="U319" s="42" t="s">
        <v>45</v>
      </c>
      <c r="V319" s="34"/>
      <c r="W319" s="160">
        <f t="shared" si="16"/>
        <v>0</v>
      </c>
      <c r="X319" s="160">
        <v>0</v>
      </c>
      <c r="Y319" s="160">
        <f t="shared" si="17"/>
        <v>0</v>
      </c>
      <c r="Z319" s="160">
        <v>0</v>
      </c>
      <c r="AA319" s="161">
        <f t="shared" si="18"/>
        <v>0</v>
      </c>
      <c r="AR319" s="16" t="s">
        <v>227</v>
      </c>
      <c r="AT319" s="16" t="s">
        <v>150</v>
      </c>
      <c r="AU319" s="16" t="s">
        <v>98</v>
      </c>
      <c r="AY319" s="16" t="s">
        <v>149</v>
      </c>
      <c r="BE319" s="100">
        <f t="shared" si="19"/>
        <v>0</v>
      </c>
      <c r="BF319" s="100">
        <f t="shared" si="20"/>
        <v>0</v>
      </c>
      <c r="BG319" s="100">
        <f t="shared" si="21"/>
        <v>0</v>
      </c>
      <c r="BH319" s="100">
        <f t="shared" si="22"/>
        <v>0</v>
      </c>
      <c r="BI319" s="100">
        <f t="shared" si="23"/>
        <v>0</v>
      </c>
      <c r="BJ319" s="16" t="s">
        <v>23</v>
      </c>
      <c r="BK319" s="100">
        <f t="shared" si="24"/>
        <v>0</v>
      </c>
      <c r="BL319" s="16" t="s">
        <v>227</v>
      </c>
      <c r="BM319" s="16" t="s">
        <v>498</v>
      </c>
    </row>
    <row r="320" spans="2:65" s="1" customFormat="1" ht="31.5" customHeight="1">
      <c r="B320" s="125"/>
      <c r="C320" s="155" t="s">
        <v>499</v>
      </c>
      <c r="D320" s="155" t="s">
        <v>150</v>
      </c>
      <c r="E320" s="156" t="s">
        <v>500</v>
      </c>
      <c r="F320" s="263" t="s">
        <v>501</v>
      </c>
      <c r="G320" s="264"/>
      <c r="H320" s="264"/>
      <c r="I320" s="264"/>
      <c r="J320" s="157" t="s">
        <v>460</v>
      </c>
      <c r="K320" s="190">
        <v>0</v>
      </c>
      <c r="L320" s="258">
        <v>0</v>
      </c>
      <c r="M320" s="264"/>
      <c r="N320" s="265">
        <f t="shared" si="15"/>
        <v>0</v>
      </c>
      <c r="O320" s="264"/>
      <c r="P320" s="264"/>
      <c r="Q320" s="264"/>
      <c r="R320" s="127"/>
      <c r="T320" s="159" t="s">
        <v>21</v>
      </c>
      <c r="U320" s="42" t="s">
        <v>45</v>
      </c>
      <c r="V320" s="34"/>
      <c r="W320" s="160">
        <f t="shared" si="16"/>
        <v>0</v>
      </c>
      <c r="X320" s="160">
        <v>0</v>
      </c>
      <c r="Y320" s="160">
        <f t="shared" si="17"/>
        <v>0</v>
      </c>
      <c r="Z320" s="160">
        <v>0</v>
      </c>
      <c r="AA320" s="161">
        <f t="shared" si="18"/>
        <v>0</v>
      </c>
      <c r="AR320" s="16" t="s">
        <v>227</v>
      </c>
      <c r="AT320" s="16" t="s">
        <v>150</v>
      </c>
      <c r="AU320" s="16" t="s">
        <v>98</v>
      </c>
      <c r="AY320" s="16" t="s">
        <v>149</v>
      </c>
      <c r="BE320" s="100">
        <f t="shared" si="19"/>
        <v>0</v>
      </c>
      <c r="BF320" s="100">
        <f t="shared" si="20"/>
        <v>0</v>
      </c>
      <c r="BG320" s="100">
        <f t="shared" si="21"/>
        <v>0</v>
      </c>
      <c r="BH320" s="100">
        <f t="shared" si="22"/>
        <v>0</v>
      </c>
      <c r="BI320" s="100">
        <f t="shared" si="23"/>
        <v>0</v>
      </c>
      <c r="BJ320" s="16" t="s">
        <v>23</v>
      </c>
      <c r="BK320" s="100">
        <f t="shared" si="24"/>
        <v>0</v>
      </c>
      <c r="BL320" s="16" t="s">
        <v>227</v>
      </c>
      <c r="BM320" s="16" t="s">
        <v>502</v>
      </c>
    </row>
    <row r="321" spans="2:63" s="9" customFormat="1" ht="29.25" customHeight="1">
      <c r="B321" s="144"/>
      <c r="C321" s="145"/>
      <c r="D321" s="154" t="s">
        <v>120</v>
      </c>
      <c r="E321" s="154"/>
      <c r="F321" s="154"/>
      <c r="G321" s="154"/>
      <c r="H321" s="154"/>
      <c r="I321" s="154"/>
      <c r="J321" s="154"/>
      <c r="K321" s="154"/>
      <c r="L321" s="154"/>
      <c r="M321" s="154"/>
      <c r="N321" s="244">
        <f>BK321</f>
        <v>0</v>
      </c>
      <c r="O321" s="245"/>
      <c r="P321" s="245"/>
      <c r="Q321" s="245"/>
      <c r="R321" s="147"/>
      <c r="T321" s="148"/>
      <c r="U321" s="145"/>
      <c r="V321" s="145"/>
      <c r="W321" s="149">
        <f>SUM(W322:W325)</f>
        <v>0</v>
      </c>
      <c r="X321" s="145"/>
      <c r="Y321" s="149">
        <f>SUM(Y322:Y325)</f>
        <v>0.080925</v>
      </c>
      <c r="Z321" s="145"/>
      <c r="AA321" s="150">
        <f>SUM(AA322:AA325)</f>
        <v>0</v>
      </c>
      <c r="AR321" s="151" t="s">
        <v>98</v>
      </c>
      <c r="AT321" s="152" t="s">
        <v>79</v>
      </c>
      <c r="AU321" s="152" t="s">
        <v>23</v>
      </c>
      <c r="AY321" s="151" t="s">
        <v>149</v>
      </c>
      <c r="BK321" s="153">
        <f>SUM(BK322:BK325)</f>
        <v>0</v>
      </c>
    </row>
    <row r="322" spans="2:65" s="1" customFormat="1" ht="31.5" customHeight="1">
      <c r="B322" s="125"/>
      <c r="C322" s="155" t="s">
        <v>503</v>
      </c>
      <c r="D322" s="155" t="s">
        <v>150</v>
      </c>
      <c r="E322" s="156" t="s">
        <v>504</v>
      </c>
      <c r="F322" s="263" t="s">
        <v>505</v>
      </c>
      <c r="G322" s="264"/>
      <c r="H322" s="264"/>
      <c r="I322" s="264"/>
      <c r="J322" s="157" t="s">
        <v>268</v>
      </c>
      <c r="K322" s="158">
        <v>41.5</v>
      </c>
      <c r="L322" s="258">
        <v>0</v>
      </c>
      <c r="M322" s="264"/>
      <c r="N322" s="265">
        <f>ROUND(L322*K322,2)</f>
        <v>0</v>
      </c>
      <c r="O322" s="264"/>
      <c r="P322" s="264"/>
      <c r="Q322" s="264"/>
      <c r="R322" s="127"/>
      <c r="T322" s="159" t="s">
        <v>21</v>
      </c>
      <c r="U322" s="42" t="s">
        <v>45</v>
      </c>
      <c r="V322" s="34"/>
      <c r="W322" s="160">
        <f>V322*K322</f>
        <v>0</v>
      </c>
      <c r="X322" s="160">
        <v>0.00195</v>
      </c>
      <c r="Y322" s="160">
        <f>X322*K322</f>
        <v>0.080925</v>
      </c>
      <c r="Z322" s="160">
        <v>0</v>
      </c>
      <c r="AA322" s="161">
        <f>Z322*K322</f>
        <v>0</v>
      </c>
      <c r="AR322" s="16" t="s">
        <v>227</v>
      </c>
      <c r="AT322" s="16" t="s">
        <v>150</v>
      </c>
      <c r="AU322" s="16" t="s">
        <v>98</v>
      </c>
      <c r="AY322" s="16" t="s">
        <v>149</v>
      </c>
      <c r="BE322" s="100">
        <f>IF(U322="základní",N322,0)</f>
        <v>0</v>
      </c>
      <c r="BF322" s="100">
        <f>IF(U322="snížená",N322,0)</f>
        <v>0</v>
      </c>
      <c r="BG322" s="100">
        <f>IF(U322="zákl. přenesená",N322,0)</f>
        <v>0</v>
      </c>
      <c r="BH322" s="100">
        <f>IF(U322="sníž. přenesená",N322,0)</f>
        <v>0</v>
      </c>
      <c r="BI322" s="100">
        <f>IF(U322="nulová",N322,0)</f>
        <v>0</v>
      </c>
      <c r="BJ322" s="16" t="s">
        <v>23</v>
      </c>
      <c r="BK322" s="100">
        <f>ROUND(L322*K322,2)</f>
        <v>0</v>
      </c>
      <c r="BL322" s="16" t="s">
        <v>227</v>
      </c>
      <c r="BM322" s="16" t="s">
        <v>506</v>
      </c>
    </row>
    <row r="323" spans="2:51" s="10" customFormat="1" ht="22.5" customHeight="1">
      <c r="B323" s="162"/>
      <c r="C323" s="163"/>
      <c r="D323" s="163"/>
      <c r="E323" s="164" t="s">
        <v>21</v>
      </c>
      <c r="F323" s="266" t="s">
        <v>507</v>
      </c>
      <c r="G323" s="267"/>
      <c r="H323" s="267"/>
      <c r="I323" s="267"/>
      <c r="J323" s="163"/>
      <c r="K323" s="165" t="s">
        <v>21</v>
      </c>
      <c r="L323" s="163"/>
      <c r="M323" s="163"/>
      <c r="N323" s="163"/>
      <c r="O323" s="163"/>
      <c r="P323" s="163"/>
      <c r="Q323" s="163"/>
      <c r="R323" s="166"/>
      <c r="T323" s="167"/>
      <c r="U323" s="163"/>
      <c r="V323" s="163"/>
      <c r="W323" s="163"/>
      <c r="X323" s="163"/>
      <c r="Y323" s="163"/>
      <c r="Z323" s="163"/>
      <c r="AA323" s="168"/>
      <c r="AT323" s="169" t="s">
        <v>157</v>
      </c>
      <c r="AU323" s="169" t="s">
        <v>98</v>
      </c>
      <c r="AV323" s="10" t="s">
        <v>23</v>
      </c>
      <c r="AW323" s="10" t="s">
        <v>38</v>
      </c>
      <c r="AX323" s="10" t="s">
        <v>80</v>
      </c>
      <c r="AY323" s="169" t="s">
        <v>149</v>
      </c>
    </row>
    <row r="324" spans="2:51" s="11" customFormat="1" ht="22.5" customHeight="1">
      <c r="B324" s="170"/>
      <c r="C324" s="171"/>
      <c r="D324" s="171"/>
      <c r="E324" s="172" t="s">
        <v>21</v>
      </c>
      <c r="F324" s="250" t="s">
        <v>508</v>
      </c>
      <c r="G324" s="251"/>
      <c r="H324" s="251"/>
      <c r="I324" s="251"/>
      <c r="J324" s="171"/>
      <c r="K324" s="173">
        <v>41.5</v>
      </c>
      <c r="L324" s="171"/>
      <c r="M324" s="171"/>
      <c r="N324" s="171"/>
      <c r="O324" s="171"/>
      <c r="P324" s="171"/>
      <c r="Q324" s="171"/>
      <c r="R324" s="174"/>
      <c r="T324" s="175"/>
      <c r="U324" s="171"/>
      <c r="V324" s="171"/>
      <c r="W324" s="171"/>
      <c r="X324" s="171"/>
      <c r="Y324" s="171"/>
      <c r="Z324" s="171"/>
      <c r="AA324" s="176"/>
      <c r="AT324" s="177" t="s">
        <v>157</v>
      </c>
      <c r="AU324" s="177" t="s">
        <v>98</v>
      </c>
      <c r="AV324" s="11" t="s">
        <v>98</v>
      </c>
      <c r="AW324" s="11" t="s">
        <v>38</v>
      </c>
      <c r="AX324" s="11" t="s">
        <v>23</v>
      </c>
      <c r="AY324" s="177" t="s">
        <v>149</v>
      </c>
    </row>
    <row r="325" spans="2:65" s="1" customFormat="1" ht="31.5" customHeight="1">
      <c r="B325" s="125"/>
      <c r="C325" s="155" t="s">
        <v>509</v>
      </c>
      <c r="D325" s="155" t="s">
        <v>150</v>
      </c>
      <c r="E325" s="156" t="s">
        <v>510</v>
      </c>
      <c r="F325" s="263" t="s">
        <v>511</v>
      </c>
      <c r="G325" s="264"/>
      <c r="H325" s="264"/>
      <c r="I325" s="264"/>
      <c r="J325" s="157" t="s">
        <v>460</v>
      </c>
      <c r="K325" s="190">
        <v>0</v>
      </c>
      <c r="L325" s="258">
        <v>0</v>
      </c>
      <c r="M325" s="264"/>
      <c r="N325" s="265">
        <f>ROUND(L325*K325,2)</f>
        <v>0</v>
      </c>
      <c r="O325" s="264"/>
      <c r="P325" s="264"/>
      <c r="Q325" s="264"/>
      <c r="R325" s="127"/>
      <c r="T325" s="159" t="s">
        <v>21</v>
      </c>
      <c r="U325" s="42" t="s">
        <v>45</v>
      </c>
      <c r="V325" s="34"/>
      <c r="W325" s="160">
        <f>V325*K325</f>
        <v>0</v>
      </c>
      <c r="X325" s="160">
        <v>0</v>
      </c>
      <c r="Y325" s="160">
        <f>X325*K325</f>
        <v>0</v>
      </c>
      <c r="Z325" s="160">
        <v>0</v>
      </c>
      <c r="AA325" s="161">
        <f>Z325*K325</f>
        <v>0</v>
      </c>
      <c r="AR325" s="16" t="s">
        <v>227</v>
      </c>
      <c r="AT325" s="16" t="s">
        <v>150</v>
      </c>
      <c r="AU325" s="16" t="s">
        <v>98</v>
      </c>
      <c r="AY325" s="16" t="s">
        <v>149</v>
      </c>
      <c r="BE325" s="100">
        <f>IF(U325="základní",N325,0)</f>
        <v>0</v>
      </c>
      <c r="BF325" s="100">
        <f>IF(U325="snížená",N325,0)</f>
        <v>0</v>
      </c>
      <c r="BG325" s="100">
        <f>IF(U325="zákl. přenesená",N325,0)</f>
        <v>0</v>
      </c>
      <c r="BH325" s="100">
        <f>IF(U325="sníž. přenesená",N325,0)</f>
        <v>0</v>
      </c>
      <c r="BI325" s="100">
        <f>IF(U325="nulová",N325,0)</f>
        <v>0</v>
      </c>
      <c r="BJ325" s="16" t="s">
        <v>23</v>
      </c>
      <c r="BK325" s="100">
        <f>ROUND(L325*K325,2)</f>
        <v>0</v>
      </c>
      <c r="BL325" s="16" t="s">
        <v>227</v>
      </c>
      <c r="BM325" s="16" t="s">
        <v>512</v>
      </c>
    </row>
    <row r="326" spans="2:63" s="9" customFormat="1" ht="29.25" customHeight="1">
      <c r="B326" s="144"/>
      <c r="C326" s="145"/>
      <c r="D326" s="154" t="s">
        <v>121</v>
      </c>
      <c r="E326" s="154"/>
      <c r="F326" s="154"/>
      <c r="G326" s="154"/>
      <c r="H326" s="154"/>
      <c r="I326" s="154"/>
      <c r="J326" s="154"/>
      <c r="K326" s="154"/>
      <c r="L326" s="154"/>
      <c r="M326" s="154"/>
      <c r="N326" s="244">
        <f>BK326</f>
        <v>0</v>
      </c>
      <c r="O326" s="245"/>
      <c r="P326" s="245"/>
      <c r="Q326" s="245"/>
      <c r="R326" s="147"/>
      <c r="T326" s="148"/>
      <c r="U326" s="145"/>
      <c r="V326" s="145"/>
      <c r="W326" s="149">
        <f>SUM(W327:W348)</f>
        <v>0</v>
      </c>
      <c r="X326" s="145"/>
      <c r="Y326" s="149">
        <f>SUM(Y327:Y348)</f>
        <v>0.6447499999999999</v>
      </c>
      <c r="Z326" s="145"/>
      <c r="AA326" s="150">
        <f>SUM(AA327:AA348)</f>
        <v>2.125</v>
      </c>
      <c r="AR326" s="151" t="s">
        <v>98</v>
      </c>
      <c r="AT326" s="152" t="s">
        <v>79</v>
      </c>
      <c r="AU326" s="152" t="s">
        <v>23</v>
      </c>
      <c r="AY326" s="151" t="s">
        <v>149</v>
      </c>
      <c r="BK326" s="153">
        <f>SUM(BK327:BK348)</f>
        <v>0</v>
      </c>
    </row>
    <row r="327" spans="2:65" s="1" customFormat="1" ht="22.5" customHeight="1">
      <c r="B327" s="125"/>
      <c r="C327" s="155" t="s">
        <v>513</v>
      </c>
      <c r="D327" s="155" t="s">
        <v>150</v>
      </c>
      <c r="E327" s="156" t="s">
        <v>514</v>
      </c>
      <c r="F327" s="263" t="s">
        <v>515</v>
      </c>
      <c r="G327" s="264"/>
      <c r="H327" s="264"/>
      <c r="I327" s="264"/>
      <c r="J327" s="157" t="s">
        <v>268</v>
      </c>
      <c r="K327" s="158">
        <v>6.3</v>
      </c>
      <c r="L327" s="258">
        <v>0</v>
      </c>
      <c r="M327" s="264"/>
      <c r="N327" s="265">
        <f>ROUND(L327*K327,2)</f>
        <v>0</v>
      </c>
      <c r="O327" s="264"/>
      <c r="P327" s="264"/>
      <c r="Q327" s="264"/>
      <c r="R327" s="127"/>
      <c r="T327" s="159" t="s">
        <v>21</v>
      </c>
      <c r="U327" s="42" t="s">
        <v>45</v>
      </c>
      <c r="V327" s="34"/>
      <c r="W327" s="160">
        <f>V327*K327</f>
        <v>0</v>
      </c>
      <c r="X327" s="160">
        <v>0.008</v>
      </c>
      <c r="Y327" s="160">
        <f>X327*K327</f>
        <v>0.0504</v>
      </c>
      <c r="Z327" s="160">
        <v>0</v>
      </c>
      <c r="AA327" s="161">
        <f>Z327*K327</f>
        <v>0</v>
      </c>
      <c r="AR327" s="16" t="s">
        <v>227</v>
      </c>
      <c r="AT327" s="16" t="s">
        <v>150</v>
      </c>
      <c r="AU327" s="16" t="s">
        <v>98</v>
      </c>
      <c r="AY327" s="16" t="s">
        <v>149</v>
      </c>
      <c r="BE327" s="100">
        <f>IF(U327="základní",N327,0)</f>
        <v>0</v>
      </c>
      <c r="BF327" s="100">
        <f>IF(U327="snížená",N327,0)</f>
        <v>0</v>
      </c>
      <c r="BG327" s="100">
        <f>IF(U327="zákl. přenesená",N327,0)</f>
        <v>0</v>
      </c>
      <c r="BH327" s="100">
        <f>IF(U327="sníž. přenesená",N327,0)</f>
        <v>0</v>
      </c>
      <c r="BI327" s="100">
        <f>IF(U327="nulová",N327,0)</f>
        <v>0</v>
      </c>
      <c r="BJ327" s="16" t="s">
        <v>23</v>
      </c>
      <c r="BK327" s="100">
        <f>ROUND(L327*K327,2)</f>
        <v>0</v>
      </c>
      <c r="BL327" s="16" t="s">
        <v>227</v>
      </c>
      <c r="BM327" s="16" t="s">
        <v>516</v>
      </c>
    </row>
    <row r="328" spans="2:65" s="1" customFormat="1" ht="31.5" customHeight="1">
      <c r="B328" s="125"/>
      <c r="C328" s="178" t="s">
        <v>517</v>
      </c>
      <c r="D328" s="178" t="s">
        <v>239</v>
      </c>
      <c r="E328" s="179" t="s">
        <v>518</v>
      </c>
      <c r="F328" s="270" t="s">
        <v>519</v>
      </c>
      <c r="G328" s="271"/>
      <c r="H328" s="271"/>
      <c r="I328" s="271"/>
      <c r="J328" s="180" t="s">
        <v>323</v>
      </c>
      <c r="K328" s="181">
        <v>33</v>
      </c>
      <c r="L328" s="272">
        <v>0</v>
      </c>
      <c r="M328" s="271"/>
      <c r="N328" s="269">
        <f>ROUND(L328*K328,2)</f>
        <v>0</v>
      </c>
      <c r="O328" s="264"/>
      <c r="P328" s="264"/>
      <c r="Q328" s="264"/>
      <c r="R328" s="127"/>
      <c r="T328" s="159" t="s">
        <v>21</v>
      </c>
      <c r="U328" s="42" t="s">
        <v>45</v>
      </c>
      <c r="V328" s="34"/>
      <c r="W328" s="160">
        <f>V328*K328</f>
        <v>0</v>
      </c>
      <c r="X328" s="160">
        <v>0.0032</v>
      </c>
      <c r="Y328" s="160">
        <f>X328*K328</f>
        <v>0.1056</v>
      </c>
      <c r="Z328" s="160">
        <v>0</v>
      </c>
      <c r="AA328" s="161">
        <f>Z328*K328</f>
        <v>0</v>
      </c>
      <c r="AR328" s="16" t="s">
        <v>316</v>
      </c>
      <c r="AT328" s="16" t="s">
        <v>239</v>
      </c>
      <c r="AU328" s="16" t="s">
        <v>98</v>
      </c>
      <c r="AY328" s="16" t="s">
        <v>149</v>
      </c>
      <c r="BE328" s="100">
        <f>IF(U328="základní",N328,0)</f>
        <v>0</v>
      </c>
      <c r="BF328" s="100">
        <f>IF(U328="snížená",N328,0)</f>
        <v>0</v>
      </c>
      <c r="BG328" s="100">
        <f>IF(U328="zákl. přenesená",N328,0)</f>
        <v>0</v>
      </c>
      <c r="BH328" s="100">
        <f>IF(U328="sníž. přenesená",N328,0)</f>
        <v>0</v>
      </c>
      <c r="BI328" s="100">
        <f>IF(U328="nulová",N328,0)</f>
        <v>0</v>
      </c>
      <c r="BJ328" s="16" t="s">
        <v>23</v>
      </c>
      <c r="BK328" s="100">
        <f>ROUND(L328*K328,2)</f>
        <v>0</v>
      </c>
      <c r="BL328" s="16" t="s">
        <v>227</v>
      </c>
      <c r="BM328" s="16" t="s">
        <v>520</v>
      </c>
    </row>
    <row r="329" spans="2:65" s="1" customFormat="1" ht="31.5" customHeight="1">
      <c r="B329" s="125"/>
      <c r="C329" s="155" t="s">
        <v>521</v>
      </c>
      <c r="D329" s="155" t="s">
        <v>150</v>
      </c>
      <c r="E329" s="156" t="s">
        <v>522</v>
      </c>
      <c r="F329" s="263" t="s">
        <v>523</v>
      </c>
      <c r="G329" s="264"/>
      <c r="H329" s="264"/>
      <c r="I329" s="264"/>
      <c r="J329" s="157" t="s">
        <v>268</v>
      </c>
      <c r="K329" s="158">
        <v>8.5</v>
      </c>
      <c r="L329" s="258">
        <v>0</v>
      </c>
      <c r="M329" s="264"/>
      <c r="N329" s="265">
        <f>ROUND(L329*K329,2)</f>
        <v>0</v>
      </c>
      <c r="O329" s="264"/>
      <c r="P329" s="264"/>
      <c r="Q329" s="264"/>
      <c r="R329" s="127"/>
      <c r="T329" s="159" t="s">
        <v>21</v>
      </c>
      <c r="U329" s="42" t="s">
        <v>45</v>
      </c>
      <c r="V329" s="34"/>
      <c r="W329" s="160">
        <f>V329*K329</f>
        <v>0</v>
      </c>
      <c r="X329" s="160">
        <v>0.026</v>
      </c>
      <c r="Y329" s="160">
        <f>X329*K329</f>
        <v>0.221</v>
      </c>
      <c r="Z329" s="160">
        <v>0</v>
      </c>
      <c r="AA329" s="161">
        <f>Z329*K329</f>
        <v>0</v>
      </c>
      <c r="AR329" s="16" t="s">
        <v>227</v>
      </c>
      <c r="AT329" s="16" t="s">
        <v>150</v>
      </c>
      <c r="AU329" s="16" t="s">
        <v>98</v>
      </c>
      <c r="AY329" s="16" t="s">
        <v>149</v>
      </c>
      <c r="BE329" s="100">
        <f>IF(U329="základní",N329,0)</f>
        <v>0</v>
      </c>
      <c r="BF329" s="100">
        <f>IF(U329="snížená",N329,0)</f>
        <v>0</v>
      </c>
      <c r="BG329" s="100">
        <f>IF(U329="zákl. přenesená",N329,0)</f>
        <v>0</v>
      </c>
      <c r="BH329" s="100">
        <f>IF(U329="sníž. přenesená",N329,0)</f>
        <v>0</v>
      </c>
      <c r="BI329" s="100">
        <f>IF(U329="nulová",N329,0)</f>
        <v>0</v>
      </c>
      <c r="BJ329" s="16" t="s">
        <v>23</v>
      </c>
      <c r="BK329" s="100">
        <f>ROUND(L329*K329,2)</f>
        <v>0</v>
      </c>
      <c r="BL329" s="16" t="s">
        <v>227</v>
      </c>
      <c r="BM329" s="16" t="s">
        <v>524</v>
      </c>
    </row>
    <row r="330" spans="2:51" s="10" customFormat="1" ht="22.5" customHeight="1">
      <c r="B330" s="162"/>
      <c r="C330" s="163"/>
      <c r="D330" s="163"/>
      <c r="E330" s="164" t="s">
        <v>21</v>
      </c>
      <c r="F330" s="266" t="s">
        <v>278</v>
      </c>
      <c r="G330" s="267"/>
      <c r="H330" s="267"/>
      <c r="I330" s="267"/>
      <c r="J330" s="163"/>
      <c r="K330" s="165" t="s">
        <v>21</v>
      </c>
      <c r="L330" s="163"/>
      <c r="M330" s="163"/>
      <c r="N330" s="163"/>
      <c r="O330" s="163"/>
      <c r="P330" s="163"/>
      <c r="Q330" s="163"/>
      <c r="R330" s="166"/>
      <c r="T330" s="167"/>
      <c r="U330" s="163"/>
      <c r="V330" s="163"/>
      <c r="W330" s="163"/>
      <c r="X330" s="163"/>
      <c r="Y330" s="163"/>
      <c r="Z330" s="163"/>
      <c r="AA330" s="168"/>
      <c r="AT330" s="169" t="s">
        <v>157</v>
      </c>
      <c r="AU330" s="169" t="s">
        <v>98</v>
      </c>
      <c r="AV330" s="10" t="s">
        <v>23</v>
      </c>
      <c r="AW330" s="10" t="s">
        <v>38</v>
      </c>
      <c r="AX330" s="10" t="s">
        <v>80</v>
      </c>
      <c r="AY330" s="169" t="s">
        <v>149</v>
      </c>
    </row>
    <row r="331" spans="2:51" s="11" customFormat="1" ht="22.5" customHeight="1">
      <c r="B331" s="170"/>
      <c r="C331" s="171"/>
      <c r="D331" s="171"/>
      <c r="E331" s="172" t="s">
        <v>21</v>
      </c>
      <c r="F331" s="250" t="s">
        <v>525</v>
      </c>
      <c r="G331" s="251"/>
      <c r="H331" s="251"/>
      <c r="I331" s="251"/>
      <c r="J331" s="171"/>
      <c r="K331" s="173">
        <v>6.3</v>
      </c>
      <c r="L331" s="171"/>
      <c r="M331" s="171"/>
      <c r="N331" s="171"/>
      <c r="O331" s="171"/>
      <c r="P331" s="171"/>
      <c r="Q331" s="171"/>
      <c r="R331" s="174"/>
      <c r="T331" s="175"/>
      <c r="U331" s="171"/>
      <c r="V331" s="171"/>
      <c r="W331" s="171"/>
      <c r="X331" s="171"/>
      <c r="Y331" s="171"/>
      <c r="Z331" s="171"/>
      <c r="AA331" s="176"/>
      <c r="AT331" s="177" t="s">
        <v>157</v>
      </c>
      <c r="AU331" s="177" t="s">
        <v>98</v>
      </c>
      <c r="AV331" s="11" t="s">
        <v>98</v>
      </c>
      <c r="AW331" s="11" t="s">
        <v>38</v>
      </c>
      <c r="AX331" s="11" t="s">
        <v>80</v>
      </c>
      <c r="AY331" s="177" t="s">
        <v>149</v>
      </c>
    </row>
    <row r="332" spans="2:51" s="10" customFormat="1" ht="22.5" customHeight="1">
      <c r="B332" s="162"/>
      <c r="C332" s="163"/>
      <c r="D332" s="163"/>
      <c r="E332" s="164" t="s">
        <v>21</v>
      </c>
      <c r="F332" s="268" t="s">
        <v>288</v>
      </c>
      <c r="G332" s="267"/>
      <c r="H332" s="267"/>
      <c r="I332" s="267"/>
      <c r="J332" s="163"/>
      <c r="K332" s="165" t="s">
        <v>21</v>
      </c>
      <c r="L332" s="163"/>
      <c r="M332" s="163"/>
      <c r="N332" s="163"/>
      <c r="O332" s="163"/>
      <c r="P332" s="163"/>
      <c r="Q332" s="163"/>
      <c r="R332" s="166"/>
      <c r="T332" s="167"/>
      <c r="U332" s="163"/>
      <c r="V332" s="163"/>
      <c r="W332" s="163"/>
      <c r="X332" s="163"/>
      <c r="Y332" s="163"/>
      <c r="Z332" s="163"/>
      <c r="AA332" s="168"/>
      <c r="AT332" s="169" t="s">
        <v>157</v>
      </c>
      <c r="AU332" s="169" t="s">
        <v>98</v>
      </c>
      <c r="AV332" s="10" t="s">
        <v>23</v>
      </c>
      <c r="AW332" s="10" t="s">
        <v>38</v>
      </c>
      <c r="AX332" s="10" t="s">
        <v>80</v>
      </c>
      <c r="AY332" s="169" t="s">
        <v>149</v>
      </c>
    </row>
    <row r="333" spans="2:51" s="11" customFormat="1" ht="22.5" customHeight="1">
      <c r="B333" s="170"/>
      <c r="C333" s="171"/>
      <c r="D333" s="171"/>
      <c r="E333" s="172" t="s">
        <v>21</v>
      </c>
      <c r="F333" s="250" t="s">
        <v>526</v>
      </c>
      <c r="G333" s="251"/>
      <c r="H333" s="251"/>
      <c r="I333" s="251"/>
      <c r="J333" s="171"/>
      <c r="K333" s="173">
        <v>2.2</v>
      </c>
      <c r="L333" s="171"/>
      <c r="M333" s="171"/>
      <c r="N333" s="171"/>
      <c r="O333" s="171"/>
      <c r="P333" s="171"/>
      <c r="Q333" s="171"/>
      <c r="R333" s="174"/>
      <c r="T333" s="175"/>
      <c r="U333" s="171"/>
      <c r="V333" s="171"/>
      <c r="W333" s="171"/>
      <c r="X333" s="171"/>
      <c r="Y333" s="171"/>
      <c r="Z333" s="171"/>
      <c r="AA333" s="176"/>
      <c r="AT333" s="177" t="s">
        <v>157</v>
      </c>
      <c r="AU333" s="177" t="s">
        <v>98</v>
      </c>
      <c r="AV333" s="11" t="s">
        <v>98</v>
      </c>
      <c r="AW333" s="11" t="s">
        <v>38</v>
      </c>
      <c r="AX333" s="11" t="s">
        <v>80</v>
      </c>
      <c r="AY333" s="177" t="s">
        <v>149</v>
      </c>
    </row>
    <row r="334" spans="2:51" s="12" customFormat="1" ht="22.5" customHeight="1">
      <c r="B334" s="182"/>
      <c r="C334" s="183"/>
      <c r="D334" s="183"/>
      <c r="E334" s="184" t="s">
        <v>21</v>
      </c>
      <c r="F334" s="252" t="s">
        <v>273</v>
      </c>
      <c r="G334" s="253"/>
      <c r="H334" s="253"/>
      <c r="I334" s="253"/>
      <c r="J334" s="183"/>
      <c r="K334" s="185">
        <v>8.5</v>
      </c>
      <c r="L334" s="183"/>
      <c r="M334" s="183"/>
      <c r="N334" s="183"/>
      <c r="O334" s="183"/>
      <c r="P334" s="183"/>
      <c r="Q334" s="183"/>
      <c r="R334" s="186"/>
      <c r="T334" s="187"/>
      <c r="U334" s="183"/>
      <c r="V334" s="183"/>
      <c r="W334" s="183"/>
      <c r="X334" s="183"/>
      <c r="Y334" s="183"/>
      <c r="Z334" s="183"/>
      <c r="AA334" s="188"/>
      <c r="AT334" s="189" t="s">
        <v>157</v>
      </c>
      <c r="AU334" s="189" t="s">
        <v>98</v>
      </c>
      <c r="AV334" s="12" t="s">
        <v>154</v>
      </c>
      <c r="AW334" s="12" t="s">
        <v>38</v>
      </c>
      <c r="AX334" s="12" t="s">
        <v>23</v>
      </c>
      <c r="AY334" s="189" t="s">
        <v>149</v>
      </c>
    </row>
    <row r="335" spans="2:65" s="1" customFormat="1" ht="31.5" customHeight="1">
      <c r="B335" s="125"/>
      <c r="C335" s="178" t="s">
        <v>527</v>
      </c>
      <c r="D335" s="178" t="s">
        <v>239</v>
      </c>
      <c r="E335" s="179" t="s">
        <v>528</v>
      </c>
      <c r="F335" s="270" t="s">
        <v>529</v>
      </c>
      <c r="G335" s="271"/>
      <c r="H335" s="271"/>
      <c r="I335" s="271"/>
      <c r="J335" s="180" t="s">
        <v>323</v>
      </c>
      <c r="K335" s="181">
        <v>59.5</v>
      </c>
      <c r="L335" s="272">
        <v>0</v>
      </c>
      <c r="M335" s="271"/>
      <c r="N335" s="269">
        <f>ROUND(L335*K335,2)</f>
        <v>0</v>
      </c>
      <c r="O335" s="264"/>
      <c r="P335" s="264"/>
      <c r="Q335" s="264"/>
      <c r="R335" s="127"/>
      <c r="T335" s="159" t="s">
        <v>21</v>
      </c>
      <c r="U335" s="42" t="s">
        <v>45</v>
      </c>
      <c r="V335" s="34"/>
      <c r="W335" s="160">
        <f>V335*K335</f>
        <v>0</v>
      </c>
      <c r="X335" s="160">
        <v>0.0017</v>
      </c>
      <c r="Y335" s="160">
        <f>X335*K335</f>
        <v>0.10114999999999999</v>
      </c>
      <c r="Z335" s="160">
        <v>0</v>
      </c>
      <c r="AA335" s="161">
        <f>Z335*K335</f>
        <v>0</v>
      </c>
      <c r="AR335" s="16" t="s">
        <v>316</v>
      </c>
      <c r="AT335" s="16" t="s">
        <v>239</v>
      </c>
      <c r="AU335" s="16" t="s">
        <v>98</v>
      </c>
      <c r="AY335" s="16" t="s">
        <v>149</v>
      </c>
      <c r="BE335" s="100">
        <f>IF(U335="základní",N335,0)</f>
        <v>0</v>
      </c>
      <c r="BF335" s="100">
        <f>IF(U335="snížená",N335,0)</f>
        <v>0</v>
      </c>
      <c r="BG335" s="100">
        <f>IF(U335="zákl. přenesená",N335,0)</f>
        <v>0</v>
      </c>
      <c r="BH335" s="100">
        <f>IF(U335="sníž. přenesená",N335,0)</f>
        <v>0</v>
      </c>
      <c r="BI335" s="100">
        <f>IF(U335="nulová",N335,0)</f>
        <v>0</v>
      </c>
      <c r="BJ335" s="16" t="s">
        <v>23</v>
      </c>
      <c r="BK335" s="100">
        <f>ROUND(L335*K335,2)</f>
        <v>0</v>
      </c>
      <c r="BL335" s="16" t="s">
        <v>227</v>
      </c>
      <c r="BM335" s="16" t="s">
        <v>530</v>
      </c>
    </row>
    <row r="336" spans="2:51" s="10" customFormat="1" ht="22.5" customHeight="1">
      <c r="B336" s="162"/>
      <c r="C336" s="163"/>
      <c r="D336" s="163"/>
      <c r="E336" s="164" t="s">
        <v>21</v>
      </c>
      <c r="F336" s="266" t="s">
        <v>278</v>
      </c>
      <c r="G336" s="267"/>
      <c r="H336" s="267"/>
      <c r="I336" s="267"/>
      <c r="J336" s="163"/>
      <c r="K336" s="165" t="s">
        <v>21</v>
      </c>
      <c r="L336" s="163"/>
      <c r="M336" s="163"/>
      <c r="N336" s="163"/>
      <c r="O336" s="163"/>
      <c r="P336" s="163"/>
      <c r="Q336" s="163"/>
      <c r="R336" s="166"/>
      <c r="T336" s="167"/>
      <c r="U336" s="163"/>
      <c r="V336" s="163"/>
      <c r="W336" s="163"/>
      <c r="X336" s="163"/>
      <c r="Y336" s="163"/>
      <c r="Z336" s="163"/>
      <c r="AA336" s="168"/>
      <c r="AT336" s="169" t="s">
        <v>157</v>
      </c>
      <c r="AU336" s="169" t="s">
        <v>98</v>
      </c>
      <c r="AV336" s="10" t="s">
        <v>23</v>
      </c>
      <c r="AW336" s="10" t="s">
        <v>38</v>
      </c>
      <c r="AX336" s="10" t="s">
        <v>80</v>
      </c>
      <c r="AY336" s="169" t="s">
        <v>149</v>
      </c>
    </row>
    <row r="337" spans="2:51" s="11" customFormat="1" ht="22.5" customHeight="1">
      <c r="B337" s="170"/>
      <c r="C337" s="171"/>
      <c r="D337" s="171"/>
      <c r="E337" s="172" t="s">
        <v>21</v>
      </c>
      <c r="F337" s="250" t="s">
        <v>525</v>
      </c>
      <c r="G337" s="251"/>
      <c r="H337" s="251"/>
      <c r="I337" s="251"/>
      <c r="J337" s="171"/>
      <c r="K337" s="173">
        <v>6.3</v>
      </c>
      <c r="L337" s="171"/>
      <c r="M337" s="171"/>
      <c r="N337" s="171"/>
      <c r="O337" s="171"/>
      <c r="P337" s="171"/>
      <c r="Q337" s="171"/>
      <c r="R337" s="174"/>
      <c r="T337" s="175"/>
      <c r="U337" s="171"/>
      <c r="V337" s="171"/>
      <c r="W337" s="171"/>
      <c r="X337" s="171"/>
      <c r="Y337" s="171"/>
      <c r="Z337" s="171"/>
      <c r="AA337" s="176"/>
      <c r="AT337" s="177" t="s">
        <v>157</v>
      </c>
      <c r="AU337" s="177" t="s">
        <v>98</v>
      </c>
      <c r="AV337" s="11" t="s">
        <v>98</v>
      </c>
      <c r="AW337" s="11" t="s">
        <v>38</v>
      </c>
      <c r="AX337" s="11" t="s">
        <v>80</v>
      </c>
      <c r="AY337" s="177" t="s">
        <v>149</v>
      </c>
    </row>
    <row r="338" spans="2:51" s="10" customFormat="1" ht="22.5" customHeight="1">
      <c r="B338" s="162"/>
      <c r="C338" s="163"/>
      <c r="D338" s="163"/>
      <c r="E338" s="164" t="s">
        <v>21</v>
      </c>
      <c r="F338" s="268" t="s">
        <v>288</v>
      </c>
      <c r="G338" s="267"/>
      <c r="H338" s="267"/>
      <c r="I338" s="267"/>
      <c r="J338" s="163"/>
      <c r="K338" s="165" t="s">
        <v>21</v>
      </c>
      <c r="L338" s="163"/>
      <c r="M338" s="163"/>
      <c r="N338" s="163"/>
      <c r="O338" s="163"/>
      <c r="P338" s="163"/>
      <c r="Q338" s="163"/>
      <c r="R338" s="166"/>
      <c r="T338" s="167"/>
      <c r="U338" s="163"/>
      <c r="V338" s="163"/>
      <c r="W338" s="163"/>
      <c r="X338" s="163"/>
      <c r="Y338" s="163"/>
      <c r="Z338" s="163"/>
      <c r="AA338" s="168"/>
      <c r="AT338" s="169" t="s">
        <v>157</v>
      </c>
      <c r="AU338" s="169" t="s">
        <v>98</v>
      </c>
      <c r="AV338" s="10" t="s">
        <v>23</v>
      </c>
      <c r="AW338" s="10" t="s">
        <v>38</v>
      </c>
      <c r="AX338" s="10" t="s">
        <v>80</v>
      </c>
      <c r="AY338" s="169" t="s">
        <v>149</v>
      </c>
    </row>
    <row r="339" spans="2:51" s="11" customFormat="1" ht="22.5" customHeight="1">
      <c r="B339" s="170"/>
      <c r="C339" s="171"/>
      <c r="D339" s="171"/>
      <c r="E339" s="172" t="s">
        <v>21</v>
      </c>
      <c r="F339" s="250" t="s">
        <v>526</v>
      </c>
      <c r="G339" s="251"/>
      <c r="H339" s="251"/>
      <c r="I339" s="251"/>
      <c r="J339" s="171"/>
      <c r="K339" s="173">
        <v>2.2</v>
      </c>
      <c r="L339" s="171"/>
      <c r="M339" s="171"/>
      <c r="N339" s="171"/>
      <c r="O339" s="171"/>
      <c r="P339" s="171"/>
      <c r="Q339" s="171"/>
      <c r="R339" s="174"/>
      <c r="T339" s="175"/>
      <c r="U339" s="171"/>
      <c r="V339" s="171"/>
      <c r="W339" s="171"/>
      <c r="X339" s="171"/>
      <c r="Y339" s="171"/>
      <c r="Z339" s="171"/>
      <c r="AA339" s="176"/>
      <c r="AT339" s="177" t="s">
        <v>157</v>
      </c>
      <c r="AU339" s="177" t="s">
        <v>98</v>
      </c>
      <c r="AV339" s="11" t="s">
        <v>98</v>
      </c>
      <c r="AW339" s="11" t="s">
        <v>38</v>
      </c>
      <c r="AX339" s="11" t="s">
        <v>80</v>
      </c>
      <c r="AY339" s="177" t="s">
        <v>149</v>
      </c>
    </row>
    <row r="340" spans="2:51" s="12" customFormat="1" ht="22.5" customHeight="1">
      <c r="B340" s="182"/>
      <c r="C340" s="183"/>
      <c r="D340" s="183"/>
      <c r="E340" s="184" t="s">
        <v>21</v>
      </c>
      <c r="F340" s="252" t="s">
        <v>273</v>
      </c>
      <c r="G340" s="253"/>
      <c r="H340" s="253"/>
      <c r="I340" s="253"/>
      <c r="J340" s="183"/>
      <c r="K340" s="185">
        <v>8.5</v>
      </c>
      <c r="L340" s="183"/>
      <c r="M340" s="183"/>
      <c r="N340" s="183"/>
      <c r="O340" s="183"/>
      <c r="P340" s="183"/>
      <c r="Q340" s="183"/>
      <c r="R340" s="186"/>
      <c r="T340" s="187"/>
      <c r="U340" s="183"/>
      <c r="V340" s="183"/>
      <c r="W340" s="183"/>
      <c r="X340" s="183"/>
      <c r="Y340" s="183"/>
      <c r="Z340" s="183"/>
      <c r="AA340" s="188"/>
      <c r="AT340" s="189" t="s">
        <v>157</v>
      </c>
      <c r="AU340" s="189" t="s">
        <v>98</v>
      </c>
      <c r="AV340" s="12" t="s">
        <v>154</v>
      </c>
      <c r="AW340" s="12" t="s">
        <v>38</v>
      </c>
      <c r="AX340" s="12" t="s">
        <v>23</v>
      </c>
      <c r="AY340" s="189" t="s">
        <v>149</v>
      </c>
    </row>
    <row r="341" spans="2:65" s="1" customFormat="1" ht="31.5" customHeight="1">
      <c r="B341" s="125"/>
      <c r="C341" s="178" t="s">
        <v>531</v>
      </c>
      <c r="D341" s="178" t="s">
        <v>239</v>
      </c>
      <c r="E341" s="179" t="s">
        <v>532</v>
      </c>
      <c r="F341" s="270" t="s">
        <v>533</v>
      </c>
      <c r="G341" s="271"/>
      <c r="H341" s="271"/>
      <c r="I341" s="271"/>
      <c r="J341" s="180" t="s">
        <v>323</v>
      </c>
      <c r="K341" s="181">
        <v>59.5</v>
      </c>
      <c r="L341" s="272">
        <v>0</v>
      </c>
      <c r="M341" s="271"/>
      <c r="N341" s="269">
        <f>ROUND(L341*K341,2)</f>
        <v>0</v>
      </c>
      <c r="O341" s="264"/>
      <c r="P341" s="264"/>
      <c r="Q341" s="264"/>
      <c r="R341" s="127"/>
      <c r="T341" s="159" t="s">
        <v>21</v>
      </c>
      <c r="U341" s="42" t="s">
        <v>45</v>
      </c>
      <c r="V341" s="34"/>
      <c r="W341" s="160">
        <f>V341*K341</f>
        <v>0</v>
      </c>
      <c r="X341" s="160">
        <v>0.0028</v>
      </c>
      <c r="Y341" s="160">
        <f>X341*K341</f>
        <v>0.1666</v>
      </c>
      <c r="Z341" s="160">
        <v>0</v>
      </c>
      <c r="AA341" s="161">
        <f>Z341*K341</f>
        <v>0</v>
      </c>
      <c r="AR341" s="16" t="s">
        <v>316</v>
      </c>
      <c r="AT341" s="16" t="s">
        <v>239</v>
      </c>
      <c r="AU341" s="16" t="s">
        <v>98</v>
      </c>
      <c r="AY341" s="16" t="s">
        <v>149</v>
      </c>
      <c r="BE341" s="100">
        <f>IF(U341="základní",N341,0)</f>
        <v>0</v>
      </c>
      <c r="BF341" s="100">
        <f>IF(U341="snížená",N341,0)</f>
        <v>0</v>
      </c>
      <c r="BG341" s="100">
        <f>IF(U341="zákl. přenesená",N341,0)</f>
        <v>0</v>
      </c>
      <c r="BH341" s="100">
        <f>IF(U341="sníž. přenesená",N341,0)</f>
        <v>0</v>
      </c>
      <c r="BI341" s="100">
        <f>IF(U341="nulová",N341,0)</f>
        <v>0</v>
      </c>
      <c r="BJ341" s="16" t="s">
        <v>23</v>
      </c>
      <c r="BK341" s="100">
        <f>ROUND(L341*K341,2)</f>
        <v>0</v>
      </c>
      <c r="BL341" s="16" t="s">
        <v>227</v>
      </c>
      <c r="BM341" s="16" t="s">
        <v>534</v>
      </c>
    </row>
    <row r="342" spans="2:65" s="1" customFormat="1" ht="31.5" customHeight="1">
      <c r="B342" s="125"/>
      <c r="C342" s="155" t="s">
        <v>535</v>
      </c>
      <c r="D342" s="155" t="s">
        <v>150</v>
      </c>
      <c r="E342" s="156" t="s">
        <v>536</v>
      </c>
      <c r="F342" s="263" t="s">
        <v>537</v>
      </c>
      <c r="G342" s="264"/>
      <c r="H342" s="264"/>
      <c r="I342" s="264"/>
      <c r="J342" s="157" t="s">
        <v>268</v>
      </c>
      <c r="K342" s="158">
        <v>8.5</v>
      </c>
      <c r="L342" s="258">
        <v>0</v>
      </c>
      <c r="M342" s="264"/>
      <c r="N342" s="265">
        <f>ROUND(L342*K342,2)</f>
        <v>0</v>
      </c>
      <c r="O342" s="264"/>
      <c r="P342" s="264"/>
      <c r="Q342" s="264"/>
      <c r="R342" s="127"/>
      <c r="T342" s="159" t="s">
        <v>21</v>
      </c>
      <c r="U342" s="42" t="s">
        <v>45</v>
      </c>
      <c r="V342" s="34"/>
      <c r="W342" s="160">
        <f>V342*K342</f>
        <v>0</v>
      </c>
      <c r="X342" s="160">
        <v>0</v>
      </c>
      <c r="Y342" s="160">
        <f>X342*K342</f>
        <v>0</v>
      </c>
      <c r="Z342" s="160">
        <v>0.25</v>
      </c>
      <c r="AA342" s="161">
        <f>Z342*K342</f>
        <v>2.125</v>
      </c>
      <c r="AR342" s="16" t="s">
        <v>227</v>
      </c>
      <c r="AT342" s="16" t="s">
        <v>150</v>
      </c>
      <c r="AU342" s="16" t="s">
        <v>98</v>
      </c>
      <c r="AY342" s="16" t="s">
        <v>149</v>
      </c>
      <c r="BE342" s="100">
        <f>IF(U342="základní",N342,0)</f>
        <v>0</v>
      </c>
      <c r="BF342" s="100">
        <f>IF(U342="snížená",N342,0)</f>
        <v>0</v>
      </c>
      <c r="BG342" s="100">
        <f>IF(U342="zákl. přenesená",N342,0)</f>
        <v>0</v>
      </c>
      <c r="BH342" s="100">
        <f>IF(U342="sníž. přenesená",N342,0)</f>
        <v>0</v>
      </c>
      <c r="BI342" s="100">
        <f>IF(U342="nulová",N342,0)</f>
        <v>0</v>
      </c>
      <c r="BJ342" s="16" t="s">
        <v>23</v>
      </c>
      <c r="BK342" s="100">
        <f>ROUND(L342*K342,2)</f>
        <v>0</v>
      </c>
      <c r="BL342" s="16" t="s">
        <v>227</v>
      </c>
      <c r="BM342" s="16" t="s">
        <v>538</v>
      </c>
    </row>
    <row r="343" spans="2:51" s="10" customFormat="1" ht="22.5" customHeight="1">
      <c r="B343" s="162"/>
      <c r="C343" s="163"/>
      <c r="D343" s="163"/>
      <c r="E343" s="164" t="s">
        <v>21</v>
      </c>
      <c r="F343" s="266" t="s">
        <v>278</v>
      </c>
      <c r="G343" s="267"/>
      <c r="H343" s="267"/>
      <c r="I343" s="267"/>
      <c r="J343" s="163"/>
      <c r="K343" s="165" t="s">
        <v>21</v>
      </c>
      <c r="L343" s="163"/>
      <c r="M343" s="163"/>
      <c r="N343" s="163"/>
      <c r="O343" s="163"/>
      <c r="P343" s="163"/>
      <c r="Q343" s="163"/>
      <c r="R343" s="166"/>
      <c r="T343" s="167"/>
      <c r="U343" s="163"/>
      <c r="V343" s="163"/>
      <c r="W343" s="163"/>
      <c r="X343" s="163"/>
      <c r="Y343" s="163"/>
      <c r="Z343" s="163"/>
      <c r="AA343" s="168"/>
      <c r="AT343" s="169" t="s">
        <v>157</v>
      </c>
      <c r="AU343" s="169" t="s">
        <v>98</v>
      </c>
      <c r="AV343" s="10" t="s">
        <v>23</v>
      </c>
      <c r="AW343" s="10" t="s">
        <v>38</v>
      </c>
      <c r="AX343" s="10" t="s">
        <v>80</v>
      </c>
      <c r="AY343" s="169" t="s">
        <v>149</v>
      </c>
    </row>
    <row r="344" spans="2:51" s="11" customFormat="1" ht="22.5" customHeight="1">
      <c r="B344" s="170"/>
      <c r="C344" s="171"/>
      <c r="D344" s="171"/>
      <c r="E344" s="172" t="s">
        <v>21</v>
      </c>
      <c r="F344" s="250" t="s">
        <v>525</v>
      </c>
      <c r="G344" s="251"/>
      <c r="H344" s="251"/>
      <c r="I344" s="251"/>
      <c r="J344" s="171"/>
      <c r="K344" s="173">
        <v>6.3</v>
      </c>
      <c r="L344" s="171"/>
      <c r="M344" s="171"/>
      <c r="N344" s="171"/>
      <c r="O344" s="171"/>
      <c r="P344" s="171"/>
      <c r="Q344" s="171"/>
      <c r="R344" s="174"/>
      <c r="T344" s="175"/>
      <c r="U344" s="171"/>
      <c r="V344" s="171"/>
      <c r="W344" s="171"/>
      <c r="X344" s="171"/>
      <c r="Y344" s="171"/>
      <c r="Z344" s="171"/>
      <c r="AA344" s="176"/>
      <c r="AT344" s="177" t="s">
        <v>157</v>
      </c>
      <c r="AU344" s="177" t="s">
        <v>98</v>
      </c>
      <c r="AV344" s="11" t="s">
        <v>98</v>
      </c>
      <c r="AW344" s="11" t="s">
        <v>38</v>
      </c>
      <c r="AX344" s="11" t="s">
        <v>80</v>
      </c>
      <c r="AY344" s="177" t="s">
        <v>149</v>
      </c>
    </row>
    <row r="345" spans="2:51" s="10" customFormat="1" ht="22.5" customHeight="1">
      <c r="B345" s="162"/>
      <c r="C345" s="163"/>
      <c r="D345" s="163"/>
      <c r="E345" s="164" t="s">
        <v>21</v>
      </c>
      <c r="F345" s="268" t="s">
        <v>288</v>
      </c>
      <c r="G345" s="267"/>
      <c r="H345" s="267"/>
      <c r="I345" s="267"/>
      <c r="J345" s="163"/>
      <c r="K345" s="165" t="s">
        <v>21</v>
      </c>
      <c r="L345" s="163"/>
      <c r="M345" s="163"/>
      <c r="N345" s="163"/>
      <c r="O345" s="163"/>
      <c r="P345" s="163"/>
      <c r="Q345" s="163"/>
      <c r="R345" s="166"/>
      <c r="T345" s="167"/>
      <c r="U345" s="163"/>
      <c r="V345" s="163"/>
      <c r="W345" s="163"/>
      <c r="X345" s="163"/>
      <c r="Y345" s="163"/>
      <c r="Z345" s="163"/>
      <c r="AA345" s="168"/>
      <c r="AT345" s="169" t="s">
        <v>157</v>
      </c>
      <c r="AU345" s="169" t="s">
        <v>98</v>
      </c>
      <c r="AV345" s="10" t="s">
        <v>23</v>
      </c>
      <c r="AW345" s="10" t="s">
        <v>38</v>
      </c>
      <c r="AX345" s="10" t="s">
        <v>80</v>
      </c>
      <c r="AY345" s="169" t="s">
        <v>149</v>
      </c>
    </row>
    <row r="346" spans="2:51" s="11" customFormat="1" ht="22.5" customHeight="1">
      <c r="B346" s="170"/>
      <c r="C346" s="171"/>
      <c r="D346" s="171"/>
      <c r="E346" s="172" t="s">
        <v>21</v>
      </c>
      <c r="F346" s="250" t="s">
        <v>526</v>
      </c>
      <c r="G346" s="251"/>
      <c r="H346" s="251"/>
      <c r="I346" s="251"/>
      <c r="J346" s="171"/>
      <c r="K346" s="173">
        <v>2.2</v>
      </c>
      <c r="L346" s="171"/>
      <c r="M346" s="171"/>
      <c r="N346" s="171"/>
      <c r="O346" s="171"/>
      <c r="P346" s="171"/>
      <c r="Q346" s="171"/>
      <c r="R346" s="174"/>
      <c r="T346" s="175"/>
      <c r="U346" s="171"/>
      <c r="V346" s="171"/>
      <c r="W346" s="171"/>
      <c r="X346" s="171"/>
      <c r="Y346" s="171"/>
      <c r="Z346" s="171"/>
      <c r="AA346" s="176"/>
      <c r="AT346" s="177" t="s">
        <v>157</v>
      </c>
      <c r="AU346" s="177" t="s">
        <v>98</v>
      </c>
      <c r="AV346" s="11" t="s">
        <v>98</v>
      </c>
      <c r="AW346" s="11" t="s">
        <v>38</v>
      </c>
      <c r="AX346" s="11" t="s">
        <v>80</v>
      </c>
      <c r="AY346" s="177" t="s">
        <v>149</v>
      </c>
    </row>
    <row r="347" spans="2:51" s="12" customFormat="1" ht="22.5" customHeight="1">
      <c r="B347" s="182"/>
      <c r="C347" s="183"/>
      <c r="D347" s="183"/>
      <c r="E347" s="184" t="s">
        <v>21</v>
      </c>
      <c r="F347" s="252" t="s">
        <v>273</v>
      </c>
      <c r="G347" s="253"/>
      <c r="H347" s="253"/>
      <c r="I347" s="253"/>
      <c r="J347" s="183"/>
      <c r="K347" s="185">
        <v>8.5</v>
      </c>
      <c r="L347" s="183"/>
      <c r="M347" s="183"/>
      <c r="N347" s="183"/>
      <c r="O347" s="183"/>
      <c r="P347" s="183"/>
      <c r="Q347" s="183"/>
      <c r="R347" s="186"/>
      <c r="T347" s="187"/>
      <c r="U347" s="183"/>
      <c r="V347" s="183"/>
      <c r="W347" s="183"/>
      <c r="X347" s="183"/>
      <c r="Y347" s="183"/>
      <c r="Z347" s="183"/>
      <c r="AA347" s="188"/>
      <c r="AT347" s="189" t="s">
        <v>157</v>
      </c>
      <c r="AU347" s="189" t="s">
        <v>98</v>
      </c>
      <c r="AV347" s="12" t="s">
        <v>154</v>
      </c>
      <c r="AW347" s="12" t="s">
        <v>38</v>
      </c>
      <c r="AX347" s="12" t="s">
        <v>23</v>
      </c>
      <c r="AY347" s="189" t="s">
        <v>149</v>
      </c>
    </row>
    <row r="348" spans="2:65" s="1" customFormat="1" ht="31.5" customHeight="1">
      <c r="B348" s="125"/>
      <c r="C348" s="155" t="s">
        <v>539</v>
      </c>
      <c r="D348" s="155" t="s">
        <v>150</v>
      </c>
      <c r="E348" s="156" t="s">
        <v>540</v>
      </c>
      <c r="F348" s="263" t="s">
        <v>541</v>
      </c>
      <c r="G348" s="264"/>
      <c r="H348" s="264"/>
      <c r="I348" s="264"/>
      <c r="J348" s="157" t="s">
        <v>460</v>
      </c>
      <c r="K348" s="190">
        <v>0</v>
      </c>
      <c r="L348" s="258">
        <v>0</v>
      </c>
      <c r="M348" s="264"/>
      <c r="N348" s="265">
        <f>ROUND(L348*K348,2)</f>
        <v>0</v>
      </c>
      <c r="O348" s="264"/>
      <c r="P348" s="264"/>
      <c r="Q348" s="264"/>
      <c r="R348" s="127"/>
      <c r="T348" s="159" t="s">
        <v>21</v>
      </c>
      <c r="U348" s="42" t="s">
        <v>45</v>
      </c>
      <c r="V348" s="34"/>
      <c r="W348" s="160">
        <f>V348*K348</f>
        <v>0</v>
      </c>
      <c r="X348" s="160">
        <v>0</v>
      </c>
      <c r="Y348" s="160">
        <f>X348*K348</f>
        <v>0</v>
      </c>
      <c r="Z348" s="160">
        <v>0</v>
      </c>
      <c r="AA348" s="161">
        <f>Z348*K348</f>
        <v>0</v>
      </c>
      <c r="AR348" s="16" t="s">
        <v>227</v>
      </c>
      <c r="AT348" s="16" t="s">
        <v>150</v>
      </c>
      <c r="AU348" s="16" t="s">
        <v>98</v>
      </c>
      <c r="AY348" s="16" t="s">
        <v>149</v>
      </c>
      <c r="BE348" s="100">
        <f>IF(U348="základní",N348,0)</f>
        <v>0</v>
      </c>
      <c r="BF348" s="100">
        <f>IF(U348="snížená",N348,0)</f>
        <v>0</v>
      </c>
      <c r="BG348" s="100">
        <f>IF(U348="zákl. přenesená",N348,0)</f>
        <v>0</v>
      </c>
      <c r="BH348" s="100">
        <f>IF(U348="sníž. přenesená",N348,0)</f>
        <v>0</v>
      </c>
      <c r="BI348" s="100">
        <f>IF(U348="nulová",N348,0)</f>
        <v>0</v>
      </c>
      <c r="BJ348" s="16" t="s">
        <v>23</v>
      </c>
      <c r="BK348" s="100">
        <f>ROUND(L348*K348,2)</f>
        <v>0</v>
      </c>
      <c r="BL348" s="16" t="s">
        <v>227</v>
      </c>
      <c r="BM348" s="16" t="s">
        <v>542</v>
      </c>
    </row>
    <row r="349" spans="2:63" s="9" customFormat="1" ht="29.25" customHeight="1">
      <c r="B349" s="144"/>
      <c r="C349" s="145"/>
      <c r="D349" s="154" t="s">
        <v>122</v>
      </c>
      <c r="E349" s="154"/>
      <c r="F349" s="154"/>
      <c r="G349" s="154"/>
      <c r="H349" s="154"/>
      <c r="I349" s="154"/>
      <c r="J349" s="154"/>
      <c r="K349" s="154"/>
      <c r="L349" s="154"/>
      <c r="M349" s="154"/>
      <c r="N349" s="244">
        <f>BK349</f>
        <v>0</v>
      </c>
      <c r="O349" s="245"/>
      <c r="P349" s="245"/>
      <c r="Q349" s="245"/>
      <c r="R349" s="147"/>
      <c r="T349" s="148"/>
      <c r="U349" s="145"/>
      <c r="V349" s="145"/>
      <c r="W349" s="149">
        <f>SUM(W350:W361)</f>
        <v>0</v>
      </c>
      <c r="X349" s="145"/>
      <c r="Y349" s="149">
        <f>SUM(Y350:Y361)</f>
        <v>0.1171037</v>
      </c>
      <c r="Z349" s="145"/>
      <c r="AA349" s="150">
        <f>SUM(AA350:AA361)</f>
        <v>0</v>
      </c>
      <c r="AR349" s="151" t="s">
        <v>98</v>
      </c>
      <c r="AT349" s="152" t="s">
        <v>79</v>
      </c>
      <c r="AU349" s="152" t="s">
        <v>23</v>
      </c>
      <c r="AY349" s="151" t="s">
        <v>149</v>
      </c>
      <c r="BK349" s="153">
        <f>SUM(BK350:BK361)</f>
        <v>0</v>
      </c>
    </row>
    <row r="350" spans="2:65" s="1" customFormat="1" ht="22.5" customHeight="1">
      <c r="B350" s="125"/>
      <c r="C350" s="155" t="s">
        <v>543</v>
      </c>
      <c r="D350" s="155" t="s">
        <v>150</v>
      </c>
      <c r="E350" s="156" t="s">
        <v>544</v>
      </c>
      <c r="F350" s="263" t="s">
        <v>545</v>
      </c>
      <c r="G350" s="264"/>
      <c r="H350" s="264"/>
      <c r="I350" s="264"/>
      <c r="J350" s="157" t="s">
        <v>153</v>
      </c>
      <c r="K350" s="158">
        <v>0.71</v>
      </c>
      <c r="L350" s="258">
        <v>0</v>
      </c>
      <c r="M350" s="264"/>
      <c r="N350" s="265">
        <f>ROUND(L350*K350,2)</f>
        <v>0</v>
      </c>
      <c r="O350" s="264"/>
      <c r="P350" s="264"/>
      <c r="Q350" s="264"/>
      <c r="R350" s="127"/>
      <c r="T350" s="159" t="s">
        <v>21</v>
      </c>
      <c r="U350" s="42" t="s">
        <v>45</v>
      </c>
      <c r="V350" s="34"/>
      <c r="W350" s="160">
        <f>V350*K350</f>
        <v>0</v>
      </c>
      <c r="X350" s="160">
        <v>7E-05</v>
      </c>
      <c r="Y350" s="160">
        <f>X350*K350</f>
        <v>4.9699999999999995E-05</v>
      </c>
      <c r="Z350" s="160">
        <v>0</v>
      </c>
      <c r="AA350" s="161">
        <f>Z350*K350</f>
        <v>0</v>
      </c>
      <c r="AR350" s="16" t="s">
        <v>227</v>
      </c>
      <c r="AT350" s="16" t="s">
        <v>150</v>
      </c>
      <c r="AU350" s="16" t="s">
        <v>98</v>
      </c>
      <c r="AY350" s="16" t="s">
        <v>149</v>
      </c>
      <c r="BE350" s="100">
        <f>IF(U350="základní",N350,0)</f>
        <v>0</v>
      </c>
      <c r="BF350" s="100">
        <f>IF(U350="snížená",N350,0)</f>
        <v>0</v>
      </c>
      <c r="BG350" s="100">
        <f>IF(U350="zákl. přenesená",N350,0)</f>
        <v>0</v>
      </c>
      <c r="BH350" s="100">
        <f>IF(U350="sníž. přenesená",N350,0)</f>
        <v>0</v>
      </c>
      <c r="BI350" s="100">
        <f>IF(U350="nulová",N350,0)</f>
        <v>0</v>
      </c>
      <c r="BJ350" s="16" t="s">
        <v>23</v>
      </c>
      <c r="BK350" s="100">
        <f>ROUND(L350*K350,2)</f>
        <v>0</v>
      </c>
      <c r="BL350" s="16" t="s">
        <v>227</v>
      </c>
      <c r="BM350" s="16" t="s">
        <v>546</v>
      </c>
    </row>
    <row r="351" spans="2:51" s="10" customFormat="1" ht="22.5" customHeight="1">
      <c r="B351" s="162"/>
      <c r="C351" s="163"/>
      <c r="D351" s="163"/>
      <c r="E351" s="164" t="s">
        <v>21</v>
      </c>
      <c r="F351" s="266" t="s">
        <v>547</v>
      </c>
      <c r="G351" s="267"/>
      <c r="H351" s="267"/>
      <c r="I351" s="267"/>
      <c r="J351" s="163"/>
      <c r="K351" s="165" t="s">
        <v>21</v>
      </c>
      <c r="L351" s="163"/>
      <c r="M351" s="163"/>
      <c r="N351" s="163"/>
      <c r="O351" s="163"/>
      <c r="P351" s="163"/>
      <c r="Q351" s="163"/>
      <c r="R351" s="166"/>
      <c r="T351" s="167"/>
      <c r="U351" s="163"/>
      <c r="V351" s="163"/>
      <c r="W351" s="163"/>
      <c r="X351" s="163"/>
      <c r="Y351" s="163"/>
      <c r="Z351" s="163"/>
      <c r="AA351" s="168"/>
      <c r="AT351" s="169" t="s">
        <v>157</v>
      </c>
      <c r="AU351" s="169" t="s">
        <v>98</v>
      </c>
      <c r="AV351" s="10" t="s">
        <v>23</v>
      </c>
      <c r="AW351" s="10" t="s">
        <v>38</v>
      </c>
      <c r="AX351" s="10" t="s">
        <v>80</v>
      </c>
      <c r="AY351" s="169" t="s">
        <v>149</v>
      </c>
    </row>
    <row r="352" spans="2:51" s="11" customFormat="1" ht="22.5" customHeight="1">
      <c r="B352" s="170"/>
      <c r="C352" s="171"/>
      <c r="D352" s="171"/>
      <c r="E352" s="172" t="s">
        <v>21</v>
      </c>
      <c r="F352" s="250" t="s">
        <v>548</v>
      </c>
      <c r="G352" s="251"/>
      <c r="H352" s="251"/>
      <c r="I352" s="251"/>
      <c r="J352" s="171"/>
      <c r="K352" s="173">
        <v>0.71</v>
      </c>
      <c r="L352" s="171"/>
      <c r="M352" s="171"/>
      <c r="N352" s="171"/>
      <c r="O352" s="171"/>
      <c r="P352" s="171"/>
      <c r="Q352" s="171"/>
      <c r="R352" s="174"/>
      <c r="T352" s="175"/>
      <c r="U352" s="171"/>
      <c r="V352" s="171"/>
      <c r="W352" s="171"/>
      <c r="X352" s="171"/>
      <c r="Y352" s="171"/>
      <c r="Z352" s="171"/>
      <c r="AA352" s="176"/>
      <c r="AT352" s="177" t="s">
        <v>157</v>
      </c>
      <c r="AU352" s="177" t="s">
        <v>98</v>
      </c>
      <c r="AV352" s="11" t="s">
        <v>98</v>
      </c>
      <c r="AW352" s="11" t="s">
        <v>38</v>
      </c>
      <c r="AX352" s="11" t="s">
        <v>23</v>
      </c>
      <c r="AY352" s="177" t="s">
        <v>149</v>
      </c>
    </row>
    <row r="353" spans="2:65" s="1" customFormat="1" ht="31.5" customHeight="1">
      <c r="B353" s="125"/>
      <c r="C353" s="155" t="s">
        <v>549</v>
      </c>
      <c r="D353" s="155" t="s">
        <v>150</v>
      </c>
      <c r="E353" s="156" t="s">
        <v>550</v>
      </c>
      <c r="F353" s="263" t="s">
        <v>551</v>
      </c>
      <c r="G353" s="264"/>
      <c r="H353" s="264"/>
      <c r="I353" s="264"/>
      <c r="J353" s="157" t="s">
        <v>153</v>
      </c>
      <c r="K353" s="158">
        <v>0.71</v>
      </c>
      <c r="L353" s="258">
        <v>0</v>
      </c>
      <c r="M353" s="264"/>
      <c r="N353" s="265">
        <f>ROUND(L353*K353,2)</f>
        <v>0</v>
      </c>
      <c r="O353" s="264"/>
      <c r="P353" s="264"/>
      <c r="Q353" s="264"/>
      <c r="R353" s="127"/>
      <c r="T353" s="159" t="s">
        <v>21</v>
      </c>
      <c r="U353" s="42" t="s">
        <v>45</v>
      </c>
      <c r="V353" s="34"/>
      <c r="W353" s="160">
        <f>V353*K353</f>
        <v>0</v>
      </c>
      <c r="X353" s="160">
        <v>0.00017</v>
      </c>
      <c r="Y353" s="160">
        <f>X353*K353</f>
        <v>0.0001207</v>
      </c>
      <c r="Z353" s="160">
        <v>0</v>
      </c>
      <c r="AA353" s="161">
        <f>Z353*K353</f>
        <v>0</v>
      </c>
      <c r="AR353" s="16" t="s">
        <v>227</v>
      </c>
      <c r="AT353" s="16" t="s">
        <v>150</v>
      </c>
      <c r="AU353" s="16" t="s">
        <v>98</v>
      </c>
      <c r="AY353" s="16" t="s">
        <v>149</v>
      </c>
      <c r="BE353" s="100">
        <f>IF(U353="základní",N353,0)</f>
        <v>0</v>
      </c>
      <c r="BF353" s="100">
        <f>IF(U353="snížená",N353,0)</f>
        <v>0</v>
      </c>
      <c r="BG353" s="100">
        <f>IF(U353="zákl. přenesená",N353,0)</f>
        <v>0</v>
      </c>
      <c r="BH353" s="100">
        <f>IF(U353="sníž. přenesená",N353,0)</f>
        <v>0</v>
      </c>
      <c r="BI353" s="100">
        <f>IF(U353="nulová",N353,0)</f>
        <v>0</v>
      </c>
      <c r="BJ353" s="16" t="s">
        <v>23</v>
      </c>
      <c r="BK353" s="100">
        <f>ROUND(L353*K353,2)</f>
        <v>0</v>
      </c>
      <c r="BL353" s="16" t="s">
        <v>227</v>
      </c>
      <c r="BM353" s="16" t="s">
        <v>552</v>
      </c>
    </row>
    <row r="354" spans="2:65" s="1" customFormat="1" ht="31.5" customHeight="1">
      <c r="B354" s="125"/>
      <c r="C354" s="155" t="s">
        <v>553</v>
      </c>
      <c r="D354" s="155" t="s">
        <v>150</v>
      </c>
      <c r="E354" s="156" t="s">
        <v>554</v>
      </c>
      <c r="F354" s="263" t="s">
        <v>555</v>
      </c>
      <c r="G354" s="264"/>
      <c r="H354" s="264"/>
      <c r="I354" s="264"/>
      <c r="J354" s="157" t="s">
        <v>153</v>
      </c>
      <c r="K354" s="158">
        <v>0.71</v>
      </c>
      <c r="L354" s="258">
        <v>0</v>
      </c>
      <c r="M354" s="264"/>
      <c r="N354" s="265">
        <f>ROUND(L354*K354,2)</f>
        <v>0</v>
      </c>
      <c r="O354" s="264"/>
      <c r="P354" s="264"/>
      <c r="Q354" s="264"/>
      <c r="R354" s="127"/>
      <c r="T354" s="159" t="s">
        <v>21</v>
      </c>
      <c r="U354" s="42" t="s">
        <v>45</v>
      </c>
      <c r="V354" s="34"/>
      <c r="W354" s="160">
        <f>V354*K354</f>
        <v>0</v>
      </c>
      <c r="X354" s="160">
        <v>0.00023</v>
      </c>
      <c r="Y354" s="160">
        <f>X354*K354</f>
        <v>0.00016329999999999998</v>
      </c>
      <c r="Z354" s="160">
        <v>0</v>
      </c>
      <c r="AA354" s="161">
        <f>Z354*K354</f>
        <v>0</v>
      </c>
      <c r="AR354" s="16" t="s">
        <v>227</v>
      </c>
      <c r="AT354" s="16" t="s">
        <v>150</v>
      </c>
      <c r="AU354" s="16" t="s">
        <v>98</v>
      </c>
      <c r="AY354" s="16" t="s">
        <v>149</v>
      </c>
      <c r="BE354" s="100">
        <f>IF(U354="základní",N354,0)</f>
        <v>0</v>
      </c>
      <c r="BF354" s="100">
        <f>IF(U354="snížená",N354,0)</f>
        <v>0</v>
      </c>
      <c r="BG354" s="100">
        <f>IF(U354="zákl. přenesená",N354,0)</f>
        <v>0</v>
      </c>
      <c r="BH354" s="100">
        <f>IF(U354="sníž. přenesená",N354,0)</f>
        <v>0</v>
      </c>
      <c r="BI354" s="100">
        <f>IF(U354="nulová",N354,0)</f>
        <v>0</v>
      </c>
      <c r="BJ354" s="16" t="s">
        <v>23</v>
      </c>
      <c r="BK354" s="100">
        <f>ROUND(L354*K354,2)</f>
        <v>0</v>
      </c>
      <c r="BL354" s="16" t="s">
        <v>227</v>
      </c>
      <c r="BM354" s="16" t="s">
        <v>556</v>
      </c>
    </row>
    <row r="355" spans="2:65" s="1" customFormat="1" ht="31.5" customHeight="1">
      <c r="B355" s="125"/>
      <c r="C355" s="155" t="s">
        <v>557</v>
      </c>
      <c r="D355" s="155" t="s">
        <v>150</v>
      </c>
      <c r="E355" s="156" t="s">
        <v>558</v>
      </c>
      <c r="F355" s="263" t="s">
        <v>559</v>
      </c>
      <c r="G355" s="264"/>
      <c r="H355" s="264"/>
      <c r="I355" s="264"/>
      <c r="J355" s="157" t="s">
        <v>153</v>
      </c>
      <c r="K355" s="158">
        <v>0.71</v>
      </c>
      <c r="L355" s="258">
        <v>0</v>
      </c>
      <c r="M355" s="264"/>
      <c r="N355" s="265">
        <f>ROUND(L355*K355,2)</f>
        <v>0</v>
      </c>
      <c r="O355" s="264"/>
      <c r="P355" s="264"/>
      <c r="Q355" s="264"/>
      <c r="R355" s="127"/>
      <c r="T355" s="159" t="s">
        <v>21</v>
      </c>
      <c r="U355" s="42" t="s">
        <v>45</v>
      </c>
      <c r="V355" s="34"/>
      <c r="W355" s="160">
        <f>V355*K355</f>
        <v>0</v>
      </c>
      <c r="X355" s="160">
        <v>0.00023</v>
      </c>
      <c r="Y355" s="160">
        <f>X355*K355</f>
        <v>0.00016329999999999998</v>
      </c>
      <c r="Z355" s="160">
        <v>0</v>
      </c>
      <c r="AA355" s="161">
        <f>Z355*K355</f>
        <v>0</v>
      </c>
      <c r="AR355" s="16" t="s">
        <v>227</v>
      </c>
      <c r="AT355" s="16" t="s">
        <v>150</v>
      </c>
      <c r="AU355" s="16" t="s">
        <v>98</v>
      </c>
      <c r="AY355" s="16" t="s">
        <v>149</v>
      </c>
      <c r="BE355" s="100">
        <f>IF(U355="základní",N355,0)</f>
        <v>0</v>
      </c>
      <c r="BF355" s="100">
        <f>IF(U355="snížená",N355,0)</f>
        <v>0</v>
      </c>
      <c r="BG355" s="100">
        <f>IF(U355="zákl. přenesená",N355,0)</f>
        <v>0</v>
      </c>
      <c r="BH355" s="100">
        <f>IF(U355="sníž. přenesená",N355,0)</f>
        <v>0</v>
      </c>
      <c r="BI355" s="100">
        <f>IF(U355="nulová",N355,0)</f>
        <v>0</v>
      </c>
      <c r="BJ355" s="16" t="s">
        <v>23</v>
      </c>
      <c r="BK355" s="100">
        <f>ROUND(L355*K355,2)</f>
        <v>0</v>
      </c>
      <c r="BL355" s="16" t="s">
        <v>227</v>
      </c>
      <c r="BM355" s="16" t="s">
        <v>560</v>
      </c>
    </row>
    <row r="356" spans="2:65" s="1" customFormat="1" ht="31.5" customHeight="1">
      <c r="B356" s="125"/>
      <c r="C356" s="155" t="s">
        <v>561</v>
      </c>
      <c r="D356" s="155" t="s">
        <v>150</v>
      </c>
      <c r="E356" s="156" t="s">
        <v>562</v>
      </c>
      <c r="F356" s="263" t="s">
        <v>563</v>
      </c>
      <c r="G356" s="264"/>
      <c r="H356" s="264"/>
      <c r="I356" s="264"/>
      <c r="J356" s="157" t="s">
        <v>153</v>
      </c>
      <c r="K356" s="158">
        <v>140.49</v>
      </c>
      <c r="L356" s="258">
        <v>0</v>
      </c>
      <c r="M356" s="264"/>
      <c r="N356" s="265">
        <f>ROUND(L356*K356,2)</f>
        <v>0</v>
      </c>
      <c r="O356" s="264"/>
      <c r="P356" s="264"/>
      <c r="Q356" s="264"/>
      <c r="R356" s="127"/>
      <c r="T356" s="159" t="s">
        <v>21</v>
      </c>
      <c r="U356" s="42" t="s">
        <v>45</v>
      </c>
      <c r="V356" s="34"/>
      <c r="W356" s="160">
        <f>V356*K356</f>
        <v>0</v>
      </c>
      <c r="X356" s="160">
        <v>0.00083</v>
      </c>
      <c r="Y356" s="160">
        <f>X356*K356</f>
        <v>0.11660670000000001</v>
      </c>
      <c r="Z356" s="160">
        <v>0</v>
      </c>
      <c r="AA356" s="161">
        <f>Z356*K356</f>
        <v>0</v>
      </c>
      <c r="AR356" s="16" t="s">
        <v>227</v>
      </c>
      <c r="AT356" s="16" t="s">
        <v>150</v>
      </c>
      <c r="AU356" s="16" t="s">
        <v>98</v>
      </c>
      <c r="AY356" s="16" t="s">
        <v>149</v>
      </c>
      <c r="BE356" s="100">
        <f>IF(U356="základní",N356,0)</f>
        <v>0</v>
      </c>
      <c r="BF356" s="100">
        <f>IF(U356="snížená",N356,0)</f>
        <v>0</v>
      </c>
      <c r="BG356" s="100">
        <f>IF(U356="zákl. přenesená",N356,0)</f>
        <v>0</v>
      </c>
      <c r="BH356" s="100">
        <f>IF(U356="sníž. přenesená",N356,0)</f>
        <v>0</v>
      </c>
      <c r="BI356" s="100">
        <f>IF(U356="nulová",N356,0)</f>
        <v>0</v>
      </c>
      <c r="BJ356" s="16" t="s">
        <v>23</v>
      </c>
      <c r="BK356" s="100">
        <f>ROUND(L356*K356,2)</f>
        <v>0</v>
      </c>
      <c r="BL356" s="16" t="s">
        <v>227</v>
      </c>
      <c r="BM356" s="16" t="s">
        <v>564</v>
      </c>
    </row>
    <row r="357" spans="2:51" s="10" customFormat="1" ht="22.5" customHeight="1">
      <c r="B357" s="162"/>
      <c r="C357" s="163"/>
      <c r="D357" s="163"/>
      <c r="E357" s="164" t="s">
        <v>21</v>
      </c>
      <c r="F357" s="266" t="s">
        <v>308</v>
      </c>
      <c r="G357" s="267"/>
      <c r="H357" s="267"/>
      <c r="I357" s="267"/>
      <c r="J357" s="163"/>
      <c r="K357" s="165" t="s">
        <v>21</v>
      </c>
      <c r="L357" s="163"/>
      <c r="M357" s="163"/>
      <c r="N357" s="163"/>
      <c r="O357" s="163"/>
      <c r="P357" s="163"/>
      <c r="Q357" s="163"/>
      <c r="R357" s="166"/>
      <c r="T357" s="167"/>
      <c r="U357" s="163"/>
      <c r="V357" s="163"/>
      <c r="W357" s="163"/>
      <c r="X357" s="163"/>
      <c r="Y357" s="163"/>
      <c r="Z357" s="163"/>
      <c r="AA357" s="168"/>
      <c r="AT357" s="169" t="s">
        <v>157</v>
      </c>
      <c r="AU357" s="169" t="s">
        <v>98</v>
      </c>
      <c r="AV357" s="10" t="s">
        <v>23</v>
      </c>
      <c r="AW357" s="10" t="s">
        <v>38</v>
      </c>
      <c r="AX357" s="10" t="s">
        <v>80</v>
      </c>
      <c r="AY357" s="169" t="s">
        <v>149</v>
      </c>
    </row>
    <row r="358" spans="2:51" s="11" customFormat="1" ht="22.5" customHeight="1">
      <c r="B358" s="170"/>
      <c r="C358" s="171"/>
      <c r="D358" s="171"/>
      <c r="E358" s="172" t="s">
        <v>21</v>
      </c>
      <c r="F358" s="250" t="s">
        <v>281</v>
      </c>
      <c r="G358" s="251"/>
      <c r="H358" s="251"/>
      <c r="I358" s="251"/>
      <c r="J358" s="171"/>
      <c r="K358" s="173">
        <v>91.28</v>
      </c>
      <c r="L358" s="171"/>
      <c r="M358" s="171"/>
      <c r="N358" s="171"/>
      <c r="O358" s="171"/>
      <c r="P358" s="171"/>
      <c r="Q358" s="171"/>
      <c r="R358" s="174"/>
      <c r="T358" s="175"/>
      <c r="U358" s="171"/>
      <c r="V358" s="171"/>
      <c r="W358" s="171"/>
      <c r="X358" s="171"/>
      <c r="Y358" s="171"/>
      <c r="Z358" s="171"/>
      <c r="AA358" s="176"/>
      <c r="AT358" s="177" t="s">
        <v>157</v>
      </c>
      <c r="AU358" s="177" t="s">
        <v>98</v>
      </c>
      <c r="AV358" s="11" t="s">
        <v>98</v>
      </c>
      <c r="AW358" s="11" t="s">
        <v>38</v>
      </c>
      <c r="AX358" s="11" t="s">
        <v>80</v>
      </c>
      <c r="AY358" s="177" t="s">
        <v>149</v>
      </c>
    </row>
    <row r="359" spans="2:51" s="10" customFormat="1" ht="22.5" customHeight="1">
      <c r="B359" s="162"/>
      <c r="C359" s="163"/>
      <c r="D359" s="163"/>
      <c r="E359" s="164" t="s">
        <v>21</v>
      </c>
      <c r="F359" s="268" t="s">
        <v>282</v>
      </c>
      <c r="G359" s="267"/>
      <c r="H359" s="267"/>
      <c r="I359" s="267"/>
      <c r="J359" s="163"/>
      <c r="K359" s="165" t="s">
        <v>21</v>
      </c>
      <c r="L359" s="163"/>
      <c r="M359" s="163"/>
      <c r="N359" s="163"/>
      <c r="O359" s="163"/>
      <c r="P359" s="163"/>
      <c r="Q359" s="163"/>
      <c r="R359" s="166"/>
      <c r="T359" s="167"/>
      <c r="U359" s="163"/>
      <c r="V359" s="163"/>
      <c r="W359" s="163"/>
      <c r="X359" s="163"/>
      <c r="Y359" s="163"/>
      <c r="Z359" s="163"/>
      <c r="AA359" s="168"/>
      <c r="AT359" s="169" t="s">
        <v>157</v>
      </c>
      <c r="AU359" s="169" t="s">
        <v>98</v>
      </c>
      <c r="AV359" s="10" t="s">
        <v>23</v>
      </c>
      <c r="AW359" s="10" t="s">
        <v>38</v>
      </c>
      <c r="AX359" s="10" t="s">
        <v>80</v>
      </c>
      <c r="AY359" s="169" t="s">
        <v>149</v>
      </c>
    </row>
    <row r="360" spans="2:51" s="11" customFormat="1" ht="22.5" customHeight="1">
      <c r="B360" s="170"/>
      <c r="C360" s="171"/>
      <c r="D360" s="171"/>
      <c r="E360" s="172" t="s">
        <v>21</v>
      </c>
      <c r="F360" s="250" t="s">
        <v>283</v>
      </c>
      <c r="G360" s="251"/>
      <c r="H360" s="251"/>
      <c r="I360" s="251"/>
      <c r="J360" s="171"/>
      <c r="K360" s="173">
        <v>49.21</v>
      </c>
      <c r="L360" s="171"/>
      <c r="M360" s="171"/>
      <c r="N360" s="171"/>
      <c r="O360" s="171"/>
      <c r="P360" s="171"/>
      <c r="Q360" s="171"/>
      <c r="R360" s="174"/>
      <c r="T360" s="175"/>
      <c r="U360" s="171"/>
      <c r="V360" s="171"/>
      <c r="W360" s="171"/>
      <c r="X360" s="171"/>
      <c r="Y360" s="171"/>
      <c r="Z360" s="171"/>
      <c r="AA360" s="176"/>
      <c r="AT360" s="177" t="s">
        <v>157</v>
      </c>
      <c r="AU360" s="177" t="s">
        <v>98</v>
      </c>
      <c r="AV360" s="11" t="s">
        <v>98</v>
      </c>
      <c r="AW360" s="11" t="s">
        <v>38</v>
      </c>
      <c r="AX360" s="11" t="s">
        <v>80</v>
      </c>
      <c r="AY360" s="177" t="s">
        <v>149</v>
      </c>
    </row>
    <row r="361" spans="2:51" s="12" customFormat="1" ht="22.5" customHeight="1">
      <c r="B361" s="182"/>
      <c r="C361" s="183"/>
      <c r="D361" s="183"/>
      <c r="E361" s="184" t="s">
        <v>21</v>
      </c>
      <c r="F361" s="252" t="s">
        <v>273</v>
      </c>
      <c r="G361" s="253"/>
      <c r="H361" s="253"/>
      <c r="I361" s="253"/>
      <c r="J361" s="183"/>
      <c r="K361" s="185">
        <v>140.49</v>
      </c>
      <c r="L361" s="183"/>
      <c r="M361" s="183"/>
      <c r="N361" s="183"/>
      <c r="O361" s="183"/>
      <c r="P361" s="183"/>
      <c r="Q361" s="183"/>
      <c r="R361" s="186"/>
      <c r="T361" s="187"/>
      <c r="U361" s="183"/>
      <c r="V361" s="183"/>
      <c r="W361" s="183"/>
      <c r="X361" s="183"/>
      <c r="Y361" s="183"/>
      <c r="Z361" s="183"/>
      <c r="AA361" s="188"/>
      <c r="AT361" s="189" t="s">
        <v>157</v>
      </c>
      <c r="AU361" s="189" t="s">
        <v>98</v>
      </c>
      <c r="AV361" s="12" t="s">
        <v>154</v>
      </c>
      <c r="AW361" s="12" t="s">
        <v>38</v>
      </c>
      <c r="AX361" s="12" t="s">
        <v>23</v>
      </c>
      <c r="AY361" s="189" t="s">
        <v>149</v>
      </c>
    </row>
    <row r="362" spans="2:63" s="9" customFormat="1" ht="36.75" customHeight="1">
      <c r="B362" s="144"/>
      <c r="C362" s="145"/>
      <c r="D362" s="146" t="s">
        <v>123</v>
      </c>
      <c r="E362" s="146"/>
      <c r="F362" s="146"/>
      <c r="G362" s="146"/>
      <c r="H362" s="146"/>
      <c r="I362" s="146"/>
      <c r="J362" s="146"/>
      <c r="K362" s="146"/>
      <c r="L362" s="146"/>
      <c r="M362" s="146"/>
      <c r="N362" s="246">
        <f>BK362</f>
        <v>0</v>
      </c>
      <c r="O362" s="247"/>
      <c r="P362" s="247"/>
      <c r="Q362" s="247"/>
      <c r="R362" s="147"/>
      <c r="T362" s="148"/>
      <c r="U362" s="145"/>
      <c r="V362" s="145"/>
      <c r="W362" s="149">
        <f>W363</f>
        <v>0</v>
      </c>
      <c r="X362" s="145"/>
      <c r="Y362" s="149">
        <f>Y363</f>
        <v>0</v>
      </c>
      <c r="Z362" s="145"/>
      <c r="AA362" s="150">
        <f>AA363</f>
        <v>0</v>
      </c>
      <c r="AR362" s="151" t="s">
        <v>164</v>
      </c>
      <c r="AT362" s="152" t="s">
        <v>79</v>
      </c>
      <c r="AU362" s="152" t="s">
        <v>80</v>
      </c>
      <c r="AY362" s="151" t="s">
        <v>149</v>
      </c>
      <c r="BK362" s="153">
        <f>BK363</f>
        <v>0</v>
      </c>
    </row>
    <row r="363" spans="2:63" s="9" customFormat="1" ht="19.5" customHeight="1">
      <c r="B363" s="144"/>
      <c r="C363" s="145"/>
      <c r="D363" s="154" t="s">
        <v>124</v>
      </c>
      <c r="E363" s="154"/>
      <c r="F363" s="154"/>
      <c r="G363" s="154"/>
      <c r="H363" s="154"/>
      <c r="I363" s="154"/>
      <c r="J363" s="154"/>
      <c r="K363" s="154"/>
      <c r="L363" s="154"/>
      <c r="M363" s="154"/>
      <c r="N363" s="248">
        <f>BK363</f>
        <v>0</v>
      </c>
      <c r="O363" s="249"/>
      <c r="P363" s="249"/>
      <c r="Q363" s="249"/>
      <c r="R363" s="147"/>
      <c r="T363" s="148"/>
      <c r="U363" s="145"/>
      <c r="V363" s="145"/>
      <c r="W363" s="149">
        <f>SUM(W364:W366)</f>
        <v>0</v>
      </c>
      <c r="X363" s="145"/>
      <c r="Y363" s="149">
        <f>SUM(Y364:Y366)</f>
        <v>0</v>
      </c>
      <c r="Z363" s="145"/>
      <c r="AA363" s="150">
        <f>SUM(AA364:AA366)</f>
        <v>0</v>
      </c>
      <c r="AR363" s="151" t="s">
        <v>164</v>
      </c>
      <c r="AT363" s="152" t="s">
        <v>79</v>
      </c>
      <c r="AU363" s="152" t="s">
        <v>23</v>
      </c>
      <c r="AY363" s="151" t="s">
        <v>149</v>
      </c>
      <c r="BK363" s="153">
        <f>SUM(BK364:BK366)</f>
        <v>0</v>
      </c>
    </row>
    <row r="364" spans="2:65" s="1" customFormat="1" ht="31.5" customHeight="1">
      <c r="B364" s="125"/>
      <c r="C364" s="155" t="s">
        <v>565</v>
      </c>
      <c r="D364" s="155" t="s">
        <v>150</v>
      </c>
      <c r="E364" s="156" t="s">
        <v>566</v>
      </c>
      <c r="F364" s="263" t="s">
        <v>567</v>
      </c>
      <c r="G364" s="264"/>
      <c r="H364" s="264"/>
      <c r="I364" s="264"/>
      <c r="J364" s="157" t="s">
        <v>568</v>
      </c>
      <c r="K364" s="158">
        <v>1</v>
      </c>
      <c r="L364" s="258">
        <v>0</v>
      </c>
      <c r="M364" s="264"/>
      <c r="N364" s="265">
        <f>ROUND(L364*K364,2)</f>
        <v>0</v>
      </c>
      <c r="O364" s="264"/>
      <c r="P364" s="264"/>
      <c r="Q364" s="264"/>
      <c r="R364" s="127"/>
      <c r="T364" s="159" t="s">
        <v>21</v>
      </c>
      <c r="U364" s="42" t="s">
        <v>45</v>
      </c>
      <c r="V364" s="34"/>
      <c r="W364" s="160">
        <f>V364*K364</f>
        <v>0</v>
      </c>
      <c r="X364" s="160">
        <v>0</v>
      </c>
      <c r="Y364" s="160">
        <f>X364*K364</f>
        <v>0</v>
      </c>
      <c r="Z364" s="160">
        <v>0</v>
      </c>
      <c r="AA364" s="161">
        <f>Z364*K364</f>
        <v>0</v>
      </c>
      <c r="AR364" s="16" t="s">
        <v>466</v>
      </c>
      <c r="AT364" s="16" t="s">
        <v>150</v>
      </c>
      <c r="AU364" s="16" t="s">
        <v>98</v>
      </c>
      <c r="AY364" s="16" t="s">
        <v>149</v>
      </c>
      <c r="BE364" s="100">
        <f>IF(U364="základní",N364,0)</f>
        <v>0</v>
      </c>
      <c r="BF364" s="100">
        <f>IF(U364="snížená",N364,0)</f>
        <v>0</v>
      </c>
      <c r="BG364" s="100">
        <f>IF(U364="zákl. přenesená",N364,0)</f>
        <v>0</v>
      </c>
      <c r="BH364" s="100">
        <f>IF(U364="sníž. přenesená",N364,0)</f>
        <v>0</v>
      </c>
      <c r="BI364" s="100">
        <f>IF(U364="nulová",N364,0)</f>
        <v>0</v>
      </c>
      <c r="BJ364" s="16" t="s">
        <v>23</v>
      </c>
      <c r="BK364" s="100">
        <f>ROUND(L364*K364,2)</f>
        <v>0</v>
      </c>
      <c r="BL364" s="16" t="s">
        <v>466</v>
      </c>
      <c r="BM364" s="16" t="s">
        <v>569</v>
      </c>
    </row>
    <row r="365" spans="2:51" s="10" customFormat="1" ht="22.5" customHeight="1">
      <c r="B365" s="162"/>
      <c r="C365" s="163"/>
      <c r="D365" s="163"/>
      <c r="E365" s="164" t="s">
        <v>21</v>
      </c>
      <c r="F365" s="266" t="s">
        <v>570</v>
      </c>
      <c r="G365" s="267"/>
      <c r="H365" s="267"/>
      <c r="I365" s="267"/>
      <c r="J365" s="163"/>
      <c r="K365" s="165" t="s">
        <v>21</v>
      </c>
      <c r="L365" s="163"/>
      <c r="M365" s="163"/>
      <c r="N365" s="163"/>
      <c r="O365" s="163"/>
      <c r="P365" s="163"/>
      <c r="Q365" s="163"/>
      <c r="R365" s="166"/>
      <c r="T365" s="167"/>
      <c r="U365" s="163"/>
      <c r="V365" s="163"/>
      <c r="W365" s="163"/>
      <c r="X365" s="163"/>
      <c r="Y365" s="163"/>
      <c r="Z365" s="163"/>
      <c r="AA365" s="168"/>
      <c r="AT365" s="169" t="s">
        <v>157</v>
      </c>
      <c r="AU365" s="169" t="s">
        <v>98</v>
      </c>
      <c r="AV365" s="10" t="s">
        <v>23</v>
      </c>
      <c r="AW365" s="10" t="s">
        <v>38</v>
      </c>
      <c r="AX365" s="10" t="s">
        <v>80</v>
      </c>
      <c r="AY365" s="169" t="s">
        <v>149</v>
      </c>
    </row>
    <row r="366" spans="2:51" s="11" customFormat="1" ht="22.5" customHeight="1">
      <c r="B366" s="170"/>
      <c r="C366" s="171"/>
      <c r="D366" s="171"/>
      <c r="E366" s="172" t="s">
        <v>21</v>
      </c>
      <c r="F366" s="250" t="s">
        <v>23</v>
      </c>
      <c r="G366" s="251"/>
      <c r="H366" s="251"/>
      <c r="I366" s="251"/>
      <c r="J366" s="171"/>
      <c r="K366" s="173">
        <v>1</v>
      </c>
      <c r="L366" s="171"/>
      <c r="M366" s="171"/>
      <c r="N366" s="171"/>
      <c r="O366" s="171"/>
      <c r="P366" s="171"/>
      <c r="Q366" s="171"/>
      <c r="R366" s="174"/>
      <c r="T366" s="175"/>
      <c r="U366" s="171"/>
      <c r="V366" s="171"/>
      <c r="W366" s="171"/>
      <c r="X366" s="171"/>
      <c r="Y366" s="171"/>
      <c r="Z366" s="171"/>
      <c r="AA366" s="176"/>
      <c r="AT366" s="177" t="s">
        <v>157</v>
      </c>
      <c r="AU366" s="177" t="s">
        <v>98</v>
      </c>
      <c r="AV366" s="11" t="s">
        <v>98</v>
      </c>
      <c r="AW366" s="11" t="s">
        <v>38</v>
      </c>
      <c r="AX366" s="11" t="s">
        <v>23</v>
      </c>
      <c r="AY366" s="177" t="s">
        <v>149</v>
      </c>
    </row>
    <row r="367" spans="2:63" s="1" customFormat="1" ht="49.5" customHeight="1">
      <c r="B367" s="33"/>
      <c r="C367" s="34"/>
      <c r="D367" s="146" t="s">
        <v>571</v>
      </c>
      <c r="E367" s="34"/>
      <c r="F367" s="34"/>
      <c r="G367" s="34"/>
      <c r="H367" s="34"/>
      <c r="I367" s="34"/>
      <c r="J367" s="34"/>
      <c r="K367" s="34"/>
      <c r="L367" s="34"/>
      <c r="M367" s="34"/>
      <c r="N367" s="254">
        <f aca="true" t="shared" si="25" ref="N367:N372">BK367</f>
        <v>0</v>
      </c>
      <c r="O367" s="255"/>
      <c r="P367" s="255"/>
      <c r="Q367" s="255"/>
      <c r="R367" s="35"/>
      <c r="T367" s="72"/>
      <c r="U367" s="34"/>
      <c r="V367" s="34"/>
      <c r="W367" s="34"/>
      <c r="X367" s="34"/>
      <c r="Y367" s="34"/>
      <c r="Z367" s="34"/>
      <c r="AA367" s="73"/>
      <c r="AT367" s="16" t="s">
        <v>79</v>
      </c>
      <c r="AU367" s="16" t="s">
        <v>80</v>
      </c>
      <c r="AY367" s="16" t="s">
        <v>572</v>
      </c>
      <c r="BK367" s="100">
        <f>SUM(BK368:BK372)</f>
        <v>0</v>
      </c>
    </row>
    <row r="368" spans="2:63" s="1" customFormat="1" ht="21.75" customHeight="1">
      <c r="B368" s="33"/>
      <c r="C368" s="191" t="s">
        <v>21</v>
      </c>
      <c r="D368" s="191" t="s">
        <v>150</v>
      </c>
      <c r="E368" s="192" t="s">
        <v>21</v>
      </c>
      <c r="F368" s="256" t="s">
        <v>21</v>
      </c>
      <c r="G368" s="257"/>
      <c r="H368" s="257"/>
      <c r="I368" s="257"/>
      <c r="J368" s="193" t="s">
        <v>21</v>
      </c>
      <c r="K368" s="190"/>
      <c r="L368" s="258"/>
      <c r="M368" s="259"/>
      <c r="N368" s="260">
        <f t="shared" si="25"/>
        <v>0</v>
      </c>
      <c r="O368" s="259"/>
      <c r="P368" s="259"/>
      <c r="Q368" s="259"/>
      <c r="R368" s="35"/>
      <c r="T368" s="159" t="s">
        <v>21</v>
      </c>
      <c r="U368" s="194" t="s">
        <v>45</v>
      </c>
      <c r="V368" s="34"/>
      <c r="W368" s="34"/>
      <c r="X368" s="34"/>
      <c r="Y368" s="34"/>
      <c r="Z368" s="34"/>
      <c r="AA368" s="73"/>
      <c r="AT368" s="16" t="s">
        <v>572</v>
      </c>
      <c r="AU368" s="16" t="s">
        <v>23</v>
      </c>
      <c r="AY368" s="16" t="s">
        <v>572</v>
      </c>
      <c r="BE368" s="100">
        <f>IF(U368="základní",N368,0)</f>
        <v>0</v>
      </c>
      <c r="BF368" s="100">
        <f>IF(U368="snížená",N368,0)</f>
        <v>0</v>
      </c>
      <c r="BG368" s="100">
        <f>IF(U368="zákl. přenesená",N368,0)</f>
        <v>0</v>
      </c>
      <c r="BH368" s="100">
        <f>IF(U368="sníž. přenesená",N368,0)</f>
        <v>0</v>
      </c>
      <c r="BI368" s="100">
        <f>IF(U368="nulová",N368,0)</f>
        <v>0</v>
      </c>
      <c r="BJ368" s="16" t="s">
        <v>23</v>
      </c>
      <c r="BK368" s="100">
        <f>L368*K368</f>
        <v>0</v>
      </c>
    </row>
    <row r="369" spans="2:63" s="1" customFormat="1" ht="21.75" customHeight="1">
      <c r="B369" s="33"/>
      <c r="C369" s="191" t="s">
        <v>21</v>
      </c>
      <c r="D369" s="191" t="s">
        <v>150</v>
      </c>
      <c r="E369" s="192" t="s">
        <v>21</v>
      </c>
      <c r="F369" s="256" t="s">
        <v>21</v>
      </c>
      <c r="G369" s="257"/>
      <c r="H369" s="257"/>
      <c r="I369" s="257"/>
      <c r="J369" s="193" t="s">
        <v>21</v>
      </c>
      <c r="K369" s="190"/>
      <c r="L369" s="258"/>
      <c r="M369" s="259"/>
      <c r="N369" s="260">
        <f t="shared" si="25"/>
        <v>0</v>
      </c>
      <c r="O369" s="259"/>
      <c r="P369" s="259"/>
      <c r="Q369" s="259"/>
      <c r="R369" s="35"/>
      <c r="T369" s="159" t="s">
        <v>21</v>
      </c>
      <c r="U369" s="194" t="s">
        <v>45</v>
      </c>
      <c r="V369" s="34"/>
      <c r="W369" s="34"/>
      <c r="X369" s="34"/>
      <c r="Y369" s="34"/>
      <c r="Z369" s="34"/>
      <c r="AA369" s="73"/>
      <c r="AT369" s="16" t="s">
        <v>572</v>
      </c>
      <c r="AU369" s="16" t="s">
        <v>23</v>
      </c>
      <c r="AY369" s="16" t="s">
        <v>572</v>
      </c>
      <c r="BE369" s="100">
        <f>IF(U369="základní",N369,0)</f>
        <v>0</v>
      </c>
      <c r="BF369" s="100">
        <f>IF(U369="snížená",N369,0)</f>
        <v>0</v>
      </c>
      <c r="BG369" s="100">
        <f>IF(U369="zákl. přenesená",N369,0)</f>
        <v>0</v>
      </c>
      <c r="BH369" s="100">
        <f>IF(U369="sníž. přenesená",N369,0)</f>
        <v>0</v>
      </c>
      <c r="BI369" s="100">
        <f>IF(U369="nulová",N369,0)</f>
        <v>0</v>
      </c>
      <c r="BJ369" s="16" t="s">
        <v>23</v>
      </c>
      <c r="BK369" s="100">
        <f>L369*K369</f>
        <v>0</v>
      </c>
    </row>
    <row r="370" spans="2:63" s="1" customFormat="1" ht="21.75" customHeight="1">
      <c r="B370" s="33"/>
      <c r="C370" s="191" t="s">
        <v>21</v>
      </c>
      <c r="D370" s="191" t="s">
        <v>150</v>
      </c>
      <c r="E370" s="192" t="s">
        <v>21</v>
      </c>
      <c r="F370" s="256" t="s">
        <v>21</v>
      </c>
      <c r="G370" s="257"/>
      <c r="H370" s="257"/>
      <c r="I370" s="257"/>
      <c r="J370" s="193" t="s">
        <v>21</v>
      </c>
      <c r="K370" s="190"/>
      <c r="L370" s="258"/>
      <c r="M370" s="259"/>
      <c r="N370" s="260">
        <f t="shared" si="25"/>
        <v>0</v>
      </c>
      <c r="O370" s="259"/>
      <c r="P370" s="259"/>
      <c r="Q370" s="259"/>
      <c r="R370" s="35"/>
      <c r="T370" s="159" t="s">
        <v>21</v>
      </c>
      <c r="U370" s="194" t="s">
        <v>45</v>
      </c>
      <c r="V370" s="34"/>
      <c r="W370" s="34"/>
      <c r="X370" s="34"/>
      <c r="Y370" s="34"/>
      <c r="Z370" s="34"/>
      <c r="AA370" s="73"/>
      <c r="AT370" s="16" t="s">
        <v>572</v>
      </c>
      <c r="AU370" s="16" t="s">
        <v>23</v>
      </c>
      <c r="AY370" s="16" t="s">
        <v>572</v>
      </c>
      <c r="BE370" s="100">
        <f>IF(U370="základní",N370,0)</f>
        <v>0</v>
      </c>
      <c r="BF370" s="100">
        <f>IF(U370="snížená",N370,0)</f>
        <v>0</v>
      </c>
      <c r="BG370" s="100">
        <f>IF(U370="zákl. přenesená",N370,0)</f>
        <v>0</v>
      </c>
      <c r="BH370" s="100">
        <f>IF(U370="sníž. přenesená",N370,0)</f>
        <v>0</v>
      </c>
      <c r="BI370" s="100">
        <f>IF(U370="nulová",N370,0)</f>
        <v>0</v>
      </c>
      <c r="BJ370" s="16" t="s">
        <v>23</v>
      </c>
      <c r="BK370" s="100">
        <f>L370*K370</f>
        <v>0</v>
      </c>
    </row>
    <row r="371" spans="2:63" s="1" customFormat="1" ht="21.75" customHeight="1">
      <c r="B371" s="33"/>
      <c r="C371" s="191" t="s">
        <v>21</v>
      </c>
      <c r="D371" s="191" t="s">
        <v>150</v>
      </c>
      <c r="E371" s="192" t="s">
        <v>21</v>
      </c>
      <c r="F371" s="256" t="s">
        <v>21</v>
      </c>
      <c r="G371" s="257"/>
      <c r="H371" s="257"/>
      <c r="I371" s="257"/>
      <c r="J371" s="193" t="s">
        <v>21</v>
      </c>
      <c r="K371" s="190"/>
      <c r="L371" s="258"/>
      <c r="M371" s="259"/>
      <c r="N371" s="260">
        <f t="shared" si="25"/>
        <v>0</v>
      </c>
      <c r="O371" s="259"/>
      <c r="P371" s="259"/>
      <c r="Q371" s="259"/>
      <c r="R371" s="35"/>
      <c r="T371" s="159" t="s">
        <v>21</v>
      </c>
      <c r="U371" s="194" t="s">
        <v>45</v>
      </c>
      <c r="V371" s="34"/>
      <c r="W371" s="34"/>
      <c r="X371" s="34"/>
      <c r="Y371" s="34"/>
      <c r="Z371" s="34"/>
      <c r="AA371" s="73"/>
      <c r="AT371" s="16" t="s">
        <v>572</v>
      </c>
      <c r="AU371" s="16" t="s">
        <v>23</v>
      </c>
      <c r="AY371" s="16" t="s">
        <v>572</v>
      </c>
      <c r="BE371" s="100">
        <f>IF(U371="základní",N371,0)</f>
        <v>0</v>
      </c>
      <c r="BF371" s="100">
        <f>IF(U371="snížená",N371,0)</f>
        <v>0</v>
      </c>
      <c r="BG371" s="100">
        <f>IF(U371="zákl. přenesená",N371,0)</f>
        <v>0</v>
      </c>
      <c r="BH371" s="100">
        <f>IF(U371="sníž. přenesená",N371,0)</f>
        <v>0</v>
      </c>
      <c r="BI371" s="100">
        <f>IF(U371="nulová",N371,0)</f>
        <v>0</v>
      </c>
      <c r="BJ371" s="16" t="s">
        <v>23</v>
      </c>
      <c r="BK371" s="100">
        <f>L371*K371</f>
        <v>0</v>
      </c>
    </row>
    <row r="372" spans="2:63" s="1" customFormat="1" ht="21.75" customHeight="1">
      <c r="B372" s="33"/>
      <c r="C372" s="191" t="s">
        <v>21</v>
      </c>
      <c r="D372" s="191" t="s">
        <v>150</v>
      </c>
      <c r="E372" s="192" t="s">
        <v>21</v>
      </c>
      <c r="F372" s="256" t="s">
        <v>21</v>
      </c>
      <c r="G372" s="257"/>
      <c r="H372" s="257"/>
      <c r="I372" s="257"/>
      <c r="J372" s="193" t="s">
        <v>21</v>
      </c>
      <c r="K372" s="190"/>
      <c r="L372" s="258"/>
      <c r="M372" s="259"/>
      <c r="N372" s="260">
        <f t="shared" si="25"/>
        <v>0</v>
      </c>
      <c r="O372" s="259"/>
      <c r="P372" s="259"/>
      <c r="Q372" s="259"/>
      <c r="R372" s="35"/>
      <c r="T372" s="159" t="s">
        <v>21</v>
      </c>
      <c r="U372" s="194" t="s">
        <v>45</v>
      </c>
      <c r="V372" s="54"/>
      <c r="W372" s="54"/>
      <c r="X372" s="54"/>
      <c r="Y372" s="54"/>
      <c r="Z372" s="54"/>
      <c r="AA372" s="56"/>
      <c r="AT372" s="16" t="s">
        <v>572</v>
      </c>
      <c r="AU372" s="16" t="s">
        <v>23</v>
      </c>
      <c r="AY372" s="16" t="s">
        <v>572</v>
      </c>
      <c r="BE372" s="100">
        <f>IF(U372="základní",N372,0)</f>
        <v>0</v>
      </c>
      <c r="BF372" s="100">
        <f>IF(U372="snížená",N372,0)</f>
        <v>0</v>
      </c>
      <c r="BG372" s="100">
        <f>IF(U372="zákl. přenesená",N372,0)</f>
        <v>0</v>
      </c>
      <c r="BH372" s="100">
        <f>IF(U372="sníž. přenesená",N372,0)</f>
        <v>0</v>
      </c>
      <c r="BI372" s="100">
        <f>IF(U372="nulová",N372,0)</f>
        <v>0</v>
      </c>
      <c r="BJ372" s="16" t="s">
        <v>23</v>
      </c>
      <c r="BK372" s="100">
        <f>L372*K372</f>
        <v>0</v>
      </c>
    </row>
    <row r="373" spans="2:18" s="1" customFormat="1" ht="6.75" customHeight="1">
      <c r="B373" s="57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9"/>
    </row>
  </sheetData>
  <sheetProtection password="CC35" sheet="1" objects="1" scenarios="1" formatColumns="0" formatRows="0" sort="0" autoFilter="0"/>
  <mergeCells count="504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8:Q108"/>
    <mergeCell ref="D109:H109"/>
    <mergeCell ref="N109:Q109"/>
    <mergeCell ref="D110:H110"/>
    <mergeCell ref="N110:Q110"/>
    <mergeCell ref="D111:H111"/>
    <mergeCell ref="N111:Q111"/>
    <mergeCell ref="D112:H112"/>
    <mergeCell ref="N112:Q112"/>
    <mergeCell ref="D113:H113"/>
    <mergeCell ref="N113:Q113"/>
    <mergeCell ref="N114:Q114"/>
    <mergeCell ref="L116:Q116"/>
    <mergeCell ref="C122:Q122"/>
    <mergeCell ref="F124:P124"/>
    <mergeCell ref="F125:P125"/>
    <mergeCell ref="M127:P127"/>
    <mergeCell ref="M129:Q129"/>
    <mergeCell ref="M130:Q130"/>
    <mergeCell ref="F132:I132"/>
    <mergeCell ref="L132:M132"/>
    <mergeCell ref="N132:Q132"/>
    <mergeCell ref="F136:I136"/>
    <mergeCell ref="L136:M136"/>
    <mergeCell ref="N136:Q136"/>
    <mergeCell ref="F137:I137"/>
    <mergeCell ref="F138:I138"/>
    <mergeCell ref="F139:I139"/>
    <mergeCell ref="L139:M139"/>
    <mergeCell ref="N139:Q139"/>
    <mergeCell ref="F140:I140"/>
    <mergeCell ref="F141:I141"/>
    <mergeCell ref="F142:I142"/>
    <mergeCell ref="L142:M142"/>
    <mergeCell ref="N142:Q142"/>
    <mergeCell ref="F143:I143"/>
    <mergeCell ref="F144:I144"/>
    <mergeCell ref="F145:I145"/>
    <mergeCell ref="L145:M145"/>
    <mergeCell ref="N145:Q145"/>
    <mergeCell ref="F146:I146"/>
    <mergeCell ref="L146:M146"/>
    <mergeCell ref="N146:Q146"/>
    <mergeCell ref="F147:I147"/>
    <mergeCell ref="F148:I148"/>
    <mergeCell ref="F149:I149"/>
    <mergeCell ref="L149:M149"/>
    <mergeCell ref="N149:Q149"/>
    <mergeCell ref="F150:I150"/>
    <mergeCell ref="F151:I151"/>
    <mergeCell ref="L151:M151"/>
    <mergeCell ref="N151:Q151"/>
    <mergeCell ref="F152:I152"/>
    <mergeCell ref="F153:I153"/>
    <mergeCell ref="L153:M153"/>
    <mergeCell ref="N153:Q153"/>
    <mergeCell ref="F154:I154"/>
    <mergeCell ref="L154:M154"/>
    <mergeCell ref="N154:Q154"/>
    <mergeCell ref="F155:I155"/>
    <mergeCell ref="F156:I156"/>
    <mergeCell ref="L156:M156"/>
    <mergeCell ref="N156:Q156"/>
    <mergeCell ref="F157:I157"/>
    <mergeCell ref="F158:I158"/>
    <mergeCell ref="L158:M158"/>
    <mergeCell ref="N158:Q158"/>
    <mergeCell ref="F159:I159"/>
    <mergeCell ref="L159:M159"/>
    <mergeCell ref="N159:Q159"/>
    <mergeCell ref="F160:I160"/>
    <mergeCell ref="F161:I161"/>
    <mergeCell ref="L161:M161"/>
    <mergeCell ref="N161:Q161"/>
    <mergeCell ref="F162:I162"/>
    <mergeCell ref="L162:M162"/>
    <mergeCell ref="N162:Q162"/>
    <mergeCell ref="F163:I163"/>
    <mergeCell ref="F164:I164"/>
    <mergeCell ref="L164:M164"/>
    <mergeCell ref="N164:Q164"/>
    <mergeCell ref="F165:I165"/>
    <mergeCell ref="F166:I166"/>
    <mergeCell ref="F168:I168"/>
    <mergeCell ref="L168:M168"/>
    <mergeCell ref="N168:Q168"/>
    <mergeCell ref="F169:I169"/>
    <mergeCell ref="F170:I170"/>
    <mergeCell ref="F171:I171"/>
    <mergeCell ref="L171:M171"/>
    <mergeCell ref="N171:Q171"/>
    <mergeCell ref="F172:I172"/>
    <mergeCell ref="F173:I173"/>
    <mergeCell ref="F174:I174"/>
    <mergeCell ref="L174:M174"/>
    <mergeCell ref="N174:Q174"/>
    <mergeCell ref="F176:I176"/>
    <mergeCell ref="L176:M176"/>
    <mergeCell ref="N176:Q176"/>
    <mergeCell ref="F177:I177"/>
    <mergeCell ref="F178:I178"/>
    <mergeCell ref="L178:M178"/>
    <mergeCell ref="N178:Q178"/>
    <mergeCell ref="F179:I179"/>
    <mergeCell ref="L179:M179"/>
    <mergeCell ref="N179:Q179"/>
    <mergeCell ref="F180:I180"/>
    <mergeCell ref="F181:I181"/>
    <mergeCell ref="F183:I183"/>
    <mergeCell ref="L183:M183"/>
    <mergeCell ref="N183:Q183"/>
    <mergeCell ref="F184:I184"/>
    <mergeCell ref="F185:I185"/>
    <mergeCell ref="L185:M185"/>
    <mergeCell ref="N185:Q185"/>
    <mergeCell ref="F186:I186"/>
    <mergeCell ref="L186:M186"/>
    <mergeCell ref="N186:Q186"/>
    <mergeCell ref="F187:I187"/>
    <mergeCell ref="F188:I188"/>
    <mergeCell ref="F189:I189"/>
    <mergeCell ref="F190:I190"/>
    <mergeCell ref="F191:I191"/>
    <mergeCell ref="L191:M191"/>
    <mergeCell ref="N191:Q191"/>
    <mergeCell ref="F192:I192"/>
    <mergeCell ref="F193:I193"/>
    <mergeCell ref="F194:I194"/>
    <mergeCell ref="F195:I195"/>
    <mergeCell ref="F196:I196"/>
    <mergeCell ref="F197:I197"/>
    <mergeCell ref="F198:I198"/>
    <mergeCell ref="F199:I199"/>
    <mergeCell ref="L199:M199"/>
    <mergeCell ref="N199:Q199"/>
    <mergeCell ref="F200:I200"/>
    <mergeCell ref="F201:I201"/>
    <mergeCell ref="F202:I202"/>
    <mergeCell ref="F203:I203"/>
    <mergeCell ref="F204:I204"/>
    <mergeCell ref="F205:I205"/>
    <mergeCell ref="F206:I206"/>
    <mergeCell ref="F207:I207"/>
    <mergeCell ref="L207:M207"/>
    <mergeCell ref="N207:Q207"/>
    <mergeCell ref="F208:I208"/>
    <mergeCell ref="F209:I209"/>
    <mergeCell ref="F210:I210"/>
    <mergeCell ref="F211:I211"/>
    <mergeCell ref="F212:I212"/>
    <mergeCell ref="F213:I213"/>
    <mergeCell ref="L213:M213"/>
    <mergeCell ref="N213:Q213"/>
    <mergeCell ref="F214:I214"/>
    <mergeCell ref="F215:I215"/>
    <mergeCell ref="F216:I216"/>
    <mergeCell ref="F217:I217"/>
    <mergeCell ref="F218:I218"/>
    <mergeCell ref="F219:I219"/>
    <mergeCell ref="L219:M219"/>
    <mergeCell ref="N219:Q219"/>
    <mergeCell ref="F220:I220"/>
    <mergeCell ref="F221:I221"/>
    <mergeCell ref="F222:I222"/>
    <mergeCell ref="F223:I223"/>
    <mergeCell ref="L223:M223"/>
    <mergeCell ref="N223:Q223"/>
    <mergeCell ref="F224:I224"/>
    <mergeCell ref="F225:I225"/>
    <mergeCell ref="F226:I226"/>
    <mergeCell ref="F227:I227"/>
    <mergeCell ref="F228:I228"/>
    <mergeCell ref="F229:I229"/>
    <mergeCell ref="F230:I230"/>
    <mergeCell ref="F231:I231"/>
    <mergeCell ref="L231:M231"/>
    <mergeCell ref="N231:Q231"/>
    <mergeCell ref="F232:I232"/>
    <mergeCell ref="F233:I233"/>
    <mergeCell ref="F234:I234"/>
    <mergeCell ref="F235:I235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F244:I244"/>
    <mergeCell ref="F245:I245"/>
    <mergeCell ref="F246:I246"/>
    <mergeCell ref="F247:I247"/>
    <mergeCell ref="F248:I248"/>
    <mergeCell ref="F249:I249"/>
    <mergeCell ref="F250:I250"/>
    <mergeCell ref="L250:M250"/>
    <mergeCell ref="N250:Q250"/>
    <mergeCell ref="F251:I251"/>
    <mergeCell ref="F252:I252"/>
    <mergeCell ref="L252:M252"/>
    <mergeCell ref="N252:Q252"/>
    <mergeCell ref="F253:I253"/>
    <mergeCell ref="L253:M253"/>
    <mergeCell ref="N253:Q253"/>
    <mergeCell ref="F254:I254"/>
    <mergeCell ref="F255:I255"/>
    <mergeCell ref="F256:I256"/>
    <mergeCell ref="L256:M256"/>
    <mergeCell ref="N256:Q256"/>
    <mergeCell ref="F257:I257"/>
    <mergeCell ref="F258:I258"/>
    <mergeCell ref="F259:I259"/>
    <mergeCell ref="L259:M259"/>
    <mergeCell ref="N259:Q259"/>
    <mergeCell ref="F260:I260"/>
    <mergeCell ref="F261:I261"/>
    <mergeCell ref="F262:I262"/>
    <mergeCell ref="L262:M262"/>
    <mergeCell ref="N262:Q262"/>
    <mergeCell ref="F263:I263"/>
    <mergeCell ref="F264:I264"/>
    <mergeCell ref="F265:I265"/>
    <mergeCell ref="L265:M265"/>
    <mergeCell ref="N265:Q265"/>
    <mergeCell ref="F266:I266"/>
    <mergeCell ref="F267:I267"/>
    <mergeCell ref="F268:I268"/>
    <mergeCell ref="F269:I269"/>
    <mergeCell ref="F270:I270"/>
    <mergeCell ref="F271:I271"/>
    <mergeCell ref="L271:M271"/>
    <mergeCell ref="N271:Q271"/>
    <mergeCell ref="F272:I272"/>
    <mergeCell ref="F273:I273"/>
    <mergeCell ref="F274:I274"/>
    <mergeCell ref="F275:I275"/>
    <mergeCell ref="L275:M275"/>
    <mergeCell ref="N275:Q275"/>
    <mergeCell ref="F276:I276"/>
    <mergeCell ref="F277:I277"/>
    <mergeCell ref="F279:I279"/>
    <mergeCell ref="L279:M279"/>
    <mergeCell ref="N279:Q279"/>
    <mergeCell ref="F280:I280"/>
    <mergeCell ref="L280:M280"/>
    <mergeCell ref="N280:Q280"/>
    <mergeCell ref="N278:Q278"/>
    <mergeCell ref="F281:I281"/>
    <mergeCell ref="F282:I282"/>
    <mergeCell ref="L282:M282"/>
    <mergeCell ref="N282:Q282"/>
    <mergeCell ref="F283:I283"/>
    <mergeCell ref="L283:M283"/>
    <mergeCell ref="N283:Q283"/>
    <mergeCell ref="F284:I284"/>
    <mergeCell ref="F285:I285"/>
    <mergeCell ref="L285:M285"/>
    <mergeCell ref="N285:Q285"/>
    <mergeCell ref="F287:I287"/>
    <mergeCell ref="L287:M287"/>
    <mergeCell ref="N287:Q287"/>
    <mergeCell ref="N286:Q286"/>
    <mergeCell ref="F288:I288"/>
    <mergeCell ref="L288:M288"/>
    <mergeCell ref="N288:Q288"/>
    <mergeCell ref="F291:I291"/>
    <mergeCell ref="L291:M291"/>
    <mergeCell ref="N291:Q291"/>
    <mergeCell ref="N289:Q289"/>
    <mergeCell ref="N290:Q290"/>
    <mergeCell ref="F292:I292"/>
    <mergeCell ref="F293:I293"/>
    <mergeCell ref="F294:I294"/>
    <mergeCell ref="L294:M294"/>
    <mergeCell ref="N294:Q294"/>
    <mergeCell ref="F295:I295"/>
    <mergeCell ref="L295:M295"/>
    <mergeCell ref="N295:Q295"/>
    <mergeCell ref="F296:I296"/>
    <mergeCell ref="F297:I297"/>
    <mergeCell ref="L297:M297"/>
    <mergeCell ref="N297:Q297"/>
    <mergeCell ref="F298:I298"/>
    <mergeCell ref="L298:M298"/>
    <mergeCell ref="N298:Q298"/>
    <mergeCell ref="F299:I299"/>
    <mergeCell ref="F300:I300"/>
    <mergeCell ref="F301:I301"/>
    <mergeCell ref="L301:M301"/>
    <mergeCell ref="N301:Q301"/>
    <mergeCell ref="F302:I302"/>
    <mergeCell ref="L302:M302"/>
    <mergeCell ref="N302:Q302"/>
    <mergeCell ref="F303:I303"/>
    <mergeCell ref="F304:I304"/>
    <mergeCell ref="F305:I305"/>
    <mergeCell ref="L305:M305"/>
    <mergeCell ref="N305:Q305"/>
    <mergeCell ref="F306:I306"/>
    <mergeCell ref="L306:M306"/>
    <mergeCell ref="N306:Q306"/>
    <mergeCell ref="F307:I307"/>
    <mergeCell ref="L307:M307"/>
    <mergeCell ref="N307:Q307"/>
    <mergeCell ref="F309:I309"/>
    <mergeCell ref="L309:M309"/>
    <mergeCell ref="N309:Q309"/>
    <mergeCell ref="N308:Q308"/>
    <mergeCell ref="F310:I310"/>
    <mergeCell ref="F311:I311"/>
    <mergeCell ref="F313:I313"/>
    <mergeCell ref="L313:M313"/>
    <mergeCell ref="N313:Q313"/>
    <mergeCell ref="F314:I314"/>
    <mergeCell ref="L314:M314"/>
    <mergeCell ref="N314:Q314"/>
    <mergeCell ref="N312:Q312"/>
    <mergeCell ref="F315:I315"/>
    <mergeCell ref="L315:M315"/>
    <mergeCell ref="N315:Q315"/>
    <mergeCell ref="F316:I316"/>
    <mergeCell ref="L316:M316"/>
    <mergeCell ref="N316:Q316"/>
    <mergeCell ref="F317:I317"/>
    <mergeCell ref="L317:M317"/>
    <mergeCell ref="N317:Q317"/>
    <mergeCell ref="F318:I318"/>
    <mergeCell ref="L318:M318"/>
    <mergeCell ref="N318:Q318"/>
    <mergeCell ref="F319:I319"/>
    <mergeCell ref="L319:M319"/>
    <mergeCell ref="N319:Q319"/>
    <mergeCell ref="F320:I320"/>
    <mergeCell ref="L320:M320"/>
    <mergeCell ref="N320:Q320"/>
    <mergeCell ref="F322:I322"/>
    <mergeCell ref="L322:M322"/>
    <mergeCell ref="N322:Q322"/>
    <mergeCell ref="F323:I323"/>
    <mergeCell ref="F324:I324"/>
    <mergeCell ref="F325:I325"/>
    <mergeCell ref="L325:M325"/>
    <mergeCell ref="N325:Q325"/>
    <mergeCell ref="F327:I327"/>
    <mergeCell ref="L327:M327"/>
    <mergeCell ref="N327:Q327"/>
    <mergeCell ref="F328:I328"/>
    <mergeCell ref="L328:M328"/>
    <mergeCell ref="N328:Q328"/>
    <mergeCell ref="F329:I329"/>
    <mergeCell ref="L329:M329"/>
    <mergeCell ref="N329:Q329"/>
    <mergeCell ref="F330:I330"/>
    <mergeCell ref="F331:I331"/>
    <mergeCell ref="F332:I332"/>
    <mergeCell ref="F333:I333"/>
    <mergeCell ref="F334:I334"/>
    <mergeCell ref="F335:I335"/>
    <mergeCell ref="L335:M335"/>
    <mergeCell ref="N335:Q335"/>
    <mergeCell ref="F336:I336"/>
    <mergeCell ref="F337:I337"/>
    <mergeCell ref="F338:I338"/>
    <mergeCell ref="F339:I339"/>
    <mergeCell ref="F340:I340"/>
    <mergeCell ref="F341:I341"/>
    <mergeCell ref="L341:M341"/>
    <mergeCell ref="N341:Q341"/>
    <mergeCell ref="F342:I342"/>
    <mergeCell ref="L342:M342"/>
    <mergeCell ref="N342:Q342"/>
    <mergeCell ref="F343:I343"/>
    <mergeCell ref="F344:I344"/>
    <mergeCell ref="F345:I345"/>
    <mergeCell ref="F346:I346"/>
    <mergeCell ref="F347:I347"/>
    <mergeCell ref="F348:I348"/>
    <mergeCell ref="L348:M348"/>
    <mergeCell ref="N348:Q348"/>
    <mergeCell ref="F350:I350"/>
    <mergeCell ref="L350:M350"/>
    <mergeCell ref="N350:Q350"/>
    <mergeCell ref="F351:I351"/>
    <mergeCell ref="F352:I352"/>
    <mergeCell ref="F353:I353"/>
    <mergeCell ref="L353:M353"/>
    <mergeCell ref="N353:Q353"/>
    <mergeCell ref="F354:I354"/>
    <mergeCell ref="L354:M354"/>
    <mergeCell ref="N354:Q354"/>
    <mergeCell ref="F355:I355"/>
    <mergeCell ref="L355:M355"/>
    <mergeCell ref="N355:Q355"/>
    <mergeCell ref="F364:I364"/>
    <mergeCell ref="L364:M364"/>
    <mergeCell ref="N364:Q364"/>
    <mergeCell ref="F365:I365"/>
    <mergeCell ref="F356:I356"/>
    <mergeCell ref="L356:M356"/>
    <mergeCell ref="N356:Q356"/>
    <mergeCell ref="F357:I357"/>
    <mergeCell ref="F358:I358"/>
    <mergeCell ref="F359:I359"/>
    <mergeCell ref="F366:I366"/>
    <mergeCell ref="F368:I368"/>
    <mergeCell ref="L368:M368"/>
    <mergeCell ref="N368:Q368"/>
    <mergeCell ref="F369:I369"/>
    <mergeCell ref="L369:M369"/>
    <mergeCell ref="N369:Q369"/>
    <mergeCell ref="F370:I370"/>
    <mergeCell ref="L370:M370"/>
    <mergeCell ref="N370:Q370"/>
    <mergeCell ref="F371:I371"/>
    <mergeCell ref="L371:M371"/>
    <mergeCell ref="N371:Q371"/>
    <mergeCell ref="N363:Q363"/>
    <mergeCell ref="N367:Q367"/>
    <mergeCell ref="F372:I372"/>
    <mergeCell ref="L372:M372"/>
    <mergeCell ref="N372:Q372"/>
    <mergeCell ref="N133:Q133"/>
    <mergeCell ref="N134:Q134"/>
    <mergeCell ref="N135:Q135"/>
    <mergeCell ref="N167:Q167"/>
    <mergeCell ref="N175:Q175"/>
    <mergeCell ref="H1:K1"/>
    <mergeCell ref="S2:AC2"/>
    <mergeCell ref="N321:Q321"/>
    <mergeCell ref="N326:Q326"/>
    <mergeCell ref="N349:Q349"/>
    <mergeCell ref="N362:Q362"/>
    <mergeCell ref="N182:Q182"/>
    <mergeCell ref="N236:Q236"/>
    <mergeCell ref="F360:I360"/>
    <mergeCell ref="F361:I361"/>
  </mergeCells>
  <dataValidations count="2">
    <dataValidation type="list" allowBlank="1" showInputMessage="1" showErrorMessage="1" error="Povoleny jsou hodnoty K a M." sqref="D368:D373">
      <formula1>"K,M"</formula1>
    </dataValidation>
    <dataValidation type="list" allowBlank="1" showInputMessage="1" showErrorMessage="1" error="Povoleny jsou hodnoty základní, snížená, zákl. přenesená, sníž. přenesená, nulová." sqref="U368:U373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32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Choc Jiří</dc:creator>
  <cp:keywords/>
  <dc:description/>
  <cp:lastModifiedBy>Hynčíková Blanka Ing.</cp:lastModifiedBy>
  <dcterms:created xsi:type="dcterms:W3CDTF">2016-04-15T12:42:27Z</dcterms:created>
  <dcterms:modified xsi:type="dcterms:W3CDTF">2016-06-17T04:58:05Z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