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Bruntál - ALFA PLASTIK - T 62" sheetId="1" r:id="rId1"/>
    <sheet name="SO00 KL" sheetId="2" r:id="rId2"/>
    <sheet name="SO00 R" sheetId="3" r:id="rId3"/>
    <sheet name="SO01 KL" sheetId="4" r:id="rId4"/>
    <sheet name="SO01 R" sheetId="5" r:id="rId5"/>
    <sheet name="SO02 KL" sheetId="6" r:id="rId6"/>
    <sheet name="SO02 R" sheetId="7" r:id="rId7"/>
    <sheet name="SO03 KL" sheetId="8" r:id="rId8"/>
    <sheet name="SO03 R" sheetId="9" r:id="rId9"/>
    <sheet name="SP KL" sheetId="10" r:id="rId10"/>
    <sheet name="SP R" sheetId="11" r:id="rId11"/>
  </sheets>
  <definedNames>
    <definedName name="_xlnm.Print_Titles" localSheetId="0">'Bruntál - ALFA PLASTIK - T 62'!$1:$8</definedName>
    <definedName name="_xlnm.Print_Area" localSheetId="0">'Bruntál - ALFA PLASTIK - T 62'!$A$1:$G$16</definedName>
    <definedName name="_xlnm.Print_Area" localSheetId="1">'SO00 KL'!$A$1:$S$54</definedName>
    <definedName name="_xlnm.Print_Area" localSheetId="3">'SO01 KL'!$A$1:$S$54</definedName>
    <definedName name="_xlnm.Print_Area" localSheetId="4">'SO01 R'!$A$1:$O$92</definedName>
    <definedName name="_xlnm.Print_Area" localSheetId="5">'SO02 KL'!$A$1:$S$54</definedName>
    <definedName name="_xlnm.Print_Area" localSheetId="6">'SO02 R'!$A$1:$O$78</definedName>
    <definedName name="_xlnm.Print_Area" localSheetId="7">'SO03 KL'!$A$1:$S$54</definedName>
    <definedName name="_xlnm.Print_Area" localSheetId="8">'SO03 R'!$A$1:$O$89</definedName>
    <definedName name="_xlnm.Print_Area" localSheetId="9">'SP KL'!$A$1:$S$54</definedName>
  </definedNames>
  <calcPr calcId="145621"/>
</workbook>
</file>

<file path=xl/calcChain.xml><?xml version="1.0" encoding="utf-8"?>
<calcChain xmlns="http://schemas.openxmlformats.org/spreadsheetml/2006/main">
  <c r="E9" i="1" l="1"/>
  <c r="J96" i="11" l="1"/>
  <c r="J97" i="11"/>
  <c r="J124" i="11" l="1"/>
  <c r="J117" i="11"/>
  <c r="J35" i="11" l="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5" i="11"/>
  <c r="J74" i="11" s="1"/>
  <c r="J76" i="11"/>
  <c r="J77" i="11"/>
  <c r="J78" i="11"/>
  <c r="J79" i="11"/>
  <c r="J80" i="11"/>
  <c r="J81" i="11"/>
  <c r="J82" i="11"/>
  <c r="J83" i="11"/>
  <c r="J84" i="11"/>
  <c r="J85" i="11"/>
  <c r="J86" i="11"/>
  <c r="J87" i="11"/>
  <c r="J89" i="11"/>
  <c r="J90" i="11"/>
  <c r="J91" i="11"/>
  <c r="J92" i="11"/>
  <c r="J93" i="11"/>
  <c r="J94" i="11"/>
  <c r="J95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2" i="11"/>
  <c r="J113" i="11"/>
  <c r="J114" i="11"/>
  <c r="J115" i="11"/>
  <c r="J116" i="11"/>
  <c r="J118" i="11"/>
  <c r="J119" i="11"/>
  <c r="J120" i="11"/>
  <c r="J121" i="11"/>
  <c r="J122" i="11"/>
  <c r="J123" i="11"/>
  <c r="J125" i="11"/>
  <c r="J126" i="11"/>
  <c r="J127" i="11"/>
  <c r="J128" i="11"/>
  <c r="J129" i="11"/>
  <c r="J130" i="11"/>
  <c r="J131" i="11"/>
  <c r="J132" i="11"/>
  <c r="J134" i="11"/>
  <c r="J133" i="11" s="1"/>
  <c r="J135" i="11"/>
  <c r="J136" i="11"/>
  <c r="J137" i="11"/>
  <c r="J138" i="11"/>
  <c r="J140" i="11"/>
  <c r="J141" i="11"/>
  <c r="J139" i="11" s="1"/>
  <c r="J142" i="11"/>
  <c r="J143" i="11"/>
  <c r="J144" i="11"/>
  <c r="J145" i="11"/>
  <c r="J146" i="11"/>
  <c r="J147" i="11"/>
  <c r="J148" i="11"/>
  <c r="J149" i="11"/>
  <c r="J150" i="11"/>
  <c r="J151" i="11"/>
  <c r="J152" i="11"/>
  <c r="J17" i="11"/>
  <c r="J18" i="11"/>
  <c r="J20" i="11"/>
  <c r="J19" i="11" s="1"/>
  <c r="J21" i="11"/>
  <c r="J22" i="11"/>
  <c r="J23" i="11"/>
  <c r="J24" i="11"/>
  <c r="J25" i="11"/>
  <c r="J27" i="11"/>
  <c r="J28" i="11"/>
  <c r="J26" i="11" s="1"/>
  <c r="J29" i="11"/>
  <c r="J30" i="11"/>
  <c r="J31" i="11"/>
  <c r="J33" i="11"/>
  <c r="J34" i="11"/>
  <c r="J16" i="11"/>
  <c r="J15" i="11" s="1"/>
  <c r="J88" i="11" l="1"/>
  <c r="J50" i="11"/>
  <c r="J32" i="11"/>
  <c r="J153" i="11" s="1"/>
  <c r="E44" i="10" s="1"/>
  <c r="J111" i="11"/>
  <c r="J14" i="11" s="1"/>
  <c r="E7" i="10"/>
  <c r="C3" i="11" s="1"/>
  <c r="E7" i="8"/>
  <c r="C3" i="9" s="1"/>
  <c r="E7" i="6"/>
  <c r="C3" i="7" s="1"/>
  <c r="E7" i="4"/>
  <c r="C3" i="5" s="1"/>
  <c r="E7" i="2"/>
  <c r="C3" i="3" s="1"/>
  <c r="E26" i="4"/>
  <c r="C7" i="5" s="1"/>
  <c r="E26" i="6"/>
  <c r="C7" i="7" s="1"/>
  <c r="E26" i="8"/>
  <c r="C7" i="9" s="1"/>
  <c r="E26" i="10"/>
  <c r="C7" i="11" s="1"/>
  <c r="E26" i="2"/>
  <c r="C7" i="3" s="1"/>
  <c r="E5" i="4"/>
  <c r="C2" i="5" s="1"/>
  <c r="E5" i="6"/>
  <c r="C2" i="7" s="1"/>
  <c r="E5" i="8"/>
  <c r="E5" i="10"/>
  <c r="C2" i="11" s="1"/>
  <c r="E5" i="2"/>
  <c r="C2" i="3" s="1"/>
  <c r="N14" i="11"/>
  <c r="N153" i="11" s="1"/>
  <c r="L14" i="11"/>
  <c r="L153" i="11" s="1"/>
  <c r="E39" i="10"/>
  <c r="C8" i="11"/>
  <c r="C5" i="11"/>
  <c r="C4" i="11"/>
  <c r="R45" i="10"/>
  <c r="K45" i="10"/>
  <c r="E45" i="10"/>
  <c r="J44" i="10"/>
  <c r="R43" i="10"/>
  <c r="R44" i="10" s="1"/>
  <c r="E43" i="10"/>
  <c r="P42" i="10"/>
  <c r="E42" i="10"/>
  <c r="P41" i="10"/>
  <c r="E41" i="10"/>
  <c r="P40" i="10"/>
  <c r="E40" i="10"/>
  <c r="P39" i="10"/>
  <c r="O49" i="10" s="1"/>
  <c r="P38" i="10"/>
  <c r="E38" i="10"/>
  <c r="R35" i="10"/>
  <c r="J35" i="10"/>
  <c r="E35" i="10"/>
  <c r="N88" i="9"/>
  <c r="L88" i="9"/>
  <c r="J88" i="9"/>
  <c r="N87" i="9"/>
  <c r="L87" i="9"/>
  <c r="J87" i="9"/>
  <c r="L86" i="9"/>
  <c r="N85" i="9"/>
  <c r="L85" i="9"/>
  <c r="J85" i="9"/>
  <c r="N84" i="9"/>
  <c r="L84" i="9"/>
  <c r="J84" i="9"/>
  <c r="N83" i="9"/>
  <c r="L83" i="9"/>
  <c r="J83" i="9"/>
  <c r="N82" i="9"/>
  <c r="L82" i="9"/>
  <c r="J82" i="9"/>
  <c r="E40" i="8" s="1"/>
  <c r="N81" i="9"/>
  <c r="L81" i="9"/>
  <c r="J81" i="9"/>
  <c r="N80" i="9"/>
  <c r="L80" i="9"/>
  <c r="J80" i="9"/>
  <c r="N79" i="9"/>
  <c r="L79" i="9"/>
  <c r="J79" i="9"/>
  <c r="N78" i="9"/>
  <c r="L78" i="9"/>
  <c r="L77" i="9" s="1"/>
  <c r="J78" i="9"/>
  <c r="N75" i="9"/>
  <c r="L75" i="9"/>
  <c r="J75" i="9"/>
  <c r="N74" i="9"/>
  <c r="L74" i="9"/>
  <c r="J74" i="9"/>
  <c r="N73" i="9"/>
  <c r="L73" i="9"/>
  <c r="J73" i="9"/>
  <c r="N72" i="9"/>
  <c r="L72" i="9"/>
  <c r="J72" i="9"/>
  <c r="N71" i="9"/>
  <c r="N70" i="9" s="1"/>
  <c r="L71" i="9"/>
  <c r="J71" i="9"/>
  <c r="N69" i="9"/>
  <c r="L69" i="9"/>
  <c r="J69" i="9"/>
  <c r="N68" i="9"/>
  <c r="L68" i="9"/>
  <c r="J68" i="9"/>
  <c r="N67" i="9"/>
  <c r="L67" i="9"/>
  <c r="J67" i="9"/>
  <c r="N66" i="9"/>
  <c r="L66" i="9"/>
  <c r="J66" i="9"/>
  <c r="N65" i="9"/>
  <c r="L65" i="9"/>
  <c r="J65" i="9"/>
  <c r="N64" i="9"/>
  <c r="L64" i="9"/>
  <c r="J64" i="9"/>
  <c r="N63" i="9"/>
  <c r="L63" i="9"/>
  <c r="J63" i="9"/>
  <c r="N62" i="9"/>
  <c r="L62" i="9"/>
  <c r="J62" i="9"/>
  <c r="N61" i="9"/>
  <c r="L61" i="9"/>
  <c r="J61" i="9"/>
  <c r="N60" i="9"/>
  <c r="L60" i="9"/>
  <c r="J60" i="9"/>
  <c r="N58" i="9"/>
  <c r="L58" i="9"/>
  <c r="J58" i="9"/>
  <c r="N57" i="9"/>
  <c r="L57" i="9"/>
  <c r="J57" i="9"/>
  <c r="N56" i="9"/>
  <c r="L56" i="9"/>
  <c r="J56" i="9"/>
  <c r="N55" i="9"/>
  <c r="L55" i="9"/>
  <c r="J55" i="9"/>
  <c r="N54" i="9"/>
  <c r="L54" i="9"/>
  <c r="J54" i="9"/>
  <c r="N53" i="9"/>
  <c r="L53" i="9"/>
  <c r="J53" i="9"/>
  <c r="N52" i="9"/>
  <c r="L52" i="9"/>
  <c r="J52" i="9"/>
  <c r="N51" i="9"/>
  <c r="L51" i="9"/>
  <c r="J51" i="9"/>
  <c r="N50" i="9"/>
  <c r="L50" i="9"/>
  <c r="J50" i="9"/>
  <c r="N49" i="9"/>
  <c r="L49" i="9"/>
  <c r="J49" i="9"/>
  <c r="E38" i="8" s="1"/>
  <c r="N48" i="9"/>
  <c r="L48" i="9"/>
  <c r="J48" i="9"/>
  <c r="N47" i="9"/>
  <c r="L47" i="9"/>
  <c r="L45" i="9" s="1"/>
  <c r="J47" i="9"/>
  <c r="N46" i="9"/>
  <c r="N45" i="9" s="1"/>
  <c r="L46" i="9"/>
  <c r="J46" i="9"/>
  <c r="N44" i="9"/>
  <c r="L44" i="9"/>
  <c r="J44" i="9"/>
  <c r="N43" i="9"/>
  <c r="L43" i="9"/>
  <c r="J43" i="9"/>
  <c r="N42" i="9"/>
  <c r="L42" i="9"/>
  <c r="J42" i="9"/>
  <c r="N41" i="9"/>
  <c r="L41" i="9"/>
  <c r="J41" i="9"/>
  <c r="N40" i="9"/>
  <c r="L40" i="9"/>
  <c r="J40" i="9"/>
  <c r="N38" i="9"/>
  <c r="L38" i="9"/>
  <c r="J38" i="9"/>
  <c r="N37" i="9"/>
  <c r="L37" i="9"/>
  <c r="J37" i="9"/>
  <c r="N36" i="9"/>
  <c r="L36" i="9"/>
  <c r="J36" i="9"/>
  <c r="N34" i="9"/>
  <c r="L34" i="9"/>
  <c r="J34" i="9"/>
  <c r="N33" i="9"/>
  <c r="L33" i="9"/>
  <c r="J33" i="9"/>
  <c r="N32" i="9"/>
  <c r="L32" i="9"/>
  <c r="J32" i="9"/>
  <c r="N31" i="9"/>
  <c r="L31" i="9"/>
  <c r="L29" i="9" s="1"/>
  <c r="J31" i="9"/>
  <c r="N30" i="9"/>
  <c r="N29" i="9" s="1"/>
  <c r="L30" i="9"/>
  <c r="J30" i="9"/>
  <c r="N28" i="9"/>
  <c r="L28" i="9"/>
  <c r="J28" i="9"/>
  <c r="N27" i="9"/>
  <c r="L27" i="9"/>
  <c r="J27" i="9"/>
  <c r="N26" i="9"/>
  <c r="L26" i="9"/>
  <c r="J26" i="9"/>
  <c r="N25" i="9"/>
  <c r="L25" i="9"/>
  <c r="J25" i="9"/>
  <c r="N24" i="9"/>
  <c r="L24" i="9"/>
  <c r="J24" i="9"/>
  <c r="N23" i="9"/>
  <c r="L23" i="9"/>
  <c r="J23" i="9"/>
  <c r="N22" i="9"/>
  <c r="L22" i="9"/>
  <c r="J22" i="9"/>
  <c r="N21" i="9"/>
  <c r="L21" i="9"/>
  <c r="J21" i="9"/>
  <c r="N20" i="9"/>
  <c r="L20" i="9"/>
  <c r="J20" i="9"/>
  <c r="N19" i="9"/>
  <c r="L19" i="9"/>
  <c r="J19" i="9"/>
  <c r="N18" i="9"/>
  <c r="L18" i="9"/>
  <c r="J18" i="9"/>
  <c r="N17" i="9"/>
  <c r="L17" i="9"/>
  <c r="J17" i="9"/>
  <c r="N16" i="9"/>
  <c r="L16" i="9"/>
  <c r="J16" i="9"/>
  <c r="C8" i="9"/>
  <c r="C5" i="9"/>
  <c r="C4" i="9"/>
  <c r="C2" i="9"/>
  <c r="R45" i="8"/>
  <c r="K45" i="8"/>
  <c r="E45" i="8"/>
  <c r="J44" i="8"/>
  <c r="R43" i="8"/>
  <c r="R44" i="8" s="1"/>
  <c r="E43" i="8"/>
  <c r="P42" i="8"/>
  <c r="E42" i="8"/>
  <c r="P41" i="8"/>
  <c r="E41" i="8"/>
  <c r="P40" i="8"/>
  <c r="P39" i="8"/>
  <c r="E39" i="8"/>
  <c r="P38" i="8"/>
  <c r="R35" i="8"/>
  <c r="J35" i="8"/>
  <c r="E35" i="8"/>
  <c r="N77" i="7"/>
  <c r="L77" i="7"/>
  <c r="J77" i="7"/>
  <c r="N76" i="7"/>
  <c r="L76" i="7"/>
  <c r="J76" i="7"/>
  <c r="N75" i="7"/>
  <c r="L75" i="7"/>
  <c r="J75" i="7"/>
  <c r="N74" i="7"/>
  <c r="L74" i="7"/>
  <c r="J74" i="7"/>
  <c r="N73" i="7"/>
  <c r="L73" i="7"/>
  <c r="L72" i="7" s="1"/>
  <c r="J73" i="7"/>
  <c r="N71" i="7"/>
  <c r="L71" i="7"/>
  <c r="J71" i="7"/>
  <c r="N70" i="7"/>
  <c r="L70" i="7"/>
  <c r="J70" i="7"/>
  <c r="N69" i="7"/>
  <c r="L69" i="7"/>
  <c r="J69" i="7"/>
  <c r="N68" i="7"/>
  <c r="L68" i="7"/>
  <c r="J68" i="7"/>
  <c r="N67" i="7"/>
  <c r="L67" i="7"/>
  <c r="J67" i="7"/>
  <c r="N66" i="7"/>
  <c r="L66" i="7"/>
  <c r="J66" i="7"/>
  <c r="N65" i="7"/>
  <c r="L65" i="7"/>
  <c r="J65" i="7"/>
  <c r="N64" i="7"/>
  <c r="L64" i="7"/>
  <c r="J64" i="7"/>
  <c r="N63" i="7"/>
  <c r="N61" i="7" s="1"/>
  <c r="L63" i="7"/>
  <c r="J63" i="7"/>
  <c r="N62" i="7"/>
  <c r="L62" i="7"/>
  <c r="J62" i="7"/>
  <c r="N60" i="7"/>
  <c r="L60" i="7"/>
  <c r="J60" i="7"/>
  <c r="N59" i="7"/>
  <c r="L59" i="7"/>
  <c r="J59" i="7"/>
  <c r="N58" i="7"/>
  <c r="L58" i="7"/>
  <c r="J58" i="7"/>
  <c r="N57" i="7"/>
  <c r="L57" i="7"/>
  <c r="J57" i="7"/>
  <c r="N56" i="7"/>
  <c r="L56" i="7"/>
  <c r="J56" i="7"/>
  <c r="N55" i="7"/>
  <c r="L55" i="7"/>
  <c r="J55" i="7"/>
  <c r="N54" i="7"/>
  <c r="L54" i="7"/>
  <c r="J54" i="7"/>
  <c r="N53" i="7"/>
  <c r="L53" i="7"/>
  <c r="J53" i="7"/>
  <c r="N52" i="7"/>
  <c r="L52" i="7"/>
  <c r="J52" i="7"/>
  <c r="N51" i="7"/>
  <c r="L51" i="7"/>
  <c r="J51" i="7"/>
  <c r="N50" i="7"/>
  <c r="L50" i="7"/>
  <c r="J50" i="7"/>
  <c r="N49" i="7"/>
  <c r="L49" i="7"/>
  <c r="J49" i="7"/>
  <c r="N48" i="7"/>
  <c r="L48" i="7"/>
  <c r="J48" i="7"/>
  <c r="N47" i="7"/>
  <c r="L47" i="7"/>
  <c r="J47" i="7"/>
  <c r="E38" i="6" s="1"/>
  <c r="N46" i="7"/>
  <c r="N45" i="7" s="1"/>
  <c r="L46" i="7"/>
  <c r="J46" i="7"/>
  <c r="N44" i="7"/>
  <c r="N43" i="7" s="1"/>
  <c r="L44" i="7"/>
  <c r="L43" i="7" s="1"/>
  <c r="J44" i="7"/>
  <c r="J43" i="7"/>
  <c r="N42" i="7"/>
  <c r="L42" i="7"/>
  <c r="J42" i="7"/>
  <c r="N41" i="7"/>
  <c r="L41" i="7"/>
  <c r="J41" i="7"/>
  <c r="N40" i="7"/>
  <c r="L40" i="7"/>
  <c r="J40" i="7"/>
  <c r="J39" i="7" s="1"/>
  <c r="N38" i="7"/>
  <c r="L38" i="7"/>
  <c r="J38" i="7"/>
  <c r="J35" i="7" s="1"/>
  <c r="N37" i="7"/>
  <c r="L37" i="7"/>
  <c r="J37" i="7"/>
  <c r="N36" i="7"/>
  <c r="L36" i="7"/>
  <c r="J36" i="7"/>
  <c r="N34" i="7"/>
  <c r="L34" i="7"/>
  <c r="J34" i="7"/>
  <c r="N33" i="7"/>
  <c r="L33" i="7"/>
  <c r="J33" i="7"/>
  <c r="N32" i="7"/>
  <c r="L32" i="7"/>
  <c r="J32" i="7"/>
  <c r="N31" i="7"/>
  <c r="L31" i="7"/>
  <c r="J31" i="7"/>
  <c r="N30" i="7"/>
  <c r="N29" i="7" s="1"/>
  <c r="L30" i="7"/>
  <c r="J30" i="7"/>
  <c r="N28" i="7"/>
  <c r="L28" i="7"/>
  <c r="J28" i="7"/>
  <c r="N27" i="7"/>
  <c r="L27" i="7"/>
  <c r="J27" i="7"/>
  <c r="N26" i="7"/>
  <c r="L26" i="7"/>
  <c r="J26" i="7"/>
  <c r="N25" i="7"/>
  <c r="L25" i="7"/>
  <c r="J25" i="7"/>
  <c r="N24" i="7"/>
  <c r="L24" i="7"/>
  <c r="J24" i="7"/>
  <c r="N23" i="7"/>
  <c r="L23" i="7"/>
  <c r="J23" i="7"/>
  <c r="N22" i="7"/>
  <c r="L22" i="7"/>
  <c r="J22" i="7"/>
  <c r="N21" i="7"/>
  <c r="L21" i="7"/>
  <c r="J21" i="7"/>
  <c r="N20" i="7"/>
  <c r="L20" i="7"/>
  <c r="J20" i="7"/>
  <c r="N19" i="7"/>
  <c r="L19" i="7"/>
  <c r="J19" i="7"/>
  <c r="N18" i="7"/>
  <c r="L18" i="7"/>
  <c r="J18" i="7"/>
  <c r="N17" i="7"/>
  <c r="L17" i="7"/>
  <c r="J17" i="7"/>
  <c r="N16" i="7"/>
  <c r="L16" i="7"/>
  <c r="J16" i="7"/>
  <c r="C8" i="7"/>
  <c r="C5" i="7"/>
  <c r="C4" i="7"/>
  <c r="R45" i="6"/>
  <c r="K45" i="6"/>
  <c r="E45" i="6"/>
  <c r="J44" i="6"/>
  <c r="R43" i="6"/>
  <c r="R44" i="6" s="1"/>
  <c r="E43" i="6"/>
  <c r="P42" i="6"/>
  <c r="E42" i="6"/>
  <c r="P41" i="6"/>
  <c r="E41" i="6"/>
  <c r="P40" i="6"/>
  <c r="E40" i="6"/>
  <c r="P39" i="6"/>
  <c r="P38" i="6"/>
  <c r="R35" i="6"/>
  <c r="J35" i="6"/>
  <c r="E35" i="6"/>
  <c r="N91" i="5"/>
  <c r="L91" i="5"/>
  <c r="J91" i="5"/>
  <c r="N90" i="5"/>
  <c r="L90" i="5"/>
  <c r="J90" i="5"/>
  <c r="N89" i="5"/>
  <c r="L89" i="5"/>
  <c r="J89" i="5"/>
  <c r="N88" i="5"/>
  <c r="L88" i="5"/>
  <c r="J88" i="5"/>
  <c r="N87" i="5"/>
  <c r="L87" i="5"/>
  <c r="J87" i="5"/>
  <c r="N86" i="5"/>
  <c r="L86" i="5"/>
  <c r="J86" i="5"/>
  <c r="N85" i="5"/>
  <c r="L85" i="5"/>
  <c r="J85" i="5"/>
  <c r="N84" i="5"/>
  <c r="L84" i="5"/>
  <c r="J84" i="5"/>
  <c r="N83" i="5"/>
  <c r="L83" i="5"/>
  <c r="J83" i="5"/>
  <c r="N82" i="5"/>
  <c r="L82" i="5"/>
  <c r="J82" i="5"/>
  <c r="N81" i="5"/>
  <c r="L81" i="5"/>
  <c r="J81" i="5"/>
  <c r="N80" i="5"/>
  <c r="L80" i="5"/>
  <c r="J80" i="5"/>
  <c r="N79" i="5"/>
  <c r="L79" i="5"/>
  <c r="J79" i="5"/>
  <c r="N78" i="5"/>
  <c r="L78" i="5"/>
  <c r="J78" i="5"/>
  <c r="N77" i="5"/>
  <c r="L77" i="5"/>
  <c r="J77" i="5"/>
  <c r="N76" i="5"/>
  <c r="L76" i="5"/>
  <c r="J76" i="5"/>
  <c r="N75" i="5"/>
  <c r="L75" i="5"/>
  <c r="J75" i="5"/>
  <c r="N74" i="5"/>
  <c r="L74" i="5"/>
  <c r="J74" i="5"/>
  <c r="N73" i="5"/>
  <c r="L73" i="5"/>
  <c r="J73" i="5"/>
  <c r="N72" i="5"/>
  <c r="L72" i="5"/>
  <c r="J72" i="5"/>
  <c r="N71" i="5"/>
  <c r="L71" i="5"/>
  <c r="J71" i="5"/>
  <c r="N70" i="5"/>
  <c r="L70" i="5"/>
  <c r="J70" i="5"/>
  <c r="N69" i="5"/>
  <c r="L69" i="5"/>
  <c r="J69" i="5"/>
  <c r="N66" i="5"/>
  <c r="L66" i="5"/>
  <c r="J66" i="5"/>
  <c r="N65" i="5"/>
  <c r="L65" i="5"/>
  <c r="J65" i="5"/>
  <c r="N64" i="5"/>
  <c r="L64" i="5"/>
  <c r="J64" i="5"/>
  <c r="N63" i="5"/>
  <c r="L63" i="5"/>
  <c r="J63" i="5"/>
  <c r="N62" i="5"/>
  <c r="L62" i="5"/>
  <c r="L61" i="5" s="1"/>
  <c r="J62" i="5"/>
  <c r="N60" i="5"/>
  <c r="L60" i="5"/>
  <c r="J60" i="5"/>
  <c r="N59" i="5"/>
  <c r="L59" i="5"/>
  <c r="J59" i="5"/>
  <c r="N58" i="5"/>
  <c r="L58" i="5"/>
  <c r="J58" i="5"/>
  <c r="N57" i="5"/>
  <c r="L57" i="5"/>
  <c r="J57" i="5"/>
  <c r="N56" i="5"/>
  <c r="L56" i="5"/>
  <c r="J56" i="5"/>
  <c r="N55" i="5"/>
  <c r="L55" i="5"/>
  <c r="J55" i="5"/>
  <c r="N54" i="5"/>
  <c r="L54" i="5"/>
  <c r="J54" i="5"/>
  <c r="N53" i="5"/>
  <c r="L53" i="5"/>
  <c r="J53" i="5"/>
  <c r="N51" i="5"/>
  <c r="L51" i="5"/>
  <c r="J51" i="5"/>
  <c r="N50" i="5"/>
  <c r="L50" i="5"/>
  <c r="J50" i="5"/>
  <c r="N49" i="5"/>
  <c r="L49" i="5"/>
  <c r="J49" i="5"/>
  <c r="N48" i="5"/>
  <c r="L48" i="5"/>
  <c r="J48" i="5"/>
  <c r="N47" i="5"/>
  <c r="L47" i="5"/>
  <c r="J47" i="5"/>
  <c r="N46" i="5"/>
  <c r="L46" i="5"/>
  <c r="J46" i="5"/>
  <c r="N45" i="5"/>
  <c r="L45" i="5"/>
  <c r="J45" i="5"/>
  <c r="N44" i="5"/>
  <c r="L44" i="5"/>
  <c r="J44" i="5"/>
  <c r="N42" i="5"/>
  <c r="L42" i="5"/>
  <c r="J42" i="5"/>
  <c r="N41" i="5"/>
  <c r="L41" i="5"/>
  <c r="J41" i="5"/>
  <c r="N40" i="5"/>
  <c r="L40" i="5"/>
  <c r="J40" i="5"/>
  <c r="N39" i="5"/>
  <c r="L39" i="5"/>
  <c r="L38" i="5" s="1"/>
  <c r="J39" i="5"/>
  <c r="N38" i="5"/>
  <c r="N37" i="5"/>
  <c r="L37" i="5"/>
  <c r="J37" i="5"/>
  <c r="N36" i="5"/>
  <c r="L36" i="5"/>
  <c r="J36" i="5"/>
  <c r="N35" i="5"/>
  <c r="L35" i="5"/>
  <c r="J35" i="5"/>
  <c r="L34" i="5"/>
  <c r="N33" i="5"/>
  <c r="L33" i="5"/>
  <c r="J33" i="5"/>
  <c r="N32" i="5"/>
  <c r="L32" i="5"/>
  <c r="J32" i="5"/>
  <c r="N31" i="5"/>
  <c r="L31" i="5"/>
  <c r="J31" i="5"/>
  <c r="N30" i="5"/>
  <c r="L30" i="5"/>
  <c r="J30" i="5"/>
  <c r="N29" i="5"/>
  <c r="L29" i="5"/>
  <c r="J29" i="5"/>
  <c r="N28" i="5"/>
  <c r="L28" i="5"/>
  <c r="J28" i="5"/>
  <c r="N27" i="5"/>
  <c r="L27" i="5"/>
  <c r="J27" i="5"/>
  <c r="N26" i="5"/>
  <c r="L26" i="5"/>
  <c r="J26" i="5"/>
  <c r="N25" i="5"/>
  <c r="L25" i="5"/>
  <c r="J25" i="5"/>
  <c r="N24" i="5"/>
  <c r="L24" i="5"/>
  <c r="J24" i="5"/>
  <c r="N23" i="5"/>
  <c r="L23" i="5"/>
  <c r="J23" i="5"/>
  <c r="N22" i="5"/>
  <c r="L22" i="5"/>
  <c r="J22" i="5"/>
  <c r="N21" i="5"/>
  <c r="L21" i="5"/>
  <c r="J21" i="5"/>
  <c r="N20" i="5"/>
  <c r="L20" i="5"/>
  <c r="J20" i="5"/>
  <c r="N19" i="5"/>
  <c r="L19" i="5"/>
  <c r="J19" i="5"/>
  <c r="N18" i="5"/>
  <c r="L18" i="5"/>
  <c r="J18" i="5"/>
  <c r="N17" i="5"/>
  <c r="L17" i="5"/>
  <c r="J17" i="5"/>
  <c r="E39" i="4" s="1"/>
  <c r="N16" i="5"/>
  <c r="N15" i="5" s="1"/>
  <c r="L16" i="5"/>
  <c r="J16" i="5"/>
  <c r="C8" i="5"/>
  <c r="C5" i="5"/>
  <c r="C4" i="5"/>
  <c r="R45" i="4"/>
  <c r="K45" i="4"/>
  <c r="E45" i="4"/>
  <c r="J44" i="4"/>
  <c r="R43" i="4"/>
  <c r="R44" i="4" s="1"/>
  <c r="P42" i="4"/>
  <c r="E42" i="4"/>
  <c r="P41" i="4"/>
  <c r="E41" i="4"/>
  <c r="P40" i="4"/>
  <c r="E40" i="4"/>
  <c r="P39" i="4"/>
  <c r="P38" i="4"/>
  <c r="E38" i="4"/>
  <c r="R35" i="4"/>
  <c r="J35" i="4"/>
  <c r="E35" i="4"/>
  <c r="N40" i="3"/>
  <c r="L40" i="3"/>
  <c r="N39" i="3"/>
  <c r="L39" i="3"/>
  <c r="J39" i="3"/>
  <c r="N38" i="3"/>
  <c r="L38" i="3"/>
  <c r="J38" i="3"/>
  <c r="N37" i="3"/>
  <c r="L37" i="3"/>
  <c r="J37" i="3"/>
  <c r="N36" i="3"/>
  <c r="L36" i="3"/>
  <c r="J36" i="3"/>
  <c r="N35" i="3"/>
  <c r="L35" i="3"/>
  <c r="J35" i="3"/>
  <c r="N34" i="3"/>
  <c r="L34" i="3"/>
  <c r="J34" i="3"/>
  <c r="N33" i="3"/>
  <c r="L33" i="3"/>
  <c r="N31" i="3"/>
  <c r="L31" i="3"/>
  <c r="J31" i="3"/>
  <c r="N30" i="3"/>
  <c r="L30" i="3"/>
  <c r="J30" i="3"/>
  <c r="N29" i="3"/>
  <c r="L29" i="3"/>
  <c r="J29" i="3"/>
  <c r="N28" i="3"/>
  <c r="L28" i="3"/>
  <c r="J28" i="3"/>
  <c r="N27" i="3"/>
  <c r="L27" i="3"/>
  <c r="J27" i="3"/>
  <c r="N26" i="3"/>
  <c r="L26" i="3"/>
  <c r="J26" i="3"/>
  <c r="N25" i="3"/>
  <c r="L25" i="3"/>
  <c r="J25" i="3"/>
  <c r="N24" i="3"/>
  <c r="L24" i="3"/>
  <c r="J24" i="3"/>
  <c r="N23" i="3"/>
  <c r="L23" i="3"/>
  <c r="J23" i="3"/>
  <c r="N22" i="3"/>
  <c r="L22" i="3"/>
  <c r="J22" i="3"/>
  <c r="N21" i="3"/>
  <c r="L21" i="3"/>
  <c r="J21" i="3"/>
  <c r="N20" i="3"/>
  <c r="L20" i="3"/>
  <c r="J20" i="3"/>
  <c r="N19" i="3"/>
  <c r="L19" i="3"/>
  <c r="J19" i="3"/>
  <c r="N18" i="3"/>
  <c r="L18" i="3"/>
  <c r="L14" i="3" s="1"/>
  <c r="J18" i="3"/>
  <c r="N17" i="3"/>
  <c r="L17" i="3"/>
  <c r="J17" i="3"/>
  <c r="N16" i="3"/>
  <c r="L16" i="3"/>
  <c r="J16" i="3"/>
  <c r="N15" i="3"/>
  <c r="N14" i="3" s="1"/>
  <c r="L15" i="3"/>
  <c r="J15" i="3"/>
  <c r="C8" i="3"/>
  <c r="C5" i="3"/>
  <c r="C4" i="3"/>
  <c r="R45" i="2"/>
  <c r="K45" i="2"/>
  <c r="E45" i="2"/>
  <c r="J44" i="2"/>
  <c r="R43" i="2"/>
  <c r="R44" i="2" s="1"/>
  <c r="E43" i="2"/>
  <c r="P42" i="2"/>
  <c r="E42" i="2"/>
  <c r="P41" i="2"/>
  <c r="E41" i="2"/>
  <c r="P40" i="2"/>
  <c r="E40" i="2"/>
  <c r="P39" i="2"/>
  <c r="P38" i="2"/>
  <c r="E38" i="2"/>
  <c r="R35" i="2"/>
  <c r="J35" i="2"/>
  <c r="E35" i="2"/>
  <c r="L32" i="3" l="1"/>
  <c r="L41" i="3" s="1"/>
  <c r="E44" i="8"/>
  <c r="J45" i="9"/>
  <c r="O49" i="8"/>
  <c r="R49" i="8" s="1"/>
  <c r="F15" i="1" s="1"/>
  <c r="J70" i="9"/>
  <c r="J29" i="9"/>
  <c r="J61" i="7"/>
  <c r="J38" i="5"/>
  <c r="N43" i="5"/>
  <c r="N34" i="5"/>
  <c r="L68" i="5"/>
  <c r="L67" i="5" s="1"/>
  <c r="N68" i="5"/>
  <c r="N67" i="5" s="1"/>
  <c r="O49" i="4"/>
  <c r="S49" i="4" s="1"/>
  <c r="E43" i="4"/>
  <c r="E44" i="4" s="1"/>
  <c r="R47" i="4" s="1"/>
  <c r="D13" i="1" s="1"/>
  <c r="J68" i="5"/>
  <c r="J67" i="5" s="1"/>
  <c r="N32" i="3"/>
  <c r="N41" i="3" s="1"/>
  <c r="N61" i="5"/>
  <c r="J61" i="5"/>
  <c r="L29" i="7"/>
  <c r="L39" i="7"/>
  <c r="L45" i="7"/>
  <c r="N72" i="7"/>
  <c r="J35" i="9"/>
  <c r="L35" i="9"/>
  <c r="N35" i="9"/>
  <c r="J59" i="9"/>
  <c r="L59" i="9"/>
  <c r="N59" i="9"/>
  <c r="J86" i="9"/>
  <c r="J15" i="5"/>
  <c r="L15" i="5"/>
  <c r="J34" i="5"/>
  <c r="J43" i="5"/>
  <c r="L43" i="5"/>
  <c r="J52" i="5"/>
  <c r="J29" i="7"/>
  <c r="N39" i="7"/>
  <c r="J45" i="7"/>
  <c r="J15" i="9"/>
  <c r="L15" i="9"/>
  <c r="N15" i="9"/>
  <c r="J39" i="9"/>
  <c r="L39" i="9"/>
  <c r="N39" i="9"/>
  <c r="N77" i="9"/>
  <c r="J77" i="9"/>
  <c r="J76" i="9" s="1"/>
  <c r="L52" i="5"/>
  <c r="N52" i="5"/>
  <c r="O49" i="6"/>
  <c r="S49" i="6" s="1"/>
  <c r="L15" i="7"/>
  <c r="N15" i="7"/>
  <c r="E39" i="6"/>
  <c r="E44" i="6" s="1"/>
  <c r="L35" i="7"/>
  <c r="N35" i="7"/>
  <c r="L61" i="7"/>
  <c r="J72" i="7"/>
  <c r="L70" i="9"/>
  <c r="L14" i="9" s="1"/>
  <c r="N86" i="9"/>
  <c r="N76" i="9" s="1"/>
  <c r="L76" i="9"/>
  <c r="J14" i="3"/>
  <c r="D11" i="1" s="1"/>
  <c r="R47" i="10"/>
  <c r="D16" i="1" s="1"/>
  <c r="R49" i="10"/>
  <c r="F16" i="1" s="1"/>
  <c r="S49" i="10"/>
  <c r="N14" i="9"/>
  <c r="S47" i="8"/>
  <c r="R47" i="8"/>
  <c r="D15" i="1" s="1"/>
  <c r="N14" i="7"/>
  <c r="N78" i="7" s="1"/>
  <c r="J15" i="7"/>
  <c r="N14" i="5"/>
  <c r="N92" i="5" s="1"/>
  <c r="S49" i="8" l="1"/>
  <c r="J14" i="9"/>
  <c r="J89" i="9" s="1"/>
  <c r="J14" i="7"/>
  <c r="J78" i="7" s="1"/>
  <c r="J14" i="5"/>
  <c r="J92" i="5" s="1"/>
  <c r="F11" i="1"/>
  <c r="G11" i="1" s="1"/>
  <c r="R49" i="4"/>
  <c r="F13" i="1" s="1"/>
  <c r="N89" i="9"/>
  <c r="R49" i="6"/>
  <c r="F14" i="1" s="1"/>
  <c r="L14" i="7"/>
  <c r="L78" i="7" s="1"/>
  <c r="L14" i="5"/>
  <c r="L92" i="5" s="1"/>
  <c r="L89" i="9"/>
  <c r="S47" i="4"/>
  <c r="S47" i="10"/>
  <c r="O48" i="10"/>
  <c r="O48" i="8"/>
  <c r="S47" i="6"/>
  <c r="R47" i="6"/>
  <c r="D14" i="1" s="1"/>
  <c r="J33" i="3" s="1"/>
  <c r="O48" i="4"/>
  <c r="J40" i="3" l="1"/>
  <c r="E39" i="2" s="1"/>
  <c r="E44" i="2" s="1"/>
  <c r="S48" i="10"/>
  <c r="R48" i="10"/>
  <c r="R50" i="10" s="1"/>
  <c r="G16" i="1" s="1"/>
  <c r="S48" i="8"/>
  <c r="R48" i="8"/>
  <c r="R50" i="8" s="1"/>
  <c r="G15" i="1" s="1"/>
  <c r="O48" i="6"/>
  <c r="S48" i="4"/>
  <c r="R48" i="4"/>
  <c r="R50" i="4" s="1"/>
  <c r="G13" i="1" s="1"/>
  <c r="J32" i="3" l="1"/>
  <c r="O49" i="2"/>
  <c r="S49" i="2" s="1"/>
  <c r="S47" i="2"/>
  <c r="R47" i="2"/>
  <c r="S48" i="6"/>
  <c r="R48" i="6"/>
  <c r="R50" i="6" s="1"/>
  <c r="G14" i="1" s="1"/>
  <c r="J41" i="3" l="1"/>
  <c r="D12" i="1"/>
  <c r="R49" i="2"/>
  <c r="F10" i="1" s="1"/>
  <c r="F9" i="1" s="1"/>
  <c r="D10" i="1"/>
  <c r="D9" i="1" s="1"/>
  <c r="O48" i="2"/>
  <c r="F12" i="1" l="1"/>
  <c r="G12" i="1" s="1"/>
  <c r="R48" i="2"/>
  <c r="R50" i="2" s="1"/>
  <c r="G10" i="1" s="1"/>
  <c r="G9" i="1" s="1"/>
  <c r="S48" i="2"/>
</calcChain>
</file>

<file path=xl/comments1.xml><?xml version="1.0" encoding="utf-8"?>
<comments xmlns="http://schemas.openxmlformats.org/spreadsheetml/2006/main">
  <authors>
    <author>Dusan Dedek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Architektonické, technické a zeměměřičské služby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Provoz staveniště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</commentList>
</comments>
</file>

<file path=xl/comments2.xml><?xml version="1.0" encoding="utf-8"?>
<comments xmlns="http://schemas.openxmlformats.org/spreadsheetml/2006/main">
  <authors>
    <author>Dusan Dedek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Architektonické, technické a zeměměřičské služby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Provoz staveniště</t>
        </r>
      </text>
    </comment>
  </commentList>
</comments>
</file>

<file path=xl/comments3.xml><?xml version="1.0" encoding="utf-8"?>
<comments xmlns="http://schemas.openxmlformats.org/spreadsheetml/2006/main">
  <authors>
    <author>Dusan Dedek</author>
  </authors>
  <commentList>
    <comment ref="D1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34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Stavební úpravy pro železniční a lanové dopravní systémy</t>
        </r>
      </text>
    </comment>
    <comment ref="D43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Demolice a zemní práce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Přemisťování zeminy</t>
        </r>
      </text>
    </comment>
    <comment ref="D68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Elektroinstalační práce</t>
        </r>
      </text>
    </comment>
  </commentList>
</comments>
</file>

<file path=xl/comments4.xml><?xml version="1.0" encoding="utf-8"?>
<comments xmlns="http://schemas.openxmlformats.org/spreadsheetml/2006/main">
  <authors>
    <author>Dusan Dedek</author>
  </authors>
  <commentList>
    <comment ref="D1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4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Demolice a zemní práce</t>
        </r>
      </text>
    </commen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Přemisťování zeminy</t>
        </r>
      </text>
    </comment>
  </commentList>
</comments>
</file>

<file path=xl/comments5.xml><?xml version="1.0" encoding="utf-8"?>
<comments xmlns="http://schemas.openxmlformats.org/spreadsheetml/2006/main">
  <authors>
    <author>Dusan Dedek</author>
  </authors>
  <commentList>
    <comment ref="D1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Betonářské práce</t>
        </r>
      </text>
    </comment>
    <comment ref="D45" authorId="0">
      <text>
        <r>
          <rPr>
            <b/>
            <sz val="9"/>
            <color indexed="81"/>
            <rFont val="Tahoma"/>
            <charset val="1"/>
          </rPr>
          <t>Dusan Dedek:</t>
        </r>
        <r>
          <rPr>
            <sz val="9"/>
            <color indexed="81"/>
            <rFont val="Tahoma"/>
            <charset val="1"/>
          </rPr>
          <t xml:space="preserve">
Výkopové a zemní práce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Demolice a zemní práce</t>
        </r>
      </text>
    </comment>
    <comment ref="D70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Přemisťování zeminy</t>
        </r>
      </text>
    </commen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Izolace proti vodě</t>
        </r>
      </text>
    </comment>
    <comment ref="D86" authorId="0">
      <text>
        <r>
          <rPr>
            <b/>
            <sz val="9"/>
            <color indexed="81"/>
            <rFont val="Tahoma"/>
            <family val="2"/>
            <charset val="238"/>
          </rPr>
          <t>Dusan Dedek:</t>
        </r>
        <r>
          <rPr>
            <sz val="9"/>
            <color indexed="81"/>
            <rFont val="Tahoma"/>
            <family val="2"/>
            <charset val="238"/>
          </rPr>
          <t xml:space="preserve">
Izolace proti vodě</t>
        </r>
      </text>
    </comment>
  </commentList>
</comments>
</file>

<file path=xl/comments6.xml><?xml version="1.0" encoding="utf-8"?>
<comments xmlns="http://schemas.openxmlformats.org/spreadsheetml/2006/main">
  <authors>
    <author>Ing. Dušan Dedek</author>
    <author>Ing. Stanislav Mikolajek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Ing. Stanislav Mikolajek:</t>
        </r>
        <r>
          <rPr>
            <sz val="9"/>
            <color indexed="81"/>
            <rFont val="Tahoma"/>
            <family val="2"/>
            <charset val="238"/>
          </rPr>
          <t xml:space="preserve">
Čištění nebo sanace znečištěných podzemních vod</t>
        </r>
      </text>
    </comment>
    <comment ref="D26" authorId="1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Dekontaminace půdy</t>
        </r>
      </text>
    </comment>
    <comment ref="D32" authorId="1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Dekontaminace půdy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Dekontaminace půdy</t>
        </r>
      </text>
    </comment>
    <comment ref="D74" authorId="1">
      <text>
        <r>
          <rPr>
            <b/>
            <sz val="9"/>
            <color indexed="81"/>
            <rFont val="Tahoma"/>
            <family val="2"/>
            <charset val="238"/>
          </rPr>
          <t>Ing. Stanislav Mikolajek:</t>
        </r>
        <r>
          <rPr>
            <sz val="9"/>
            <color indexed="81"/>
            <rFont val="Tahoma"/>
            <family val="2"/>
            <charset val="238"/>
          </rPr>
          <t xml:space="preserve">
Čištění nebo sanace znečištěných podzemních vod</t>
        </r>
      </text>
    </comment>
    <comment ref="D88" authorId="1">
      <text>
        <r>
          <rPr>
            <b/>
            <sz val="8"/>
            <color indexed="81"/>
            <rFont val="Tahoma"/>
            <family val="2"/>
            <charset val="238"/>
          </rPr>
          <t>Ing. Stanislav Mikolajek:</t>
        </r>
        <r>
          <rPr>
            <sz val="8"/>
            <color indexed="81"/>
            <rFont val="Tahoma"/>
            <family val="2"/>
            <charset val="238"/>
          </rPr>
          <t xml:space="preserve">
Dekontaminace půdy</t>
        </r>
      </text>
    </comment>
    <comment ref="D111" authorId="1">
      <text>
        <r>
          <rPr>
            <b/>
            <sz val="9"/>
            <color indexed="81"/>
            <rFont val="Tahoma"/>
            <family val="2"/>
            <charset val="238"/>
          </rPr>
          <t>Ing. Stanislav Mikolajek:</t>
        </r>
        <r>
          <rPr>
            <sz val="9"/>
            <color indexed="81"/>
            <rFont val="Tahoma"/>
            <family val="2"/>
            <charset val="238"/>
          </rPr>
          <t xml:space="preserve">
Sledování, monitorování znečišťujících látek a sanace</t>
        </r>
      </text>
    </comment>
    <comment ref="D133" authorId="1">
      <text>
        <r>
          <rPr>
            <b/>
            <sz val="9"/>
            <color indexed="81"/>
            <rFont val="Tahoma"/>
            <family val="2"/>
            <charset val="238"/>
          </rPr>
          <t>Ing. Stanislav Mikolajek:</t>
        </r>
        <r>
          <rPr>
            <sz val="9"/>
            <color indexed="81"/>
            <rFont val="Tahoma"/>
            <family val="2"/>
            <charset val="238"/>
          </rPr>
          <t xml:space="preserve">
Sledování, monitorování znečišťujících látek a sanace</t>
        </r>
      </text>
    </comment>
    <comment ref="D139" authorId="0">
      <text>
        <r>
          <rPr>
            <b/>
            <sz val="8"/>
            <color indexed="81"/>
            <rFont val="Tahoma"/>
            <family val="2"/>
            <charset val="238"/>
          </rPr>
          <t>Služby vztahující se ke kontaminované půdě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<sst xmlns="http://schemas.openxmlformats.org/spreadsheetml/2006/main" count="3373" uniqueCount="636">
  <si>
    <t>Rekapitulace objektů stavby</t>
  </si>
  <si>
    <t>Stavba:</t>
  </si>
  <si>
    <t>Datum:</t>
  </si>
  <si>
    <t>22.5.2015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</si>
  <si>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</si>
  <si>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</si>
  <si>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</si>
  <si>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</si>
  <si>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</si>
  <si>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</si>
  <si>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</si>
  <si>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snížené</t>
  </si>
  <si>
    <t>DPH základní</t>
  </si>
  <si>
    <t>Cena s DPH</t>
  </si>
  <si>
    <t>Ostatní</t>
  </si>
  <si>
    <t>ZRN</t>
  </si>
  <si>
    <t>HZS</t>
  </si>
  <si>
    <t>NUS</t>
  </si>
  <si>
    <t>KČ</t>
  </si>
  <si>
    <t>1263</t>
  </si>
  <si>
    <t>SO001</t>
  </si>
  <si>
    <t>SO002</t>
  </si>
  <si>
    <t>SO003</t>
  </si>
  <si>
    <t>SO004</t>
  </si>
  <si>
    <t>SO005</t>
  </si>
  <si>
    <t>Celkem</t>
  </si>
  <si>
    <t>Bruntál - ALFA PLASTIK - TG2 - projekt sanace</t>
  </si>
  <si>
    <t>Alfa Plastik, a.s.</t>
  </si>
  <si>
    <t xml:space="preserve">    SO 01 Ohnisko PV-27   </t>
  </si>
  <si>
    <t xml:space="preserve">    SO 02 Ohnisko TG 2   </t>
  </si>
  <si>
    <t xml:space="preserve">    SO 03 Ohnisko nástrojárna   </t>
  </si>
  <si>
    <t xml:space="preserve">    Sanační část   </t>
  </si>
  <si>
    <t>001</t>
  </si>
  <si>
    <t>002</t>
  </si>
  <si>
    <t>003</t>
  </si>
  <si>
    <t>004</t>
  </si>
  <si>
    <t>005</t>
  </si>
  <si>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</si>
  <si>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</si>
  <si>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</si>
  <si>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</si>
  <si>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</si>
  <si>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</si>
  <si>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</si>
  <si>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</si>
  <si>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</si>
  <si>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</si>
  <si>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</si>
  <si>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</si>
  <si>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</si>
  <si>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</si>
  <si>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</si>
  <si>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</si>
  <si>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</si>
  <si>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</si>
  <si>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</si>
  <si>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</si>
  <si>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</si>
  <si>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22.05.2015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</si>
  <si>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</si>
  <si>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</si>
  <si>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</si>
  <si>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</si>
  <si>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</si>
  <si>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</si>
  <si>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</si>
  <si>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</si>
  <si>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</si>
  <si>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</si>
  <si>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</si>
  <si>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</si>
  <si>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</si>
  <si>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</si>
  <si>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</si>
  <si>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</si>
  <si>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</si>
  <si>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</si>
  <si>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</si>
  <si>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</si>
  <si>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</si>
  <si>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</si>
  <si>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</si>
  <si>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</si>
  <si>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</si>
  <si>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</si>
  <si>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</si>
  <si>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</si>
  <si>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</si>
  <si>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</si>
  <si>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</si>
  <si>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</si>
  <si>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</si>
  <si>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</si>
  <si>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</si>
  <si>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</si>
  <si>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</si>
  <si>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</si>
  <si>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</si>
  <si>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</si>
  <si>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</si>
  <si>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</si>
  <si>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</si>
  <si>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</si>
  <si>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</si>
  <si>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</si>
  <si>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ROZPOČET</t>
  </si>
  <si>
    <t>Objekt:</t>
  </si>
  <si>
    <t>Část:</t>
  </si>
  <si>
    <t>JKSO: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</si>
  <si>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</si>
  <si>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</si>
  <si>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</si>
  <si>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</si>
  <si>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</si>
  <si>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</si>
  <si>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</si>
  <si>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</si>
  <si>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</si>
  <si>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</si>
  <si>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</si>
  <si>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</si>
  <si>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</si>
  <si>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</si>
  <si>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</si>
  <si>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</si>
  <si>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</si>
  <si>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OST</t>
  </si>
  <si>
    <t>0</t>
  </si>
  <si>
    <t>1</t>
  </si>
  <si>
    <t>K</t>
  </si>
  <si>
    <t>PK</t>
  </si>
  <si>
    <t>Vytýčení stavby autorizovaným geodetem před zaháj.stavby</t>
  </si>
  <si>
    <t>sada</t>
  </si>
  <si>
    <t>2</t>
  </si>
  <si>
    <t>Vytýčení inženýrských sítí před zaháj. stavby správci sítí za přítomnosti oprávněných osob investora a dodavatele</t>
  </si>
  <si>
    <t>3</t>
  </si>
  <si>
    <t>Pasportizace objektů a stavby před zahájením stavby, v průběhu a po dokončení stavby, vč. nákresů,fotodokumentace</t>
  </si>
  <si>
    <t>4</t>
  </si>
  <si>
    <t>5</t>
  </si>
  <si>
    <t>006</t>
  </si>
  <si>
    <t>Zkoušky zhutnění obsypu,zásypu,statické zatěžovací zkoušky komunikací</t>
  </si>
  <si>
    <t>6</t>
  </si>
  <si>
    <t>007</t>
  </si>
  <si>
    <t>Vyhotovení havarijního plánu</t>
  </si>
  <si>
    <t>7</t>
  </si>
  <si>
    <t>011</t>
  </si>
  <si>
    <t>Geodetické zaměření skutečného provedení na podkladu katastr.mapy,listinné a digi,počet dle smlouvy</t>
  </si>
  <si>
    <t>8</t>
  </si>
  <si>
    <t>012</t>
  </si>
  <si>
    <t>PD skutečného provedení listinné a digi,počet dle smlouvy</t>
  </si>
  <si>
    <t>9</t>
  </si>
  <si>
    <t>013</t>
  </si>
  <si>
    <t>10</t>
  </si>
  <si>
    <t>014</t>
  </si>
  <si>
    <t>Náhrady škod,poplatky</t>
  </si>
  <si>
    <t>11</t>
  </si>
  <si>
    <t>12</t>
  </si>
  <si>
    <t>Inženýrská činnost DUR - vydání územního rozhodnutí</t>
  </si>
  <si>
    <t>13</t>
  </si>
  <si>
    <t>14</t>
  </si>
  <si>
    <t>15</t>
  </si>
  <si>
    <t>Dokumentace pro provádění stavby (DPS)</t>
  </si>
  <si>
    <t>16</t>
  </si>
  <si>
    <t>Povolení k nakládání s vodami vč. inž. činnosti</t>
  </si>
  <si>
    <t>17</t>
  </si>
  <si>
    <t>Koordinátor BOZP na staveništi vč.vypracování plánu</t>
  </si>
  <si>
    <t>18</t>
  </si>
  <si>
    <t>19</t>
  </si>
  <si>
    <t>VRN</t>
  </si>
  <si>
    <t>Vedlejší náklady</t>
  </si>
  <si>
    <t>20</t>
  </si>
  <si>
    <t>101</t>
  </si>
  <si>
    <t>21</t>
  </si>
  <si>
    <t>102</t>
  </si>
  <si>
    <t>Zřízení skládky materiálu a zeminy a uvedení do původního stavu</t>
  </si>
  <si>
    <t>22</t>
  </si>
  <si>
    <t>104</t>
  </si>
  <si>
    <t>Inženýrská a kompletační činnost při realizaci</t>
  </si>
  <si>
    <t>23</t>
  </si>
  <si>
    <t>105</t>
  </si>
  <si>
    <t>Poplatky za vodu a energie,atd.pro zařízení staveniště a stavbu</t>
  </si>
  <si>
    <t>24</t>
  </si>
  <si>
    <t>106</t>
  </si>
  <si>
    <t>Ohrazení a osvětlení výkopů,provizorní přemostění</t>
  </si>
  <si>
    <t>25</t>
  </si>
  <si>
    <t>108</t>
  </si>
  <si>
    <t>Uvedení staveniště do původního stavu</t>
  </si>
  <si>
    <t>26</t>
  </si>
  <si>
    <t>109</t>
  </si>
  <si>
    <t>Oprava,údržba a průběžné čistění všech dotčených komunikací po dobu stavby</t>
  </si>
  <si>
    <t>27</t>
  </si>
  <si>
    <t>110</t>
  </si>
  <si>
    <t>Provozní vlivy stavebníka a vlivy dopravy na vozidla stavby</t>
  </si>
  <si>
    <t>Práce a dodávky HSV</t>
  </si>
  <si>
    <t xml:space="preserve">Zemní práce </t>
  </si>
  <si>
    <t>115101201</t>
  </si>
  <si>
    <t>Čerpání vody na dopravní výšku do 10 m průměrný přítok do 500 l/min</t>
  </si>
  <si>
    <t>hod</t>
  </si>
  <si>
    <t>115101301</t>
  </si>
  <si>
    <t>Pohotovost čerpací soupravy pro dopravní výšku do 10 m přítok do 500 l/min</t>
  </si>
  <si>
    <t>den</t>
  </si>
  <si>
    <t>121101101</t>
  </si>
  <si>
    <t>Sejmutí ornice s přemístěním na vzdálenost do 50 m</t>
  </si>
  <si>
    <t>m3</t>
  </si>
  <si>
    <t>131201202</t>
  </si>
  <si>
    <t>Hloubení jam zapažených v hornině tř. 3 objemu do 1000 m3</t>
  </si>
  <si>
    <t>131201209</t>
  </si>
  <si>
    <t>Příplatek za lepivost u hloubení jam zapažených v hornině tř. 3</t>
  </si>
  <si>
    <t>151721114</t>
  </si>
  <si>
    <t>Pažení z ocelových štětovnic</t>
  </si>
  <si>
    <t>m2</t>
  </si>
  <si>
    <t>162301101</t>
  </si>
  <si>
    <t>Vodorovné přemístění do 500 m výkopku/sypaniny z horniny tř. 1 až 4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</si>
  <si>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</si>
  <si>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</si>
  <si>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</si>
  <si>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</si>
  <si>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167101102</t>
  </si>
  <si>
    <t>Nakládání výkopku z hornin tř. 1 až 4 přes 100 m3</t>
  </si>
  <si>
    <t>174101102</t>
  </si>
  <si>
    <t>Zásyp v uzavřených prostorech sypaninou se zhutněním</t>
  </si>
  <si>
    <t>181301103</t>
  </si>
  <si>
    <t>Rozprostření ornice tl vrstvy do 200 mm pl do 500 m2 v rovině nebo ve svahu do 1:5</t>
  </si>
  <si>
    <t>231</t>
  </si>
  <si>
    <t>181411131</t>
  </si>
  <si>
    <t>Založení parkového trávníku výsevem plochy do 1000 m2 v rovině a ve svahu do 1:5</t>
  </si>
  <si>
    <t>M</t>
  </si>
  <si>
    <t>MAT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</si>
  <si>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</si>
  <si>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</si>
  <si>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</si>
  <si>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</si>
  <si>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</si>
  <si>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</si>
  <si>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</si>
  <si>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183403161</t>
  </si>
  <si>
    <t>Obdělání půdy válením v rovině a svahu do 1:5</t>
  </si>
  <si>
    <t>183403371</t>
  </si>
  <si>
    <t>Obdělání půdy dusáním ve svahu do 1:1</t>
  </si>
  <si>
    <t>Vodorovné konstrukce</t>
  </si>
  <si>
    <t>271</t>
  </si>
  <si>
    <t>451573111</t>
  </si>
  <si>
    <t>Lože pod potrubí otevřený výkop ze štěrkopísku</t>
  </si>
  <si>
    <t>452311131</t>
  </si>
  <si>
    <t>Podkladní desky z betonu prostého tř. C 12/15 otevřený výkop</t>
  </si>
  <si>
    <t>452351101</t>
  </si>
  <si>
    <t>Bednění podkladních desek nebo bloků nebo sedlového lože otevřený výkop</t>
  </si>
  <si>
    <t>Komunikace</t>
  </si>
  <si>
    <t>241</t>
  </si>
  <si>
    <t>511532111</t>
  </si>
  <si>
    <t>Kolejové lože z kameniva hrubého drceného</t>
  </si>
  <si>
    <t>512502121</t>
  </si>
  <si>
    <t>Odstranění kolejového lože z kameniva po rozebrání koleje</t>
  </si>
  <si>
    <t>521151113</t>
  </si>
  <si>
    <t>Montáž kolejových polí z kolejnic R65 montážní základna pražce betonové</t>
  </si>
  <si>
    <t>m</t>
  </si>
  <si>
    <t>525040012</t>
  </si>
  <si>
    <t>Vyjmutí kolejových polí na pražcích betonových bez rozebrání</t>
  </si>
  <si>
    <t>Trubní vedení</t>
  </si>
  <si>
    <t>894411311</t>
  </si>
  <si>
    <t>Osazení železobetonových dílců pro šachty skruže rovné D 1000 mm</t>
  </si>
  <si>
    <t>kus</t>
  </si>
  <si>
    <t>592241520</t>
  </si>
  <si>
    <t>skruž betonová 1000x500 mm</t>
  </si>
  <si>
    <t>28</t>
  </si>
  <si>
    <t>592241540</t>
  </si>
  <si>
    <t>skruž betonová 1000x1000 mm</t>
  </si>
  <si>
    <t>29</t>
  </si>
  <si>
    <t>894412411</t>
  </si>
  <si>
    <t xml:space="preserve">Osazení železobetonových dílců pro šachty skruže přechodové </t>
  </si>
  <si>
    <t>30</t>
  </si>
  <si>
    <t>592241660</t>
  </si>
  <si>
    <t>skruž betonová přechodová 1000/600 mm</t>
  </si>
  <si>
    <t>31</t>
  </si>
  <si>
    <t>899103111</t>
  </si>
  <si>
    <t xml:space="preserve">Osazení poklopů litinových </t>
  </si>
  <si>
    <t>32</t>
  </si>
  <si>
    <t>552434420</t>
  </si>
  <si>
    <t>poklop na vstupní šachtu litinový D600</t>
  </si>
  <si>
    <t>33</t>
  </si>
  <si>
    <t>899999002</t>
  </si>
  <si>
    <t>Provedení vodotěsnosti jímací šachtice</t>
  </si>
  <si>
    <t>kpl</t>
  </si>
  <si>
    <t>Ostatní konstrukce a práce-bourání</t>
  </si>
  <si>
    <t>34</t>
  </si>
  <si>
    <t>922111111</t>
  </si>
  <si>
    <t>Pražcové podloží separační vrstva z geotextilie</t>
  </si>
  <si>
    <t>35</t>
  </si>
  <si>
    <t>999999001</t>
  </si>
  <si>
    <t>Vytýčení vedení kabelů elektro</t>
  </si>
  <si>
    <t>36</t>
  </si>
  <si>
    <t>999999002</t>
  </si>
  <si>
    <t>Vytýčení okraje teplovodního kanálu</t>
  </si>
  <si>
    <t>37</t>
  </si>
  <si>
    <t>999999003</t>
  </si>
  <si>
    <t>Vytýčení vodovodu a kanalizace vedoucí kolem sanačního výkopu</t>
  </si>
  <si>
    <t>38</t>
  </si>
  <si>
    <t>999999004</t>
  </si>
  <si>
    <t>Vytýčení zabezpečovacího kabelu ČD</t>
  </si>
  <si>
    <t>39</t>
  </si>
  <si>
    <t>999999005</t>
  </si>
  <si>
    <t>Denontáž stávajicího sanačního zařízení</t>
  </si>
  <si>
    <t>40</t>
  </si>
  <si>
    <t>999999006</t>
  </si>
  <si>
    <t>D+M trnů pro propojení vč. úhelníků</t>
  </si>
  <si>
    <t>ks</t>
  </si>
  <si>
    <t>41</t>
  </si>
  <si>
    <t>999999007</t>
  </si>
  <si>
    <t>Revize spojů horkovodního kanálu a případné zatěsnění spojů</t>
  </si>
  <si>
    <t>99</t>
  </si>
  <si>
    <t>Přesun hmot</t>
  </si>
  <si>
    <t>42</t>
  </si>
  <si>
    <t>221</t>
  </si>
  <si>
    <t>997221551</t>
  </si>
  <si>
    <t>Vodorovná doprava suti ze sypkých materiálů do 1 km</t>
  </si>
  <si>
    <t>t</t>
  </si>
  <si>
    <t>43</t>
  </si>
  <si>
    <t>997221559</t>
  </si>
  <si>
    <t>Příplatek ZKD 1 km u vodorovné dopravy suti ze sypkých materiálů</t>
  </si>
  <si>
    <t>44</t>
  </si>
  <si>
    <t>997221611</t>
  </si>
  <si>
    <t>Nakládání suti na dopravní prostředky pro vodorovnou dopravu</t>
  </si>
  <si>
    <t>45</t>
  </si>
  <si>
    <t>997221855</t>
  </si>
  <si>
    <t>Poplatek za uložení suti na skládku</t>
  </si>
  <si>
    <t>46</t>
  </si>
  <si>
    <t>998231311</t>
  </si>
  <si>
    <t xml:space="preserve">Přesun hmot </t>
  </si>
  <si>
    <t>Práce a dodávky M</t>
  </si>
  <si>
    <t>21-M</t>
  </si>
  <si>
    <t>Elektromontáže</t>
  </si>
  <si>
    <t>47</t>
  </si>
  <si>
    <t>48</t>
  </si>
  <si>
    <t>koncovky do 4x240 mm2 celoplast.kab.</t>
  </si>
  <si>
    <t>49</t>
  </si>
  <si>
    <t>spojka nn smršť. celoplast.kab. do</t>
  </si>
  <si>
    <t>50</t>
  </si>
  <si>
    <t>51</t>
  </si>
  <si>
    <t>přípl.za zatahování kab. při váze do 40 kg</t>
  </si>
  <si>
    <t>52</t>
  </si>
  <si>
    <t>53</t>
  </si>
  <si>
    <t>54</t>
  </si>
  <si>
    <t>008</t>
  </si>
  <si>
    <t>fólie výstražná z PVC šířky 33 cm</t>
  </si>
  <si>
    <t>55</t>
  </si>
  <si>
    <t>009</t>
  </si>
  <si>
    <t>56</t>
  </si>
  <si>
    <t>010</t>
  </si>
  <si>
    <t>57</t>
  </si>
  <si>
    <t>58</t>
  </si>
  <si>
    <t>59</t>
  </si>
  <si>
    <t>60</t>
  </si>
  <si>
    <t>61</t>
  </si>
  <si>
    <t>015</t>
  </si>
  <si>
    <t>62</t>
  </si>
  <si>
    <t>016</t>
  </si>
  <si>
    <t>63</t>
  </si>
  <si>
    <t>017</t>
  </si>
  <si>
    <t>kopaný písek s dopravou</t>
  </si>
  <si>
    <t>64</t>
  </si>
  <si>
    <t>018</t>
  </si>
  <si>
    <t>65</t>
  </si>
  <si>
    <t>019</t>
  </si>
  <si>
    <t>66</t>
  </si>
  <si>
    <t>020</t>
  </si>
  <si>
    <t>67</t>
  </si>
  <si>
    <t>021</t>
  </si>
  <si>
    <t>68</t>
  </si>
  <si>
    <t>022</t>
  </si>
  <si>
    <t>69</t>
  </si>
  <si>
    <t>023</t>
  </si>
  <si>
    <t>podíl přidružených výkonů z C21M a navázaného materiálu</t>
  </si>
  <si>
    <t>113107212</t>
  </si>
  <si>
    <t>Odstranění podkladu pl přes 200 m2 z kameniva těženého tl 200 mm</t>
  </si>
  <si>
    <t>113107223</t>
  </si>
  <si>
    <t>Odstranění podkladu pl přes 200 m2 z kameniva drceného tl 300 mm</t>
  </si>
  <si>
    <t>113107232</t>
  </si>
  <si>
    <t>Odstranění podkladu pl přes 200 m2 z betonu prostého tl 300 mm</t>
  </si>
  <si>
    <t>113202111</t>
  </si>
  <si>
    <t>Vytrhání obrub krajníků obrubníků stojatých</t>
  </si>
  <si>
    <t>Zakládání</t>
  </si>
  <si>
    <t>272321411</t>
  </si>
  <si>
    <t>Základové klenby ze ŽB tř. C 20/25 XC3 XA1</t>
  </si>
  <si>
    <t>272351215</t>
  </si>
  <si>
    <t>Zřízení bednění stěn základových kleneb</t>
  </si>
  <si>
    <t>272351216</t>
  </si>
  <si>
    <t>Odstranění bednění stěn základových kleneb</t>
  </si>
  <si>
    <t>272361821</t>
  </si>
  <si>
    <t>Výztuž základových kleneb betonářskou ocelí 10 505 (R)</t>
  </si>
  <si>
    <t>282606011</t>
  </si>
  <si>
    <t>Trysková injektáž sloupy D do 1000 mm standardní podmínky vč.dodání hmot</t>
  </si>
  <si>
    <t>564251111</t>
  </si>
  <si>
    <t>Podklad nebo podsyp ze štěrkopísku ŠP tl 150 mm</t>
  </si>
  <si>
    <t>564871112</t>
  </si>
  <si>
    <t>Podklad ze štěrkodrtě ŠD tl 300 mm</t>
  </si>
  <si>
    <t>581131115</t>
  </si>
  <si>
    <t>Kryt cementobetonový vozovek skupiny CB tl 200 mm</t>
  </si>
  <si>
    <t>Úpravy povrchů, podlahy a osazování výplní</t>
  </si>
  <si>
    <t>631362021</t>
  </si>
  <si>
    <t>Výztuž mazanin svařovanými sítěmi Kari</t>
  </si>
  <si>
    <t>894401211</t>
  </si>
  <si>
    <t>Osazení betonových dílců pro šachty skruže rovné D 2000 mm</t>
  </si>
  <si>
    <t>592001</t>
  </si>
  <si>
    <t>Skruž rovná D 2000x1000 mm</t>
  </si>
  <si>
    <t>894403011</t>
  </si>
  <si>
    <t>Osazení betonových dílců stropních jakéhokoli druhu</t>
  </si>
  <si>
    <t>592002</t>
  </si>
  <si>
    <t>Přechodová deska D 2000 mm</t>
  </si>
  <si>
    <t>899999001</t>
  </si>
  <si>
    <t>D+M pororoštu</t>
  </si>
  <si>
    <t>899999003</t>
  </si>
  <si>
    <t>Odstranění vodovodního potrubí DN 150</t>
  </si>
  <si>
    <t>899999004</t>
  </si>
  <si>
    <t>Zřízení vodovodního potrubí DN 150 vč. zkoušek a uvedení do provozu</t>
  </si>
  <si>
    <t>916131213</t>
  </si>
  <si>
    <t>Osazení silničního obrubníku betonového stojatého s boční opěrou do lože z betonu prostého</t>
  </si>
  <si>
    <t>592174651</t>
  </si>
  <si>
    <t>obrubník betonový silniční 100x15x25 cm</t>
  </si>
  <si>
    <t>999999008</t>
  </si>
  <si>
    <t>Demontáž kanalizace DN 500</t>
  </si>
  <si>
    <t>999999009</t>
  </si>
  <si>
    <t>Zpětná montáž kanalizace DN 500 vč.zkoušek a uvedení do provozu</t>
  </si>
  <si>
    <t>999999010</t>
  </si>
  <si>
    <t>Demontáž přípojek střešních svodů vč.přechod.kusů</t>
  </si>
  <si>
    <t>999999011</t>
  </si>
  <si>
    <t>Zpětná montáž přípojek střešních svodů vč.přechod.kusů</t>
  </si>
  <si>
    <t>899999012</t>
  </si>
  <si>
    <t>Převedení dešťových a kanalizačních vod po dobu do zpětného zřízení kanalizace a přípojek</t>
  </si>
  <si>
    <t>899999013</t>
  </si>
  <si>
    <t>Zajištění kabelů elektro v blízkosti výkopů</t>
  </si>
  <si>
    <t>113107152</t>
  </si>
  <si>
    <t>Odstranění podkladu pl přes 50 do 200 m2 z kameniva těženého tl 200 mm</t>
  </si>
  <si>
    <t>113155364</t>
  </si>
  <si>
    <t>Frézování betonového krytu tl 100 mm pruh š 2 m pl do 10000 m2 s překážkami v trase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</si>
  <si>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</si>
  <si>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</si>
  <si>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</si>
  <si>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</si>
  <si>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631311114</t>
  </si>
  <si>
    <t>Mazanina tl do 80 mm z betonu prostého tř. C 16/20</t>
  </si>
  <si>
    <t>631311134</t>
  </si>
  <si>
    <t>Mazanina tl do 240 mm z betonu prostého tř. C 16/20</t>
  </si>
  <si>
    <t>631311136</t>
  </si>
  <si>
    <t>Mazanina tl do 240 mm z betonu prostého tř. C 25/30</t>
  </si>
  <si>
    <t>631319202</t>
  </si>
  <si>
    <t>Příplatek k mazaninám za přidání ocelových vláken (drátkobeton) pro objemové vyztužení 20 kg/m3</t>
  </si>
  <si>
    <t>635111215</t>
  </si>
  <si>
    <t>Násyp pod podlahy ze štěrkopísku se zhutněním</t>
  </si>
  <si>
    <t>961055111</t>
  </si>
  <si>
    <t>Bourání základů ze ŽB</t>
  </si>
  <si>
    <t>965042241</t>
  </si>
  <si>
    <t>Bourání podkladů pod dlažby nebo mazanin betonových nebo z litého asfaltu tl přes 100 mm pl pře 4 m2</t>
  </si>
  <si>
    <t>965081513</t>
  </si>
  <si>
    <t>Bourání podlah litých epoxidových, polyuretanových nebo silikátových tl do 10 mm plochy přes 1 m2</t>
  </si>
  <si>
    <t>965082933</t>
  </si>
  <si>
    <t>Odstranění násypů pod podlahy tl do 200 mm pl přes 2 m2</t>
  </si>
  <si>
    <t>999999012</t>
  </si>
  <si>
    <t>999999013</t>
  </si>
  <si>
    <t>999999014</t>
  </si>
  <si>
    <t>Skrápění vodou při bouracích pracích</t>
  </si>
  <si>
    <t>999999015</t>
  </si>
  <si>
    <t>Dilatace lemováním ocelovým profilem z L60/80/8 mm</t>
  </si>
  <si>
    <t>999999016</t>
  </si>
  <si>
    <t>Ocelová chránička DN 100</t>
  </si>
  <si>
    <t>999999017</t>
  </si>
  <si>
    <t>Zřízení ochranného krytu nad prostorem bouracích prací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</si>
  <si>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</si>
  <si>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</si>
  <si>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</si>
  <si>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</si>
  <si>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</si>
  <si>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711461201</t>
  </si>
  <si>
    <t>Provedení izolace proti tlakové vodě vodorovné fólií zesílením spojů páskem</t>
  </si>
  <si>
    <t>283231020</t>
  </si>
  <si>
    <t>711491171</t>
  </si>
  <si>
    <t>Provedení izolace proti tlakové vodě vodorovné z textilií vrstva podkladní</t>
  </si>
  <si>
    <t>693110621</t>
  </si>
  <si>
    <t>711491172</t>
  </si>
  <si>
    <t>Provedení izolace proti tlakové vodě vodorovné z textilií vrstva ochranná</t>
  </si>
  <si>
    <t>998711201</t>
  </si>
  <si>
    <t>Přesun hmot procentní pro izolace proti vodě, vlhkosti a plynům v objektech v do 6 m</t>
  </si>
  <si>
    <t>777</t>
  </si>
  <si>
    <t>Podlahy lité</t>
  </si>
  <si>
    <t>777315122</t>
  </si>
  <si>
    <t>998777202</t>
  </si>
  <si>
    <t>Přesun hmot pro podlahy lité v objektech v do 12 m</t>
  </si>
  <si>
    <t>25.05.2015</t>
  </si>
  <si>
    <t xml:space="preserve">Bruntál - ALFA PLASTIK - TG2   </t>
  </si>
  <si>
    <t xml:space="preserve">Vyřízení povolení nutných před zaháj.stavby - zvl.uživ.komun.,povol.k činnostem v dotčených ochr.pásmech pro prac.real. firem, atd. </t>
  </si>
  <si>
    <t>Vypracování provoz.řádu pro nově vzniklý systém se zohled.všech provozních variant, a vazby na stáv.okolní objekty</t>
  </si>
  <si>
    <t>Dokumentace pro vydání stavebního povolení (DSP) pro SO 03 - aktualizace</t>
  </si>
  <si>
    <t>Inženýrská činnost DSP - vydání povolení stavby</t>
  </si>
  <si>
    <t>Zřízení,provoz a odstranění zařízení staveniště</t>
  </si>
  <si>
    <t xml:space="preserve">    SO 00 Vedlejší a ostatní náklady   </t>
  </si>
  <si>
    <t>Vymístění všech strojů a zařízení vč.odpojení od medií, přemístění a zpětná montáž</t>
  </si>
  <si>
    <t>Oddělení prostoru výkopu od ostatních prostor závěsy a nebo podobným zařízením</t>
  </si>
  <si>
    <t>Technologická část sanace</t>
  </si>
  <si>
    <t>Přípravné výkony</t>
  </si>
  <si>
    <t>Prováděcí projekt sanace</t>
  </si>
  <si>
    <t>projekt</t>
  </si>
  <si>
    <t>Provozně manipulační řád sanačního čerpání</t>
  </si>
  <si>
    <t>Přeprava na lokalitu a na jednání</t>
  </si>
  <si>
    <t>km</t>
  </si>
  <si>
    <t>Ochranné čerpání</t>
  </si>
  <si>
    <t>Provoz ochranného čerpání - 2 ohniska</t>
  </si>
  <si>
    <t>měsíc</t>
  </si>
  <si>
    <t>Obsluha ochranného čerpání</t>
  </si>
  <si>
    <t>Odběr vzorků vody - dynamicky</t>
  </si>
  <si>
    <t>vzorek</t>
  </si>
  <si>
    <t>Odběr vzorků vody - staticky</t>
  </si>
  <si>
    <t>Záměry hladin podzemní vody</t>
  </si>
  <si>
    <t>ks.</t>
  </si>
  <si>
    <t>Stanovení NEL ve vodě</t>
  </si>
  <si>
    <t>rozbor</t>
  </si>
  <si>
    <t>Sanace nesaturované zóny a podlah</t>
  </si>
  <si>
    <t>Montáž a opětovná demontáž hermetického stanu</t>
  </si>
  <si>
    <t>j.</t>
  </si>
  <si>
    <t>Odstranění kontaminované zeminy - biodegradace</t>
  </si>
  <si>
    <t>Odstranění kontaminovaného betonu - biodegradace</t>
  </si>
  <si>
    <t>Přeprava zeminy k odstranění (do 40km)</t>
  </si>
  <si>
    <t>Přeprava betonu k odstranění (do 40km)</t>
  </si>
  <si>
    <t xml:space="preserve">Invazivní sanace ohniska PV-27 </t>
  </si>
  <si>
    <t>Potrubní rozvody</t>
  </si>
  <si>
    <t>Kabelové rozvody</t>
  </si>
  <si>
    <t>Instalace dekontaminační jednotky</t>
  </si>
  <si>
    <t>Přeprava technologie</t>
  </si>
  <si>
    <t>Sanační čerpání (1 objekt)</t>
  </si>
  <si>
    <t>Infiltrace médií</t>
  </si>
  <si>
    <t>dávka</t>
  </si>
  <si>
    <t>Provoz bioreaktorů a míchacího zařízení</t>
  </si>
  <si>
    <t>Provoz gravitačního separátoru a tlakového filtru</t>
  </si>
  <si>
    <t>Provoz pískového filtru</t>
  </si>
  <si>
    <t>Odstranění kontaminantu, sorbentů a náplní filtrů</t>
  </si>
  <si>
    <t>Přeprava odpadu k odstranění</t>
  </si>
  <si>
    <t>Likvidace sanačních děl a vrtů (tamponáž)</t>
  </si>
  <si>
    <t>Obsluha sanační soupravy</t>
  </si>
  <si>
    <t>Zaměření sanačních děl</t>
  </si>
  <si>
    <t>Deinstalace a odvoz sanační technologie</t>
  </si>
  <si>
    <t>Invazivní sanace ohniska TG2 (PV-403)</t>
  </si>
  <si>
    <t>Jjímací drén vrtaný - horizontální vrt - prům. 110 mm</t>
  </si>
  <si>
    <t>bm</t>
  </si>
  <si>
    <t>Infiltrační drén vrtaný - horizontální vrt - prům. 110 mm</t>
  </si>
  <si>
    <t>Napojení drénů do šachtice</t>
  </si>
  <si>
    <t>Doplnění monitorovací sítě (4 vrty do 7 m)</t>
  </si>
  <si>
    <t>Ústí vrtu - sklípek, chránička</t>
  </si>
  <si>
    <t>Vybavení pracovišť, obslužné a servisní činnosti</t>
  </si>
  <si>
    <t>Sanace podzemní vody - ohnisko malá gramáž</t>
  </si>
  <si>
    <t>Promývání vrtu PV-31</t>
  </si>
  <si>
    <t>Odstranění sorbentů a náplní filtrů</t>
  </si>
  <si>
    <t>Deinstalace sanační technologie</t>
  </si>
  <si>
    <t>Invazivní sanace ohniska nástrojárna</t>
  </si>
  <si>
    <t>Sanační monitoring</t>
  </si>
  <si>
    <t>Odběr vzorků zemin a podlah</t>
  </si>
  <si>
    <t>Odběr vzorků vody - mikrobiologie</t>
  </si>
  <si>
    <t>Odběr vzorků vody - ÚCHR, ZCHR</t>
  </si>
  <si>
    <t>Stanovení NEL v sušině</t>
  </si>
  <si>
    <t>Stanovení sušiny</t>
  </si>
  <si>
    <t>Mikrobiologické analýzy</t>
  </si>
  <si>
    <t>ÚCHR</t>
  </si>
  <si>
    <t>Zkrácený chemický rozbor (živiny)</t>
  </si>
  <si>
    <t>Přesná nivelace -stabilizace nových značek</t>
  </si>
  <si>
    <t>bod</t>
  </si>
  <si>
    <t>Přesná nivelace - malá gramáž</t>
  </si>
  <si>
    <t>měření</t>
  </si>
  <si>
    <t>Přesná nivelace - ohnisko PV-27</t>
  </si>
  <si>
    <t>Přesná nivelace - ohnisko TG2 (PV-403)</t>
  </si>
  <si>
    <t>Přesná nivelace - ohnisko nástrojárna</t>
  </si>
  <si>
    <t>Záměry hladiny podzemní vody</t>
  </si>
  <si>
    <t>záměr</t>
  </si>
  <si>
    <t>Údaje ČHMÚ</t>
  </si>
  <si>
    <t>Přeprava vzorků</t>
  </si>
  <si>
    <t>Postsanační monitoring</t>
  </si>
  <si>
    <t>Vzorky podzemní vody - dynamicky</t>
  </si>
  <si>
    <t>Práce geologické služby</t>
  </si>
  <si>
    <t>Aktualizace matematického modelu</t>
  </si>
  <si>
    <t>Sled, řízení a koordinace prací - sanace podlah a nesaturované zóny</t>
  </si>
  <si>
    <t>hod.</t>
  </si>
  <si>
    <t>Sled, řízení a koordinace prací - sanace podzemní vody</t>
  </si>
  <si>
    <t>Sled a řízení stavebních prací</t>
  </si>
  <si>
    <t>Počítačové zpracování dat</t>
  </si>
  <si>
    <t>Vyhodnocení prací - etapové a roční zprávy</t>
  </si>
  <si>
    <t>Vyhodnocení prací - zprávy pro kontrolní dny</t>
  </si>
  <si>
    <t>Vyhodnocení prací - závěrečné zprávy jednotlivých ploch</t>
  </si>
  <si>
    <t>Vyhodnocení prací - závěrečná zpráva postsanačního monitoringu</t>
  </si>
  <si>
    <t>Práce konzultantů a specialistů</t>
  </si>
  <si>
    <t>Přeprava na lokalitu a zpět</t>
  </si>
  <si>
    <t>Kompletace a reprodukce</t>
  </si>
  <si>
    <t>Plnění databáze SEKM</t>
  </si>
  <si>
    <t>Rezerva pro mimořádné kontrolní analýzy - dynamický odběr</t>
  </si>
  <si>
    <t>Mimořádné kontrolní analýzy</t>
  </si>
  <si>
    <t>trubka inbst.ohebná (např. KOPOFLEX) 10-220 mm (VU)</t>
  </si>
  <si>
    <t>fólie z polyetylénu hydroizolační (např. PENEFOL 750) tl. 1,5 mm</t>
  </si>
  <si>
    <t>Podlahy z podlahoviny (např. ACRYLE) 100 tl. 10 mm s dvouvrstvým epoxid nátěrem (např. EPOTEXC W)</t>
  </si>
  <si>
    <t>geotextilie ochranná - pro ochrannou vrstvu (např. IZOCHRAN, ARKOPLAN, FATRAFOL apod.)</t>
  </si>
  <si>
    <t>geotextilie ochranná - pro podkladní vrstvu (např. IZOCHRAN, ARKOPLAN, FATRAFOL apod.)</t>
  </si>
  <si>
    <t>kabel AYKY 3Bx240+120 mm2 1kV (VU)</t>
  </si>
  <si>
    <t>kabel. rýha 50 cm/šíř. 100 cm/hl. zem. tř.3</t>
  </si>
  <si>
    <t>kabel. lože z kop.písku rýha 65 cm tl. 10 cm</t>
  </si>
  <si>
    <t>ruč. zához kab. rýhy 50 cm šíř. 100 cm hl. zem. tř.3</t>
  </si>
  <si>
    <t>AYKY - J 3x240+120</t>
  </si>
  <si>
    <t>folie plná (např. BLESK) 33 cm</t>
  </si>
  <si>
    <t xml:space="preserve">kab. spojka (např. SVCZ) 185/240  </t>
  </si>
  <si>
    <t>tr. (např. KOPOFLEX) 160</t>
  </si>
  <si>
    <t>kab. spojka AL 120 ALU GPH</t>
  </si>
  <si>
    <t>kab. spojka AL 240 ALU GPH</t>
  </si>
  <si>
    <t>uzávěr kabelový 150-300 mm2</t>
  </si>
  <si>
    <t>vyhledání pův. obvodů</t>
  </si>
  <si>
    <t>revize elektro</t>
  </si>
  <si>
    <t>výpomoc při revizi</t>
  </si>
  <si>
    <t>demontáž el. zařízení</t>
  </si>
  <si>
    <t>podružný materiál</t>
  </si>
  <si>
    <t>Dokumentace pro vydání územního rozhodnutí (DUR) pro SO 01 a 02 - aktualizace</t>
  </si>
  <si>
    <t>Doplnění mon. sítě (1 sanační vrt v místě PV-405 do 7 m)</t>
  </si>
  <si>
    <t>Ústí vrtu - sklípek, pojezdový poklop</t>
  </si>
  <si>
    <t>CPV</t>
  </si>
  <si>
    <t>45112000-5</t>
  </si>
  <si>
    <t>45310000-3</t>
  </si>
  <si>
    <t>45234000-6</t>
  </si>
  <si>
    <t>45112500-0</t>
  </si>
  <si>
    <t>45110000-1</t>
  </si>
  <si>
    <t>45262360-2</t>
  </si>
  <si>
    <t>45261420-4</t>
  </si>
  <si>
    <t>74225000-2</t>
  </si>
  <si>
    <t>45113000-2</t>
  </si>
  <si>
    <t xml:space="preserve">    Ostatní náklady</t>
  </si>
  <si>
    <t xml:space="preserve">    Vedlejší náklady</t>
  </si>
  <si>
    <t>901 221 20 - 5</t>
  </si>
  <si>
    <t>901 141 00 - 0</t>
  </si>
  <si>
    <t>901 141 00  -0</t>
  </si>
  <si>
    <t>903 130 00 - 4</t>
  </si>
  <si>
    <t>452 324 51 - 8</t>
  </si>
  <si>
    <t>451 123 40 - 0</t>
  </si>
  <si>
    <t>452 520 00 - 8</t>
  </si>
  <si>
    <t>452 592 00 - 9</t>
  </si>
  <si>
    <t>907 339 00 - 3</t>
  </si>
  <si>
    <t>907 400 00 - 6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</si>
</sst>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\-#,##0.00"/>
    <numFmt numFmtId="165" formatCode="####;\-####"/>
    <numFmt numFmtId="166" formatCode="#,##0;\-#,##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1" x14ac:knownFonts="1">
    <font>
      <sz val="8"/>
      <name val="MS Sans Serif"/>
      <charset val="1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color indexed="12"/>
      <name val="Arial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"/>
      <charset val="110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2" fillId="0" borderId="0" applyAlignment="0">
      <alignment vertical="top" wrapText="1"/>
      <protection locked="0"/>
    </xf>
  </cellStyleXfs>
  <cellXfs count="23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right"/>
    </xf>
    <xf numFmtId="2" fontId="7" fillId="0" borderId="2" xfId="0" applyNumberFormat="1" applyFont="1" applyBorder="1" applyAlignment="1" applyProtection="1">
      <alignment horizontal="right"/>
    </xf>
    <xf numFmtId="164" fontId="8" fillId="0" borderId="2" xfId="0" applyNumberFormat="1" applyFont="1" applyBorder="1" applyAlignment="1" applyProtection="1">
      <alignment horizontal="right"/>
    </xf>
    <xf numFmtId="2" fontId="8" fillId="0" borderId="2" xfId="0" applyNumberFormat="1" applyFont="1" applyBorder="1" applyAlignment="1" applyProtection="1">
      <alignment horizontal="right"/>
    </xf>
    <xf numFmtId="164" fontId="10" fillId="0" borderId="4" xfId="0" applyNumberFormat="1" applyFont="1" applyBorder="1" applyAlignment="1" applyProtection="1">
      <alignment horizontal="right"/>
    </xf>
    <xf numFmtId="2" fontId="10" fillId="0" borderId="4" xfId="0" applyNumberFormat="1" applyFont="1" applyBorder="1" applyAlignment="1" applyProtection="1">
      <alignment horizontal="right"/>
    </xf>
    <xf numFmtId="0" fontId="0" fillId="0" borderId="0" xfId="0" applyAlignment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8" fillId="0" borderId="2" xfId="0" applyNumberFormat="1" applyFont="1" applyBorder="1" applyAlignment="1" applyProtection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</xf>
    <xf numFmtId="0" fontId="12" fillId="0" borderId="5" xfId="1" applyFont="1" applyBorder="1" applyAlignment="1" applyProtection="1">
      <alignment horizontal="left"/>
    </xf>
    <xf numFmtId="0" fontId="12" fillId="0" borderId="3" xfId="1" applyFont="1" applyBorder="1" applyAlignment="1" applyProtection="1">
      <alignment horizontal="left"/>
    </xf>
    <xf numFmtId="0" fontId="12" fillId="0" borderId="6" xfId="1" applyFont="1" applyBorder="1" applyAlignment="1" applyProtection="1">
      <alignment horizontal="left"/>
    </xf>
    <xf numFmtId="0" fontId="12" fillId="0" borderId="0" xfId="1" applyAlignment="1" applyProtection="1">
      <alignment horizontal="left" vertical="top"/>
    </xf>
    <xf numFmtId="0" fontId="13" fillId="0" borderId="3" xfId="1" applyFont="1" applyBorder="1" applyAlignment="1" applyProtection="1">
      <alignment horizontal="left"/>
    </xf>
    <xf numFmtId="0" fontId="12" fillId="0" borderId="7" xfId="1" applyFont="1" applyBorder="1" applyAlignment="1" applyProtection="1">
      <alignment horizontal="left"/>
    </xf>
    <xf numFmtId="0" fontId="12" fillId="0" borderId="8" xfId="1" applyFont="1" applyBorder="1" applyAlignment="1" applyProtection="1">
      <alignment horizontal="left"/>
    </xf>
    <xf numFmtId="0" fontId="12" fillId="0" borderId="9" xfId="1" applyFont="1" applyBorder="1" applyAlignment="1" applyProtection="1">
      <alignment horizontal="left"/>
    </xf>
    <xf numFmtId="0" fontId="14" fillId="0" borderId="5" xfId="1" applyFont="1" applyBorder="1" applyAlignment="1" applyProtection="1">
      <alignment horizontal="left" vertical="center"/>
    </xf>
    <xf numFmtId="0" fontId="14" fillId="0" borderId="3" xfId="1" applyFont="1" applyBorder="1" applyAlignment="1" applyProtection="1">
      <alignment horizontal="left" vertical="center"/>
    </xf>
    <xf numFmtId="0" fontId="14" fillId="0" borderId="6" xfId="1" applyFont="1" applyBorder="1" applyAlignment="1" applyProtection="1">
      <alignment horizontal="left" vertical="center"/>
    </xf>
    <xf numFmtId="0" fontId="14" fillId="0" borderId="10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165" fontId="15" fillId="0" borderId="12" xfId="1" applyNumberFormat="1" applyFont="1" applyBorder="1" applyAlignment="1" applyProtection="1">
      <alignment horizontal="right" vertical="center"/>
    </xf>
    <xf numFmtId="0" fontId="14" fillId="0" borderId="13" xfId="1" applyFont="1" applyBorder="1" applyAlignment="1" applyProtection="1">
      <alignment horizontal="left" vertical="center"/>
    </xf>
    <xf numFmtId="0" fontId="14" fillId="0" borderId="14" xfId="1" applyFont="1" applyBorder="1" applyAlignment="1" applyProtection="1">
      <alignment horizontal="left" vertical="center"/>
    </xf>
    <xf numFmtId="0" fontId="15" fillId="0" borderId="15" xfId="1" applyFont="1" applyBorder="1" applyAlignment="1" applyProtection="1">
      <alignment horizontal="left" vertical="center" wrapText="1"/>
    </xf>
    <xf numFmtId="0" fontId="14" fillId="0" borderId="16" xfId="1" applyFont="1" applyBorder="1" applyAlignment="1" applyProtection="1">
      <alignment horizontal="left" vertical="center"/>
    </xf>
    <xf numFmtId="165" fontId="15" fillId="0" borderId="15" xfId="1" applyNumberFormat="1" applyFont="1" applyBorder="1" applyAlignment="1" applyProtection="1">
      <alignment horizontal="right" vertical="center"/>
    </xf>
    <xf numFmtId="165" fontId="15" fillId="0" borderId="0" xfId="1" applyNumberFormat="1" applyFont="1" applyAlignment="1" applyProtection="1">
      <alignment horizontal="right" vertical="center"/>
    </xf>
    <xf numFmtId="0" fontId="15" fillId="0" borderId="15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top" wrapText="1"/>
    </xf>
    <xf numFmtId="0" fontId="15" fillId="0" borderId="0" xfId="1" applyFont="1" applyAlignment="1" applyProtection="1">
      <alignment horizontal="left" vertical="top"/>
    </xf>
    <xf numFmtId="0" fontId="14" fillId="0" borderId="12" xfId="1" applyFont="1" applyBorder="1" applyAlignment="1" applyProtection="1">
      <alignment horizontal="left" vertical="center"/>
    </xf>
    <xf numFmtId="0" fontId="15" fillId="0" borderId="20" xfId="1" applyFont="1" applyBorder="1" applyAlignment="1" applyProtection="1">
      <alignment horizontal="left" vertical="center"/>
    </xf>
    <xf numFmtId="0" fontId="15" fillId="0" borderId="21" xfId="1" applyFont="1" applyBorder="1" applyAlignment="1" applyProtection="1">
      <alignment horizontal="left" vertical="center"/>
    </xf>
    <xf numFmtId="165" fontId="15" fillId="0" borderId="22" xfId="1" applyNumberFormat="1" applyFont="1" applyBorder="1" applyAlignment="1" applyProtection="1">
      <alignment horizontal="right" vertical="center"/>
    </xf>
    <xf numFmtId="0" fontId="14" fillId="0" borderId="23" xfId="1" applyFont="1" applyBorder="1" applyAlignment="1" applyProtection="1">
      <alignment horizontal="left" vertical="center"/>
    </xf>
    <xf numFmtId="0" fontId="15" fillId="0" borderId="17" xfId="1" applyFont="1" applyBorder="1" applyAlignment="1" applyProtection="1">
      <alignment horizontal="left" vertical="center"/>
    </xf>
    <xf numFmtId="0" fontId="14" fillId="0" borderId="18" xfId="1" applyFont="1" applyBorder="1" applyAlignment="1" applyProtection="1">
      <alignment horizontal="left" vertical="center"/>
    </xf>
    <xf numFmtId="0" fontId="14" fillId="0" borderId="19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4" fillId="0" borderId="22" xfId="1" applyFont="1" applyBorder="1" applyAlignment="1" applyProtection="1">
      <alignment horizontal="left" vertical="center"/>
    </xf>
    <xf numFmtId="165" fontId="15" fillId="0" borderId="23" xfId="1" applyNumberFormat="1" applyFont="1" applyBorder="1" applyAlignment="1" applyProtection="1">
      <alignment horizontal="right" vertical="center"/>
    </xf>
    <xf numFmtId="49" fontId="15" fillId="0" borderId="20" xfId="1" applyNumberFormat="1" applyFont="1" applyBorder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4" fillId="0" borderId="7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left" vertical="center"/>
    </xf>
    <xf numFmtId="0" fontId="14" fillId="0" borderId="9" xfId="1" applyFont="1" applyBorder="1" applyAlignment="1" applyProtection="1">
      <alignment horizontal="left" vertical="center"/>
    </xf>
    <xf numFmtId="0" fontId="14" fillId="0" borderId="24" xfId="1" applyFont="1" applyBorder="1" applyAlignment="1" applyProtection="1">
      <alignment horizontal="left" vertical="center"/>
    </xf>
    <xf numFmtId="0" fontId="14" fillId="0" borderId="25" xfId="1" applyFont="1" applyBorder="1" applyAlignment="1" applyProtection="1">
      <alignment horizontal="left" vertical="center"/>
    </xf>
    <xf numFmtId="0" fontId="18" fillId="0" borderId="25" xfId="1" applyFont="1" applyBorder="1" applyAlignment="1" applyProtection="1">
      <alignment horizontal="left" vertical="center"/>
    </xf>
    <xf numFmtId="0" fontId="14" fillId="0" borderId="26" xfId="1" applyFont="1" applyBorder="1" applyAlignment="1" applyProtection="1">
      <alignment horizontal="left" vertical="center"/>
    </xf>
    <xf numFmtId="0" fontId="14" fillId="0" borderId="27" xfId="1" applyFont="1" applyBorder="1" applyAlignment="1" applyProtection="1">
      <alignment horizontal="left" vertical="center"/>
    </xf>
    <xf numFmtId="0" fontId="14" fillId="0" borderId="28" xfId="1" applyFont="1" applyBorder="1" applyAlignment="1" applyProtection="1">
      <alignment horizontal="left" vertical="center"/>
    </xf>
    <xf numFmtId="0" fontId="14" fillId="0" borderId="29" xfId="1" applyFont="1" applyBorder="1" applyAlignment="1" applyProtection="1">
      <alignment horizontal="left" vertical="center"/>
    </xf>
    <xf numFmtId="0" fontId="14" fillId="0" borderId="30" xfId="1" applyFont="1" applyBorder="1" applyAlignment="1" applyProtection="1">
      <alignment horizontal="left" vertical="center"/>
    </xf>
    <xf numFmtId="0" fontId="14" fillId="0" borderId="31" xfId="1" applyFont="1" applyBorder="1" applyAlignment="1" applyProtection="1">
      <alignment horizontal="left" vertical="center"/>
    </xf>
    <xf numFmtId="166" fontId="12" fillId="0" borderId="32" xfId="1" applyNumberFormat="1" applyFont="1" applyBorder="1" applyAlignment="1" applyProtection="1">
      <alignment horizontal="right" vertical="center"/>
    </xf>
    <xf numFmtId="166" fontId="12" fillId="0" borderId="33" xfId="1" applyNumberFormat="1" applyFont="1" applyBorder="1" applyAlignment="1" applyProtection="1">
      <alignment horizontal="right" vertical="center"/>
    </xf>
    <xf numFmtId="166" fontId="19" fillId="0" borderId="34" xfId="1" applyNumberFormat="1" applyFont="1" applyBorder="1" applyAlignment="1" applyProtection="1">
      <alignment horizontal="right" vertical="center"/>
    </xf>
    <xf numFmtId="164" fontId="19" fillId="0" borderId="35" xfId="1" applyNumberFormat="1" applyFont="1" applyBorder="1" applyAlignment="1" applyProtection="1">
      <alignment horizontal="right" vertical="center"/>
    </xf>
    <xf numFmtId="166" fontId="12" fillId="0" borderId="34" xfId="1" applyNumberFormat="1" applyFont="1" applyBorder="1" applyAlignment="1" applyProtection="1">
      <alignment horizontal="right" vertical="center"/>
    </xf>
    <xf numFmtId="166" fontId="12" fillId="0" borderId="35" xfId="1" applyNumberFormat="1" applyFont="1" applyBorder="1" applyAlignment="1" applyProtection="1">
      <alignment horizontal="right" vertical="center"/>
    </xf>
    <xf numFmtId="166" fontId="19" fillId="0" borderId="33" xfId="1" applyNumberFormat="1" applyFont="1" applyBorder="1" applyAlignment="1" applyProtection="1">
      <alignment horizontal="right" vertical="center"/>
    </xf>
    <xf numFmtId="164" fontId="19" fillId="0" borderId="33" xfId="1" applyNumberFormat="1" applyFont="1" applyBorder="1" applyAlignment="1" applyProtection="1">
      <alignment horizontal="right" vertical="center"/>
    </xf>
    <xf numFmtId="166" fontId="12" fillId="0" borderId="36" xfId="1" applyNumberFormat="1" applyFont="1" applyBorder="1" applyAlignment="1" applyProtection="1">
      <alignment horizontal="right" vertical="center"/>
    </xf>
    <xf numFmtId="0" fontId="18" fillId="0" borderId="25" xfId="1" applyFont="1" applyBorder="1" applyAlignment="1" applyProtection="1">
      <alignment horizontal="left" vertical="center" wrapText="1"/>
    </xf>
    <xf numFmtId="0" fontId="20" fillId="0" borderId="27" xfId="1" applyFont="1" applyBorder="1" applyAlignment="1" applyProtection="1">
      <alignment horizontal="left" vertical="center"/>
    </xf>
    <xf numFmtId="0" fontId="20" fillId="0" borderId="29" xfId="1" applyFont="1" applyBorder="1" applyAlignment="1" applyProtection="1">
      <alignment horizontal="left" vertical="center"/>
    </xf>
    <xf numFmtId="0" fontId="18" fillId="0" borderId="30" xfId="1" applyFont="1" applyBorder="1" applyAlignment="1" applyProtection="1">
      <alignment horizontal="left" vertical="center"/>
    </xf>
    <xf numFmtId="0" fontId="18" fillId="0" borderId="28" xfId="1" applyFont="1" applyBorder="1" applyAlignment="1" applyProtection="1">
      <alignment horizontal="left" vertical="center"/>
    </xf>
    <xf numFmtId="0" fontId="18" fillId="0" borderId="31" xfId="1" applyFont="1" applyBorder="1" applyAlignment="1" applyProtection="1">
      <alignment horizontal="left" vertical="center"/>
    </xf>
    <xf numFmtId="0" fontId="18" fillId="0" borderId="29" xfId="1" applyFont="1" applyBorder="1" applyAlignment="1" applyProtection="1">
      <alignment horizontal="left" vertical="center"/>
    </xf>
    <xf numFmtId="165" fontId="14" fillId="0" borderId="37" xfId="1" applyNumberFormat="1" applyFont="1" applyBorder="1" applyAlignment="1" applyProtection="1">
      <alignment horizontal="center" vertical="center"/>
    </xf>
    <xf numFmtId="0" fontId="21" fillId="0" borderId="11" xfId="1" applyFont="1" applyBorder="1" applyAlignment="1" applyProtection="1">
      <alignment horizontal="left" vertical="center"/>
    </xf>
    <xf numFmtId="0" fontId="14" fillId="0" borderId="20" xfId="1" applyFont="1" applyBorder="1" applyAlignment="1" applyProtection="1">
      <alignment horizontal="left" vertical="center"/>
    </xf>
    <xf numFmtId="164" fontId="19" fillId="0" borderId="21" xfId="1" applyNumberFormat="1" applyFont="1" applyBorder="1" applyAlignment="1" applyProtection="1">
      <alignment horizontal="right" vertical="center"/>
    </xf>
    <xf numFmtId="0" fontId="14" fillId="0" borderId="38" xfId="1" applyFont="1" applyBorder="1" applyAlignment="1" applyProtection="1">
      <alignment horizontal="left" vertical="center"/>
    </xf>
    <xf numFmtId="0" fontId="14" fillId="0" borderId="21" xfId="1" applyFont="1" applyBorder="1" applyAlignment="1" applyProtection="1">
      <alignment horizontal="left" vertical="center"/>
    </xf>
    <xf numFmtId="164" fontId="12" fillId="0" borderId="21" xfId="1" applyNumberFormat="1" applyFont="1" applyBorder="1" applyAlignment="1" applyProtection="1">
      <alignment horizontal="right" vertical="center"/>
    </xf>
    <xf numFmtId="166" fontId="12" fillId="0" borderId="22" xfId="1" applyNumberFormat="1" applyFont="1" applyBorder="1" applyAlignment="1" applyProtection="1">
      <alignment horizontal="right" vertical="center"/>
    </xf>
    <xf numFmtId="0" fontId="22" fillId="0" borderId="22" xfId="1" applyFont="1" applyBorder="1" applyAlignment="1" applyProtection="1">
      <alignment horizontal="right" vertical="center"/>
    </xf>
    <xf numFmtId="0" fontId="22" fillId="0" borderId="23" xfId="1" applyFont="1" applyBorder="1" applyAlignment="1" applyProtection="1">
      <alignment horizontal="left" vertical="center"/>
    </xf>
    <xf numFmtId="0" fontId="14" fillId="0" borderId="17" xfId="1" applyFont="1" applyBorder="1" applyAlignment="1" applyProtection="1">
      <alignment horizontal="left" vertical="center"/>
    </xf>
    <xf numFmtId="165" fontId="14" fillId="0" borderId="39" xfId="1" applyNumberFormat="1" applyFont="1" applyBorder="1" applyAlignment="1" applyProtection="1">
      <alignment horizontal="center" vertical="center"/>
    </xf>
    <xf numFmtId="166" fontId="12" fillId="0" borderId="21" xfId="1" applyNumberFormat="1" applyFont="1" applyBorder="1" applyAlignment="1" applyProtection="1">
      <alignment horizontal="right" vertical="center"/>
    </xf>
    <xf numFmtId="0" fontId="21" fillId="0" borderId="21" xfId="1" applyFont="1" applyBorder="1" applyAlignment="1" applyProtection="1">
      <alignment horizontal="left" vertical="center"/>
    </xf>
    <xf numFmtId="164" fontId="19" fillId="0" borderId="24" xfId="1" applyNumberFormat="1" applyFont="1" applyBorder="1" applyAlignment="1" applyProtection="1">
      <alignment horizontal="right" vertical="center"/>
    </xf>
    <xf numFmtId="164" fontId="12" fillId="0" borderId="24" xfId="1" applyNumberFormat="1" applyFont="1" applyBorder="1" applyAlignment="1" applyProtection="1">
      <alignment horizontal="right" vertical="center"/>
    </xf>
    <xf numFmtId="166" fontId="12" fillId="0" borderId="26" xfId="1" applyNumberFormat="1" applyFont="1" applyBorder="1" applyAlignment="1" applyProtection="1">
      <alignment horizontal="right" vertical="center"/>
    </xf>
    <xf numFmtId="0" fontId="14" fillId="0" borderId="40" xfId="1" applyFont="1" applyBorder="1" applyAlignment="1" applyProtection="1">
      <alignment horizontal="left" vertical="center"/>
    </xf>
    <xf numFmtId="165" fontId="14" fillId="0" borderId="41" xfId="1" applyNumberFormat="1" applyFont="1" applyBorder="1" applyAlignment="1" applyProtection="1">
      <alignment horizontal="center" vertical="center"/>
    </xf>
    <xf numFmtId="0" fontId="14" fillId="0" borderId="35" xfId="1" applyFont="1" applyBorder="1" applyAlignment="1" applyProtection="1">
      <alignment horizontal="left" vertical="center"/>
    </xf>
    <xf numFmtId="0" fontId="14" fillId="0" borderId="33" xfId="1" applyFont="1" applyBorder="1" applyAlignment="1" applyProtection="1">
      <alignment horizontal="left" vertical="center"/>
    </xf>
    <xf numFmtId="0" fontId="14" fillId="0" borderId="34" xfId="1" applyFont="1" applyBorder="1" applyAlignment="1" applyProtection="1">
      <alignment horizontal="left" vertical="center"/>
    </xf>
    <xf numFmtId="164" fontId="19" fillId="0" borderId="42" xfId="1" applyNumberFormat="1" applyFont="1" applyBorder="1" applyAlignment="1" applyProtection="1">
      <alignment horizontal="right" vertical="center"/>
    </xf>
    <xf numFmtId="164" fontId="19" fillId="0" borderId="25" xfId="1" applyNumberFormat="1" applyFont="1" applyBorder="1" applyAlignment="1" applyProtection="1">
      <alignment horizontal="right" vertical="center"/>
    </xf>
    <xf numFmtId="166" fontId="23" fillId="0" borderId="8" xfId="1" applyNumberFormat="1" applyFont="1" applyBorder="1" applyAlignment="1" applyProtection="1">
      <alignment horizontal="right" vertical="center"/>
    </xf>
    <xf numFmtId="0" fontId="18" fillId="0" borderId="5" xfId="1" applyFont="1" applyBorder="1" applyAlignment="1" applyProtection="1">
      <alignment horizontal="left" vertical="top"/>
    </xf>
    <xf numFmtId="0" fontId="14" fillId="0" borderId="43" xfId="1" applyFont="1" applyBorder="1" applyAlignment="1" applyProtection="1">
      <alignment horizontal="left" vertical="center"/>
    </xf>
    <xf numFmtId="0" fontId="14" fillId="0" borderId="44" xfId="1" applyFont="1" applyBorder="1" applyAlignment="1" applyProtection="1">
      <alignment horizontal="left" vertical="center"/>
    </xf>
    <xf numFmtId="0" fontId="14" fillId="0" borderId="15" xfId="1" applyFont="1" applyBorder="1" applyAlignment="1" applyProtection="1">
      <alignment horizontal="left" vertical="center"/>
    </xf>
    <xf numFmtId="167" fontId="24" fillId="0" borderId="26" xfId="1" applyNumberFormat="1" applyFont="1" applyBorder="1" applyAlignment="1" applyProtection="1">
      <alignment horizontal="right" vertical="center"/>
    </xf>
    <xf numFmtId="0" fontId="14" fillId="0" borderId="45" xfId="1" applyFont="1" applyBorder="1" applyAlignment="1" applyProtection="1">
      <alignment horizontal="left"/>
    </xf>
    <xf numFmtId="0" fontId="14" fillId="0" borderId="17" xfId="1" applyFont="1" applyBorder="1" applyAlignment="1" applyProtection="1">
      <alignment horizontal="left"/>
    </xf>
    <xf numFmtId="166" fontId="15" fillId="0" borderId="17" xfId="1" applyNumberFormat="1" applyFont="1" applyBorder="1" applyAlignment="1" applyProtection="1">
      <alignment horizontal="right" vertical="center"/>
    </xf>
    <xf numFmtId="164" fontId="15" fillId="0" borderId="21" xfId="1" applyNumberFormat="1" applyFont="1" applyBorder="1" applyAlignment="1" applyProtection="1">
      <alignment horizontal="right" vertical="center"/>
    </xf>
    <xf numFmtId="164" fontId="19" fillId="0" borderId="17" xfId="1" applyNumberFormat="1" applyFont="1" applyBorder="1" applyAlignment="1" applyProtection="1">
      <alignment horizontal="right" vertical="center"/>
    </xf>
    <xf numFmtId="167" fontId="24" fillId="0" borderId="46" xfId="1" applyNumberFormat="1" applyFont="1" applyBorder="1" applyAlignment="1" applyProtection="1">
      <alignment horizontal="right" vertical="center"/>
    </xf>
    <xf numFmtId="0" fontId="18" fillId="0" borderId="47" xfId="1" applyFont="1" applyBorder="1" applyAlignment="1" applyProtection="1">
      <alignment horizontal="left" vertical="top"/>
    </xf>
    <xf numFmtId="0" fontId="14" fillId="0" borderId="11" xfId="1" applyFont="1" applyBorder="1" applyAlignment="1" applyProtection="1">
      <alignment horizontal="left" vertical="center"/>
    </xf>
    <xf numFmtId="166" fontId="15" fillId="0" borderId="21" xfId="1" applyNumberFormat="1" applyFont="1" applyBorder="1" applyAlignment="1" applyProtection="1">
      <alignment horizontal="right" vertical="center"/>
    </xf>
    <xf numFmtId="167" fontId="24" fillId="0" borderId="38" xfId="1" applyNumberFormat="1" applyFont="1" applyBorder="1" applyAlignment="1" applyProtection="1">
      <alignment horizontal="right" vertical="center"/>
    </xf>
    <xf numFmtId="0" fontId="18" fillId="0" borderId="35" xfId="1" applyFont="1" applyBorder="1" applyAlignment="1" applyProtection="1">
      <alignment horizontal="left" vertical="center"/>
    </xf>
    <xf numFmtId="0" fontId="14" fillId="0" borderId="48" xfId="1" applyFont="1" applyBorder="1" applyAlignment="1" applyProtection="1">
      <alignment horizontal="left" vertical="center"/>
    </xf>
    <xf numFmtId="164" fontId="25" fillId="0" borderId="49" xfId="1" applyNumberFormat="1" applyFont="1" applyBorder="1" applyAlignment="1" applyProtection="1">
      <alignment horizontal="right" vertical="center"/>
    </xf>
    <xf numFmtId="0" fontId="14" fillId="0" borderId="50" xfId="1" applyFont="1" applyBorder="1" applyAlignment="1" applyProtection="1">
      <alignment horizontal="left" vertical="center"/>
    </xf>
    <xf numFmtId="0" fontId="12" fillId="0" borderId="28" xfId="1" applyFont="1" applyBorder="1" applyAlignment="1" applyProtection="1">
      <alignment horizontal="left" vertical="center"/>
    </xf>
    <xf numFmtId="0" fontId="14" fillId="0" borderId="7" xfId="1" applyFont="1" applyBorder="1" applyAlignment="1" applyProtection="1">
      <alignment horizontal="left"/>
    </xf>
    <xf numFmtId="0" fontId="14" fillId="0" borderId="51" xfId="1" applyFont="1" applyBorder="1" applyAlignment="1" applyProtection="1">
      <alignment horizontal="left" vertical="center"/>
    </xf>
    <xf numFmtId="0" fontId="14" fillId="0" borderId="42" xfId="1" applyFont="1" applyBorder="1" applyAlignment="1" applyProtection="1">
      <alignment horizontal="left"/>
    </xf>
    <xf numFmtId="0" fontId="14" fillId="0" borderId="36" xfId="1" applyFont="1" applyBorder="1" applyAlignment="1" applyProtection="1">
      <alignment horizontal="left" vertical="center"/>
    </xf>
    <xf numFmtId="0" fontId="26" fillId="2" borderId="0" xfId="1" applyFont="1" applyFill="1" applyAlignment="1" applyProtection="1">
      <alignment horizontal="left"/>
    </xf>
    <xf numFmtId="0" fontId="15" fillId="2" borderId="0" xfId="1" applyFont="1" applyFill="1" applyAlignment="1" applyProtection="1">
      <alignment horizontal="left"/>
    </xf>
    <xf numFmtId="0" fontId="14" fillId="2" borderId="0" xfId="1" applyFont="1" applyFill="1" applyAlignment="1" applyProtection="1">
      <alignment horizontal="left"/>
    </xf>
    <xf numFmtId="0" fontId="27" fillId="2" borderId="0" xfId="1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horizontal="left" vertical="center"/>
    </xf>
    <xf numFmtId="0" fontId="15" fillId="3" borderId="52" xfId="1" applyFont="1" applyFill="1" applyBorder="1" applyAlignment="1" applyProtection="1">
      <alignment horizontal="center" vertical="center" wrapText="1"/>
    </xf>
    <xf numFmtId="0" fontId="15" fillId="3" borderId="53" xfId="1" applyFont="1" applyFill="1" applyBorder="1" applyAlignment="1" applyProtection="1">
      <alignment horizontal="center" vertical="center" wrapText="1"/>
    </xf>
    <xf numFmtId="0" fontId="14" fillId="3" borderId="29" xfId="1" applyFont="1" applyFill="1" applyBorder="1" applyAlignment="1" applyProtection="1">
      <alignment horizontal="center" vertical="center" wrapText="1"/>
    </xf>
    <xf numFmtId="0" fontId="14" fillId="3" borderId="30" xfId="1" applyFont="1" applyFill="1" applyBorder="1" applyAlignment="1" applyProtection="1">
      <alignment horizontal="center" vertical="center" wrapText="1"/>
    </xf>
    <xf numFmtId="0" fontId="15" fillId="3" borderId="30" xfId="1" applyFont="1" applyFill="1" applyBorder="1" applyAlignment="1" applyProtection="1">
      <alignment horizontal="center" vertical="center" wrapText="1"/>
    </xf>
    <xf numFmtId="0" fontId="14" fillId="0" borderId="10" xfId="1" applyFont="1" applyBorder="1" applyAlignment="1" applyProtection="1">
      <alignment horizontal="left"/>
    </xf>
    <xf numFmtId="165" fontId="15" fillId="3" borderId="41" xfId="1" applyNumberFormat="1" applyFont="1" applyFill="1" applyBorder="1" applyAlignment="1" applyProtection="1">
      <alignment horizontal="center" vertical="center"/>
    </xf>
    <xf numFmtId="165" fontId="15" fillId="3" borderId="54" xfId="1" applyNumberFormat="1" applyFont="1" applyFill="1" applyBorder="1" applyAlignment="1" applyProtection="1">
      <alignment horizontal="center" vertical="center"/>
    </xf>
    <xf numFmtId="165" fontId="14" fillId="3" borderId="34" xfId="1" applyNumberFormat="1" applyFont="1" applyFill="1" applyBorder="1" applyAlignment="1" applyProtection="1">
      <alignment horizontal="center" vertical="center"/>
    </xf>
    <xf numFmtId="165" fontId="14" fillId="3" borderId="35" xfId="1" applyNumberFormat="1" applyFont="1" applyFill="1" applyBorder="1" applyAlignment="1" applyProtection="1">
      <alignment horizontal="center" vertical="center"/>
    </xf>
    <xf numFmtId="165" fontId="15" fillId="3" borderId="35" xfId="1" applyNumberFormat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left"/>
    </xf>
    <xf numFmtId="0" fontId="21" fillId="0" borderId="0" xfId="1" applyFont="1" applyAlignment="1" applyProtection="1">
      <alignment horizontal="left" vertical="center"/>
    </xf>
    <xf numFmtId="0" fontId="28" fillId="0" borderId="0" xfId="1" applyFont="1" applyAlignment="1" applyProtection="1">
      <alignment horizontal="left" vertical="center"/>
    </xf>
    <xf numFmtId="166" fontId="14" fillId="0" borderId="0" xfId="1" applyNumberFormat="1" applyFont="1" applyAlignment="1" applyProtection="1">
      <alignment horizontal="right" vertical="center"/>
    </xf>
    <xf numFmtId="0" fontId="29" fillId="0" borderId="0" xfId="1" applyFont="1" applyAlignment="1" applyProtection="1">
      <alignment horizontal="left" vertical="center"/>
    </xf>
    <xf numFmtId="0" fontId="30" fillId="0" borderId="0" xfId="1" applyFont="1" applyAlignment="1" applyProtection="1">
      <alignment horizontal="left" vertical="center"/>
    </xf>
    <xf numFmtId="164" fontId="30" fillId="0" borderId="0" xfId="1" applyNumberFormat="1" applyFont="1" applyAlignment="1" applyProtection="1">
      <alignment horizontal="right" vertical="center"/>
    </xf>
    <xf numFmtId="168" fontId="30" fillId="0" borderId="0" xfId="1" applyNumberFormat="1" applyFont="1" applyAlignment="1" applyProtection="1">
      <alignment horizontal="right" vertical="center"/>
    </xf>
    <xf numFmtId="0" fontId="31" fillId="0" borderId="0" xfId="1" applyFont="1" applyAlignment="1" applyProtection="1">
      <alignment horizontal="left" vertical="center"/>
    </xf>
    <xf numFmtId="166" fontId="32" fillId="0" borderId="0" xfId="1" applyNumberFormat="1" applyFont="1" applyAlignment="1" applyProtection="1">
      <alignment horizontal="right" vertical="center"/>
    </xf>
    <xf numFmtId="0" fontId="32" fillId="0" borderId="0" xfId="1" applyFont="1" applyAlignment="1" applyProtection="1">
      <alignment horizontal="left" vertical="center"/>
    </xf>
    <xf numFmtId="0" fontId="28" fillId="0" borderId="55" xfId="1" applyFont="1" applyBorder="1" applyAlignment="1" applyProtection="1">
      <alignment horizontal="left" vertical="center"/>
    </xf>
    <xf numFmtId="0" fontId="28" fillId="0" borderId="55" xfId="1" applyFont="1" applyBorder="1" applyAlignment="1" applyProtection="1">
      <alignment horizontal="center" vertical="center"/>
    </xf>
    <xf numFmtId="164" fontId="28" fillId="0" borderId="55" xfId="1" applyNumberFormat="1" applyFont="1" applyBorder="1" applyAlignment="1" applyProtection="1">
      <alignment horizontal="right" vertical="center"/>
    </xf>
    <xf numFmtId="168" fontId="28" fillId="0" borderId="55" xfId="1" applyNumberFormat="1" applyFont="1" applyBorder="1" applyAlignment="1" applyProtection="1">
      <alignment horizontal="right" vertical="center"/>
    </xf>
    <xf numFmtId="0" fontId="14" fillId="0" borderId="55" xfId="1" applyFont="1" applyBorder="1" applyAlignment="1" applyProtection="1">
      <alignment horizontal="center" vertical="center"/>
    </xf>
    <xf numFmtId="0" fontId="14" fillId="0" borderId="55" xfId="1" applyFont="1" applyBorder="1" applyAlignment="1" applyProtection="1">
      <alignment horizontal="left" vertical="center" wrapText="1"/>
    </xf>
    <xf numFmtId="168" fontId="14" fillId="0" borderId="55" xfId="1" applyNumberFormat="1" applyFont="1" applyBorder="1" applyAlignment="1" applyProtection="1">
      <alignment horizontal="right" vertical="center"/>
    </xf>
    <xf numFmtId="164" fontId="14" fillId="0" borderId="55" xfId="1" applyNumberFormat="1" applyFont="1" applyBorder="1" applyAlignment="1" applyProtection="1">
      <alignment horizontal="right" vertical="center"/>
    </xf>
    <xf numFmtId="169" fontId="14" fillId="0" borderId="55" xfId="1" applyNumberFormat="1" applyFont="1" applyBorder="1" applyAlignment="1" applyProtection="1">
      <alignment horizontal="right" vertical="center"/>
    </xf>
    <xf numFmtId="170" fontId="14" fillId="0" borderId="55" xfId="1" applyNumberFormat="1" applyFont="1" applyBorder="1" applyAlignment="1" applyProtection="1">
      <alignment horizontal="right" vertical="center"/>
    </xf>
    <xf numFmtId="0" fontId="21" fillId="0" borderId="55" xfId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164" fontId="10" fillId="0" borderId="0" xfId="0" applyNumberFormat="1" applyFont="1" applyBorder="1" applyAlignment="1" applyProtection="1">
      <alignment horizontal="right"/>
    </xf>
    <xf numFmtId="164" fontId="7" fillId="0" borderId="56" xfId="0" applyNumberFormat="1" applyFont="1" applyBorder="1" applyAlignment="1" applyProtection="1">
      <alignment horizontal="right" vertical="center"/>
    </xf>
    <xf numFmtId="164" fontId="8" fillId="0" borderId="57" xfId="0" applyNumberFormat="1" applyFont="1" applyBorder="1" applyAlignment="1" applyProtection="1">
      <alignment horizontal="right" vertical="center"/>
    </xf>
    <xf numFmtId="164" fontId="8" fillId="0" borderId="58" xfId="0" applyNumberFormat="1" applyFont="1" applyBorder="1" applyAlignment="1" applyProtection="1">
      <alignment horizontal="right" vertical="center"/>
    </xf>
    <xf numFmtId="164" fontId="8" fillId="0" borderId="59" xfId="0" applyNumberFormat="1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horizontal="left" vertical="center"/>
    </xf>
    <xf numFmtId="0" fontId="31" fillId="0" borderId="55" xfId="1" applyFont="1" applyBorder="1" applyAlignment="1" applyProtection="1">
      <alignment horizontal="center" vertical="center"/>
    </xf>
    <xf numFmtId="0" fontId="31" fillId="0" borderId="55" xfId="1" applyFont="1" applyBorder="1" applyAlignment="1" applyProtection="1">
      <alignment horizontal="left" vertical="center"/>
    </xf>
    <xf numFmtId="164" fontId="31" fillId="0" borderId="55" xfId="1" applyNumberFormat="1" applyFont="1" applyBorder="1" applyAlignment="1" applyProtection="1">
      <alignment horizontal="right" vertical="center"/>
    </xf>
    <xf numFmtId="168" fontId="31" fillId="0" borderId="55" xfId="1" applyNumberFormat="1" applyFont="1" applyBorder="1" applyAlignment="1" applyProtection="1">
      <alignment horizontal="right" vertical="center"/>
    </xf>
    <xf numFmtId="0" fontId="32" fillId="0" borderId="55" xfId="1" applyFont="1" applyBorder="1" applyAlignment="1" applyProtection="1">
      <alignment horizontal="center" vertical="center"/>
    </xf>
    <xf numFmtId="0" fontId="32" fillId="0" borderId="55" xfId="1" applyFont="1" applyBorder="1" applyAlignment="1" applyProtection="1">
      <alignment horizontal="left" vertical="center" wrapText="1"/>
    </xf>
    <xf numFmtId="168" fontId="32" fillId="0" borderId="55" xfId="1" applyNumberFormat="1" applyFont="1" applyBorder="1" applyAlignment="1" applyProtection="1">
      <alignment horizontal="right" vertical="center"/>
    </xf>
    <xf numFmtId="164" fontId="32" fillId="0" borderId="55" xfId="1" applyNumberFormat="1" applyFont="1" applyBorder="1" applyAlignment="1" applyProtection="1">
      <alignment horizontal="right" vertical="center"/>
    </xf>
    <xf numFmtId="169" fontId="32" fillId="0" borderId="55" xfId="1" applyNumberFormat="1" applyFont="1" applyBorder="1" applyAlignment="1" applyProtection="1">
      <alignment horizontal="right" vertical="center"/>
    </xf>
    <xf numFmtId="170" fontId="32" fillId="0" borderId="55" xfId="1" applyNumberFormat="1" applyFont="1" applyBorder="1" applyAlignment="1" applyProtection="1">
      <alignment horizontal="right" vertical="center"/>
    </xf>
    <xf numFmtId="0" fontId="3" fillId="0" borderId="55" xfId="1" applyFont="1" applyBorder="1" applyAlignment="1" applyProtection="1">
      <alignment horizontal="left" vertical="center" wrapText="1"/>
    </xf>
    <xf numFmtId="0" fontId="34" fillId="0" borderId="3" xfId="1" applyFont="1" applyBorder="1" applyAlignment="1" applyProtection="1">
      <alignment horizontal="left" vertical="center"/>
    </xf>
    <xf numFmtId="0" fontId="3" fillId="0" borderId="55" xfId="1" applyFont="1" applyBorder="1" applyAlignment="1" applyProtection="1">
      <alignment horizontal="center" vertical="center"/>
    </xf>
    <xf numFmtId="0" fontId="21" fillId="0" borderId="55" xfId="1" applyFont="1" applyBorder="1" applyAlignment="1" applyProtection="1">
      <alignment horizontal="center" vertical="center"/>
    </xf>
    <xf numFmtId="2" fontId="7" fillId="0" borderId="24" xfId="0" applyNumberFormat="1" applyFont="1" applyBorder="1" applyAlignment="1" applyProtection="1">
      <alignment horizontal="right"/>
    </xf>
    <xf numFmtId="2" fontId="8" fillId="0" borderId="24" xfId="0" applyNumberFormat="1" applyFont="1" applyBorder="1" applyAlignment="1" applyProtection="1">
      <alignment horizontal="right"/>
    </xf>
    <xf numFmtId="0" fontId="0" fillId="0" borderId="62" xfId="0" applyBorder="1" applyAlignment="1">
      <alignment horizontal="left" vertical="top"/>
      <protection locked="0"/>
    </xf>
    <xf numFmtId="0" fontId="0" fillId="0" borderId="63" xfId="0" applyBorder="1" applyAlignment="1">
      <alignment horizontal="left" vertical="top"/>
      <protection locked="0"/>
    </xf>
    <xf numFmtId="0" fontId="0" fillId="0" borderId="64" xfId="0" applyBorder="1" applyAlignment="1">
      <alignment horizontal="left" vertical="top"/>
      <protection locked="0"/>
    </xf>
    <xf numFmtId="164" fontId="8" fillId="0" borderId="65" xfId="0" applyNumberFormat="1" applyFont="1" applyBorder="1" applyAlignment="1" applyProtection="1">
      <alignment horizontal="right" vertical="center"/>
    </xf>
    <xf numFmtId="0" fontId="15" fillId="2" borderId="0" xfId="1" applyFont="1" applyFill="1" applyAlignment="1" applyProtection="1">
      <alignment horizontal="center"/>
    </xf>
    <xf numFmtId="0" fontId="15" fillId="2" borderId="0" xfId="1" applyFont="1" applyFill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top"/>
    </xf>
    <xf numFmtId="0" fontId="29" fillId="0" borderId="0" xfId="1" applyFont="1" applyAlignment="1" applyProtection="1">
      <alignment horizontal="center" vertical="center"/>
    </xf>
    <xf numFmtId="0" fontId="12" fillId="0" borderId="0" xfId="1" applyAlignment="1" applyProtection="1">
      <alignment horizontal="center" vertical="top"/>
    </xf>
    <xf numFmtId="0" fontId="6" fillId="3" borderId="53" xfId="1" applyFont="1" applyFill="1" applyBorder="1" applyAlignment="1" applyProtection="1">
      <alignment horizontal="center" vertical="center" wrapText="1"/>
    </xf>
    <xf numFmtId="49" fontId="3" fillId="0" borderId="55" xfId="1" applyNumberFormat="1" applyFont="1" applyBorder="1" applyAlignment="1" applyProtection="1">
      <alignment horizontal="center" vertical="center"/>
    </xf>
    <xf numFmtId="0" fontId="4" fillId="0" borderId="55" xfId="1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left" vertical="center" wrapText="1"/>
    </xf>
    <xf numFmtId="49" fontId="11" fillId="0" borderId="67" xfId="0" applyNumberFormat="1" applyFont="1" applyBorder="1" applyAlignment="1" applyProtection="1">
      <alignment horizontal="center" vertical="center" wrapText="1"/>
    </xf>
    <xf numFmtId="49" fontId="11" fillId="0" borderId="68" xfId="0" applyNumberFormat="1" applyFont="1" applyBorder="1" applyAlignment="1" applyProtection="1">
      <alignment horizontal="center" vertical="center" wrapText="1"/>
    </xf>
    <xf numFmtId="0" fontId="33" fillId="0" borderId="60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0" fontId="8" fillId="0" borderId="61" xfId="0" applyFont="1" applyBorder="1" applyAlignment="1" applyProtection="1">
      <alignment horizontal="left" vertical="center" wrapText="1"/>
    </xf>
    <xf numFmtId="0" fontId="4" fillId="0" borderId="63" xfId="1" applyFont="1" applyBorder="1" applyAlignment="1" applyProtection="1">
      <alignment horizontal="center" vertical="center"/>
    </xf>
    <xf numFmtId="0" fontId="3" fillId="0" borderId="55" xfId="1" applyFont="1" applyBorder="1" applyAlignment="1" applyProtection="1">
      <alignment horizontal="left" vertical="top"/>
    </xf>
    <xf numFmtId="0" fontId="4" fillId="0" borderId="55" xfId="1" applyFont="1" applyBorder="1" applyAlignment="1" applyProtection="1">
      <alignment horizontal="left" vertical="top"/>
    </xf>
    <xf numFmtId="0" fontId="15" fillId="0" borderId="11" xfId="1" applyFont="1" applyBorder="1" applyAlignment="1" applyProtection="1">
      <alignment horizontal="left" vertical="center" wrapText="1"/>
    </xf>
    <xf numFmtId="165" fontId="15" fillId="0" borderId="12" xfId="1" applyNumberFormat="1" applyFont="1" applyBorder="1" applyAlignment="1" applyProtection="1">
      <alignment horizontal="left" vertical="center"/>
    </xf>
    <xf numFmtId="165" fontId="15" fillId="0" borderId="13" xfId="1" applyNumberFormat="1" applyFont="1" applyBorder="1" applyAlignment="1" applyProtection="1">
      <alignment horizontal="left" vertical="center"/>
    </xf>
    <xf numFmtId="0" fontId="15" fillId="0" borderId="15" xfId="1" applyFont="1" applyBorder="1" applyAlignment="1" applyProtection="1">
      <alignment horizontal="left" vertical="center" wrapText="1"/>
    </xf>
    <xf numFmtId="165" fontId="15" fillId="0" borderId="0" xfId="1" applyNumberFormat="1" applyFont="1" applyAlignment="1" applyProtection="1">
      <alignment horizontal="left" vertical="center"/>
    </xf>
    <xf numFmtId="165" fontId="15" fillId="0" borderId="16" xfId="1" applyNumberFormat="1" applyFont="1" applyBorder="1" applyAlignment="1" applyProtection="1">
      <alignment horizontal="left" vertical="center"/>
    </xf>
    <xf numFmtId="0" fontId="15" fillId="0" borderId="17" xfId="1" applyFont="1" applyBorder="1" applyAlignment="1" applyProtection="1">
      <alignment horizontal="left" vertical="top" wrapText="1"/>
    </xf>
    <xf numFmtId="165" fontId="15" fillId="0" borderId="18" xfId="1" applyNumberFormat="1" applyFont="1" applyBorder="1" applyAlignment="1" applyProtection="1">
      <alignment horizontal="left" vertical="center"/>
    </xf>
    <xf numFmtId="165" fontId="15" fillId="0" borderId="19" xfId="1" applyNumberFormat="1" applyFont="1" applyBorder="1" applyAlignment="1" applyProtection="1">
      <alignment horizontal="left" vertical="center"/>
    </xf>
    <xf numFmtId="0" fontId="15" fillId="0" borderId="17" xfId="1" applyFont="1" applyBorder="1" applyAlignment="1" applyProtection="1">
      <alignment horizontal="left" vertical="center" wrapText="1"/>
    </xf>
    <xf numFmtId="164" fontId="14" fillId="0" borderId="55" xfId="1" applyNumberFormat="1" applyFont="1" applyBorder="1" applyAlignment="1" applyProtection="1">
      <alignment horizontal="right" vertical="center"/>
      <protection locked="0"/>
    </xf>
    <xf numFmtId="164" fontId="32" fillId="0" borderId="55" xfId="1" applyNumberFormat="1" applyFont="1" applyBorder="1" applyAlignment="1" applyProtection="1">
      <alignment horizontal="right" vertical="center"/>
      <protection locked="0"/>
    </xf>
    <xf numFmtId="164" fontId="14" fillId="0" borderId="55" xfId="1" applyNumberFormat="1" applyFont="1" applyFill="1" applyBorder="1" applyAlignment="1" applyProtection="1">
      <alignment horizontal="right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G9" sqref="G9"/>
    </sheetView>
  </sheetViews>
  <sheetFormatPr defaultColWidth="10.5" defaultRowHeight="12" customHeight="1" x14ac:dyDescent="0.15"/>
  <cols>
    <col min="1" max="1" width="11.6640625" style="2" customWidth="1"/>
    <col min="2" max="2" width="15.1640625" style="1" customWidth="1"/>
    <col min="3" max="3" width="50" style="2" customWidth="1"/>
    <col min="4" max="4" width="19.5" style="2" customWidth="1"/>
    <col min="5" max="5" width="19.5" style="2" hidden="1" customWidth="1"/>
    <col min="6" max="7" width="19.5" style="2" customWidth="1"/>
    <col min="8" max="9" width="17.5" style="2" hidden="1" customWidth="1"/>
    <col min="10" max="10" width="10.6640625" style="2" hidden="1" customWidth="1"/>
    <col min="11" max="11" width="11.5" style="2" hidden="1" customWidth="1"/>
    <col min="12" max="12" width="10.6640625" style="2" hidden="1" customWidth="1"/>
    <col min="14" max="16384" width="10.5" style="1"/>
  </cols>
  <sheetData>
    <row r="1" spans="1:12" s="2" customFormat="1" ht="22.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7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2.75" customHeight="1" x14ac:dyDescent="0.2">
      <c r="A3" s="6" t="s">
        <v>1</v>
      </c>
      <c r="B3" s="5"/>
      <c r="C3" s="7" t="s">
        <v>26</v>
      </c>
      <c r="D3" s="5" t="s">
        <v>2</v>
      </c>
      <c r="F3" s="8" t="s">
        <v>3</v>
      </c>
      <c r="G3" s="5"/>
      <c r="H3" s="5"/>
      <c r="I3" s="5"/>
      <c r="J3" s="5"/>
      <c r="K3" s="5"/>
      <c r="L3" s="5"/>
    </row>
    <row r="4" spans="1:12" s="2" customFormat="1" ht="12.75" customHeight="1" x14ac:dyDescent="0.2">
      <c r="A4" s="5" t="s">
        <v>4</v>
      </c>
      <c r="B4" s="5"/>
      <c r="C4" s="8" t="s">
        <v>27</v>
      </c>
      <c r="D4" s="5" t="s">
        <v>5</v>
      </c>
      <c r="F4" s="8"/>
      <c r="G4" s="5"/>
      <c r="H4" s="5"/>
      <c r="I4" s="5"/>
      <c r="J4" s="5"/>
      <c r="K4" s="5"/>
      <c r="L4" s="5"/>
    </row>
    <row r="5" spans="1:12" s="2" customFormat="1" ht="13.5" customHeight="1" x14ac:dyDescent="0.2">
      <c r="A5" s="5" t="s">
        <v>6</v>
      </c>
      <c r="B5" s="5"/>
      <c r="C5" s="8"/>
      <c r="D5" s="5" t="s">
        <v>7</v>
      </c>
      <c r="F5" s="8"/>
      <c r="G5" s="5"/>
      <c r="H5" s="5"/>
      <c r="I5" s="5"/>
      <c r="J5" s="5"/>
      <c r="K5" s="5"/>
      <c r="L5" s="5"/>
    </row>
    <row r="6" spans="1:12" s="2" customFormat="1" ht="6.75" customHeight="1" thickBo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23.25" customHeight="1" thickBot="1" x14ac:dyDescent="0.2">
      <c r="A7" s="9" t="s">
        <v>8</v>
      </c>
      <c r="B7" s="9" t="s">
        <v>614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</row>
    <row r="8" spans="1:12" s="2" customFormat="1" ht="6.75" customHeight="1" thickBot="1" x14ac:dyDescent="0.25">
      <c r="A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2" customFormat="1" ht="27" customHeight="1" x14ac:dyDescent="0.2">
      <c r="A9" s="210"/>
      <c r="B9" s="198"/>
      <c r="C9" s="213" t="s">
        <v>487</v>
      </c>
      <c r="D9" s="177">
        <f>D10+D13+D14+D15+D16</f>
        <v>0</v>
      </c>
      <c r="E9" s="177">
        <f t="shared" ref="E9:G9" si="0">E10+E13+E14+E15+E16</f>
        <v>0</v>
      </c>
      <c r="F9" s="177">
        <f t="shared" si="0"/>
        <v>0</v>
      </c>
      <c r="G9" s="177">
        <f t="shared" si="0"/>
        <v>0</v>
      </c>
      <c r="H9" s="18">
        <v>0</v>
      </c>
      <c r="I9" s="17">
        <v>20952195.370000001</v>
      </c>
      <c r="J9" s="11">
        <v>0</v>
      </c>
      <c r="K9" s="10">
        <v>0</v>
      </c>
      <c r="L9" s="196">
        <v>0</v>
      </c>
    </row>
    <row r="10" spans="1:12" s="2" customFormat="1" ht="27" customHeight="1" x14ac:dyDescent="0.2">
      <c r="A10" s="211" t="s">
        <v>32</v>
      </c>
      <c r="B10" s="199"/>
      <c r="C10" s="214" t="s">
        <v>493</v>
      </c>
      <c r="D10" s="19">
        <f>'SO00 KL'!R47</f>
        <v>0</v>
      </c>
      <c r="E10" s="19">
        <v>0</v>
      </c>
      <c r="F10" s="19">
        <f>'SO00 KL'!R49</f>
        <v>0</v>
      </c>
      <c r="G10" s="178">
        <f>'SO00 KL'!R50</f>
        <v>0</v>
      </c>
      <c r="H10" s="20">
        <v>0</v>
      </c>
      <c r="I10" s="19">
        <v>1760000</v>
      </c>
      <c r="J10" s="13">
        <v>0</v>
      </c>
      <c r="K10" s="12">
        <v>0</v>
      </c>
      <c r="L10" s="197">
        <v>0</v>
      </c>
    </row>
    <row r="11" spans="1:12" s="2" customFormat="1" ht="17.25" customHeight="1" x14ac:dyDescent="0.2">
      <c r="A11" s="211"/>
      <c r="B11" s="217" t="s">
        <v>622</v>
      </c>
      <c r="C11" s="215" t="s">
        <v>624</v>
      </c>
      <c r="D11" s="19">
        <f>'SO00 R'!J14</f>
        <v>0</v>
      </c>
      <c r="E11" s="19"/>
      <c r="F11" s="19">
        <f>D11*0.21</f>
        <v>0</v>
      </c>
      <c r="G11" s="178">
        <f>D11+F11</f>
        <v>0</v>
      </c>
      <c r="H11" s="20"/>
      <c r="I11" s="19"/>
      <c r="J11" s="13"/>
      <c r="K11" s="12"/>
      <c r="L11" s="197"/>
    </row>
    <row r="12" spans="1:12" s="2" customFormat="1" ht="17.25" customHeight="1" x14ac:dyDescent="0.2">
      <c r="A12" s="211"/>
      <c r="B12" s="217" t="s">
        <v>623</v>
      </c>
      <c r="C12" s="215" t="s">
        <v>625</v>
      </c>
      <c r="D12" s="19">
        <f>'SO00 R'!J32</f>
        <v>0</v>
      </c>
      <c r="E12" s="19"/>
      <c r="F12" s="19">
        <f>D12*0.21</f>
        <v>0</v>
      </c>
      <c r="G12" s="178">
        <f>D12+F12</f>
        <v>0</v>
      </c>
      <c r="H12" s="20"/>
      <c r="I12" s="19"/>
      <c r="J12" s="13"/>
      <c r="K12" s="12"/>
      <c r="L12" s="197"/>
    </row>
    <row r="13" spans="1:12" s="2" customFormat="1" ht="27" customHeight="1" x14ac:dyDescent="0.2">
      <c r="A13" s="211" t="s">
        <v>33</v>
      </c>
      <c r="B13" s="217" t="s">
        <v>615</v>
      </c>
      <c r="C13" s="215" t="s">
        <v>28</v>
      </c>
      <c r="D13" s="19">
        <f>'SO01 KL'!R47</f>
        <v>0</v>
      </c>
      <c r="E13" s="19">
        <v>0</v>
      </c>
      <c r="F13" s="19">
        <f>'SO01 KL'!R49</f>
        <v>0</v>
      </c>
      <c r="G13" s="178">
        <f>'SO01 KL'!R50</f>
        <v>0</v>
      </c>
      <c r="H13" s="20">
        <v>0</v>
      </c>
      <c r="I13" s="19">
        <v>3950500.92</v>
      </c>
      <c r="J13" s="13">
        <v>0</v>
      </c>
      <c r="K13" s="12">
        <v>0</v>
      </c>
      <c r="L13" s="197">
        <v>0</v>
      </c>
    </row>
    <row r="14" spans="1:12" s="2" customFormat="1" ht="27" customHeight="1" x14ac:dyDescent="0.2">
      <c r="A14" s="211" t="s">
        <v>34</v>
      </c>
      <c r="B14" s="217" t="s">
        <v>615</v>
      </c>
      <c r="C14" s="215" t="s">
        <v>29</v>
      </c>
      <c r="D14" s="19">
        <f>'SO02 KL'!R47</f>
        <v>0</v>
      </c>
      <c r="E14" s="19">
        <v>0</v>
      </c>
      <c r="F14" s="19">
        <f>'SO02 KL'!R49</f>
        <v>0</v>
      </c>
      <c r="G14" s="178">
        <f>'SO02 KL'!R50</f>
        <v>0</v>
      </c>
      <c r="H14" s="20">
        <v>0</v>
      </c>
      <c r="I14" s="19">
        <v>5081725.3899999997</v>
      </c>
      <c r="J14" s="13">
        <v>0</v>
      </c>
      <c r="K14" s="12">
        <v>0</v>
      </c>
      <c r="L14" s="197">
        <v>0</v>
      </c>
    </row>
    <row r="15" spans="1:12" s="2" customFormat="1" ht="27" customHeight="1" x14ac:dyDescent="0.2">
      <c r="A15" s="211" t="s">
        <v>35</v>
      </c>
      <c r="B15" s="217" t="s">
        <v>615</v>
      </c>
      <c r="C15" s="215" t="s">
        <v>30</v>
      </c>
      <c r="D15" s="19">
        <f>'SO03 KL'!R47</f>
        <v>0</v>
      </c>
      <c r="E15" s="19">
        <v>0</v>
      </c>
      <c r="F15" s="19">
        <f>'SO03 KL'!R49</f>
        <v>0</v>
      </c>
      <c r="G15" s="178">
        <f>'SO03 KL'!R50</f>
        <v>0</v>
      </c>
      <c r="H15" s="20">
        <v>0</v>
      </c>
      <c r="I15" s="19">
        <v>10159651.060000001</v>
      </c>
      <c r="J15" s="13">
        <v>0</v>
      </c>
      <c r="K15" s="12">
        <v>0</v>
      </c>
      <c r="L15" s="197">
        <v>0</v>
      </c>
    </row>
    <row r="16" spans="1:12" s="2" customFormat="1" ht="27" customHeight="1" thickBot="1" x14ac:dyDescent="0.25">
      <c r="A16" s="212" t="s">
        <v>36</v>
      </c>
      <c r="B16" s="200"/>
      <c r="C16" s="216" t="s">
        <v>31</v>
      </c>
      <c r="D16" s="179">
        <f>'SP KL'!R47</f>
        <v>0</v>
      </c>
      <c r="E16" s="179">
        <v>0</v>
      </c>
      <c r="F16" s="179">
        <f>'SP KL'!R49</f>
        <v>0</v>
      </c>
      <c r="G16" s="180">
        <f>'SP KL'!R50</f>
        <v>0</v>
      </c>
      <c r="H16" s="201">
        <v>0</v>
      </c>
      <c r="I16" s="19">
        <v>318</v>
      </c>
      <c r="J16" s="13">
        <v>0</v>
      </c>
      <c r="K16" s="12">
        <v>0</v>
      </c>
      <c r="L16" s="197">
        <v>0</v>
      </c>
    </row>
    <row r="17" spans="1:12" s="2" customFormat="1" ht="21" hidden="1" customHeight="1" x14ac:dyDescent="0.2">
      <c r="A17" s="174"/>
      <c r="C17" s="175" t="s">
        <v>25</v>
      </c>
      <c r="D17" s="176">
        <v>20952195.370000001</v>
      </c>
      <c r="E17" s="176">
        <v>0</v>
      </c>
      <c r="F17" s="176">
        <v>4399961.0999999996</v>
      </c>
      <c r="G17" s="176">
        <v>25352156.469999999</v>
      </c>
      <c r="H17" s="176">
        <v>0</v>
      </c>
      <c r="I17" s="14">
        <v>20952195.370000001</v>
      </c>
      <c r="J17" s="15">
        <v>0</v>
      </c>
      <c r="K17" s="14">
        <v>0</v>
      </c>
      <c r="L17" s="15">
        <v>0</v>
      </c>
    </row>
    <row r="22" spans="1:12" ht="12" customHeight="1" x14ac:dyDescent="0.15">
      <c r="E22" s="16"/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120" orientation="landscape" blackAndWhite="1" r:id="rId1"/>
  <headerFooter alignWithMargins="0">
    <oddFooter>&amp;C   Strana &amp;P 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2" workbookViewId="0"/>
  </sheetViews>
  <sheetFormatPr defaultRowHeight="12.75" customHeight="1" x14ac:dyDescent="0.15"/>
  <cols>
    <col min="1" max="1" width="2.83203125" style="24" customWidth="1"/>
    <col min="2" max="2" width="2.1640625" style="24" customWidth="1"/>
    <col min="3" max="3" width="3.1640625" style="24" customWidth="1"/>
    <col min="4" max="4" width="8" style="24" customWidth="1"/>
    <col min="5" max="5" width="15.83203125" style="24" customWidth="1"/>
    <col min="6" max="6" width="0.6640625" style="24" customWidth="1"/>
    <col min="7" max="7" width="3" style="24" customWidth="1"/>
    <col min="8" max="8" width="3.1640625" style="24" customWidth="1"/>
    <col min="9" max="9" width="11.33203125" style="24" customWidth="1"/>
    <col min="10" max="10" width="15.83203125" style="24" customWidth="1"/>
    <col min="11" max="11" width="0.83203125" style="24" customWidth="1"/>
    <col min="12" max="12" width="2.83203125" style="24" customWidth="1"/>
    <col min="13" max="13" width="3.33203125" style="24" customWidth="1"/>
    <col min="14" max="14" width="2.33203125" style="24" customWidth="1"/>
    <col min="15" max="15" width="14.83203125" style="24" customWidth="1"/>
    <col min="16" max="16" width="3.33203125" style="24" customWidth="1"/>
    <col min="17" max="17" width="2.33203125" style="24" customWidth="1"/>
    <col min="18" max="18" width="15.83203125" style="24" customWidth="1"/>
    <col min="19" max="19" width="0.6640625" style="24" customWidth="1"/>
    <col min="20" max="16384" width="9.33203125" style="24"/>
  </cols>
  <sheetData>
    <row r="1" spans="1:19" ht="12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3.25" customHeight="1" x14ac:dyDescent="0.35">
      <c r="A2" s="21"/>
      <c r="B2" s="22"/>
      <c r="C2" s="22"/>
      <c r="D2" s="22"/>
      <c r="E2" s="22"/>
      <c r="F2" s="22"/>
      <c r="G2" s="25" t="s">
        <v>37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2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8.2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24" customHeight="1" x14ac:dyDescent="0.15">
      <c r="A5" s="32"/>
      <c r="B5" s="33" t="s">
        <v>38</v>
      </c>
      <c r="C5" s="33"/>
      <c r="D5" s="33"/>
      <c r="E5" s="220" t="str">
        <f>'Bruntál - ALFA PLASTIK - T 62'!C3</f>
        <v>Bruntál - ALFA PLASTIK - TG2 - projekt sanace</v>
      </c>
      <c r="F5" s="221"/>
      <c r="G5" s="221"/>
      <c r="H5" s="221"/>
      <c r="I5" s="221"/>
      <c r="J5" s="222"/>
      <c r="K5" s="33"/>
      <c r="L5" s="33"/>
      <c r="M5" s="33"/>
      <c r="N5" s="33"/>
      <c r="O5" s="33" t="s">
        <v>39</v>
      </c>
      <c r="P5" s="34" t="s">
        <v>40</v>
      </c>
      <c r="Q5" s="35"/>
      <c r="R5" s="36"/>
      <c r="S5" s="37"/>
    </row>
    <row r="6" spans="1:19" ht="17.25" hidden="1" customHeight="1" x14ac:dyDescent="0.15">
      <c r="A6" s="32"/>
      <c r="B6" s="33" t="s">
        <v>41</v>
      </c>
      <c r="C6" s="33"/>
      <c r="D6" s="33"/>
      <c r="E6" s="38" t="s">
        <v>19</v>
      </c>
      <c r="F6" s="33"/>
      <c r="G6" s="33"/>
      <c r="H6" s="33"/>
      <c r="I6" s="33"/>
      <c r="J6" s="39"/>
      <c r="K6" s="33"/>
      <c r="L6" s="33"/>
      <c r="M6" s="33"/>
      <c r="N6" s="33"/>
      <c r="O6" s="33"/>
      <c r="P6" s="40"/>
      <c r="Q6" s="41"/>
      <c r="R6" s="39"/>
      <c r="S6" s="37"/>
    </row>
    <row r="7" spans="1:19" ht="24" customHeight="1" x14ac:dyDescent="0.15">
      <c r="A7" s="32"/>
      <c r="B7" s="33" t="s">
        <v>42</v>
      </c>
      <c r="C7" s="33"/>
      <c r="D7" s="33"/>
      <c r="E7" s="223" t="str">
        <f>'Bruntál - ALFA PLASTIK - T 62'!C16</f>
        <v xml:space="preserve">    Sanační část   </v>
      </c>
      <c r="F7" s="224"/>
      <c r="G7" s="224"/>
      <c r="H7" s="224"/>
      <c r="I7" s="224"/>
      <c r="J7" s="225"/>
      <c r="K7" s="33"/>
      <c r="L7" s="33"/>
      <c r="M7" s="33"/>
      <c r="N7" s="33"/>
      <c r="O7" s="33" t="s">
        <v>43</v>
      </c>
      <c r="P7" s="42"/>
      <c r="Q7" s="41"/>
      <c r="R7" s="39"/>
      <c r="S7" s="37"/>
    </row>
    <row r="8" spans="1:19" ht="17.25" hidden="1" customHeight="1" x14ac:dyDescent="0.15">
      <c r="A8" s="32"/>
      <c r="B8" s="33" t="s">
        <v>44</v>
      </c>
      <c r="C8" s="33"/>
      <c r="D8" s="33"/>
      <c r="E8" s="38" t="s">
        <v>24</v>
      </c>
      <c r="F8" s="33"/>
      <c r="G8" s="33"/>
      <c r="H8" s="33"/>
      <c r="I8" s="33"/>
      <c r="J8" s="39"/>
      <c r="K8" s="33"/>
      <c r="L8" s="33"/>
      <c r="M8" s="33"/>
      <c r="N8" s="33"/>
      <c r="O8" s="33"/>
      <c r="P8" s="40"/>
      <c r="Q8" s="41"/>
      <c r="R8" s="39"/>
      <c r="S8" s="37"/>
    </row>
    <row r="9" spans="1:19" ht="24" customHeight="1" x14ac:dyDescent="0.15">
      <c r="A9" s="32"/>
      <c r="B9" s="33" t="s">
        <v>45</v>
      </c>
      <c r="C9" s="33"/>
      <c r="D9" s="33"/>
      <c r="E9" s="226" t="s">
        <v>40</v>
      </c>
      <c r="F9" s="227"/>
      <c r="G9" s="227"/>
      <c r="H9" s="227"/>
      <c r="I9" s="227"/>
      <c r="J9" s="228"/>
      <c r="K9" s="33"/>
      <c r="L9" s="33"/>
      <c r="M9" s="33"/>
      <c r="N9" s="33"/>
      <c r="O9" s="33" t="s">
        <v>46</v>
      </c>
      <c r="P9" s="229"/>
      <c r="Q9" s="227"/>
      <c r="R9" s="228"/>
      <c r="S9" s="37"/>
    </row>
    <row r="10" spans="1:19" ht="17.25" hidden="1" customHeight="1" x14ac:dyDescent="0.15">
      <c r="A10" s="32"/>
      <c r="B10" s="33" t="s">
        <v>47</v>
      </c>
      <c r="C10" s="33"/>
      <c r="D10" s="33"/>
      <c r="E10" s="43" t="s">
        <v>40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1"/>
      <c r="Q10" s="41"/>
      <c r="R10" s="33"/>
      <c r="S10" s="37"/>
    </row>
    <row r="11" spans="1:19" ht="17.25" hidden="1" customHeight="1" x14ac:dyDescent="0.15">
      <c r="A11" s="32"/>
      <c r="B11" s="33" t="s">
        <v>48</v>
      </c>
      <c r="C11" s="33"/>
      <c r="D11" s="33"/>
      <c r="E11" s="43" t="s">
        <v>40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1"/>
      <c r="R11" s="33"/>
      <c r="S11" s="37"/>
    </row>
    <row r="12" spans="1:19" ht="17.25" hidden="1" customHeight="1" x14ac:dyDescent="0.15">
      <c r="A12" s="32"/>
      <c r="B12" s="33" t="s">
        <v>49</v>
      </c>
      <c r="C12" s="33"/>
      <c r="D12" s="33"/>
      <c r="E12" s="4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1"/>
      <c r="Q12" s="41"/>
      <c r="R12" s="33"/>
      <c r="S12" s="37"/>
    </row>
    <row r="13" spans="1:19" ht="17.25" hidden="1" customHeight="1" x14ac:dyDescent="0.15">
      <c r="A13" s="32"/>
      <c r="B13" s="33"/>
      <c r="C13" s="33"/>
      <c r="D13" s="33"/>
      <c r="E13" s="43" t="s">
        <v>40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33"/>
      <c r="S13" s="37"/>
    </row>
    <row r="14" spans="1:19" ht="17.25" hidden="1" customHeight="1" x14ac:dyDescent="0.15">
      <c r="A14" s="32"/>
      <c r="B14" s="33"/>
      <c r="C14" s="33"/>
      <c r="D14" s="33"/>
      <c r="E14" s="43" t="s">
        <v>40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33"/>
      <c r="S14" s="37"/>
    </row>
    <row r="15" spans="1:19" ht="17.25" hidden="1" customHeight="1" x14ac:dyDescent="0.15">
      <c r="A15" s="32"/>
      <c r="B15" s="33"/>
      <c r="C15" s="33"/>
      <c r="D15" s="33"/>
      <c r="E15" s="43" t="s">
        <v>40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33"/>
      <c r="S15" s="37"/>
    </row>
    <row r="16" spans="1:19" ht="17.25" hidden="1" customHeight="1" x14ac:dyDescent="0.15">
      <c r="A16" s="32"/>
      <c r="B16" s="33"/>
      <c r="C16" s="33"/>
      <c r="D16" s="33"/>
      <c r="E16" s="43" t="s">
        <v>40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33"/>
      <c r="S16" s="37"/>
    </row>
    <row r="17" spans="1:19" ht="17.25" hidden="1" customHeight="1" x14ac:dyDescent="0.15">
      <c r="A17" s="32"/>
      <c r="B17" s="33"/>
      <c r="C17" s="33"/>
      <c r="D17" s="33"/>
      <c r="E17" s="43" t="s">
        <v>40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33"/>
      <c r="S17" s="37"/>
    </row>
    <row r="18" spans="1:19" ht="17.25" hidden="1" customHeight="1" x14ac:dyDescent="0.15">
      <c r="A18" s="32"/>
      <c r="B18" s="33"/>
      <c r="C18" s="33"/>
      <c r="D18" s="33"/>
      <c r="E18" s="4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33"/>
      <c r="S18" s="37"/>
    </row>
    <row r="19" spans="1:19" ht="17.25" hidden="1" customHeight="1" x14ac:dyDescent="0.15">
      <c r="A19" s="32"/>
      <c r="B19" s="33"/>
      <c r="C19" s="33"/>
      <c r="D19" s="33"/>
      <c r="E19" s="43" t="s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33"/>
      <c r="S19" s="37"/>
    </row>
    <row r="20" spans="1:19" ht="17.25" hidden="1" customHeight="1" x14ac:dyDescent="0.15">
      <c r="A20" s="32"/>
      <c r="B20" s="33"/>
      <c r="C20" s="33"/>
      <c r="D20" s="33"/>
      <c r="E20" s="43" t="s">
        <v>40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33"/>
      <c r="S20" s="37"/>
    </row>
    <row r="21" spans="1:19" ht="17.25" hidden="1" customHeight="1" x14ac:dyDescent="0.15">
      <c r="A21" s="32"/>
      <c r="B21" s="33"/>
      <c r="C21" s="33"/>
      <c r="D21" s="33"/>
      <c r="E21" s="43" t="s"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/>
      <c r="Q21" s="41"/>
      <c r="R21" s="33"/>
      <c r="S21" s="37"/>
    </row>
    <row r="22" spans="1:19" ht="17.25" hidden="1" customHeight="1" x14ac:dyDescent="0.15">
      <c r="A22" s="32"/>
      <c r="B22" s="33"/>
      <c r="C22" s="33"/>
      <c r="D22" s="33"/>
      <c r="E22" s="4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33"/>
      <c r="S22" s="37"/>
    </row>
    <row r="23" spans="1:19" ht="17.25" hidden="1" customHeight="1" x14ac:dyDescent="0.15">
      <c r="A23" s="32"/>
      <c r="B23" s="33"/>
      <c r="C23" s="33"/>
      <c r="D23" s="33"/>
      <c r="E23" s="4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1"/>
      <c r="Q23" s="41"/>
      <c r="R23" s="33"/>
      <c r="S23" s="37"/>
    </row>
    <row r="24" spans="1:19" ht="17.25" hidden="1" customHeight="1" x14ac:dyDescent="0.15">
      <c r="A24" s="32"/>
      <c r="B24" s="33"/>
      <c r="C24" s="33"/>
      <c r="D24" s="33"/>
      <c r="E24" s="44" t="s">
        <v>40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/>
      <c r="Q24" s="41"/>
      <c r="R24" s="33"/>
      <c r="S24" s="37"/>
    </row>
    <row r="25" spans="1:19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50</v>
      </c>
      <c r="P25" s="33" t="s">
        <v>51</v>
      </c>
      <c r="Q25" s="33"/>
      <c r="R25" s="33"/>
      <c r="S25" s="37"/>
    </row>
    <row r="26" spans="1:19" ht="17.25" customHeight="1" x14ac:dyDescent="0.15">
      <c r="A26" s="32"/>
      <c r="B26" s="33" t="s">
        <v>52</v>
      </c>
      <c r="C26" s="33"/>
      <c r="D26" s="33"/>
      <c r="E26" s="34" t="str">
        <f>'Bruntál - ALFA PLASTIK - T 62'!C4</f>
        <v>Alfa Plastik, a.s.</v>
      </c>
      <c r="F26" s="45"/>
      <c r="G26" s="45"/>
      <c r="H26" s="45"/>
      <c r="I26" s="45"/>
      <c r="J26" s="36"/>
      <c r="K26" s="33"/>
      <c r="L26" s="33"/>
      <c r="M26" s="33"/>
      <c r="N26" s="33"/>
      <c r="O26" s="46"/>
      <c r="P26" s="47"/>
      <c r="Q26" s="48"/>
      <c r="R26" s="49"/>
      <c r="S26" s="37"/>
    </row>
    <row r="27" spans="1:19" ht="17.25" customHeight="1" x14ac:dyDescent="0.15">
      <c r="A27" s="32"/>
      <c r="B27" s="33" t="s">
        <v>53</v>
      </c>
      <c r="C27" s="33"/>
      <c r="D27" s="33"/>
      <c r="E27" s="42"/>
      <c r="F27" s="33"/>
      <c r="G27" s="33"/>
      <c r="H27" s="33"/>
      <c r="I27" s="33"/>
      <c r="J27" s="39"/>
      <c r="K27" s="33"/>
      <c r="L27" s="33"/>
      <c r="M27" s="33"/>
      <c r="N27" s="33"/>
      <c r="O27" s="46"/>
      <c r="P27" s="47"/>
      <c r="Q27" s="48"/>
      <c r="R27" s="49"/>
      <c r="S27" s="37"/>
    </row>
    <row r="28" spans="1:19" ht="17.25" customHeight="1" x14ac:dyDescent="0.15">
      <c r="A28" s="32"/>
      <c r="B28" s="33" t="s">
        <v>54</v>
      </c>
      <c r="C28" s="33"/>
      <c r="D28" s="33"/>
      <c r="E28" s="42" t="s">
        <v>40</v>
      </c>
      <c r="F28" s="33"/>
      <c r="G28" s="33"/>
      <c r="H28" s="33"/>
      <c r="I28" s="33"/>
      <c r="J28" s="39"/>
      <c r="K28" s="33"/>
      <c r="L28" s="33"/>
      <c r="M28" s="33"/>
      <c r="N28" s="33"/>
      <c r="O28" s="46"/>
      <c r="P28" s="47"/>
      <c r="Q28" s="48"/>
      <c r="R28" s="49"/>
      <c r="S28" s="37"/>
    </row>
    <row r="29" spans="1:19" ht="17.25" customHeight="1" x14ac:dyDescent="0.15">
      <c r="A29" s="32"/>
      <c r="B29" s="33"/>
      <c r="C29" s="33"/>
      <c r="D29" s="33"/>
      <c r="E29" s="50"/>
      <c r="F29" s="51"/>
      <c r="G29" s="51"/>
      <c r="H29" s="51"/>
      <c r="I29" s="51"/>
      <c r="J29" s="52"/>
      <c r="K29" s="33"/>
      <c r="L29" s="33"/>
      <c r="M29" s="33"/>
      <c r="N29" s="33"/>
      <c r="O29" s="41"/>
      <c r="P29" s="41"/>
      <c r="Q29" s="41"/>
      <c r="R29" s="33"/>
      <c r="S29" s="37"/>
    </row>
    <row r="30" spans="1:19" ht="17.25" customHeight="1" x14ac:dyDescent="0.15">
      <c r="A30" s="32"/>
      <c r="B30" s="33"/>
      <c r="C30" s="33"/>
      <c r="D30" s="33"/>
      <c r="E30" s="53" t="s">
        <v>55</v>
      </c>
      <c r="F30" s="33"/>
      <c r="G30" s="33" t="s">
        <v>56</v>
      </c>
      <c r="H30" s="33"/>
      <c r="I30" s="33"/>
      <c r="J30" s="33"/>
      <c r="K30" s="33"/>
      <c r="L30" s="33"/>
      <c r="M30" s="33"/>
      <c r="N30" s="33"/>
      <c r="O30" s="53" t="s">
        <v>57</v>
      </c>
      <c r="P30" s="41"/>
      <c r="Q30" s="41"/>
      <c r="R30" s="54"/>
      <c r="S30" s="37"/>
    </row>
    <row r="31" spans="1:19" ht="17.25" customHeight="1" x14ac:dyDescent="0.15">
      <c r="A31" s="32"/>
      <c r="B31" s="33"/>
      <c r="C31" s="33"/>
      <c r="D31" s="33"/>
      <c r="E31" s="46"/>
      <c r="F31" s="33"/>
      <c r="G31" s="47"/>
      <c r="H31" s="55"/>
      <c r="I31" s="56"/>
      <c r="J31" s="33"/>
      <c r="K31" s="33"/>
      <c r="L31" s="33"/>
      <c r="M31" s="33"/>
      <c r="N31" s="33"/>
      <c r="O31" s="57" t="s">
        <v>486</v>
      </c>
      <c r="P31" s="41"/>
      <c r="Q31" s="41"/>
      <c r="R31" s="58"/>
      <c r="S31" s="37"/>
    </row>
    <row r="32" spans="1:19" ht="8.2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20.25" customHeight="1" x14ac:dyDescent="0.15">
      <c r="A33" s="62"/>
      <c r="B33" s="63"/>
      <c r="C33" s="63"/>
      <c r="D33" s="63"/>
      <c r="E33" s="64" t="s">
        <v>59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1:19" ht="20.25" customHeight="1" x14ac:dyDescent="0.15">
      <c r="A34" s="66" t="s">
        <v>60</v>
      </c>
      <c r="B34" s="67"/>
      <c r="C34" s="67"/>
      <c r="D34" s="68"/>
      <c r="E34" s="69" t="s">
        <v>61</v>
      </c>
      <c r="F34" s="68"/>
      <c r="G34" s="69" t="s">
        <v>62</v>
      </c>
      <c r="H34" s="67"/>
      <c r="I34" s="68"/>
      <c r="J34" s="69" t="s">
        <v>63</v>
      </c>
      <c r="K34" s="67"/>
      <c r="L34" s="69" t="s">
        <v>64</v>
      </c>
      <c r="M34" s="67"/>
      <c r="N34" s="67"/>
      <c r="O34" s="68"/>
      <c r="P34" s="69" t="s">
        <v>65</v>
      </c>
      <c r="Q34" s="67"/>
      <c r="R34" s="67"/>
      <c r="S34" s="70"/>
    </row>
    <row r="35" spans="1:19" ht="20.25" customHeight="1" x14ac:dyDescent="0.15">
      <c r="A35" s="71"/>
      <c r="B35" s="72"/>
      <c r="C35" s="72"/>
      <c r="D35" s="73">
        <v>0</v>
      </c>
      <c r="E35" s="74">
        <f>IF(D35=0,0,R47/D35)</f>
        <v>0</v>
      </c>
      <c r="F35" s="75"/>
      <c r="G35" s="76"/>
      <c r="H35" s="72"/>
      <c r="I35" s="73">
        <v>0</v>
      </c>
      <c r="J35" s="74">
        <f>IF(I35=0,0,R47/I35)</f>
        <v>0</v>
      </c>
      <c r="K35" s="77"/>
      <c r="L35" s="76"/>
      <c r="M35" s="72"/>
      <c r="N35" s="72"/>
      <c r="O35" s="73">
        <v>0</v>
      </c>
      <c r="P35" s="76"/>
      <c r="Q35" s="72"/>
      <c r="R35" s="78">
        <f>IF(O35=0,0,R47/O35)</f>
        <v>0</v>
      </c>
      <c r="S35" s="79"/>
    </row>
    <row r="36" spans="1:19" ht="20.25" customHeight="1" x14ac:dyDescent="0.15">
      <c r="A36" s="62"/>
      <c r="B36" s="63"/>
      <c r="C36" s="63"/>
      <c r="D36" s="63"/>
      <c r="E36" s="64" t="s">
        <v>66</v>
      </c>
      <c r="F36" s="63"/>
      <c r="G36" s="63"/>
      <c r="H36" s="63"/>
      <c r="I36" s="63"/>
      <c r="J36" s="80" t="s">
        <v>67</v>
      </c>
      <c r="K36" s="63"/>
      <c r="L36" s="63"/>
      <c r="M36" s="63"/>
      <c r="N36" s="63"/>
      <c r="O36" s="63"/>
      <c r="P36" s="63"/>
      <c r="Q36" s="63"/>
      <c r="R36" s="63"/>
      <c r="S36" s="65"/>
    </row>
    <row r="37" spans="1:19" ht="20.25" customHeight="1" x14ac:dyDescent="0.15">
      <c r="A37" s="81" t="s">
        <v>68</v>
      </c>
      <c r="B37" s="82"/>
      <c r="C37" s="83" t="s">
        <v>69</v>
      </c>
      <c r="D37" s="84"/>
      <c r="E37" s="84"/>
      <c r="F37" s="85"/>
      <c r="G37" s="81" t="s">
        <v>70</v>
      </c>
      <c r="H37" s="86"/>
      <c r="I37" s="83" t="s">
        <v>71</v>
      </c>
      <c r="J37" s="84"/>
      <c r="K37" s="84"/>
      <c r="L37" s="81" t="s">
        <v>72</v>
      </c>
      <c r="M37" s="86"/>
      <c r="N37" s="83" t="s">
        <v>73</v>
      </c>
      <c r="O37" s="84"/>
      <c r="P37" s="84"/>
      <c r="Q37" s="84"/>
      <c r="R37" s="84"/>
      <c r="S37" s="85"/>
    </row>
    <row r="38" spans="1:19" ht="20.25" customHeight="1" x14ac:dyDescent="0.15">
      <c r="A38" s="87">
        <v>1</v>
      </c>
      <c r="B38" s="88" t="s">
        <v>74</v>
      </c>
      <c r="C38" s="36"/>
      <c r="D38" s="89" t="s">
        <v>75</v>
      </c>
      <c r="E38" s="90">
        <f>SUMIF('SP R'!P5:P153,8,'SP R'!J5:J153)</f>
        <v>0</v>
      </c>
      <c r="F38" s="91"/>
      <c r="G38" s="87">
        <v>8</v>
      </c>
      <c r="H38" s="92" t="s">
        <v>76</v>
      </c>
      <c r="I38" s="49"/>
      <c r="J38" s="93">
        <v>0</v>
      </c>
      <c r="K38" s="94"/>
      <c r="L38" s="87">
        <v>13</v>
      </c>
      <c r="M38" s="47" t="s">
        <v>77</v>
      </c>
      <c r="N38" s="55"/>
      <c r="O38" s="55"/>
      <c r="P38" s="95">
        <f>M49</f>
        <v>21</v>
      </c>
      <c r="Q38" s="96" t="s">
        <v>78</v>
      </c>
      <c r="R38" s="90">
        <v>0</v>
      </c>
      <c r="S38" s="91"/>
    </row>
    <row r="39" spans="1:19" ht="20.25" customHeight="1" x14ac:dyDescent="0.15">
      <c r="A39" s="87">
        <v>2</v>
      </c>
      <c r="B39" s="97"/>
      <c r="C39" s="52"/>
      <c r="D39" s="89" t="s">
        <v>79</v>
      </c>
      <c r="E39" s="90">
        <f>SUMIF('SP R'!P10:P153,4,'SP R'!J10:J153)</f>
        <v>0</v>
      </c>
      <c r="F39" s="91"/>
      <c r="G39" s="87">
        <v>9</v>
      </c>
      <c r="H39" s="33" t="s">
        <v>80</v>
      </c>
      <c r="I39" s="89"/>
      <c r="J39" s="93">
        <v>0</v>
      </c>
      <c r="K39" s="94"/>
      <c r="L39" s="87">
        <v>14</v>
      </c>
      <c r="M39" s="47" t="s">
        <v>81</v>
      </c>
      <c r="N39" s="55"/>
      <c r="O39" s="55"/>
      <c r="P39" s="95">
        <f>M49</f>
        <v>21</v>
      </c>
      <c r="Q39" s="96" t="s">
        <v>78</v>
      </c>
      <c r="R39" s="90">
        <v>0</v>
      </c>
      <c r="S39" s="91"/>
    </row>
    <row r="40" spans="1:19" ht="20.25" customHeight="1" x14ac:dyDescent="0.15">
      <c r="A40" s="87">
        <v>3</v>
      </c>
      <c r="B40" s="88" t="s">
        <v>82</v>
      </c>
      <c r="C40" s="36"/>
      <c r="D40" s="89" t="s">
        <v>75</v>
      </c>
      <c r="E40" s="90">
        <f>SUMIF('SP R'!P11:P153,32,'SP R'!J11:J153)</f>
        <v>0</v>
      </c>
      <c r="F40" s="91"/>
      <c r="G40" s="87">
        <v>10</v>
      </c>
      <c r="H40" s="92" t="s">
        <v>83</v>
      </c>
      <c r="I40" s="49"/>
      <c r="J40" s="93">
        <v>0</v>
      </c>
      <c r="K40" s="94"/>
      <c r="L40" s="87">
        <v>15</v>
      </c>
      <c r="M40" s="47" t="s">
        <v>84</v>
      </c>
      <c r="N40" s="55"/>
      <c r="O40" s="55"/>
      <c r="P40" s="95">
        <f>M49</f>
        <v>21</v>
      </c>
      <c r="Q40" s="96" t="s">
        <v>78</v>
      </c>
      <c r="R40" s="90">
        <v>0</v>
      </c>
      <c r="S40" s="91"/>
    </row>
    <row r="41" spans="1:19" ht="20.25" customHeight="1" x14ac:dyDescent="0.15">
      <c r="A41" s="87">
        <v>4</v>
      </c>
      <c r="B41" s="97"/>
      <c r="C41" s="52"/>
      <c r="D41" s="89" t="s">
        <v>79</v>
      </c>
      <c r="E41" s="90">
        <f>SUMIF('SP R'!P12:P153,16,'SP R'!J12:J153)+SUMIF('SP R'!P12:P153,128,'SP R'!J12:J153)</f>
        <v>0</v>
      </c>
      <c r="F41" s="91"/>
      <c r="G41" s="87">
        <v>11</v>
      </c>
      <c r="H41" s="92"/>
      <c r="I41" s="49"/>
      <c r="J41" s="93">
        <v>0</v>
      </c>
      <c r="K41" s="94"/>
      <c r="L41" s="87">
        <v>16</v>
      </c>
      <c r="M41" s="47" t="s">
        <v>85</v>
      </c>
      <c r="N41" s="55"/>
      <c r="O41" s="55"/>
      <c r="P41" s="95">
        <f>M49</f>
        <v>21</v>
      </c>
      <c r="Q41" s="96" t="s">
        <v>78</v>
      </c>
      <c r="R41" s="90">
        <v>0</v>
      </c>
      <c r="S41" s="91"/>
    </row>
    <row r="42" spans="1:19" ht="20.25" customHeight="1" x14ac:dyDescent="0.15">
      <c r="A42" s="87">
        <v>5</v>
      </c>
      <c r="B42" s="88" t="s">
        <v>86</v>
      </c>
      <c r="C42" s="36"/>
      <c r="D42" s="89" t="s">
        <v>75</v>
      </c>
      <c r="E42" s="90">
        <f>SUMIF('SP R'!P13:P153,256,'SP R'!J13:J153)</f>
        <v>0</v>
      </c>
      <c r="F42" s="91"/>
      <c r="G42" s="98"/>
      <c r="H42" s="55"/>
      <c r="I42" s="49"/>
      <c r="J42" s="99"/>
      <c r="K42" s="94"/>
      <c r="L42" s="87">
        <v>17</v>
      </c>
      <c r="M42" s="47" t="s">
        <v>14</v>
      </c>
      <c r="N42" s="55"/>
      <c r="O42" s="55"/>
      <c r="P42" s="95">
        <f>M49</f>
        <v>21</v>
      </c>
      <c r="Q42" s="96" t="s">
        <v>78</v>
      </c>
      <c r="R42" s="90">
        <v>0</v>
      </c>
      <c r="S42" s="91"/>
    </row>
    <row r="43" spans="1:19" ht="20.25" customHeight="1" x14ac:dyDescent="0.15">
      <c r="A43" s="87">
        <v>6</v>
      </c>
      <c r="B43" s="97"/>
      <c r="C43" s="52"/>
      <c r="D43" s="89" t="s">
        <v>79</v>
      </c>
      <c r="E43" s="90">
        <f>SUMIF('SP R'!P14:P153,64,'SP R'!J14:J153)</f>
        <v>0</v>
      </c>
      <c r="F43" s="91"/>
      <c r="G43" s="98"/>
      <c r="H43" s="55"/>
      <c r="I43" s="49"/>
      <c r="J43" s="99"/>
      <c r="K43" s="94"/>
      <c r="L43" s="87">
        <v>18</v>
      </c>
      <c r="M43" s="92" t="s">
        <v>87</v>
      </c>
      <c r="N43" s="55"/>
      <c r="O43" s="55"/>
      <c r="P43" s="55"/>
      <c r="Q43" s="49"/>
      <c r="R43" s="90">
        <f>SUMIF('SP R'!P14:P153,1024,'SP R'!J14:J153)</f>
        <v>0</v>
      </c>
      <c r="S43" s="91"/>
    </row>
    <row r="44" spans="1:19" ht="20.25" customHeight="1" x14ac:dyDescent="0.15">
      <c r="A44" s="87">
        <v>7</v>
      </c>
      <c r="B44" s="100" t="s">
        <v>88</v>
      </c>
      <c r="C44" s="55"/>
      <c r="D44" s="49"/>
      <c r="E44" s="101">
        <f>'SP R'!J153</f>
        <v>0</v>
      </c>
      <c r="F44" s="65"/>
      <c r="G44" s="87">
        <v>12</v>
      </c>
      <c r="H44" s="100" t="s">
        <v>89</v>
      </c>
      <c r="I44" s="49"/>
      <c r="J44" s="102">
        <f>SUM(J38:J41)</f>
        <v>0</v>
      </c>
      <c r="K44" s="103"/>
      <c r="L44" s="87">
        <v>19</v>
      </c>
      <c r="M44" s="88" t="s">
        <v>90</v>
      </c>
      <c r="N44" s="45"/>
      <c r="O44" s="45"/>
      <c r="P44" s="45"/>
      <c r="Q44" s="104"/>
      <c r="R44" s="101">
        <f>SUM(R38:R43)</f>
        <v>0</v>
      </c>
      <c r="S44" s="65"/>
    </row>
    <row r="45" spans="1:19" ht="20.25" customHeight="1" x14ac:dyDescent="0.15">
      <c r="A45" s="105">
        <v>20</v>
      </c>
      <c r="B45" s="106" t="s">
        <v>16</v>
      </c>
      <c r="C45" s="107"/>
      <c r="D45" s="108"/>
      <c r="E45" s="109">
        <f>SUMIF('SP R'!P14:P153,512,'SP R'!J14:J153)</f>
        <v>0</v>
      </c>
      <c r="F45" s="61"/>
      <c r="G45" s="105">
        <v>21</v>
      </c>
      <c r="H45" s="106" t="s">
        <v>91</v>
      </c>
      <c r="I45" s="108"/>
      <c r="J45" s="110">
        <v>0</v>
      </c>
      <c r="K45" s="111">
        <f>M49</f>
        <v>21</v>
      </c>
      <c r="L45" s="105">
        <v>22</v>
      </c>
      <c r="M45" s="106" t="s">
        <v>92</v>
      </c>
      <c r="N45" s="107"/>
      <c r="O45" s="107"/>
      <c r="P45" s="107"/>
      <c r="Q45" s="108"/>
      <c r="R45" s="109">
        <f>SUMIF('SP R'!P14:P153,"&lt;4",'SP R'!J14:J153)+SUMIF('SP R'!P14:P153,"&gt;1024",'SP R'!J14:J153)</f>
        <v>0</v>
      </c>
      <c r="S45" s="61"/>
    </row>
    <row r="46" spans="1:19" ht="20.25" customHeight="1" x14ac:dyDescent="0.15">
      <c r="A46" s="112" t="s">
        <v>53</v>
      </c>
      <c r="B46" s="30"/>
      <c r="C46" s="30"/>
      <c r="D46" s="30"/>
      <c r="E46" s="30"/>
      <c r="F46" s="113"/>
      <c r="G46" s="114"/>
      <c r="H46" s="30"/>
      <c r="I46" s="30"/>
      <c r="J46" s="30"/>
      <c r="K46" s="30"/>
      <c r="L46" s="81" t="s">
        <v>93</v>
      </c>
      <c r="M46" s="68"/>
      <c r="N46" s="83" t="s">
        <v>94</v>
      </c>
      <c r="O46" s="67"/>
      <c r="P46" s="67"/>
      <c r="Q46" s="67"/>
      <c r="R46" s="67"/>
      <c r="S46" s="70"/>
    </row>
    <row r="47" spans="1:19" ht="20.25" customHeight="1" x14ac:dyDescent="0.15">
      <c r="A47" s="32"/>
      <c r="B47" s="33"/>
      <c r="C47" s="33"/>
      <c r="D47" s="33"/>
      <c r="E47" s="33"/>
      <c r="F47" s="39"/>
      <c r="G47" s="115"/>
      <c r="H47" s="33"/>
      <c r="I47" s="33"/>
      <c r="J47" s="33"/>
      <c r="K47" s="33"/>
      <c r="L47" s="87">
        <v>23</v>
      </c>
      <c r="M47" s="92" t="s">
        <v>95</v>
      </c>
      <c r="N47" s="55"/>
      <c r="O47" s="55"/>
      <c r="P47" s="55"/>
      <c r="Q47" s="91"/>
      <c r="R47" s="101">
        <f>ROUND(E44+J44+R44+E45+J45+R45,2)</f>
        <v>0</v>
      </c>
      <c r="S47" s="116">
        <f>E44+J44+R44+E45+J45+R45</f>
        <v>0</v>
      </c>
    </row>
    <row r="48" spans="1:19" ht="20.25" customHeight="1" x14ac:dyDescent="0.2">
      <c r="A48" s="117" t="s">
        <v>96</v>
      </c>
      <c r="B48" s="51"/>
      <c r="C48" s="51"/>
      <c r="D48" s="51"/>
      <c r="E48" s="51"/>
      <c r="F48" s="52"/>
      <c r="G48" s="118" t="s">
        <v>97</v>
      </c>
      <c r="H48" s="51"/>
      <c r="I48" s="51"/>
      <c r="J48" s="51"/>
      <c r="K48" s="51"/>
      <c r="L48" s="87">
        <v>24</v>
      </c>
      <c r="M48" s="119">
        <v>15</v>
      </c>
      <c r="N48" s="52" t="s">
        <v>78</v>
      </c>
      <c r="O48" s="120">
        <f>R47-O49</f>
        <v>0</v>
      </c>
      <c r="P48" s="55" t="s">
        <v>98</v>
      </c>
      <c r="Q48" s="49"/>
      <c r="R48" s="121">
        <f>ROUNDUP(O48*M48/100,1)</f>
        <v>0</v>
      </c>
      <c r="S48" s="122">
        <f>O48*M48/100</f>
        <v>0</v>
      </c>
    </row>
    <row r="49" spans="1:19" ht="20.25" customHeight="1" thickBot="1" x14ac:dyDescent="0.2">
      <c r="A49" s="123" t="s">
        <v>52</v>
      </c>
      <c r="B49" s="45"/>
      <c r="C49" s="45"/>
      <c r="D49" s="45"/>
      <c r="E49" s="45"/>
      <c r="F49" s="36"/>
      <c r="G49" s="124"/>
      <c r="H49" s="45"/>
      <c r="I49" s="45"/>
      <c r="J49" s="45"/>
      <c r="K49" s="45"/>
      <c r="L49" s="87">
        <v>25</v>
      </c>
      <c r="M49" s="125">
        <v>21</v>
      </c>
      <c r="N49" s="49" t="s">
        <v>78</v>
      </c>
      <c r="O49" s="120">
        <f>ROUND(SUMIF('SP R'!O14:O153,M49,'SP R'!J14:J153)+SUMIF(P38:P42,M49,R38:R42)+IF(K45=M49,J45,0),2)</f>
        <v>0</v>
      </c>
      <c r="P49" s="55" t="s">
        <v>98</v>
      </c>
      <c r="Q49" s="49"/>
      <c r="R49" s="90">
        <f>ROUNDUP(O49*M49/100,1)</f>
        <v>0</v>
      </c>
      <c r="S49" s="126">
        <f>O49*M49/100</f>
        <v>0</v>
      </c>
    </row>
    <row r="50" spans="1:19" ht="20.25" customHeight="1" thickBot="1" x14ac:dyDescent="0.2">
      <c r="A50" s="32"/>
      <c r="B50" s="33"/>
      <c r="C50" s="33"/>
      <c r="D50" s="33"/>
      <c r="E50" s="33"/>
      <c r="F50" s="39"/>
      <c r="G50" s="115"/>
      <c r="H50" s="33"/>
      <c r="I50" s="33"/>
      <c r="J50" s="33"/>
      <c r="K50" s="33"/>
      <c r="L50" s="105">
        <v>26</v>
      </c>
      <c r="M50" s="127" t="s">
        <v>99</v>
      </c>
      <c r="N50" s="107"/>
      <c r="O50" s="107"/>
      <c r="P50" s="107"/>
      <c r="Q50" s="128"/>
      <c r="R50" s="129">
        <f>R47+R48+R49</f>
        <v>0</v>
      </c>
      <c r="S50" s="130"/>
    </row>
    <row r="51" spans="1:19" ht="20.25" customHeight="1" x14ac:dyDescent="0.2">
      <c r="A51" s="117" t="s">
        <v>96</v>
      </c>
      <c r="B51" s="51"/>
      <c r="C51" s="51"/>
      <c r="D51" s="51"/>
      <c r="E51" s="51"/>
      <c r="F51" s="52"/>
      <c r="G51" s="118" t="s">
        <v>97</v>
      </c>
      <c r="H51" s="51"/>
      <c r="I51" s="51"/>
      <c r="J51" s="51"/>
      <c r="K51" s="51"/>
      <c r="L51" s="81" t="s">
        <v>100</v>
      </c>
      <c r="M51" s="68"/>
      <c r="N51" s="83" t="s">
        <v>101</v>
      </c>
      <c r="O51" s="67"/>
      <c r="P51" s="67"/>
      <c r="Q51" s="67"/>
      <c r="R51" s="131"/>
      <c r="S51" s="70"/>
    </row>
    <row r="52" spans="1:19" ht="20.25" customHeight="1" x14ac:dyDescent="0.15">
      <c r="A52" s="123" t="s">
        <v>54</v>
      </c>
      <c r="B52" s="45"/>
      <c r="C52" s="45"/>
      <c r="D52" s="45"/>
      <c r="E52" s="45"/>
      <c r="F52" s="36"/>
      <c r="G52" s="124"/>
      <c r="H52" s="45"/>
      <c r="I52" s="45"/>
      <c r="J52" s="45"/>
      <c r="K52" s="45"/>
      <c r="L52" s="87">
        <v>27</v>
      </c>
      <c r="M52" s="92" t="s">
        <v>102</v>
      </c>
      <c r="N52" s="55"/>
      <c r="O52" s="55"/>
      <c r="P52" s="55"/>
      <c r="Q52" s="49"/>
      <c r="R52" s="90">
        <v>0</v>
      </c>
      <c r="S52" s="91"/>
    </row>
    <row r="53" spans="1:19" ht="20.25" customHeight="1" x14ac:dyDescent="0.15">
      <c r="A53" s="32"/>
      <c r="B53" s="33"/>
      <c r="C53" s="33"/>
      <c r="D53" s="33"/>
      <c r="E53" s="33"/>
      <c r="F53" s="39"/>
      <c r="G53" s="115"/>
      <c r="H53" s="33"/>
      <c r="I53" s="33"/>
      <c r="J53" s="33"/>
      <c r="K53" s="33"/>
      <c r="L53" s="87">
        <v>28</v>
      </c>
      <c r="M53" s="92" t="s">
        <v>103</v>
      </c>
      <c r="N53" s="55"/>
      <c r="O53" s="55"/>
      <c r="P53" s="55"/>
      <c r="Q53" s="49"/>
      <c r="R53" s="90">
        <v>0</v>
      </c>
      <c r="S53" s="91"/>
    </row>
    <row r="54" spans="1:19" ht="20.25" customHeight="1" x14ac:dyDescent="0.2">
      <c r="A54" s="132" t="s">
        <v>96</v>
      </c>
      <c r="B54" s="60"/>
      <c r="C54" s="60"/>
      <c r="D54" s="60"/>
      <c r="E54" s="60"/>
      <c r="F54" s="133"/>
      <c r="G54" s="134" t="s">
        <v>97</v>
      </c>
      <c r="H54" s="60"/>
      <c r="I54" s="60"/>
      <c r="J54" s="60"/>
      <c r="K54" s="60"/>
      <c r="L54" s="105">
        <v>29</v>
      </c>
      <c r="M54" s="106" t="s">
        <v>104</v>
      </c>
      <c r="N54" s="107"/>
      <c r="O54" s="107"/>
      <c r="P54" s="107"/>
      <c r="Q54" s="108"/>
      <c r="R54" s="74">
        <v>0</v>
      </c>
      <c r="S54" s="135"/>
    </row>
  </sheetData>
  <mergeCells count="4">
    <mergeCell ref="E5:J5"/>
    <mergeCell ref="E7:J7"/>
    <mergeCell ref="E9:J9"/>
    <mergeCell ref="P9:R9"/>
  </mergeCells>
  <printOptions horizontalCentered="1" verticalCentered="1"/>
  <pageMargins left="0.39370078740157483" right="0.39370078740157483" top="0.78740157480314965" bottom="0.78740157480314965" header="0" footer="0"/>
  <pageSetup paperSize="9" orientation="portrait" blackAndWhite="1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3"/>
  <sheetViews>
    <sheetView topLeftCell="A124" workbookViewId="0">
      <selection activeCell="I150" sqref="I150"/>
    </sheetView>
  </sheetViews>
  <sheetFormatPr defaultRowHeight="11.25" customHeight="1" x14ac:dyDescent="0.15"/>
  <cols>
    <col min="1" max="1" width="6.5" style="24" customWidth="1"/>
    <col min="2" max="2" width="5.1640625" style="24" customWidth="1"/>
    <col min="3" max="3" width="5.5" style="24" customWidth="1"/>
    <col min="4" max="4" width="12.5" style="24" customWidth="1"/>
    <col min="5" max="5" width="11" style="206" bestFit="1" customWidth="1"/>
    <col min="6" max="6" width="64.83203125" style="24" customWidth="1"/>
    <col min="7" max="7" width="5.5" style="24" customWidth="1"/>
    <col min="8" max="8" width="11.5" style="24" customWidth="1"/>
    <col min="9" max="9" width="11.33203125" style="24" customWidth="1"/>
    <col min="10" max="10" width="15.83203125" style="24" customWidth="1"/>
    <col min="11" max="11" width="12.33203125" style="24" hidden="1" customWidth="1"/>
    <col min="12" max="12" width="12.6640625" style="24" hidden="1" customWidth="1"/>
    <col min="13" max="13" width="11.33203125" style="24" hidden="1" customWidth="1"/>
    <col min="14" max="14" width="13.5" style="24" hidden="1" customWidth="1"/>
    <col min="15" max="15" width="6.1640625" style="24" customWidth="1"/>
    <col min="16" max="16" width="8.1640625" style="24" hidden="1" customWidth="1"/>
    <col min="17" max="17" width="8.5" style="24" hidden="1" customWidth="1"/>
    <col min="18" max="20" width="10.6640625" style="24" hidden="1" customWidth="1"/>
    <col min="21" max="21" width="0" style="24" hidden="1" customWidth="1"/>
    <col min="22" max="16384" width="9.33203125" style="24"/>
  </cols>
  <sheetData>
    <row r="1" spans="1:22" ht="18" customHeight="1" x14ac:dyDescent="0.25">
      <c r="A1" s="136" t="s">
        <v>105</v>
      </c>
      <c r="B1" s="137"/>
      <c r="C1" s="137"/>
      <c r="D1" s="137"/>
      <c r="E1" s="20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7"/>
      <c r="S1" s="137"/>
      <c r="T1" s="137"/>
      <c r="U1" s="137"/>
    </row>
    <row r="2" spans="1:22" ht="11.25" customHeight="1" x14ac:dyDescent="0.2">
      <c r="A2" s="139" t="s">
        <v>1</v>
      </c>
      <c r="B2" s="140"/>
      <c r="C2" s="140" t="str">
        <f>'SP KL'!E5</f>
        <v>Bruntál - ALFA PLASTIK - TG2 - projekt sanace</v>
      </c>
      <c r="D2" s="140"/>
      <c r="E2" s="203"/>
      <c r="F2" s="140"/>
      <c r="G2" s="140"/>
      <c r="H2" s="140"/>
      <c r="I2" s="140"/>
      <c r="J2" s="140"/>
      <c r="K2" s="140"/>
      <c r="L2" s="140"/>
      <c r="M2" s="137"/>
      <c r="N2" s="137"/>
      <c r="O2" s="137"/>
      <c r="P2" s="138"/>
      <c r="Q2" s="138"/>
      <c r="R2" s="137"/>
      <c r="S2" s="137"/>
      <c r="T2" s="137"/>
      <c r="U2" s="137"/>
    </row>
    <row r="3" spans="1:22" ht="11.25" customHeight="1" x14ac:dyDescent="0.2">
      <c r="A3" s="139" t="s">
        <v>106</v>
      </c>
      <c r="B3" s="140"/>
      <c r="C3" s="140" t="str">
        <f>'SP KL'!E7</f>
        <v xml:space="preserve">    Sanační část   </v>
      </c>
      <c r="D3" s="140"/>
      <c r="E3" s="203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38"/>
      <c r="Q3" s="138"/>
      <c r="R3" s="137"/>
      <c r="S3" s="137"/>
      <c r="T3" s="137"/>
      <c r="U3" s="137"/>
    </row>
    <row r="4" spans="1:22" ht="11.25" customHeight="1" x14ac:dyDescent="0.2">
      <c r="A4" s="139" t="s">
        <v>107</v>
      </c>
      <c r="B4" s="140"/>
      <c r="C4" s="140" t="str">
        <f>'SP KL'!E9</f>
        <v xml:space="preserve"> </v>
      </c>
      <c r="D4" s="140"/>
      <c r="E4" s="203"/>
      <c r="F4" s="140"/>
      <c r="G4" s="140"/>
      <c r="H4" s="140"/>
      <c r="I4" s="140"/>
      <c r="J4" s="140"/>
      <c r="K4" s="140"/>
      <c r="L4" s="140"/>
      <c r="M4" s="137"/>
      <c r="N4" s="137"/>
      <c r="O4" s="137"/>
      <c r="P4" s="138"/>
      <c r="Q4" s="138"/>
      <c r="R4" s="137"/>
      <c r="S4" s="137"/>
      <c r="T4" s="137"/>
      <c r="U4" s="137"/>
    </row>
    <row r="5" spans="1:22" ht="11.25" customHeight="1" x14ac:dyDescent="0.2">
      <c r="A5" s="140" t="s">
        <v>108</v>
      </c>
      <c r="B5" s="140"/>
      <c r="C5" s="140" t="str">
        <f>'SP KL'!P5</f>
        <v xml:space="preserve"> </v>
      </c>
      <c r="D5" s="140"/>
      <c r="E5" s="203"/>
      <c r="F5" s="140"/>
      <c r="G5" s="140"/>
      <c r="H5" s="140"/>
      <c r="I5" s="140"/>
      <c r="J5" s="140"/>
      <c r="K5" s="140"/>
      <c r="L5" s="140"/>
      <c r="M5" s="137"/>
      <c r="N5" s="137"/>
      <c r="O5" s="137"/>
      <c r="P5" s="138"/>
      <c r="Q5" s="138"/>
      <c r="R5" s="137"/>
      <c r="S5" s="137"/>
      <c r="T5" s="137"/>
      <c r="U5" s="137"/>
    </row>
    <row r="6" spans="1:22" ht="6" customHeight="1" x14ac:dyDescent="0.2">
      <c r="A6" s="140"/>
      <c r="B6" s="140"/>
      <c r="C6" s="140"/>
      <c r="D6" s="140"/>
      <c r="E6" s="203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8"/>
      <c r="Q6" s="138"/>
      <c r="R6" s="137"/>
      <c r="S6" s="137"/>
      <c r="T6" s="137"/>
      <c r="U6" s="137"/>
    </row>
    <row r="7" spans="1:22" ht="11.25" customHeight="1" x14ac:dyDescent="0.2">
      <c r="A7" s="140" t="s">
        <v>4</v>
      </c>
      <c r="B7" s="140"/>
      <c r="C7" s="140" t="str">
        <f>'SP KL'!E26</f>
        <v>Alfa Plastik, a.s.</v>
      </c>
      <c r="D7" s="140"/>
      <c r="E7" s="203"/>
      <c r="F7" s="140"/>
      <c r="G7" s="140"/>
      <c r="H7" s="140"/>
      <c r="I7" s="140"/>
      <c r="J7" s="140"/>
      <c r="K7" s="140"/>
      <c r="L7" s="140"/>
      <c r="M7" s="137"/>
      <c r="N7" s="137"/>
      <c r="O7" s="137"/>
      <c r="P7" s="138"/>
      <c r="Q7" s="138"/>
      <c r="R7" s="137"/>
      <c r="S7" s="137"/>
      <c r="T7" s="137"/>
      <c r="U7" s="137"/>
    </row>
    <row r="8" spans="1:22" ht="11.25" customHeight="1" x14ac:dyDescent="0.2">
      <c r="A8" s="140" t="s">
        <v>6</v>
      </c>
      <c r="B8" s="140"/>
      <c r="C8" s="140" t="str">
        <f>'SP KL'!E28</f>
        <v xml:space="preserve"> </v>
      </c>
      <c r="D8" s="140"/>
      <c r="E8" s="203"/>
      <c r="F8" s="140"/>
      <c r="G8" s="140"/>
      <c r="H8" s="140"/>
      <c r="I8" s="140"/>
      <c r="J8" s="140"/>
      <c r="K8" s="140"/>
      <c r="L8" s="140"/>
      <c r="M8" s="137"/>
      <c r="N8" s="137"/>
      <c r="O8" s="137"/>
      <c r="P8" s="138"/>
      <c r="Q8" s="138"/>
      <c r="R8" s="137"/>
      <c r="S8" s="137"/>
      <c r="T8" s="137"/>
      <c r="U8" s="137"/>
    </row>
    <row r="9" spans="1:22" ht="11.25" customHeight="1" x14ac:dyDescent="0.2">
      <c r="A9" s="140" t="s">
        <v>2</v>
      </c>
      <c r="B9" s="140"/>
      <c r="C9" s="140" t="s">
        <v>486</v>
      </c>
      <c r="D9" s="140"/>
      <c r="E9" s="203"/>
      <c r="F9" s="140"/>
      <c r="G9" s="140"/>
      <c r="H9" s="140"/>
      <c r="I9" s="140"/>
      <c r="J9" s="140"/>
      <c r="K9" s="140"/>
      <c r="L9" s="140"/>
      <c r="M9" s="137"/>
      <c r="N9" s="137"/>
      <c r="O9" s="137"/>
      <c r="P9" s="138"/>
      <c r="Q9" s="138"/>
      <c r="R9" s="137"/>
      <c r="S9" s="137"/>
      <c r="T9" s="137"/>
      <c r="U9" s="137"/>
    </row>
    <row r="10" spans="1:22" ht="5.25" customHeight="1" x14ac:dyDescent="0.2">
      <c r="A10" s="137"/>
      <c r="B10" s="137"/>
      <c r="C10" s="137"/>
      <c r="D10" s="137"/>
      <c r="E10" s="20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7"/>
      <c r="S10" s="137"/>
      <c r="T10" s="137"/>
      <c r="U10" s="137"/>
    </row>
    <row r="11" spans="1:22" ht="21.75" customHeight="1" x14ac:dyDescent="0.2">
      <c r="A11" s="141" t="s">
        <v>109</v>
      </c>
      <c r="B11" s="142" t="s">
        <v>110</v>
      </c>
      <c r="C11" s="142" t="s">
        <v>111</v>
      </c>
      <c r="D11" s="207" t="s">
        <v>614</v>
      </c>
      <c r="E11" s="142" t="s">
        <v>112</v>
      </c>
      <c r="F11" s="142" t="s">
        <v>113</v>
      </c>
      <c r="G11" s="142" t="s">
        <v>114</v>
      </c>
      <c r="H11" s="142" t="s">
        <v>115</v>
      </c>
      <c r="I11" s="142" t="s">
        <v>116</v>
      </c>
      <c r="J11" s="142" t="s">
        <v>117</v>
      </c>
      <c r="K11" s="142" t="s">
        <v>118</v>
      </c>
      <c r="L11" s="142" t="s">
        <v>119</v>
      </c>
      <c r="M11" s="142" t="s">
        <v>120</v>
      </c>
      <c r="N11" s="142" t="s">
        <v>121</v>
      </c>
      <c r="O11" s="142" t="s">
        <v>122</v>
      </c>
      <c r="P11" s="143" t="s">
        <v>123</v>
      </c>
      <c r="Q11" s="144" t="s">
        <v>124</v>
      </c>
      <c r="R11" s="142"/>
      <c r="S11" s="142"/>
      <c r="T11" s="142"/>
      <c r="U11" s="145" t="s">
        <v>125</v>
      </c>
      <c r="V11" s="146"/>
    </row>
    <row r="12" spans="1:22" ht="11.25" customHeight="1" x14ac:dyDescent="0.2">
      <c r="A12" s="147">
        <v>1</v>
      </c>
      <c r="B12" s="148">
        <v>2</v>
      </c>
      <c r="C12" s="148">
        <v>3</v>
      </c>
      <c r="D12" s="148"/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/>
      <c r="L12" s="148"/>
      <c r="M12" s="148"/>
      <c r="N12" s="148"/>
      <c r="O12" s="148">
        <v>10</v>
      </c>
      <c r="P12" s="149">
        <v>11</v>
      </c>
      <c r="Q12" s="150">
        <v>12</v>
      </c>
      <c r="R12" s="148"/>
      <c r="S12" s="148"/>
      <c r="T12" s="148"/>
      <c r="U12" s="151">
        <v>11</v>
      </c>
      <c r="V12" s="146"/>
    </row>
    <row r="13" spans="1:22" ht="3.75" customHeight="1" x14ac:dyDescent="0.2">
      <c r="A13" s="137"/>
      <c r="B13" s="137"/>
      <c r="C13" s="137"/>
      <c r="D13" s="137"/>
      <c r="E13" s="20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52"/>
      <c r="R13" s="137"/>
      <c r="S13" s="137"/>
      <c r="T13" s="137"/>
      <c r="U13" s="137"/>
    </row>
    <row r="14" spans="1:22" s="153" customFormat="1" ht="12.75" customHeight="1" x14ac:dyDescent="0.15">
      <c r="A14" s="163"/>
      <c r="B14" s="164" t="s">
        <v>93</v>
      </c>
      <c r="C14" s="163"/>
      <c r="D14" s="163"/>
      <c r="E14" s="164"/>
      <c r="F14" s="193" t="s">
        <v>496</v>
      </c>
      <c r="G14" s="163"/>
      <c r="H14" s="163"/>
      <c r="I14" s="163"/>
      <c r="J14" s="165">
        <f>J139+J133+J111+J88+J74+J50+J32+J26+J19+J15</f>
        <v>0</v>
      </c>
      <c r="K14" s="163"/>
      <c r="L14" s="166" t="e">
        <f>#REF!</f>
        <v>#REF!</v>
      </c>
      <c r="M14" s="163"/>
      <c r="N14" s="166" t="e">
        <f>#REF!</f>
        <v>#REF!</v>
      </c>
      <c r="O14" s="163"/>
      <c r="Q14" s="154" t="s">
        <v>127</v>
      </c>
    </row>
    <row r="15" spans="1:22" s="153" customFormat="1" ht="12.75" customHeight="1" x14ac:dyDescent="0.15">
      <c r="A15" s="173"/>
      <c r="B15" s="182" t="s">
        <v>129</v>
      </c>
      <c r="C15" s="195" t="s">
        <v>130</v>
      </c>
      <c r="D15" s="219" t="s">
        <v>626</v>
      </c>
      <c r="E15" s="182">
        <v>1</v>
      </c>
      <c r="F15" s="183" t="s">
        <v>497</v>
      </c>
      <c r="G15" s="173"/>
      <c r="H15" s="173"/>
      <c r="I15" s="173"/>
      <c r="J15" s="184">
        <f>SUM(J16:J18)</f>
        <v>0</v>
      </c>
      <c r="K15" s="173"/>
      <c r="L15" s="185"/>
      <c r="M15" s="173"/>
      <c r="N15" s="185"/>
      <c r="O15" s="173"/>
      <c r="Q15" s="160"/>
    </row>
    <row r="16" spans="1:22" s="33" customFormat="1" ht="13.5" customHeight="1" x14ac:dyDescent="0.15">
      <c r="A16" s="167">
        <v>1</v>
      </c>
      <c r="B16" s="167" t="s">
        <v>129</v>
      </c>
      <c r="C16" s="194" t="s">
        <v>130</v>
      </c>
      <c r="D16" s="194" t="s">
        <v>626</v>
      </c>
      <c r="E16" s="194" t="s">
        <v>32</v>
      </c>
      <c r="F16" s="168" t="s">
        <v>498</v>
      </c>
      <c r="G16" s="167" t="s">
        <v>499</v>
      </c>
      <c r="H16" s="169">
        <v>1</v>
      </c>
      <c r="I16" s="230"/>
      <c r="J16" s="170">
        <f>ROUND(H16*I16,2)</f>
        <v>0</v>
      </c>
      <c r="K16" s="171"/>
      <c r="L16" s="169"/>
      <c r="M16" s="171"/>
      <c r="N16" s="169"/>
      <c r="O16" s="172">
        <v>21</v>
      </c>
      <c r="P16" s="155"/>
    </row>
    <row r="17" spans="1:17" s="33" customFormat="1" ht="13.5" customHeight="1" x14ac:dyDescent="0.15">
      <c r="A17" s="167">
        <v>2</v>
      </c>
      <c r="B17" s="167" t="s">
        <v>129</v>
      </c>
      <c r="C17" s="194" t="s">
        <v>130</v>
      </c>
      <c r="D17" s="194" t="s">
        <v>626</v>
      </c>
      <c r="E17" s="194" t="s">
        <v>33</v>
      </c>
      <c r="F17" s="168" t="s">
        <v>500</v>
      </c>
      <c r="G17" s="167" t="s">
        <v>305</v>
      </c>
      <c r="H17" s="169">
        <v>1</v>
      </c>
      <c r="I17" s="230"/>
      <c r="J17" s="170">
        <f t="shared" ref="J17:J80" si="0">ROUND(H17*I17,2)</f>
        <v>0</v>
      </c>
      <c r="K17" s="171"/>
      <c r="L17" s="169"/>
      <c r="M17" s="171"/>
      <c r="N17" s="169"/>
      <c r="O17" s="172">
        <v>21</v>
      </c>
      <c r="P17" s="155"/>
    </row>
    <row r="18" spans="1:17" s="33" customFormat="1" ht="13.5" customHeight="1" x14ac:dyDescent="0.15">
      <c r="A18" s="167">
        <v>3</v>
      </c>
      <c r="B18" s="167" t="s">
        <v>129</v>
      </c>
      <c r="C18" s="194" t="s">
        <v>130</v>
      </c>
      <c r="D18" s="194" t="s">
        <v>626</v>
      </c>
      <c r="E18" s="194" t="s">
        <v>34</v>
      </c>
      <c r="F18" s="168" t="s">
        <v>501</v>
      </c>
      <c r="G18" s="167" t="s">
        <v>502</v>
      </c>
      <c r="H18" s="169">
        <v>1200</v>
      </c>
      <c r="I18" s="230"/>
      <c r="J18" s="170">
        <f t="shared" si="0"/>
        <v>0</v>
      </c>
      <c r="K18" s="171"/>
      <c r="L18" s="169"/>
      <c r="M18" s="171"/>
      <c r="N18" s="169"/>
      <c r="O18" s="172">
        <v>21</v>
      </c>
      <c r="P18" s="155"/>
    </row>
    <row r="19" spans="1:17" s="153" customFormat="1" ht="12.75" customHeight="1" x14ac:dyDescent="0.15">
      <c r="A19" s="167">
        <v>4</v>
      </c>
      <c r="B19" s="182" t="s">
        <v>129</v>
      </c>
      <c r="C19" s="195" t="s">
        <v>130</v>
      </c>
      <c r="D19" s="218" t="s">
        <v>634</v>
      </c>
      <c r="E19" s="182">
        <v>2</v>
      </c>
      <c r="F19" s="183" t="s">
        <v>503</v>
      </c>
      <c r="G19" s="173"/>
      <c r="H19" s="173"/>
      <c r="I19" s="173"/>
      <c r="J19" s="184">
        <f>SUM(J20:J25)</f>
        <v>0</v>
      </c>
      <c r="K19" s="173"/>
      <c r="L19" s="185"/>
      <c r="M19" s="173"/>
      <c r="N19" s="185"/>
      <c r="O19" s="173"/>
      <c r="Q19" s="160"/>
    </row>
    <row r="20" spans="1:17" s="33" customFormat="1" ht="13.5" customHeight="1" x14ac:dyDescent="0.15">
      <c r="A20" s="167">
        <v>5</v>
      </c>
      <c r="B20" s="167" t="s">
        <v>129</v>
      </c>
      <c r="C20" s="194" t="s">
        <v>130</v>
      </c>
      <c r="D20" s="194" t="s">
        <v>627</v>
      </c>
      <c r="E20" s="208" t="s">
        <v>32</v>
      </c>
      <c r="F20" s="168" t="s">
        <v>504</v>
      </c>
      <c r="G20" s="167" t="s">
        <v>505</v>
      </c>
      <c r="H20" s="169">
        <v>6</v>
      </c>
      <c r="I20" s="230"/>
      <c r="J20" s="170">
        <f t="shared" si="0"/>
        <v>0</v>
      </c>
      <c r="K20" s="171"/>
      <c r="L20" s="169"/>
      <c r="M20" s="171"/>
      <c r="N20" s="169"/>
      <c r="O20" s="172">
        <v>21</v>
      </c>
      <c r="P20" s="155"/>
    </row>
    <row r="21" spans="1:17" s="33" customFormat="1" ht="13.5" customHeight="1" x14ac:dyDescent="0.15">
      <c r="A21" s="167">
        <v>6</v>
      </c>
      <c r="B21" s="167" t="s">
        <v>129</v>
      </c>
      <c r="C21" s="194" t="s">
        <v>130</v>
      </c>
      <c r="D21" s="194" t="s">
        <v>628</v>
      </c>
      <c r="E21" s="208" t="s">
        <v>33</v>
      </c>
      <c r="F21" s="168" t="s">
        <v>506</v>
      </c>
      <c r="G21" s="167" t="s">
        <v>505</v>
      </c>
      <c r="H21" s="169">
        <v>6</v>
      </c>
      <c r="I21" s="230"/>
      <c r="J21" s="170">
        <f t="shared" si="0"/>
        <v>0</v>
      </c>
      <c r="K21" s="171"/>
      <c r="L21" s="169"/>
      <c r="M21" s="171"/>
      <c r="N21" s="169"/>
      <c r="O21" s="172">
        <v>21</v>
      </c>
      <c r="P21" s="155"/>
    </row>
    <row r="22" spans="1:17" s="33" customFormat="1" ht="13.5" customHeight="1" x14ac:dyDescent="0.15">
      <c r="A22" s="167">
        <v>7</v>
      </c>
      <c r="B22" s="167" t="s">
        <v>129</v>
      </c>
      <c r="C22" s="194" t="s">
        <v>130</v>
      </c>
      <c r="D22" s="194" t="s">
        <v>629</v>
      </c>
      <c r="E22" s="208" t="s">
        <v>34</v>
      </c>
      <c r="F22" s="168" t="s">
        <v>507</v>
      </c>
      <c r="G22" s="167" t="s">
        <v>508</v>
      </c>
      <c r="H22" s="169">
        <v>30</v>
      </c>
      <c r="I22" s="230"/>
      <c r="J22" s="170">
        <f t="shared" si="0"/>
        <v>0</v>
      </c>
      <c r="K22" s="171"/>
      <c r="L22" s="169"/>
      <c r="M22" s="171"/>
      <c r="N22" s="169"/>
      <c r="O22" s="172">
        <v>21</v>
      </c>
      <c r="P22" s="155"/>
    </row>
    <row r="23" spans="1:17" s="33" customFormat="1" ht="13.5" customHeight="1" x14ac:dyDescent="0.15">
      <c r="A23" s="167">
        <v>8</v>
      </c>
      <c r="B23" s="167" t="s">
        <v>129</v>
      </c>
      <c r="C23" s="194" t="s">
        <v>130</v>
      </c>
      <c r="D23" s="194" t="s">
        <v>629</v>
      </c>
      <c r="E23" s="208" t="s">
        <v>35</v>
      </c>
      <c r="F23" s="168" t="s">
        <v>509</v>
      </c>
      <c r="G23" s="167" t="s">
        <v>508</v>
      </c>
      <c r="H23" s="169">
        <v>30</v>
      </c>
      <c r="I23" s="230"/>
      <c r="J23" s="170">
        <f t="shared" si="0"/>
        <v>0</v>
      </c>
      <c r="K23" s="171"/>
      <c r="L23" s="169"/>
      <c r="M23" s="171"/>
      <c r="N23" s="169"/>
      <c r="O23" s="172">
        <v>21</v>
      </c>
      <c r="P23" s="155"/>
    </row>
    <row r="24" spans="1:17" s="33" customFormat="1" ht="13.5" customHeight="1" x14ac:dyDescent="0.15">
      <c r="A24" s="167">
        <v>9</v>
      </c>
      <c r="B24" s="167" t="s">
        <v>129</v>
      </c>
      <c r="C24" s="194" t="s">
        <v>130</v>
      </c>
      <c r="D24" s="194" t="s">
        <v>629</v>
      </c>
      <c r="E24" s="208" t="s">
        <v>36</v>
      </c>
      <c r="F24" s="168" t="s">
        <v>510</v>
      </c>
      <c r="G24" s="167" t="s">
        <v>511</v>
      </c>
      <c r="H24" s="169">
        <v>180</v>
      </c>
      <c r="I24" s="230"/>
      <c r="J24" s="170">
        <f t="shared" si="0"/>
        <v>0</v>
      </c>
      <c r="K24" s="171"/>
      <c r="L24" s="169"/>
      <c r="M24" s="171"/>
      <c r="N24" s="169"/>
      <c r="O24" s="172">
        <v>21</v>
      </c>
      <c r="P24" s="155"/>
    </row>
    <row r="25" spans="1:17" s="33" customFormat="1" ht="13.5" customHeight="1" x14ac:dyDescent="0.15">
      <c r="A25" s="167">
        <v>10</v>
      </c>
      <c r="B25" s="167" t="s">
        <v>129</v>
      </c>
      <c r="C25" s="194" t="s">
        <v>130</v>
      </c>
      <c r="D25" s="194" t="s">
        <v>629</v>
      </c>
      <c r="E25" s="208" t="s">
        <v>139</v>
      </c>
      <c r="F25" s="168" t="s">
        <v>512</v>
      </c>
      <c r="G25" s="167" t="s">
        <v>513</v>
      </c>
      <c r="H25" s="169">
        <v>60</v>
      </c>
      <c r="I25" s="230"/>
      <c r="J25" s="170">
        <f t="shared" si="0"/>
        <v>0</v>
      </c>
      <c r="K25" s="171"/>
      <c r="L25" s="169"/>
      <c r="M25" s="171"/>
      <c r="N25" s="169"/>
      <c r="O25" s="172">
        <v>21</v>
      </c>
      <c r="P25" s="155"/>
    </row>
    <row r="26" spans="1:17" s="153" customFormat="1" ht="12.75" customHeight="1" x14ac:dyDescent="0.15">
      <c r="A26" s="173"/>
      <c r="B26" s="182" t="s">
        <v>129</v>
      </c>
      <c r="C26" s="195" t="s">
        <v>130</v>
      </c>
      <c r="D26" s="219" t="s">
        <v>631</v>
      </c>
      <c r="E26" s="182">
        <v>3</v>
      </c>
      <c r="F26" s="183" t="s">
        <v>514</v>
      </c>
      <c r="G26" s="173"/>
      <c r="H26" s="173"/>
      <c r="I26" s="173"/>
      <c r="J26" s="184">
        <f>SUM(J27:J31)</f>
        <v>0</v>
      </c>
      <c r="K26" s="173"/>
      <c r="L26" s="185"/>
      <c r="M26" s="173"/>
      <c r="N26" s="185"/>
      <c r="O26" s="173"/>
      <c r="Q26" s="160"/>
    </row>
    <row r="27" spans="1:17" s="33" customFormat="1" ht="13.5" customHeight="1" x14ac:dyDescent="0.15">
      <c r="A27" s="167">
        <v>11</v>
      </c>
      <c r="B27" s="167" t="s">
        <v>129</v>
      </c>
      <c r="C27" s="194" t="s">
        <v>130</v>
      </c>
      <c r="D27" s="194" t="s">
        <v>630</v>
      </c>
      <c r="E27" s="208" t="s">
        <v>32</v>
      </c>
      <c r="F27" s="168" t="s">
        <v>515</v>
      </c>
      <c r="G27" s="167" t="s">
        <v>516</v>
      </c>
      <c r="H27" s="169">
        <v>51</v>
      </c>
      <c r="I27" s="230"/>
      <c r="J27" s="170">
        <f t="shared" si="0"/>
        <v>0</v>
      </c>
      <c r="K27" s="171"/>
      <c r="L27" s="169"/>
      <c r="M27" s="171"/>
      <c r="N27" s="169"/>
      <c r="O27" s="172">
        <v>21</v>
      </c>
      <c r="P27" s="155"/>
    </row>
    <row r="28" spans="1:17" s="33" customFormat="1" ht="13.5" customHeight="1" x14ac:dyDescent="0.15">
      <c r="A28" s="167">
        <v>12</v>
      </c>
      <c r="B28" s="167" t="s">
        <v>129</v>
      </c>
      <c r="C28" s="194" t="s">
        <v>130</v>
      </c>
      <c r="D28" s="194" t="s">
        <v>631</v>
      </c>
      <c r="E28" s="208" t="s">
        <v>33</v>
      </c>
      <c r="F28" s="168" t="s">
        <v>517</v>
      </c>
      <c r="G28" s="167" t="s">
        <v>315</v>
      </c>
      <c r="H28" s="169">
        <v>8</v>
      </c>
      <c r="I28" s="230"/>
      <c r="J28" s="170">
        <f t="shared" si="0"/>
        <v>0</v>
      </c>
      <c r="K28" s="171"/>
      <c r="L28" s="169"/>
      <c r="M28" s="171"/>
      <c r="N28" s="169"/>
      <c r="O28" s="172">
        <v>21</v>
      </c>
      <c r="P28" s="155"/>
    </row>
    <row r="29" spans="1:17" s="33" customFormat="1" ht="13.5" customHeight="1" x14ac:dyDescent="0.15">
      <c r="A29" s="167">
        <v>13</v>
      </c>
      <c r="B29" s="167" t="s">
        <v>129</v>
      </c>
      <c r="C29" s="194" t="s">
        <v>130</v>
      </c>
      <c r="D29" s="194" t="s">
        <v>631</v>
      </c>
      <c r="E29" s="208" t="s">
        <v>34</v>
      </c>
      <c r="F29" s="168" t="s">
        <v>518</v>
      </c>
      <c r="G29" s="167" t="s">
        <v>315</v>
      </c>
      <c r="H29" s="169">
        <v>484</v>
      </c>
      <c r="I29" s="230"/>
      <c r="J29" s="170">
        <f t="shared" si="0"/>
        <v>0</v>
      </c>
      <c r="K29" s="171"/>
      <c r="L29" s="169"/>
      <c r="M29" s="171"/>
      <c r="N29" s="169"/>
      <c r="O29" s="172">
        <v>21</v>
      </c>
      <c r="P29" s="155"/>
    </row>
    <row r="30" spans="1:17" s="33" customFormat="1" ht="13.5" customHeight="1" x14ac:dyDescent="0.15">
      <c r="A30" s="167">
        <v>14</v>
      </c>
      <c r="B30" s="167" t="s">
        <v>129</v>
      </c>
      <c r="C30" s="194" t="s">
        <v>130</v>
      </c>
      <c r="D30" s="194" t="s">
        <v>631</v>
      </c>
      <c r="E30" s="208" t="s">
        <v>35</v>
      </c>
      <c r="F30" s="168" t="s">
        <v>519</v>
      </c>
      <c r="G30" s="167" t="s">
        <v>315</v>
      </c>
      <c r="H30" s="169">
        <v>8</v>
      </c>
      <c r="I30" s="230"/>
      <c r="J30" s="170">
        <f t="shared" si="0"/>
        <v>0</v>
      </c>
      <c r="K30" s="171"/>
      <c r="L30" s="169"/>
      <c r="M30" s="171"/>
      <c r="N30" s="169"/>
      <c r="O30" s="172">
        <v>21</v>
      </c>
      <c r="P30" s="155"/>
    </row>
    <row r="31" spans="1:17" s="33" customFormat="1" ht="13.5" customHeight="1" x14ac:dyDescent="0.15">
      <c r="A31" s="167">
        <v>15</v>
      </c>
      <c r="B31" s="167" t="s">
        <v>129</v>
      </c>
      <c r="C31" s="194" t="s">
        <v>130</v>
      </c>
      <c r="D31" s="194" t="s">
        <v>631</v>
      </c>
      <c r="E31" s="208" t="s">
        <v>36</v>
      </c>
      <c r="F31" s="168" t="s">
        <v>520</v>
      </c>
      <c r="G31" s="167" t="s">
        <v>315</v>
      </c>
      <c r="H31" s="169">
        <v>484</v>
      </c>
      <c r="I31" s="230"/>
      <c r="J31" s="170">
        <f t="shared" si="0"/>
        <v>0</v>
      </c>
      <c r="K31" s="171"/>
      <c r="L31" s="169"/>
      <c r="M31" s="171"/>
      <c r="N31" s="169"/>
      <c r="O31" s="172">
        <v>21</v>
      </c>
      <c r="P31" s="155"/>
    </row>
    <row r="32" spans="1:17" s="153" customFormat="1" ht="12.75" customHeight="1" x14ac:dyDescent="0.15">
      <c r="A32" s="173"/>
      <c r="B32" s="182" t="s">
        <v>129</v>
      </c>
      <c r="C32" s="195" t="s">
        <v>130</v>
      </c>
      <c r="D32" s="219" t="s">
        <v>631</v>
      </c>
      <c r="E32" s="182">
        <v>4</v>
      </c>
      <c r="F32" s="183" t="s">
        <v>521</v>
      </c>
      <c r="G32" s="173"/>
      <c r="H32" s="173"/>
      <c r="I32" s="173"/>
      <c r="J32" s="184">
        <f>SUM(J33:J49)</f>
        <v>0</v>
      </c>
      <c r="K32" s="173"/>
      <c r="L32" s="185"/>
      <c r="M32" s="173"/>
      <c r="N32" s="185"/>
      <c r="O32" s="173"/>
      <c r="Q32" s="160"/>
    </row>
    <row r="33" spans="1:16" s="33" customFormat="1" ht="13.5" customHeight="1" x14ac:dyDescent="0.15">
      <c r="A33" s="167">
        <v>16</v>
      </c>
      <c r="B33" s="167" t="s">
        <v>129</v>
      </c>
      <c r="C33" s="194" t="s">
        <v>130</v>
      </c>
      <c r="D33" s="194" t="s">
        <v>631</v>
      </c>
      <c r="E33" s="208" t="s">
        <v>32</v>
      </c>
      <c r="F33" s="168" t="s">
        <v>517</v>
      </c>
      <c r="G33" s="167" t="s">
        <v>315</v>
      </c>
      <c r="H33" s="169">
        <v>360</v>
      </c>
      <c r="I33" s="230"/>
      <c r="J33" s="170">
        <f t="shared" si="0"/>
        <v>0</v>
      </c>
      <c r="K33" s="171"/>
      <c r="L33" s="169"/>
      <c r="M33" s="171"/>
      <c r="N33" s="169"/>
      <c r="O33" s="172">
        <v>21</v>
      </c>
      <c r="P33" s="155"/>
    </row>
    <row r="34" spans="1:16" s="33" customFormat="1" ht="13.5" customHeight="1" x14ac:dyDescent="0.15">
      <c r="A34" s="167">
        <v>17</v>
      </c>
      <c r="B34" s="167" t="s">
        <v>129</v>
      </c>
      <c r="C34" s="194" t="s">
        <v>130</v>
      </c>
      <c r="D34" s="194" t="s">
        <v>631</v>
      </c>
      <c r="E34" s="208" t="s">
        <v>33</v>
      </c>
      <c r="F34" s="168" t="s">
        <v>519</v>
      </c>
      <c r="G34" s="167" t="s">
        <v>315</v>
      </c>
      <c r="H34" s="169">
        <v>360</v>
      </c>
      <c r="I34" s="230"/>
      <c r="J34" s="170">
        <f t="shared" si="0"/>
        <v>0</v>
      </c>
      <c r="K34" s="171"/>
      <c r="L34" s="169"/>
      <c r="M34" s="171"/>
      <c r="N34" s="169"/>
      <c r="O34" s="172">
        <v>21</v>
      </c>
      <c r="P34" s="155"/>
    </row>
    <row r="35" spans="1:16" s="33" customFormat="1" ht="13.5" customHeight="1" x14ac:dyDescent="0.15">
      <c r="A35" s="167">
        <v>18</v>
      </c>
      <c r="B35" s="167" t="s">
        <v>129</v>
      </c>
      <c r="C35" s="194" t="s">
        <v>130</v>
      </c>
      <c r="D35" s="194" t="s">
        <v>630</v>
      </c>
      <c r="E35" s="208" t="s">
        <v>34</v>
      </c>
      <c r="F35" s="168" t="s">
        <v>522</v>
      </c>
      <c r="G35" s="167" t="s">
        <v>255</v>
      </c>
      <c r="H35" s="169">
        <v>160</v>
      </c>
      <c r="I35" s="230"/>
      <c r="J35" s="170">
        <f t="shared" si="0"/>
        <v>0</v>
      </c>
      <c r="K35" s="171"/>
      <c r="L35" s="169"/>
      <c r="M35" s="171"/>
      <c r="N35" s="169"/>
      <c r="O35" s="172">
        <v>21</v>
      </c>
      <c r="P35" s="155"/>
    </row>
    <row r="36" spans="1:16" s="33" customFormat="1" ht="13.5" customHeight="1" x14ac:dyDescent="0.15">
      <c r="A36" s="167">
        <v>19</v>
      </c>
      <c r="B36" s="167" t="s">
        <v>129</v>
      </c>
      <c r="C36" s="194" t="s">
        <v>130</v>
      </c>
      <c r="D36" s="194" t="s">
        <v>630</v>
      </c>
      <c r="E36" s="208" t="s">
        <v>35</v>
      </c>
      <c r="F36" s="168" t="s">
        <v>523</v>
      </c>
      <c r="G36" s="167" t="s">
        <v>255</v>
      </c>
      <c r="H36" s="169">
        <v>35</v>
      </c>
      <c r="I36" s="230"/>
      <c r="J36" s="170">
        <f t="shared" si="0"/>
        <v>0</v>
      </c>
      <c r="K36" s="171"/>
      <c r="L36" s="169"/>
      <c r="M36" s="171"/>
      <c r="N36" s="169"/>
      <c r="O36" s="172">
        <v>21</v>
      </c>
      <c r="P36" s="155"/>
    </row>
    <row r="37" spans="1:16" s="33" customFormat="1" ht="13.5" customHeight="1" x14ac:dyDescent="0.15">
      <c r="A37" s="167">
        <v>20</v>
      </c>
      <c r="B37" s="167" t="s">
        <v>129</v>
      </c>
      <c r="C37" s="194" t="s">
        <v>130</v>
      </c>
      <c r="D37" s="194" t="s">
        <v>632</v>
      </c>
      <c r="E37" s="208" t="s">
        <v>36</v>
      </c>
      <c r="F37" s="168" t="s">
        <v>524</v>
      </c>
      <c r="G37" s="167" t="s">
        <v>516</v>
      </c>
      <c r="H37" s="169">
        <v>1</v>
      </c>
      <c r="I37" s="230"/>
      <c r="J37" s="170">
        <f t="shared" si="0"/>
        <v>0</v>
      </c>
      <c r="K37" s="171"/>
      <c r="L37" s="169"/>
      <c r="M37" s="171"/>
      <c r="N37" s="169"/>
      <c r="O37" s="172">
        <v>21</v>
      </c>
      <c r="P37" s="155"/>
    </row>
    <row r="38" spans="1:16" s="33" customFormat="1" ht="13.5" customHeight="1" x14ac:dyDescent="0.15">
      <c r="A38" s="167">
        <v>21</v>
      </c>
      <c r="B38" s="167" t="s">
        <v>129</v>
      </c>
      <c r="C38" s="194" t="s">
        <v>130</v>
      </c>
      <c r="D38" s="194" t="s">
        <v>632</v>
      </c>
      <c r="E38" s="208" t="s">
        <v>139</v>
      </c>
      <c r="F38" s="168" t="s">
        <v>525</v>
      </c>
      <c r="G38" s="167" t="s">
        <v>516</v>
      </c>
      <c r="H38" s="169">
        <v>1</v>
      </c>
      <c r="I38" s="230"/>
      <c r="J38" s="170">
        <f t="shared" si="0"/>
        <v>0</v>
      </c>
      <c r="K38" s="171"/>
      <c r="L38" s="169"/>
      <c r="M38" s="171"/>
      <c r="N38" s="169"/>
      <c r="O38" s="172">
        <v>21</v>
      </c>
      <c r="P38" s="155"/>
    </row>
    <row r="39" spans="1:16" s="33" customFormat="1" ht="13.5" customHeight="1" x14ac:dyDescent="0.15">
      <c r="A39" s="167">
        <v>22</v>
      </c>
      <c r="B39" s="167" t="s">
        <v>129</v>
      </c>
      <c r="C39" s="194" t="s">
        <v>130</v>
      </c>
      <c r="D39" s="194" t="s">
        <v>627</v>
      </c>
      <c r="E39" s="208" t="s">
        <v>142</v>
      </c>
      <c r="F39" s="168" t="s">
        <v>526</v>
      </c>
      <c r="G39" s="167" t="s">
        <v>505</v>
      </c>
      <c r="H39" s="169">
        <v>60</v>
      </c>
      <c r="I39" s="230"/>
      <c r="J39" s="170">
        <f t="shared" si="0"/>
        <v>0</v>
      </c>
      <c r="K39" s="171"/>
      <c r="L39" s="169"/>
      <c r="M39" s="171"/>
      <c r="N39" s="169"/>
      <c r="O39" s="172">
        <v>21</v>
      </c>
      <c r="P39" s="155"/>
    </row>
    <row r="40" spans="1:16" s="33" customFormat="1" ht="13.5" customHeight="1" x14ac:dyDescent="0.15">
      <c r="A40" s="167">
        <v>23</v>
      </c>
      <c r="B40" s="167" t="s">
        <v>129</v>
      </c>
      <c r="C40" s="194" t="s">
        <v>130</v>
      </c>
      <c r="D40" s="194" t="s">
        <v>627</v>
      </c>
      <c r="E40" s="208" t="s">
        <v>342</v>
      </c>
      <c r="F40" s="168" t="s">
        <v>527</v>
      </c>
      <c r="G40" s="167" t="s">
        <v>528</v>
      </c>
      <c r="H40" s="169">
        <v>262</v>
      </c>
      <c r="I40" s="230"/>
      <c r="J40" s="170">
        <f t="shared" si="0"/>
        <v>0</v>
      </c>
      <c r="K40" s="171"/>
      <c r="L40" s="169"/>
      <c r="M40" s="171"/>
      <c r="N40" s="169"/>
      <c r="O40" s="172">
        <v>21</v>
      </c>
      <c r="P40" s="155"/>
    </row>
    <row r="41" spans="1:16" s="33" customFormat="1" ht="13.5" customHeight="1" x14ac:dyDescent="0.15">
      <c r="A41" s="167">
        <v>24</v>
      </c>
      <c r="B41" s="167" t="s">
        <v>129</v>
      </c>
      <c r="C41" s="194" t="s">
        <v>130</v>
      </c>
      <c r="D41" s="194" t="s">
        <v>627</v>
      </c>
      <c r="E41" s="208" t="s">
        <v>345</v>
      </c>
      <c r="F41" s="168" t="s">
        <v>529</v>
      </c>
      <c r="G41" s="167" t="s">
        <v>505</v>
      </c>
      <c r="H41" s="169">
        <v>60</v>
      </c>
      <c r="I41" s="230"/>
      <c r="J41" s="170">
        <f t="shared" si="0"/>
        <v>0</v>
      </c>
      <c r="K41" s="171"/>
      <c r="L41" s="169"/>
      <c r="M41" s="171"/>
      <c r="N41" s="169"/>
      <c r="O41" s="172">
        <v>21</v>
      </c>
      <c r="P41" s="155"/>
    </row>
    <row r="42" spans="1:16" s="33" customFormat="1" ht="13.5" customHeight="1" x14ac:dyDescent="0.15">
      <c r="A42" s="167">
        <v>25</v>
      </c>
      <c r="B42" s="167" t="s">
        <v>129</v>
      </c>
      <c r="C42" s="194" t="s">
        <v>130</v>
      </c>
      <c r="D42" s="194" t="s">
        <v>627</v>
      </c>
      <c r="E42" s="208" t="s">
        <v>347</v>
      </c>
      <c r="F42" s="168" t="s">
        <v>530</v>
      </c>
      <c r="G42" s="167" t="s">
        <v>505</v>
      </c>
      <c r="H42" s="169">
        <v>60</v>
      </c>
      <c r="I42" s="230"/>
      <c r="J42" s="170">
        <f t="shared" si="0"/>
        <v>0</v>
      </c>
      <c r="K42" s="171"/>
      <c r="L42" s="169"/>
      <c r="M42" s="171"/>
      <c r="N42" s="169"/>
      <c r="O42" s="172">
        <v>21</v>
      </c>
      <c r="P42" s="155"/>
    </row>
    <row r="43" spans="1:16" s="33" customFormat="1" ht="13.5" customHeight="1" x14ac:dyDescent="0.15">
      <c r="A43" s="167">
        <v>26</v>
      </c>
      <c r="B43" s="167" t="s">
        <v>129</v>
      </c>
      <c r="C43" s="194" t="s">
        <v>130</v>
      </c>
      <c r="D43" s="194" t="s">
        <v>627</v>
      </c>
      <c r="E43" s="208" t="s">
        <v>145</v>
      </c>
      <c r="F43" s="168" t="s">
        <v>531</v>
      </c>
      <c r="G43" s="167" t="s">
        <v>505</v>
      </c>
      <c r="H43" s="169">
        <v>60</v>
      </c>
      <c r="I43" s="230"/>
      <c r="J43" s="170">
        <f t="shared" si="0"/>
        <v>0</v>
      </c>
      <c r="K43" s="171"/>
      <c r="L43" s="169"/>
      <c r="M43" s="171"/>
      <c r="N43" s="169"/>
      <c r="O43" s="172">
        <v>21</v>
      </c>
      <c r="P43" s="155"/>
    </row>
    <row r="44" spans="1:16" s="33" customFormat="1" ht="13.5" customHeight="1" x14ac:dyDescent="0.15">
      <c r="A44" s="167">
        <v>27</v>
      </c>
      <c r="B44" s="167" t="s">
        <v>129</v>
      </c>
      <c r="C44" s="194" t="s">
        <v>130</v>
      </c>
      <c r="D44" s="218" t="s">
        <v>627</v>
      </c>
      <c r="E44" s="208" t="s">
        <v>148</v>
      </c>
      <c r="F44" s="168" t="s">
        <v>532</v>
      </c>
      <c r="G44" s="167" t="s">
        <v>315</v>
      </c>
      <c r="H44" s="169">
        <v>5</v>
      </c>
      <c r="I44" s="230"/>
      <c r="J44" s="170">
        <f t="shared" si="0"/>
        <v>0</v>
      </c>
      <c r="K44" s="171"/>
      <c r="L44" s="169"/>
      <c r="M44" s="171"/>
      <c r="N44" s="169"/>
      <c r="O44" s="172">
        <v>21</v>
      </c>
      <c r="P44" s="155"/>
    </row>
    <row r="45" spans="1:16" s="33" customFormat="1" ht="13.5" customHeight="1" x14ac:dyDescent="0.15">
      <c r="A45" s="167">
        <v>28</v>
      </c>
      <c r="B45" s="167" t="s">
        <v>129</v>
      </c>
      <c r="C45" s="194" t="s">
        <v>130</v>
      </c>
      <c r="D45" s="218" t="s">
        <v>627</v>
      </c>
      <c r="E45" s="208" t="s">
        <v>151</v>
      </c>
      <c r="F45" s="168" t="s">
        <v>533</v>
      </c>
      <c r="G45" s="167" t="s">
        <v>315</v>
      </c>
      <c r="H45" s="169">
        <v>5</v>
      </c>
      <c r="I45" s="230"/>
      <c r="J45" s="170">
        <f t="shared" si="0"/>
        <v>0</v>
      </c>
      <c r="K45" s="171"/>
      <c r="L45" s="169"/>
      <c r="M45" s="171"/>
      <c r="N45" s="169"/>
      <c r="O45" s="172">
        <v>21</v>
      </c>
      <c r="P45" s="155"/>
    </row>
    <row r="46" spans="1:16" s="33" customFormat="1" ht="13.5" customHeight="1" x14ac:dyDescent="0.15">
      <c r="A46" s="167">
        <v>29</v>
      </c>
      <c r="B46" s="167" t="s">
        <v>129</v>
      </c>
      <c r="C46" s="194" t="s">
        <v>130</v>
      </c>
      <c r="D46" s="218" t="s">
        <v>632</v>
      </c>
      <c r="E46" s="208" t="s">
        <v>153</v>
      </c>
      <c r="F46" s="168" t="s">
        <v>534</v>
      </c>
      <c r="G46" s="194" t="s">
        <v>516</v>
      </c>
      <c r="H46" s="169">
        <v>1</v>
      </c>
      <c r="I46" s="230"/>
      <c r="J46" s="170">
        <f t="shared" si="0"/>
        <v>0</v>
      </c>
      <c r="K46" s="171"/>
      <c r="L46" s="169"/>
      <c r="M46" s="171"/>
      <c r="N46" s="169"/>
      <c r="O46" s="172">
        <v>21</v>
      </c>
      <c r="P46" s="155"/>
    </row>
    <row r="47" spans="1:16" s="33" customFormat="1" ht="13.5" customHeight="1" x14ac:dyDescent="0.15">
      <c r="A47" s="167">
        <v>30</v>
      </c>
      <c r="B47" s="167" t="s">
        <v>129</v>
      </c>
      <c r="C47" s="194" t="s">
        <v>130</v>
      </c>
      <c r="D47" s="218" t="s">
        <v>633</v>
      </c>
      <c r="E47" s="208" t="s">
        <v>353</v>
      </c>
      <c r="F47" s="168" t="s">
        <v>535</v>
      </c>
      <c r="G47" s="167" t="s">
        <v>505</v>
      </c>
      <c r="H47" s="169">
        <v>60</v>
      </c>
      <c r="I47" s="230"/>
      <c r="J47" s="170">
        <f t="shared" si="0"/>
        <v>0</v>
      </c>
      <c r="K47" s="171"/>
      <c r="L47" s="169"/>
      <c r="M47" s="171"/>
      <c r="N47" s="169"/>
      <c r="O47" s="172">
        <v>21</v>
      </c>
      <c r="P47" s="155"/>
    </row>
    <row r="48" spans="1:16" s="33" customFormat="1" ht="13.5" customHeight="1" x14ac:dyDescent="0.15">
      <c r="A48" s="167">
        <v>31</v>
      </c>
      <c r="B48" s="167" t="s">
        <v>129</v>
      </c>
      <c r="C48" s="194" t="s">
        <v>130</v>
      </c>
      <c r="D48" s="218" t="s">
        <v>632</v>
      </c>
      <c r="E48" s="208" t="s">
        <v>355</v>
      </c>
      <c r="F48" s="168" t="s">
        <v>536</v>
      </c>
      <c r="G48" s="167" t="s">
        <v>132</v>
      </c>
      <c r="H48" s="169">
        <v>1</v>
      </c>
      <c r="I48" s="230"/>
      <c r="J48" s="170">
        <f t="shared" si="0"/>
        <v>0</v>
      </c>
      <c r="K48" s="171"/>
      <c r="L48" s="169"/>
      <c r="M48" s="171"/>
      <c r="N48" s="169"/>
      <c r="O48" s="172">
        <v>21</v>
      </c>
      <c r="P48" s="155"/>
    </row>
    <row r="49" spans="1:17" s="33" customFormat="1" ht="13.5" customHeight="1" x14ac:dyDescent="0.15">
      <c r="A49" s="167">
        <v>32</v>
      </c>
      <c r="B49" s="167" t="s">
        <v>129</v>
      </c>
      <c r="C49" s="194" t="s">
        <v>130</v>
      </c>
      <c r="D49" s="218" t="s">
        <v>632</v>
      </c>
      <c r="E49" s="208" t="s">
        <v>357</v>
      </c>
      <c r="F49" s="168" t="s">
        <v>537</v>
      </c>
      <c r="G49" s="167" t="s">
        <v>516</v>
      </c>
      <c r="H49" s="169">
        <v>1</v>
      </c>
      <c r="I49" s="230"/>
      <c r="J49" s="170">
        <f t="shared" si="0"/>
        <v>0</v>
      </c>
      <c r="K49" s="171"/>
      <c r="L49" s="169"/>
      <c r="M49" s="171"/>
      <c r="N49" s="169"/>
      <c r="O49" s="172">
        <v>21</v>
      </c>
      <c r="P49" s="155"/>
    </row>
    <row r="50" spans="1:17" s="153" customFormat="1" ht="12.75" customHeight="1" x14ac:dyDescent="0.15">
      <c r="A50" s="173"/>
      <c r="B50" s="182" t="s">
        <v>129</v>
      </c>
      <c r="C50" s="195" t="s">
        <v>130</v>
      </c>
      <c r="D50" s="219" t="s">
        <v>631</v>
      </c>
      <c r="E50" s="182">
        <v>5</v>
      </c>
      <c r="F50" s="183" t="s">
        <v>538</v>
      </c>
      <c r="G50" s="173"/>
      <c r="H50" s="173"/>
      <c r="I50" s="173"/>
      <c r="J50" s="184">
        <f>SUM(J51:J73)</f>
        <v>0</v>
      </c>
      <c r="K50" s="173"/>
      <c r="L50" s="185"/>
      <c r="M50" s="173"/>
      <c r="N50" s="185"/>
      <c r="O50" s="173"/>
      <c r="Q50" s="160"/>
    </row>
    <row r="51" spans="1:17" s="33" customFormat="1" ht="13.5" customHeight="1" x14ac:dyDescent="0.15">
      <c r="A51" s="167">
        <v>33</v>
      </c>
      <c r="B51" s="167" t="s">
        <v>129</v>
      </c>
      <c r="C51" s="194" t="s">
        <v>130</v>
      </c>
      <c r="D51" s="218" t="s">
        <v>631</v>
      </c>
      <c r="E51" s="208" t="s">
        <v>32</v>
      </c>
      <c r="F51" s="168" t="s">
        <v>517</v>
      </c>
      <c r="G51" s="167" t="s">
        <v>315</v>
      </c>
      <c r="H51" s="169">
        <v>406</v>
      </c>
      <c r="I51" s="230"/>
      <c r="J51" s="170">
        <f t="shared" si="0"/>
        <v>0</v>
      </c>
      <c r="K51" s="171"/>
      <c r="L51" s="169"/>
      <c r="M51" s="171"/>
      <c r="N51" s="169"/>
      <c r="O51" s="172">
        <v>21</v>
      </c>
      <c r="P51" s="155"/>
    </row>
    <row r="52" spans="1:17" s="33" customFormat="1" ht="13.5" customHeight="1" x14ac:dyDescent="0.15">
      <c r="A52" s="167">
        <v>34</v>
      </c>
      <c r="B52" s="167" t="s">
        <v>129</v>
      </c>
      <c r="C52" s="194" t="s">
        <v>130</v>
      </c>
      <c r="D52" s="218" t="s">
        <v>631</v>
      </c>
      <c r="E52" s="208" t="s">
        <v>33</v>
      </c>
      <c r="F52" s="168" t="s">
        <v>518</v>
      </c>
      <c r="G52" s="167" t="s">
        <v>315</v>
      </c>
      <c r="H52" s="169">
        <v>22.5</v>
      </c>
      <c r="I52" s="230"/>
      <c r="J52" s="170">
        <f t="shared" si="0"/>
        <v>0</v>
      </c>
      <c r="K52" s="171"/>
      <c r="L52" s="169"/>
      <c r="M52" s="171"/>
      <c r="N52" s="169"/>
      <c r="O52" s="172">
        <v>21</v>
      </c>
      <c r="P52" s="155"/>
    </row>
    <row r="53" spans="1:17" s="33" customFormat="1" ht="13.5" customHeight="1" x14ac:dyDescent="0.15">
      <c r="A53" s="167">
        <v>35</v>
      </c>
      <c r="B53" s="167" t="s">
        <v>129</v>
      </c>
      <c r="C53" s="194" t="s">
        <v>130</v>
      </c>
      <c r="D53" s="218" t="s">
        <v>631</v>
      </c>
      <c r="E53" s="208" t="s">
        <v>34</v>
      </c>
      <c r="F53" s="168" t="s">
        <v>519</v>
      </c>
      <c r="G53" s="167" t="s">
        <v>315</v>
      </c>
      <c r="H53" s="169">
        <v>406</v>
      </c>
      <c r="I53" s="230"/>
      <c r="J53" s="170">
        <f t="shared" si="0"/>
        <v>0</v>
      </c>
      <c r="K53" s="171"/>
      <c r="L53" s="169"/>
      <c r="M53" s="171"/>
      <c r="N53" s="169"/>
      <c r="O53" s="172">
        <v>21</v>
      </c>
      <c r="P53" s="155"/>
    </row>
    <row r="54" spans="1:17" s="33" customFormat="1" ht="13.5" customHeight="1" x14ac:dyDescent="0.15">
      <c r="A54" s="167">
        <v>36</v>
      </c>
      <c r="B54" s="167" t="s">
        <v>129</v>
      </c>
      <c r="C54" s="194" t="s">
        <v>130</v>
      </c>
      <c r="D54" s="218" t="s">
        <v>631</v>
      </c>
      <c r="E54" s="208" t="s">
        <v>35</v>
      </c>
      <c r="F54" s="168" t="s">
        <v>520</v>
      </c>
      <c r="G54" s="167" t="s">
        <v>315</v>
      </c>
      <c r="H54" s="169">
        <v>22.5</v>
      </c>
      <c r="I54" s="230"/>
      <c r="J54" s="170">
        <f t="shared" si="0"/>
        <v>0</v>
      </c>
      <c r="K54" s="171"/>
      <c r="L54" s="169"/>
      <c r="M54" s="171"/>
      <c r="N54" s="169"/>
      <c r="O54" s="172">
        <v>21</v>
      </c>
      <c r="P54" s="155"/>
    </row>
    <row r="55" spans="1:17" s="33" customFormat="1" ht="13.5" customHeight="1" x14ac:dyDescent="0.15">
      <c r="A55" s="167">
        <v>37</v>
      </c>
      <c r="B55" s="167" t="s">
        <v>129</v>
      </c>
      <c r="C55" s="194" t="s">
        <v>130</v>
      </c>
      <c r="D55" s="218" t="s">
        <v>630</v>
      </c>
      <c r="E55" s="208" t="s">
        <v>36</v>
      </c>
      <c r="F55" s="168" t="s">
        <v>539</v>
      </c>
      <c r="G55" s="167" t="s">
        <v>540</v>
      </c>
      <c r="H55" s="169">
        <v>62</v>
      </c>
      <c r="I55" s="230"/>
      <c r="J55" s="170">
        <f t="shared" si="0"/>
        <v>0</v>
      </c>
      <c r="K55" s="171"/>
      <c r="L55" s="169"/>
      <c r="M55" s="171"/>
      <c r="N55" s="169"/>
      <c r="O55" s="172">
        <v>21</v>
      </c>
      <c r="P55" s="155"/>
    </row>
    <row r="56" spans="1:17" s="33" customFormat="1" ht="13.5" customHeight="1" x14ac:dyDescent="0.15">
      <c r="A56" s="167">
        <v>38</v>
      </c>
      <c r="B56" s="167" t="s">
        <v>129</v>
      </c>
      <c r="C56" s="194" t="s">
        <v>130</v>
      </c>
      <c r="D56" s="218" t="s">
        <v>630</v>
      </c>
      <c r="E56" s="208" t="s">
        <v>139</v>
      </c>
      <c r="F56" s="168" t="s">
        <v>541</v>
      </c>
      <c r="G56" s="167" t="s">
        <v>540</v>
      </c>
      <c r="H56" s="169">
        <v>68</v>
      </c>
      <c r="I56" s="230"/>
      <c r="J56" s="170">
        <f t="shared" si="0"/>
        <v>0</v>
      </c>
      <c r="K56" s="171"/>
      <c r="L56" s="169"/>
      <c r="M56" s="171"/>
      <c r="N56" s="169"/>
      <c r="O56" s="172">
        <v>21</v>
      </c>
      <c r="P56" s="155"/>
    </row>
    <row r="57" spans="1:17" s="33" customFormat="1" ht="13.5" customHeight="1" x14ac:dyDescent="0.15">
      <c r="A57" s="167">
        <v>39</v>
      </c>
      <c r="B57" s="167" t="s">
        <v>129</v>
      </c>
      <c r="C57" s="194" t="s">
        <v>130</v>
      </c>
      <c r="D57" s="218" t="s">
        <v>630</v>
      </c>
      <c r="E57" s="208" t="s">
        <v>142</v>
      </c>
      <c r="F57" s="168" t="s">
        <v>542</v>
      </c>
      <c r="G57" s="167" t="s">
        <v>305</v>
      </c>
      <c r="H57" s="169">
        <v>6</v>
      </c>
      <c r="I57" s="230"/>
      <c r="J57" s="170">
        <f t="shared" si="0"/>
        <v>0</v>
      </c>
      <c r="K57" s="171"/>
      <c r="L57" s="169"/>
      <c r="M57" s="171"/>
      <c r="N57" s="169"/>
      <c r="O57" s="172">
        <v>21</v>
      </c>
      <c r="P57" s="155"/>
    </row>
    <row r="58" spans="1:17" s="33" customFormat="1" ht="13.5" customHeight="1" x14ac:dyDescent="0.15">
      <c r="A58" s="167">
        <v>40</v>
      </c>
      <c r="B58" s="167" t="s">
        <v>129</v>
      </c>
      <c r="C58" s="194" t="s">
        <v>130</v>
      </c>
      <c r="D58" s="218" t="s">
        <v>630</v>
      </c>
      <c r="E58" s="208" t="s">
        <v>342</v>
      </c>
      <c r="F58" s="168" t="s">
        <v>543</v>
      </c>
      <c r="G58" s="167" t="s">
        <v>255</v>
      </c>
      <c r="H58" s="169">
        <v>28</v>
      </c>
      <c r="I58" s="230"/>
      <c r="J58" s="170">
        <f t="shared" si="0"/>
        <v>0</v>
      </c>
      <c r="K58" s="171"/>
      <c r="L58" s="169"/>
      <c r="M58" s="171"/>
      <c r="N58" s="169"/>
      <c r="O58" s="172">
        <v>21</v>
      </c>
      <c r="P58" s="155"/>
    </row>
    <row r="59" spans="1:17" s="33" customFormat="1" ht="13.5" customHeight="1" x14ac:dyDescent="0.15">
      <c r="A59" s="167">
        <v>41</v>
      </c>
      <c r="B59" s="167" t="s">
        <v>129</v>
      </c>
      <c r="C59" s="194" t="s">
        <v>130</v>
      </c>
      <c r="D59" s="218" t="s">
        <v>630</v>
      </c>
      <c r="E59" s="208" t="s">
        <v>345</v>
      </c>
      <c r="F59" s="168" t="s">
        <v>544</v>
      </c>
      <c r="G59" s="167" t="s">
        <v>305</v>
      </c>
      <c r="H59" s="169">
        <v>4</v>
      </c>
      <c r="I59" s="230"/>
      <c r="J59" s="170">
        <f t="shared" si="0"/>
        <v>0</v>
      </c>
      <c r="K59" s="171"/>
      <c r="L59" s="169"/>
      <c r="M59" s="171"/>
      <c r="N59" s="169"/>
      <c r="O59" s="172">
        <v>21</v>
      </c>
      <c r="P59" s="155"/>
    </row>
    <row r="60" spans="1:17" s="33" customFormat="1" ht="13.5" customHeight="1" x14ac:dyDescent="0.15">
      <c r="A60" s="167">
        <v>42</v>
      </c>
      <c r="B60" s="167" t="s">
        <v>129</v>
      </c>
      <c r="C60" s="194" t="s">
        <v>130</v>
      </c>
      <c r="D60" s="218" t="s">
        <v>630</v>
      </c>
      <c r="E60" s="208" t="s">
        <v>347</v>
      </c>
      <c r="F60" s="168" t="s">
        <v>522</v>
      </c>
      <c r="G60" s="167" t="s">
        <v>255</v>
      </c>
      <c r="H60" s="169">
        <v>880</v>
      </c>
      <c r="I60" s="230"/>
      <c r="J60" s="170">
        <f t="shared" si="0"/>
        <v>0</v>
      </c>
      <c r="K60" s="171"/>
      <c r="L60" s="169"/>
      <c r="M60" s="171"/>
      <c r="N60" s="169"/>
      <c r="O60" s="172">
        <v>21</v>
      </c>
      <c r="P60" s="155"/>
    </row>
    <row r="61" spans="1:17" s="33" customFormat="1" ht="13.5" customHeight="1" x14ac:dyDescent="0.15">
      <c r="A61" s="167">
        <v>43</v>
      </c>
      <c r="B61" s="167" t="s">
        <v>129</v>
      </c>
      <c r="C61" s="194" t="s">
        <v>130</v>
      </c>
      <c r="D61" s="218" t="s">
        <v>630</v>
      </c>
      <c r="E61" s="208" t="s">
        <v>145</v>
      </c>
      <c r="F61" s="168" t="s">
        <v>523</v>
      </c>
      <c r="G61" s="167" t="s">
        <v>255</v>
      </c>
      <c r="H61" s="169">
        <v>130</v>
      </c>
      <c r="I61" s="230"/>
      <c r="J61" s="170">
        <f t="shared" si="0"/>
        <v>0</v>
      </c>
      <c r="K61" s="171"/>
      <c r="L61" s="169"/>
      <c r="M61" s="171"/>
      <c r="N61" s="169"/>
      <c r="O61" s="172">
        <v>21</v>
      </c>
      <c r="P61" s="155"/>
    </row>
    <row r="62" spans="1:17" s="33" customFormat="1" ht="13.5" customHeight="1" x14ac:dyDescent="0.15">
      <c r="A62" s="167">
        <v>44</v>
      </c>
      <c r="B62" s="167" t="s">
        <v>129</v>
      </c>
      <c r="C62" s="194" t="s">
        <v>130</v>
      </c>
      <c r="D62" s="218" t="s">
        <v>632</v>
      </c>
      <c r="E62" s="208" t="s">
        <v>148</v>
      </c>
      <c r="F62" s="168" t="s">
        <v>524</v>
      </c>
      <c r="G62" s="167" t="s">
        <v>516</v>
      </c>
      <c r="H62" s="169">
        <v>1</v>
      </c>
      <c r="I62" s="230"/>
      <c r="J62" s="170">
        <f t="shared" si="0"/>
        <v>0</v>
      </c>
      <c r="K62" s="171"/>
      <c r="L62" s="169"/>
      <c r="M62" s="171"/>
      <c r="N62" s="169"/>
      <c r="O62" s="172">
        <v>21</v>
      </c>
      <c r="P62" s="155"/>
    </row>
    <row r="63" spans="1:17" s="33" customFormat="1" ht="13.5" customHeight="1" x14ac:dyDescent="0.15">
      <c r="A63" s="167">
        <v>45</v>
      </c>
      <c r="B63" s="167" t="s">
        <v>129</v>
      </c>
      <c r="C63" s="194" t="s">
        <v>130</v>
      </c>
      <c r="D63" s="218" t="s">
        <v>632</v>
      </c>
      <c r="E63" s="208" t="s">
        <v>151</v>
      </c>
      <c r="F63" s="168" t="s">
        <v>525</v>
      </c>
      <c r="G63" s="167" t="s">
        <v>516</v>
      </c>
      <c r="H63" s="169">
        <v>1</v>
      </c>
      <c r="I63" s="230"/>
      <c r="J63" s="170">
        <f t="shared" si="0"/>
        <v>0</v>
      </c>
      <c r="K63" s="171"/>
      <c r="L63" s="169"/>
      <c r="M63" s="171"/>
      <c r="N63" s="169"/>
      <c r="O63" s="172">
        <v>21</v>
      </c>
      <c r="P63" s="155"/>
    </row>
    <row r="64" spans="1:17" s="33" customFormat="1" ht="13.5" customHeight="1" x14ac:dyDescent="0.15">
      <c r="A64" s="167">
        <v>46</v>
      </c>
      <c r="B64" s="167" t="s">
        <v>129</v>
      </c>
      <c r="C64" s="194" t="s">
        <v>130</v>
      </c>
      <c r="D64" s="218" t="s">
        <v>627</v>
      </c>
      <c r="E64" s="208" t="s">
        <v>153</v>
      </c>
      <c r="F64" s="168" t="s">
        <v>526</v>
      </c>
      <c r="G64" s="167" t="s">
        <v>505</v>
      </c>
      <c r="H64" s="169">
        <v>60</v>
      </c>
      <c r="I64" s="230"/>
      <c r="J64" s="170">
        <f t="shared" si="0"/>
        <v>0</v>
      </c>
      <c r="K64" s="171"/>
      <c r="L64" s="169"/>
      <c r="M64" s="171"/>
      <c r="N64" s="169"/>
      <c r="O64" s="172">
        <v>21</v>
      </c>
      <c r="P64" s="155"/>
    </row>
    <row r="65" spans="1:17" s="33" customFormat="1" ht="13.5" customHeight="1" x14ac:dyDescent="0.15">
      <c r="A65" s="167">
        <v>47</v>
      </c>
      <c r="B65" s="167" t="s">
        <v>129</v>
      </c>
      <c r="C65" s="194" t="s">
        <v>130</v>
      </c>
      <c r="D65" s="218" t="s">
        <v>627</v>
      </c>
      <c r="E65" s="208" t="s">
        <v>353</v>
      </c>
      <c r="F65" s="168" t="s">
        <v>527</v>
      </c>
      <c r="G65" s="167" t="s">
        <v>528</v>
      </c>
      <c r="H65" s="169">
        <v>262</v>
      </c>
      <c r="I65" s="230"/>
      <c r="J65" s="170">
        <f t="shared" si="0"/>
        <v>0</v>
      </c>
      <c r="K65" s="171"/>
      <c r="L65" s="169"/>
      <c r="M65" s="171"/>
      <c r="N65" s="169"/>
      <c r="O65" s="172">
        <v>21</v>
      </c>
      <c r="P65" s="155"/>
    </row>
    <row r="66" spans="1:17" s="33" customFormat="1" ht="13.5" customHeight="1" x14ac:dyDescent="0.15">
      <c r="A66" s="167">
        <v>48</v>
      </c>
      <c r="B66" s="167" t="s">
        <v>129</v>
      </c>
      <c r="C66" s="194" t="s">
        <v>130</v>
      </c>
      <c r="D66" s="218" t="s">
        <v>627</v>
      </c>
      <c r="E66" s="208" t="s">
        <v>355</v>
      </c>
      <c r="F66" s="168" t="s">
        <v>529</v>
      </c>
      <c r="G66" s="167" t="s">
        <v>505</v>
      </c>
      <c r="H66" s="169">
        <v>60</v>
      </c>
      <c r="I66" s="230"/>
      <c r="J66" s="170">
        <f t="shared" si="0"/>
        <v>0</v>
      </c>
      <c r="K66" s="171"/>
      <c r="L66" s="169"/>
      <c r="M66" s="171"/>
      <c r="N66" s="169"/>
      <c r="O66" s="172">
        <v>21</v>
      </c>
      <c r="P66" s="155"/>
    </row>
    <row r="67" spans="1:17" s="33" customFormat="1" ht="13.5" customHeight="1" x14ac:dyDescent="0.15">
      <c r="A67" s="167">
        <v>49</v>
      </c>
      <c r="B67" s="167" t="s">
        <v>129</v>
      </c>
      <c r="C67" s="194" t="s">
        <v>130</v>
      </c>
      <c r="D67" s="218" t="s">
        <v>627</v>
      </c>
      <c r="E67" s="208" t="s">
        <v>357</v>
      </c>
      <c r="F67" s="168" t="s">
        <v>530</v>
      </c>
      <c r="G67" s="167" t="s">
        <v>505</v>
      </c>
      <c r="H67" s="169">
        <v>60</v>
      </c>
      <c r="I67" s="230"/>
      <c r="J67" s="170">
        <f t="shared" si="0"/>
        <v>0</v>
      </c>
      <c r="K67" s="171"/>
      <c r="L67" s="169"/>
      <c r="M67" s="171"/>
      <c r="N67" s="169"/>
      <c r="O67" s="172">
        <v>21</v>
      </c>
      <c r="P67" s="155"/>
    </row>
    <row r="68" spans="1:17" s="33" customFormat="1" ht="13.5" customHeight="1" x14ac:dyDescent="0.15">
      <c r="A68" s="167">
        <v>50</v>
      </c>
      <c r="B68" s="167" t="s">
        <v>129</v>
      </c>
      <c r="C68" s="194" t="s">
        <v>130</v>
      </c>
      <c r="D68" s="218" t="s">
        <v>627</v>
      </c>
      <c r="E68" s="208" t="s">
        <v>360</v>
      </c>
      <c r="F68" s="168" t="s">
        <v>545</v>
      </c>
      <c r="G68" s="167" t="s">
        <v>505</v>
      </c>
      <c r="H68" s="169">
        <v>60</v>
      </c>
      <c r="I68" s="230"/>
      <c r="J68" s="170">
        <f t="shared" si="0"/>
        <v>0</v>
      </c>
      <c r="K68" s="171"/>
      <c r="L68" s="169"/>
      <c r="M68" s="171"/>
      <c r="N68" s="169"/>
      <c r="O68" s="172">
        <v>21</v>
      </c>
      <c r="P68" s="155"/>
    </row>
    <row r="69" spans="1:17" s="33" customFormat="1" ht="13.5" customHeight="1" x14ac:dyDescent="0.15">
      <c r="A69" s="167">
        <v>51</v>
      </c>
      <c r="B69" s="167" t="s">
        <v>129</v>
      </c>
      <c r="C69" s="194" t="s">
        <v>130</v>
      </c>
      <c r="D69" s="218" t="s">
        <v>627</v>
      </c>
      <c r="E69" s="208" t="s">
        <v>362</v>
      </c>
      <c r="F69" s="168" t="s">
        <v>532</v>
      </c>
      <c r="G69" s="167" t="s">
        <v>315</v>
      </c>
      <c r="H69" s="169">
        <v>9</v>
      </c>
      <c r="I69" s="230"/>
      <c r="J69" s="170">
        <f t="shared" si="0"/>
        <v>0</v>
      </c>
      <c r="K69" s="171"/>
      <c r="L69" s="169"/>
      <c r="M69" s="171"/>
      <c r="N69" s="169"/>
      <c r="O69" s="172">
        <v>21</v>
      </c>
      <c r="P69" s="155"/>
    </row>
    <row r="70" spans="1:17" s="33" customFormat="1" ht="13.5" customHeight="1" x14ac:dyDescent="0.15">
      <c r="A70" s="167">
        <v>52</v>
      </c>
      <c r="B70" s="167" t="s">
        <v>129</v>
      </c>
      <c r="C70" s="194" t="s">
        <v>130</v>
      </c>
      <c r="D70" s="218" t="s">
        <v>627</v>
      </c>
      <c r="E70" s="208" t="s">
        <v>364</v>
      </c>
      <c r="F70" s="168" t="s">
        <v>533</v>
      </c>
      <c r="G70" s="167" t="s">
        <v>315</v>
      </c>
      <c r="H70" s="169">
        <v>9</v>
      </c>
      <c r="I70" s="230"/>
      <c r="J70" s="170">
        <f t="shared" si="0"/>
        <v>0</v>
      </c>
      <c r="K70" s="171"/>
      <c r="L70" s="169"/>
      <c r="M70" s="171"/>
      <c r="N70" s="169"/>
      <c r="O70" s="172">
        <v>21</v>
      </c>
      <c r="P70" s="155"/>
    </row>
    <row r="71" spans="1:17" s="33" customFormat="1" ht="13.5" customHeight="1" x14ac:dyDescent="0.15">
      <c r="A71" s="167">
        <v>53</v>
      </c>
      <c r="B71" s="167" t="s">
        <v>129</v>
      </c>
      <c r="C71" s="194" t="s">
        <v>130</v>
      </c>
      <c r="D71" s="218" t="s">
        <v>630</v>
      </c>
      <c r="E71" s="208" t="s">
        <v>366</v>
      </c>
      <c r="F71" s="168" t="s">
        <v>534</v>
      </c>
      <c r="G71" s="194" t="s">
        <v>516</v>
      </c>
      <c r="H71" s="169">
        <v>1</v>
      </c>
      <c r="I71" s="230"/>
      <c r="J71" s="170">
        <f t="shared" si="0"/>
        <v>0</v>
      </c>
      <c r="K71" s="171"/>
      <c r="L71" s="169"/>
      <c r="M71" s="171"/>
      <c r="N71" s="169"/>
      <c r="O71" s="172">
        <v>21</v>
      </c>
      <c r="P71" s="155"/>
    </row>
    <row r="72" spans="1:17" s="33" customFormat="1" ht="13.5" customHeight="1" x14ac:dyDescent="0.15">
      <c r="A72" s="167">
        <v>54</v>
      </c>
      <c r="B72" s="167" t="s">
        <v>129</v>
      </c>
      <c r="C72" s="194" t="s">
        <v>130</v>
      </c>
      <c r="D72" s="218" t="s">
        <v>630</v>
      </c>
      <c r="E72" s="208" t="s">
        <v>368</v>
      </c>
      <c r="F72" s="168" t="s">
        <v>536</v>
      </c>
      <c r="G72" s="167" t="s">
        <v>132</v>
      </c>
      <c r="H72" s="169">
        <v>1</v>
      </c>
      <c r="I72" s="230"/>
      <c r="J72" s="170">
        <f t="shared" si="0"/>
        <v>0</v>
      </c>
      <c r="K72" s="171"/>
      <c r="L72" s="169"/>
      <c r="M72" s="171"/>
      <c r="N72" s="169"/>
      <c r="O72" s="172">
        <v>21</v>
      </c>
      <c r="P72" s="155"/>
    </row>
    <row r="73" spans="1:17" s="33" customFormat="1" ht="13.5" customHeight="1" x14ac:dyDescent="0.15">
      <c r="A73" s="167">
        <v>55</v>
      </c>
      <c r="B73" s="167" t="s">
        <v>129</v>
      </c>
      <c r="C73" s="194" t="s">
        <v>130</v>
      </c>
      <c r="D73" s="218" t="s">
        <v>632</v>
      </c>
      <c r="E73" s="208" t="s">
        <v>370</v>
      </c>
      <c r="F73" s="168" t="s">
        <v>537</v>
      </c>
      <c r="G73" s="167" t="s">
        <v>516</v>
      </c>
      <c r="H73" s="169">
        <v>1</v>
      </c>
      <c r="I73" s="230"/>
      <c r="J73" s="170">
        <f t="shared" si="0"/>
        <v>0</v>
      </c>
      <c r="K73" s="171"/>
      <c r="L73" s="169"/>
      <c r="M73" s="171"/>
      <c r="N73" s="169"/>
      <c r="O73" s="172">
        <v>21</v>
      </c>
      <c r="P73" s="155"/>
    </row>
    <row r="74" spans="1:17" s="153" customFormat="1" ht="12.75" customHeight="1" x14ac:dyDescent="0.15">
      <c r="A74" s="167">
        <v>56</v>
      </c>
      <c r="B74" s="182" t="s">
        <v>129</v>
      </c>
      <c r="C74" s="195" t="s">
        <v>130</v>
      </c>
      <c r="D74" s="218" t="s">
        <v>634</v>
      </c>
      <c r="E74" s="182">
        <v>6</v>
      </c>
      <c r="F74" s="183" t="s">
        <v>546</v>
      </c>
      <c r="G74" s="173"/>
      <c r="H74" s="173"/>
      <c r="I74" s="173"/>
      <c r="J74" s="184">
        <f>SUM(J75:J87)</f>
        <v>0</v>
      </c>
      <c r="K74" s="173"/>
      <c r="L74" s="185"/>
      <c r="M74" s="173"/>
      <c r="N74" s="185"/>
      <c r="O74" s="173"/>
      <c r="Q74" s="160"/>
    </row>
    <row r="75" spans="1:17" s="33" customFormat="1" ht="13.5" customHeight="1" x14ac:dyDescent="0.15">
      <c r="A75" s="167"/>
      <c r="B75" s="167" t="s">
        <v>129</v>
      </c>
      <c r="C75" s="194" t="s">
        <v>130</v>
      </c>
      <c r="D75" s="218" t="s">
        <v>630</v>
      </c>
      <c r="E75" s="208" t="s">
        <v>32</v>
      </c>
      <c r="F75" s="168" t="s">
        <v>522</v>
      </c>
      <c r="G75" s="167" t="s">
        <v>255</v>
      </c>
      <c r="H75" s="169">
        <v>800</v>
      </c>
      <c r="I75" s="230"/>
      <c r="J75" s="170">
        <f t="shared" si="0"/>
        <v>0</v>
      </c>
      <c r="K75" s="171"/>
      <c r="L75" s="169"/>
      <c r="M75" s="171"/>
      <c r="N75" s="169"/>
      <c r="O75" s="172">
        <v>21</v>
      </c>
      <c r="P75" s="155"/>
    </row>
    <row r="76" spans="1:17" s="33" customFormat="1" ht="13.5" customHeight="1" x14ac:dyDescent="0.15">
      <c r="A76" s="167">
        <v>57</v>
      </c>
      <c r="B76" s="167" t="s">
        <v>129</v>
      </c>
      <c r="C76" s="194" t="s">
        <v>130</v>
      </c>
      <c r="D76" s="218" t="s">
        <v>630</v>
      </c>
      <c r="E76" s="208" t="s">
        <v>33</v>
      </c>
      <c r="F76" s="168" t="s">
        <v>523</v>
      </c>
      <c r="G76" s="167" t="s">
        <v>255</v>
      </c>
      <c r="H76" s="169">
        <v>200</v>
      </c>
      <c r="I76" s="230"/>
      <c r="J76" s="170">
        <f t="shared" si="0"/>
        <v>0</v>
      </c>
      <c r="K76" s="171"/>
      <c r="L76" s="169"/>
      <c r="M76" s="171"/>
      <c r="N76" s="169"/>
      <c r="O76" s="172">
        <v>21</v>
      </c>
      <c r="P76" s="155"/>
    </row>
    <row r="77" spans="1:17" s="33" customFormat="1" ht="13.5" customHeight="1" x14ac:dyDescent="0.15">
      <c r="A77" s="167">
        <v>58</v>
      </c>
      <c r="B77" s="167" t="s">
        <v>129</v>
      </c>
      <c r="C77" s="194" t="s">
        <v>130</v>
      </c>
      <c r="D77" s="218" t="s">
        <v>632</v>
      </c>
      <c r="E77" s="208" t="s">
        <v>34</v>
      </c>
      <c r="F77" s="168" t="s">
        <v>524</v>
      </c>
      <c r="G77" s="167" t="s">
        <v>516</v>
      </c>
      <c r="H77" s="169">
        <v>1</v>
      </c>
      <c r="I77" s="230"/>
      <c r="J77" s="170">
        <f t="shared" si="0"/>
        <v>0</v>
      </c>
      <c r="K77" s="171"/>
      <c r="L77" s="169"/>
      <c r="M77" s="171"/>
      <c r="N77" s="169"/>
      <c r="O77" s="172">
        <v>21</v>
      </c>
      <c r="P77" s="155"/>
    </row>
    <row r="78" spans="1:17" s="33" customFormat="1" ht="13.5" customHeight="1" x14ac:dyDescent="0.15">
      <c r="A78" s="167">
        <v>59</v>
      </c>
      <c r="B78" s="167" t="s">
        <v>129</v>
      </c>
      <c r="C78" s="194" t="s">
        <v>130</v>
      </c>
      <c r="D78" s="218" t="s">
        <v>632</v>
      </c>
      <c r="E78" s="208" t="s">
        <v>35</v>
      </c>
      <c r="F78" s="168" t="s">
        <v>525</v>
      </c>
      <c r="G78" s="167" t="s">
        <v>516</v>
      </c>
      <c r="H78" s="169">
        <v>1</v>
      </c>
      <c r="I78" s="230"/>
      <c r="J78" s="170">
        <f t="shared" si="0"/>
        <v>0</v>
      </c>
      <c r="K78" s="171"/>
      <c r="L78" s="169"/>
      <c r="M78" s="171"/>
      <c r="N78" s="169"/>
      <c r="O78" s="172">
        <v>21</v>
      </c>
      <c r="P78" s="155"/>
    </row>
    <row r="79" spans="1:17" s="33" customFormat="1" ht="13.5" customHeight="1" x14ac:dyDescent="0.15">
      <c r="A79" s="167">
        <v>60</v>
      </c>
      <c r="B79" s="167" t="s">
        <v>129</v>
      </c>
      <c r="C79" s="194" t="s">
        <v>130</v>
      </c>
      <c r="D79" s="218" t="s">
        <v>627</v>
      </c>
      <c r="E79" s="208" t="s">
        <v>36</v>
      </c>
      <c r="F79" s="168" t="s">
        <v>526</v>
      </c>
      <c r="G79" s="167" t="s">
        <v>505</v>
      </c>
      <c r="H79" s="169">
        <v>60</v>
      </c>
      <c r="I79" s="230"/>
      <c r="J79" s="170">
        <f t="shared" si="0"/>
        <v>0</v>
      </c>
      <c r="K79" s="171"/>
      <c r="L79" s="169"/>
      <c r="M79" s="171"/>
      <c r="N79" s="169"/>
      <c r="O79" s="172">
        <v>21</v>
      </c>
      <c r="P79" s="155"/>
    </row>
    <row r="80" spans="1:17" s="33" customFormat="1" ht="13.5" customHeight="1" x14ac:dyDescent="0.15">
      <c r="A80" s="167">
        <v>61</v>
      </c>
      <c r="B80" s="167" t="s">
        <v>129</v>
      </c>
      <c r="C80" s="194" t="s">
        <v>130</v>
      </c>
      <c r="D80" s="218" t="s">
        <v>627</v>
      </c>
      <c r="E80" s="208" t="s">
        <v>139</v>
      </c>
      <c r="F80" s="168" t="s">
        <v>527</v>
      </c>
      <c r="G80" s="167" t="s">
        <v>528</v>
      </c>
      <c r="H80" s="169">
        <v>262</v>
      </c>
      <c r="I80" s="230"/>
      <c r="J80" s="170">
        <f t="shared" si="0"/>
        <v>0</v>
      </c>
      <c r="K80" s="171"/>
      <c r="L80" s="169"/>
      <c r="M80" s="171"/>
      <c r="N80" s="169"/>
      <c r="O80" s="172">
        <v>21</v>
      </c>
      <c r="P80" s="155"/>
    </row>
    <row r="81" spans="1:17" s="33" customFormat="1" ht="13.5" customHeight="1" x14ac:dyDescent="0.15">
      <c r="A81" s="167">
        <v>62</v>
      </c>
      <c r="B81" s="167" t="s">
        <v>129</v>
      </c>
      <c r="C81" s="194" t="s">
        <v>130</v>
      </c>
      <c r="D81" s="218" t="s">
        <v>627</v>
      </c>
      <c r="E81" s="208" t="s">
        <v>142</v>
      </c>
      <c r="F81" s="168" t="s">
        <v>529</v>
      </c>
      <c r="G81" s="167" t="s">
        <v>505</v>
      </c>
      <c r="H81" s="169">
        <v>60</v>
      </c>
      <c r="I81" s="230"/>
      <c r="J81" s="170">
        <f t="shared" ref="J81:J148" si="1">ROUND(H81*I81,2)</f>
        <v>0</v>
      </c>
      <c r="K81" s="171"/>
      <c r="L81" s="169"/>
      <c r="M81" s="171"/>
      <c r="N81" s="169"/>
      <c r="O81" s="172">
        <v>21</v>
      </c>
      <c r="P81" s="155"/>
    </row>
    <row r="82" spans="1:17" s="33" customFormat="1" ht="13.5" customHeight="1" x14ac:dyDescent="0.15">
      <c r="A82" s="167">
        <v>63</v>
      </c>
      <c r="B82" s="167" t="s">
        <v>129</v>
      </c>
      <c r="C82" s="194" t="s">
        <v>130</v>
      </c>
      <c r="D82" s="218" t="s">
        <v>627</v>
      </c>
      <c r="E82" s="208" t="s">
        <v>342</v>
      </c>
      <c r="F82" s="168" t="s">
        <v>530</v>
      </c>
      <c r="G82" s="167" t="s">
        <v>505</v>
      </c>
      <c r="H82" s="169">
        <v>60</v>
      </c>
      <c r="I82" s="230"/>
      <c r="J82" s="170">
        <f t="shared" si="1"/>
        <v>0</v>
      </c>
      <c r="K82" s="171"/>
      <c r="L82" s="169"/>
      <c r="M82" s="171"/>
      <c r="N82" s="169"/>
      <c r="O82" s="172">
        <v>21</v>
      </c>
      <c r="P82" s="155"/>
    </row>
    <row r="83" spans="1:17" s="33" customFormat="1" ht="13.5" customHeight="1" x14ac:dyDescent="0.15">
      <c r="A83" s="167">
        <v>64</v>
      </c>
      <c r="B83" s="167" t="s">
        <v>129</v>
      </c>
      <c r="C83" s="194" t="s">
        <v>130</v>
      </c>
      <c r="D83" s="218" t="s">
        <v>627</v>
      </c>
      <c r="E83" s="208" t="s">
        <v>345</v>
      </c>
      <c r="F83" s="168" t="s">
        <v>547</v>
      </c>
      <c r="G83" s="167" t="s">
        <v>505</v>
      </c>
      <c r="H83" s="169">
        <v>60</v>
      </c>
      <c r="I83" s="230"/>
      <c r="J83" s="170">
        <f t="shared" si="1"/>
        <v>0</v>
      </c>
      <c r="K83" s="171"/>
      <c r="L83" s="169"/>
      <c r="M83" s="171"/>
      <c r="N83" s="169"/>
      <c r="O83" s="172">
        <v>21</v>
      </c>
      <c r="P83" s="155"/>
    </row>
    <row r="84" spans="1:17" s="33" customFormat="1" ht="13.5" customHeight="1" x14ac:dyDescent="0.15">
      <c r="A84" s="167">
        <v>65</v>
      </c>
      <c r="B84" s="167" t="s">
        <v>129</v>
      </c>
      <c r="C84" s="194" t="s">
        <v>130</v>
      </c>
      <c r="D84" s="218" t="s">
        <v>627</v>
      </c>
      <c r="E84" s="208" t="s">
        <v>347</v>
      </c>
      <c r="F84" s="168" t="s">
        <v>548</v>
      </c>
      <c r="G84" s="167" t="s">
        <v>315</v>
      </c>
      <c r="H84" s="169">
        <v>4</v>
      </c>
      <c r="I84" s="230"/>
      <c r="J84" s="170">
        <f t="shared" si="1"/>
        <v>0</v>
      </c>
      <c r="K84" s="171"/>
      <c r="L84" s="169"/>
      <c r="M84" s="171"/>
      <c r="N84" s="169"/>
      <c r="O84" s="172">
        <v>21</v>
      </c>
      <c r="P84" s="155"/>
    </row>
    <row r="85" spans="1:17" s="33" customFormat="1" ht="13.5" customHeight="1" x14ac:dyDescent="0.15">
      <c r="A85" s="167">
        <v>66</v>
      </c>
      <c r="B85" s="167" t="s">
        <v>129</v>
      </c>
      <c r="C85" s="194" t="s">
        <v>130</v>
      </c>
      <c r="D85" s="218" t="s">
        <v>627</v>
      </c>
      <c r="E85" s="208" t="s">
        <v>145</v>
      </c>
      <c r="F85" s="168" t="s">
        <v>533</v>
      </c>
      <c r="G85" s="167" t="s">
        <v>315</v>
      </c>
      <c r="H85" s="169">
        <v>4</v>
      </c>
      <c r="I85" s="230"/>
      <c r="J85" s="170">
        <f t="shared" si="1"/>
        <v>0</v>
      </c>
      <c r="K85" s="171"/>
      <c r="L85" s="169"/>
      <c r="M85" s="171"/>
      <c r="N85" s="169"/>
      <c r="O85" s="172">
        <v>21</v>
      </c>
      <c r="P85" s="155"/>
    </row>
    <row r="86" spans="1:17" s="33" customFormat="1" ht="13.5" customHeight="1" x14ac:dyDescent="0.15">
      <c r="A86" s="167">
        <v>67</v>
      </c>
      <c r="B86" s="167" t="s">
        <v>129</v>
      </c>
      <c r="C86" s="194" t="s">
        <v>130</v>
      </c>
      <c r="D86" s="218" t="s">
        <v>630</v>
      </c>
      <c r="E86" s="208" t="s">
        <v>148</v>
      </c>
      <c r="F86" s="168" t="s">
        <v>534</v>
      </c>
      <c r="G86" s="194" t="s">
        <v>516</v>
      </c>
      <c r="H86" s="169">
        <v>1</v>
      </c>
      <c r="I86" s="230"/>
      <c r="J86" s="170">
        <f t="shared" si="1"/>
        <v>0</v>
      </c>
      <c r="K86" s="171"/>
      <c r="L86" s="169"/>
      <c r="M86" s="171"/>
      <c r="N86" s="169"/>
      <c r="O86" s="172">
        <v>21</v>
      </c>
      <c r="P86" s="155"/>
    </row>
    <row r="87" spans="1:17" s="33" customFormat="1" ht="13.5" customHeight="1" x14ac:dyDescent="0.15">
      <c r="A87" s="167">
        <v>68</v>
      </c>
      <c r="B87" s="167" t="s">
        <v>129</v>
      </c>
      <c r="C87" s="194" t="s">
        <v>130</v>
      </c>
      <c r="D87" s="218" t="s">
        <v>632</v>
      </c>
      <c r="E87" s="208" t="s">
        <v>151</v>
      </c>
      <c r="F87" s="168" t="s">
        <v>549</v>
      </c>
      <c r="G87" s="167" t="s">
        <v>516</v>
      </c>
      <c r="H87" s="169">
        <v>1</v>
      </c>
      <c r="I87" s="230"/>
      <c r="J87" s="170">
        <f t="shared" si="1"/>
        <v>0</v>
      </c>
      <c r="K87" s="171"/>
      <c r="L87" s="169"/>
      <c r="M87" s="171"/>
      <c r="N87" s="169"/>
      <c r="O87" s="172">
        <v>21</v>
      </c>
      <c r="P87" s="155"/>
    </row>
    <row r="88" spans="1:17" s="153" customFormat="1" ht="12.75" customHeight="1" x14ac:dyDescent="0.15">
      <c r="A88" s="173"/>
      <c r="B88" s="182" t="s">
        <v>129</v>
      </c>
      <c r="C88" s="195" t="s">
        <v>130</v>
      </c>
      <c r="D88" s="219" t="s">
        <v>631</v>
      </c>
      <c r="E88" s="182">
        <v>7</v>
      </c>
      <c r="F88" s="183" t="s">
        <v>550</v>
      </c>
      <c r="G88" s="173"/>
      <c r="H88" s="173"/>
      <c r="I88" s="173"/>
      <c r="J88" s="184">
        <f>SUM(J89:J110)</f>
        <v>0</v>
      </c>
      <c r="K88" s="173"/>
      <c r="L88" s="185"/>
      <c r="M88" s="173"/>
      <c r="N88" s="185"/>
      <c r="O88" s="173"/>
      <c r="Q88" s="160"/>
    </row>
    <row r="89" spans="1:17" s="33" customFormat="1" ht="13.5" customHeight="1" x14ac:dyDescent="0.15">
      <c r="A89" s="167">
        <v>69</v>
      </c>
      <c r="B89" s="167" t="s">
        <v>129</v>
      </c>
      <c r="C89" s="194" t="s">
        <v>130</v>
      </c>
      <c r="D89" s="218" t="s">
        <v>631</v>
      </c>
      <c r="E89" s="208" t="s">
        <v>32</v>
      </c>
      <c r="F89" s="168" t="s">
        <v>517</v>
      </c>
      <c r="G89" s="167" t="s">
        <v>315</v>
      </c>
      <c r="H89" s="169">
        <v>93</v>
      </c>
      <c r="I89" s="230"/>
      <c r="J89" s="170">
        <f t="shared" si="1"/>
        <v>0</v>
      </c>
      <c r="K89" s="171"/>
      <c r="L89" s="169"/>
      <c r="M89" s="171"/>
      <c r="N89" s="169"/>
      <c r="O89" s="172">
        <v>21</v>
      </c>
      <c r="P89" s="155"/>
    </row>
    <row r="90" spans="1:17" s="33" customFormat="1" ht="13.5" customHeight="1" x14ac:dyDescent="0.15">
      <c r="A90" s="167">
        <v>70</v>
      </c>
      <c r="B90" s="167" t="s">
        <v>129</v>
      </c>
      <c r="C90" s="194" t="s">
        <v>130</v>
      </c>
      <c r="D90" s="218" t="s">
        <v>631</v>
      </c>
      <c r="E90" s="208" t="s">
        <v>33</v>
      </c>
      <c r="F90" s="168" t="s">
        <v>518</v>
      </c>
      <c r="G90" s="167" t="s">
        <v>315</v>
      </c>
      <c r="H90" s="169">
        <v>22.5</v>
      </c>
      <c r="I90" s="230"/>
      <c r="J90" s="170">
        <f t="shared" si="1"/>
        <v>0</v>
      </c>
      <c r="K90" s="171"/>
      <c r="L90" s="169"/>
      <c r="M90" s="171"/>
      <c r="N90" s="169"/>
      <c r="O90" s="172">
        <v>21</v>
      </c>
      <c r="P90" s="155"/>
    </row>
    <row r="91" spans="1:17" s="33" customFormat="1" ht="13.5" customHeight="1" x14ac:dyDescent="0.15">
      <c r="A91" s="167">
        <v>71</v>
      </c>
      <c r="B91" s="167" t="s">
        <v>129</v>
      </c>
      <c r="C91" s="194" t="s">
        <v>130</v>
      </c>
      <c r="D91" s="218" t="s">
        <v>631</v>
      </c>
      <c r="E91" s="208" t="s">
        <v>34</v>
      </c>
      <c r="F91" s="168" t="s">
        <v>519</v>
      </c>
      <c r="G91" s="167" t="s">
        <v>315</v>
      </c>
      <c r="H91" s="169">
        <v>93</v>
      </c>
      <c r="I91" s="230"/>
      <c r="J91" s="170">
        <f t="shared" si="1"/>
        <v>0</v>
      </c>
      <c r="K91" s="171"/>
      <c r="L91" s="169"/>
      <c r="M91" s="171"/>
      <c r="N91" s="169"/>
      <c r="O91" s="172">
        <v>21</v>
      </c>
      <c r="P91" s="155"/>
    </row>
    <row r="92" spans="1:17" s="33" customFormat="1" ht="13.5" customHeight="1" x14ac:dyDescent="0.15">
      <c r="A92" s="167">
        <v>72</v>
      </c>
      <c r="B92" s="167" t="s">
        <v>129</v>
      </c>
      <c r="C92" s="194" t="s">
        <v>130</v>
      </c>
      <c r="D92" s="218" t="s">
        <v>631</v>
      </c>
      <c r="E92" s="208" t="s">
        <v>35</v>
      </c>
      <c r="F92" s="168" t="s">
        <v>520</v>
      </c>
      <c r="G92" s="167" t="s">
        <v>315</v>
      </c>
      <c r="H92" s="169">
        <v>22.5</v>
      </c>
      <c r="I92" s="230"/>
      <c r="J92" s="170">
        <f t="shared" si="1"/>
        <v>0</v>
      </c>
      <c r="K92" s="171"/>
      <c r="L92" s="169"/>
      <c r="M92" s="171"/>
      <c r="N92" s="169"/>
      <c r="O92" s="172">
        <v>21</v>
      </c>
      <c r="P92" s="155"/>
    </row>
    <row r="93" spans="1:17" s="33" customFormat="1" ht="13.5" customHeight="1" x14ac:dyDescent="0.15">
      <c r="A93" s="167">
        <v>73</v>
      </c>
      <c r="B93" s="167" t="s">
        <v>129</v>
      </c>
      <c r="C93" s="194" t="s">
        <v>130</v>
      </c>
      <c r="D93" s="218" t="s">
        <v>630</v>
      </c>
      <c r="E93" s="208" t="s">
        <v>36</v>
      </c>
      <c r="F93" s="168" t="s">
        <v>539</v>
      </c>
      <c r="G93" s="167" t="s">
        <v>540</v>
      </c>
      <c r="H93" s="169">
        <v>191</v>
      </c>
      <c r="I93" s="230"/>
      <c r="J93" s="170">
        <f t="shared" si="1"/>
        <v>0</v>
      </c>
      <c r="K93" s="171"/>
      <c r="L93" s="169"/>
      <c r="M93" s="171"/>
      <c r="N93" s="169"/>
      <c r="O93" s="172">
        <v>21</v>
      </c>
      <c r="P93" s="155"/>
    </row>
    <row r="94" spans="1:17" s="33" customFormat="1" ht="13.5" customHeight="1" x14ac:dyDescent="0.15">
      <c r="A94" s="167">
        <v>74</v>
      </c>
      <c r="B94" s="167" t="s">
        <v>129</v>
      </c>
      <c r="C94" s="194" t="s">
        <v>130</v>
      </c>
      <c r="D94" s="218" t="s">
        <v>630</v>
      </c>
      <c r="E94" s="208" t="s">
        <v>139</v>
      </c>
      <c r="F94" s="168" t="s">
        <v>541</v>
      </c>
      <c r="G94" s="167" t="s">
        <v>540</v>
      </c>
      <c r="H94" s="169">
        <v>196</v>
      </c>
      <c r="I94" s="230"/>
      <c r="J94" s="170">
        <f t="shared" si="1"/>
        <v>0</v>
      </c>
      <c r="K94" s="171"/>
      <c r="L94" s="169"/>
      <c r="M94" s="171"/>
      <c r="N94" s="169"/>
      <c r="O94" s="172">
        <v>21</v>
      </c>
      <c r="P94" s="155"/>
    </row>
    <row r="95" spans="1:17" s="33" customFormat="1" ht="13.5" customHeight="1" x14ac:dyDescent="0.15">
      <c r="A95" s="167">
        <v>75</v>
      </c>
      <c r="B95" s="167" t="s">
        <v>129</v>
      </c>
      <c r="C95" s="194" t="s">
        <v>130</v>
      </c>
      <c r="D95" s="218" t="s">
        <v>630</v>
      </c>
      <c r="E95" s="208" t="s">
        <v>142</v>
      </c>
      <c r="F95" s="168" t="s">
        <v>542</v>
      </c>
      <c r="G95" s="167" t="s">
        <v>305</v>
      </c>
      <c r="H95" s="169">
        <v>16</v>
      </c>
      <c r="I95" s="230"/>
      <c r="J95" s="170">
        <f t="shared" si="1"/>
        <v>0</v>
      </c>
      <c r="K95" s="171"/>
      <c r="L95" s="169"/>
      <c r="M95" s="171"/>
      <c r="N95" s="169"/>
      <c r="O95" s="172">
        <v>21</v>
      </c>
      <c r="P95" s="155"/>
    </row>
    <row r="96" spans="1:17" s="33" customFormat="1" ht="13.5" customHeight="1" x14ac:dyDescent="0.15">
      <c r="A96" s="167">
        <v>76</v>
      </c>
      <c r="B96" s="167" t="s">
        <v>129</v>
      </c>
      <c r="C96" s="194" t="s">
        <v>130</v>
      </c>
      <c r="D96" s="218" t="s">
        <v>630</v>
      </c>
      <c r="E96" s="208" t="s">
        <v>342</v>
      </c>
      <c r="F96" s="168" t="s">
        <v>612</v>
      </c>
      <c r="G96" s="167" t="s">
        <v>255</v>
      </c>
      <c r="H96" s="169">
        <v>7</v>
      </c>
      <c r="I96" s="230"/>
      <c r="J96" s="170">
        <f t="shared" si="1"/>
        <v>0</v>
      </c>
      <c r="K96" s="171"/>
      <c r="L96" s="169"/>
      <c r="M96" s="171"/>
      <c r="N96" s="169"/>
      <c r="O96" s="172">
        <v>21</v>
      </c>
      <c r="P96" s="155"/>
    </row>
    <row r="97" spans="1:17" s="33" customFormat="1" ht="13.5" customHeight="1" x14ac:dyDescent="0.15">
      <c r="A97" s="167">
        <v>77</v>
      </c>
      <c r="B97" s="167" t="s">
        <v>129</v>
      </c>
      <c r="C97" s="194" t="s">
        <v>130</v>
      </c>
      <c r="D97" s="218" t="s">
        <v>630</v>
      </c>
      <c r="E97" s="208" t="s">
        <v>345</v>
      </c>
      <c r="F97" s="168" t="s">
        <v>613</v>
      </c>
      <c r="G97" s="167" t="s">
        <v>305</v>
      </c>
      <c r="H97" s="169">
        <v>1</v>
      </c>
      <c r="I97" s="230"/>
      <c r="J97" s="170">
        <f t="shared" si="1"/>
        <v>0</v>
      </c>
      <c r="K97" s="171"/>
      <c r="L97" s="169"/>
      <c r="M97" s="171"/>
      <c r="N97" s="169"/>
      <c r="O97" s="172">
        <v>21</v>
      </c>
      <c r="P97" s="155"/>
    </row>
    <row r="98" spans="1:17" s="33" customFormat="1" ht="13.5" customHeight="1" x14ac:dyDescent="0.15">
      <c r="A98" s="167">
        <v>78</v>
      </c>
      <c r="B98" s="167" t="s">
        <v>129</v>
      </c>
      <c r="C98" s="194" t="s">
        <v>130</v>
      </c>
      <c r="D98" s="218" t="s">
        <v>630</v>
      </c>
      <c r="E98" s="208" t="s">
        <v>347</v>
      </c>
      <c r="F98" s="168" t="s">
        <v>522</v>
      </c>
      <c r="G98" s="167" t="s">
        <v>255</v>
      </c>
      <c r="H98" s="169">
        <v>720</v>
      </c>
      <c r="I98" s="230"/>
      <c r="J98" s="170">
        <f t="shared" si="1"/>
        <v>0</v>
      </c>
      <c r="K98" s="171"/>
      <c r="L98" s="169"/>
      <c r="M98" s="171"/>
      <c r="N98" s="169"/>
      <c r="O98" s="172">
        <v>21</v>
      </c>
      <c r="P98" s="155"/>
    </row>
    <row r="99" spans="1:17" s="33" customFormat="1" ht="13.5" customHeight="1" x14ac:dyDescent="0.15">
      <c r="A99" s="167">
        <v>79</v>
      </c>
      <c r="B99" s="167" t="s">
        <v>129</v>
      </c>
      <c r="C99" s="194" t="s">
        <v>130</v>
      </c>
      <c r="D99" s="218" t="s">
        <v>630</v>
      </c>
      <c r="E99" s="208" t="s">
        <v>145</v>
      </c>
      <c r="F99" s="168" t="s">
        <v>523</v>
      </c>
      <c r="G99" s="167" t="s">
        <v>255</v>
      </c>
      <c r="H99" s="169">
        <v>95</v>
      </c>
      <c r="I99" s="230"/>
      <c r="J99" s="170">
        <f t="shared" si="1"/>
        <v>0</v>
      </c>
      <c r="K99" s="171"/>
      <c r="L99" s="169"/>
      <c r="M99" s="171"/>
      <c r="N99" s="169"/>
      <c r="O99" s="172">
        <v>21</v>
      </c>
      <c r="P99" s="155"/>
    </row>
    <row r="100" spans="1:17" s="33" customFormat="1" ht="13.5" customHeight="1" x14ac:dyDescent="0.15">
      <c r="A100" s="167">
        <v>80</v>
      </c>
      <c r="B100" s="167" t="s">
        <v>129</v>
      </c>
      <c r="C100" s="194" t="s">
        <v>130</v>
      </c>
      <c r="D100" s="218" t="s">
        <v>632</v>
      </c>
      <c r="E100" s="208" t="s">
        <v>148</v>
      </c>
      <c r="F100" s="168" t="s">
        <v>524</v>
      </c>
      <c r="G100" s="167" t="s">
        <v>516</v>
      </c>
      <c r="H100" s="169">
        <v>1</v>
      </c>
      <c r="I100" s="230"/>
      <c r="J100" s="170">
        <f t="shared" si="1"/>
        <v>0</v>
      </c>
      <c r="K100" s="171"/>
      <c r="L100" s="169"/>
      <c r="M100" s="171"/>
      <c r="N100" s="169"/>
      <c r="O100" s="172">
        <v>21</v>
      </c>
      <c r="P100" s="155"/>
    </row>
    <row r="101" spans="1:17" s="33" customFormat="1" ht="13.5" customHeight="1" x14ac:dyDescent="0.15">
      <c r="A101" s="167">
        <v>81</v>
      </c>
      <c r="B101" s="167" t="s">
        <v>129</v>
      </c>
      <c r="C101" s="194" t="s">
        <v>130</v>
      </c>
      <c r="D101" s="218" t="s">
        <v>632</v>
      </c>
      <c r="E101" s="208" t="s">
        <v>151</v>
      </c>
      <c r="F101" s="168" t="s">
        <v>525</v>
      </c>
      <c r="G101" s="167" t="s">
        <v>516</v>
      </c>
      <c r="H101" s="169">
        <v>1</v>
      </c>
      <c r="I101" s="230"/>
      <c r="J101" s="170">
        <f t="shared" si="1"/>
        <v>0</v>
      </c>
      <c r="K101" s="171"/>
      <c r="L101" s="169"/>
      <c r="M101" s="171"/>
      <c r="N101" s="169"/>
      <c r="O101" s="172">
        <v>21</v>
      </c>
      <c r="P101" s="155"/>
    </row>
    <row r="102" spans="1:17" s="33" customFormat="1" ht="13.5" customHeight="1" x14ac:dyDescent="0.15">
      <c r="A102" s="167">
        <v>82</v>
      </c>
      <c r="B102" s="167" t="s">
        <v>129</v>
      </c>
      <c r="C102" s="194" t="s">
        <v>130</v>
      </c>
      <c r="D102" s="218" t="s">
        <v>627</v>
      </c>
      <c r="E102" s="208" t="s">
        <v>153</v>
      </c>
      <c r="F102" s="168" t="s">
        <v>526</v>
      </c>
      <c r="G102" s="167" t="s">
        <v>505</v>
      </c>
      <c r="H102" s="169">
        <v>60</v>
      </c>
      <c r="I102" s="230"/>
      <c r="J102" s="170">
        <f t="shared" si="1"/>
        <v>0</v>
      </c>
      <c r="K102" s="171"/>
      <c r="L102" s="169"/>
      <c r="M102" s="171"/>
      <c r="N102" s="169"/>
      <c r="O102" s="172">
        <v>21</v>
      </c>
      <c r="P102" s="155"/>
    </row>
    <row r="103" spans="1:17" s="33" customFormat="1" ht="13.5" customHeight="1" x14ac:dyDescent="0.15">
      <c r="A103" s="167">
        <v>83</v>
      </c>
      <c r="B103" s="167" t="s">
        <v>129</v>
      </c>
      <c r="C103" s="194" t="s">
        <v>130</v>
      </c>
      <c r="D103" s="218" t="s">
        <v>627</v>
      </c>
      <c r="E103" s="208" t="s">
        <v>353</v>
      </c>
      <c r="F103" s="168" t="s">
        <v>527</v>
      </c>
      <c r="G103" s="167" t="s">
        <v>528</v>
      </c>
      <c r="H103" s="169">
        <v>262</v>
      </c>
      <c r="I103" s="230"/>
      <c r="J103" s="170">
        <f t="shared" si="1"/>
        <v>0</v>
      </c>
      <c r="K103" s="171"/>
      <c r="L103" s="169"/>
      <c r="M103" s="171"/>
      <c r="N103" s="169"/>
      <c r="O103" s="172">
        <v>21</v>
      </c>
      <c r="P103" s="155"/>
    </row>
    <row r="104" spans="1:17" s="33" customFormat="1" ht="13.5" customHeight="1" x14ac:dyDescent="0.15">
      <c r="A104" s="167">
        <v>84</v>
      </c>
      <c r="B104" s="167" t="s">
        <v>129</v>
      </c>
      <c r="C104" s="194" t="s">
        <v>130</v>
      </c>
      <c r="D104" s="218" t="s">
        <v>627</v>
      </c>
      <c r="E104" s="208" t="s">
        <v>355</v>
      </c>
      <c r="F104" s="168" t="s">
        <v>529</v>
      </c>
      <c r="G104" s="167" t="s">
        <v>505</v>
      </c>
      <c r="H104" s="169">
        <v>60</v>
      </c>
      <c r="I104" s="230"/>
      <c r="J104" s="170">
        <f t="shared" si="1"/>
        <v>0</v>
      </c>
      <c r="K104" s="171"/>
      <c r="L104" s="169"/>
      <c r="M104" s="171"/>
      <c r="N104" s="169"/>
      <c r="O104" s="172">
        <v>21</v>
      </c>
      <c r="P104" s="155"/>
    </row>
    <row r="105" spans="1:17" s="33" customFormat="1" ht="13.5" customHeight="1" x14ac:dyDescent="0.15">
      <c r="A105" s="167">
        <v>85</v>
      </c>
      <c r="B105" s="167" t="s">
        <v>129</v>
      </c>
      <c r="C105" s="194" t="s">
        <v>130</v>
      </c>
      <c r="D105" s="218" t="s">
        <v>627</v>
      </c>
      <c r="E105" s="208" t="s">
        <v>357</v>
      </c>
      <c r="F105" s="168" t="s">
        <v>530</v>
      </c>
      <c r="G105" s="167" t="s">
        <v>505</v>
      </c>
      <c r="H105" s="169">
        <v>60</v>
      </c>
      <c r="I105" s="230"/>
      <c r="J105" s="170">
        <f t="shared" si="1"/>
        <v>0</v>
      </c>
      <c r="K105" s="171"/>
      <c r="L105" s="169"/>
      <c r="M105" s="171"/>
      <c r="N105" s="169"/>
      <c r="O105" s="172">
        <v>21</v>
      </c>
      <c r="P105" s="155"/>
    </row>
    <row r="106" spans="1:17" s="33" customFormat="1" ht="13.5" customHeight="1" x14ac:dyDescent="0.15">
      <c r="A106" s="167">
        <v>86</v>
      </c>
      <c r="B106" s="167" t="s">
        <v>129</v>
      </c>
      <c r="C106" s="194" t="s">
        <v>130</v>
      </c>
      <c r="D106" s="218" t="s">
        <v>627</v>
      </c>
      <c r="E106" s="208" t="s">
        <v>360</v>
      </c>
      <c r="F106" s="168" t="s">
        <v>532</v>
      </c>
      <c r="G106" s="167" t="s">
        <v>315</v>
      </c>
      <c r="H106" s="169">
        <v>8</v>
      </c>
      <c r="I106" s="230"/>
      <c r="J106" s="170">
        <f t="shared" si="1"/>
        <v>0</v>
      </c>
      <c r="K106" s="171"/>
      <c r="L106" s="169"/>
      <c r="M106" s="171"/>
      <c r="N106" s="169"/>
      <c r="O106" s="172">
        <v>21</v>
      </c>
      <c r="P106" s="155"/>
    </row>
    <row r="107" spans="1:17" s="33" customFormat="1" ht="13.5" customHeight="1" x14ac:dyDescent="0.15">
      <c r="A107" s="167">
        <v>87</v>
      </c>
      <c r="B107" s="167" t="s">
        <v>129</v>
      </c>
      <c r="C107" s="194" t="s">
        <v>130</v>
      </c>
      <c r="D107" s="218" t="s">
        <v>627</v>
      </c>
      <c r="E107" s="208" t="s">
        <v>362</v>
      </c>
      <c r="F107" s="168" t="s">
        <v>533</v>
      </c>
      <c r="G107" s="167" t="s">
        <v>315</v>
      </c>
      <c r="H107" s="169">
        <v>8</v>
      </c>
      <c r="I107" s="230"/>
      <c r="J107" s="170">
        <f t="shared" si="1"/>
        <v>0</v>
      </c>
      <c r="K107" s="171"/>
      <c r="L107" s="169"/>
      <c r="M107" s="171"/>
      <c r="N107" s="169"/>
      <c r="O107" s="172">
        <v>21</v>
      </c>
      <c r="P107" s="155"/>
    </row>
    <row r="108" spans="1:17" s="33" customFormat="1" ht="13.5" customHeight="1" x14ac:dyDescent="0.15">
      <c r="A108" s="167">
        <v>88</v>
      </c>
      <c r="B108" s="167" t="s">
        <v>129</v>
      </c>
      <c r="C108" s="194" t="s">
        <v>130</v>
      </c>
      <c r="D108" s="218" t="s">
        <v>630</v>
      </c>
      <c r="E108" s="208" t="s">
        <v>364</v>
      </c>
      <c r="F108" s="168" t="s">
        <v>534</v>
      </c>
      <c r="G108" s="194" t="s">
        <v>516</v>
      </c>
      <c r="H108" s="169">
        <v>1</v>
      </c>
      <c r="I108" s="230"/>
      <c r="J108" s="170">
        <f t="shared" si="1"/>
        <v>0</v>
      </c>
      <c r="K108" s="171"/>
      <c r="L108" s="169"/>
      <c r="M108" s="171"/>
      <c r="N108" s="169"/>
      <c r="O108" s="172">
        <v>21</v>
      </c>
      <c r="P108" s="155"/>
    </row>
    <row r="109" spans="1:17" s="33" customFormat="1" ht="13.5" customHeight="1" x14ac:dyDescent="0.15">
      <c r="A109" s="167">
        <v>89</v>
      </c>
      <c r="B109" s="167" t="s">
        <v>129</v>
      </c>
      <c r="C109" s="194" t="s">
        <v>130</v>
      </c>
      <c r="D109" s="218" t="s">
        <v>630</v>
      </c>
      <c r="E109" s="208" t="s">
        <v>366</v>
      </c>
      <c r="F109" s="168" t="s">
        <v>536</v>
      </c>
      <c r="G109" s="167" t="s">
        <v>132</v>
      </c>
      <c r="H109" s="169">
        <v>1</v>
      </c>
      <c r="I109" s="230"/>
      <c r="J109" s="170">
        <f t="shared" si="1"/>
        <v>0</v>
      </c>
      <c r="K109" s="171"/>
      <c r="L109" s="169"/>
      <c r="M109" s="171"/>
      <c r="N109" s="169"/>
      <c r="O109" s="172">
        <v>21</v>
      </c>
      <c r="P109" s="155"/>
    </row>
    <row r="110" spans="1:17" s="33" customFormat="1" ht="13.5" customHeight="1" x14ac:dyDescent="0.15">
      <c r="A110" s="167">
        <v>90</v>
      </c>
      <c r="B110" s="167" t="s">
        <v>129</v>
      </c>
      <c r="C110" s="194" t="s">
        <v>130</v>
      </c>
      <c r="D110" s="218" t="s">
        <v>632</v>
      </c>
      <c r="E110" s="208" t="s">
        <v>368</v>
      </c>
      <c r="F110" s="168" t="s">
        <v>537</v>
      </c>
      <c r="G110" s="167" t="s">
        <v>516</v>
      </c>
      <c r="H110" s="169">
        <v>1</v>
      </c>
      <c r="I110" s="230"/>
      <c r="J110" s="170">
        <f t="shared" si="1"/>
        <v>0</v>
      </c>
      <c r="K110" s="171"/>
      <c r="L110" s="169"/>
      <c r="M110" s="171"/>
      <c r="N110" s="169"/>
      <c r="O110" s="172">
        <v>21</v>
      </c>
      <c r="P110" s="155"/>
    </row>
    <row r="111" spans="1:17" s="153" customFormat="1" ht="12.75" customHeight="1" x14ac:dyDescent="0.15">
      <c r="A111" s="173"/>
      <c r="B111" s="182" t="s">
        <v>129</v>
      </c>
      <c r="C111" s="195" t="s">
        <v>130</v>
      </c>
      <c r="D111" s="219" t="s">
        <v>635</v>
      </c>
      <c r="E111" s="182">
        <v>8</v>
      </c>
      <c r="F111" s="183" t="s">
        <v>551</v>
      </c>
      <c r="G111" s="173"/>
      <c r="H111" s="173"/>
      <c r="I111" s="173"/>
      <c r="J111" s="184">
        <f>SUM(J112:J132)</f>
        <v>0</v>
      </c>
      <c r="K111" s="173"/>
      <c r="L111" s="185"/>
      <c r="M111" s="173"/>
      <c r="N111" s="185"/>
      <c r="O111" s="173"/>
      <c r="Q111" s="160"/>
    </row>
    <row r="112" spans="1:17" s="33" customFormat="1" ht="13.5" customHeight="1" x14ac:dyDescent="0.15">
      <c r="A112" s="167">
        <v>91</v>
      </c>
      <c r="B112" s="167" t="s">
        <v>129</v>
      </c>
      <c r="C112" s="194" t="s">
        <v>130</v>
      </c>
      <c r="D112" s="218" t="s">
        <v>629</v>
      </c>
      <c r="E112" s="208" t="s">
        <v>32</v>
      </c>
      <c r="F112" s="168" t="s">
        <v>552</v>
      </c>
      <c r="G112" s="167" t="s">
        <v>508</v>
      </c>
      <c r="H112" s="169">
        <v>90</v>
      </c>
      <c r="I112" s="230"/>
      <c r="J112" s="170">
        <f t="shared" si="1"/>
        <v>0</v>
      </c>
      <c r="K112" s="171"/>
      <c r="L112" s="169"/>
      <c r="M112" s="171"/>
      <c r="N112" s="169"/>
      <c r="O112" s="172">
        <v>21</v>
      </c>
      <c r="P112" s="155"/>
    </row>
    <row r="113" spans="1:16" s="33" customFormat="1" ht="13.5" customHeight="1" x14ac:dyDescent="0.15">
      <c r="A113" s="167">
        <v>92</v>
      </c>
      <c r="B113" s="167" t="s">
        <v>129</v>
      </c>
      <c r="C113" s="194" t="s">
        <v>130</v>
      </c>
      <c r="D113" s="218" t="s">
        <v>629</v>
      </c>
      <c r="E113" s="208" t="s">
        <v>33</v>
      </c>
      <c r="F113" s="168" t="s">
        <v>507</v>
      </c>
      <c r="G113" s="167" t="s">
        <v>508</v>
      </c>
      <c r="H113" s="169">
        <v>1846</v>
      </c>
      <c r="I113" s="230"/>
      <c r="J113" s="170">
        <f t="shared" si="1"/>
        <v>0</v>
      </c>
      <c r="K113" s="171"/>
      <c r="L113" s="169"/>
      <c r="M113" s="171"/>
      <c r="N113" s="169"/>
      <c r="O113" s="172">
        <v>21</v>
      </c>
      <c r="P113" s="155"/>
    </row>
    <row r="114" spans="1:16" s="33" customFormat="1" ht="13.5" customHeight="1" x14ac:dyDescent="0.15">
      <c r="A114" s="167">
        <v>93</v>
      </c>
      <c r="B114" s="167" t="s">
        <v>129</v>
      </c>
      <c r="C114" s="194" t="s">
        <v>130</v>
      </c>
      <c r="D114" s="218" t="s">
        <v>629</v>
      </c>
      <c r="E114" s="208" t="s">
        <v>34</v>
      </c>
      <c r="F114" s="168" t="s">
        <v>509</v>
      </c>
      <c r="G114" s="167" t="s">
        <v>508</v>
      </c>
      <c r="H114" s="169">
        <v>540</v>
      </c>
      <c r="I114" s="230"/>
      <c r="J114" s="170">
        <f t="shared" si="1"/>
        <v>0</v>
      </c>
      <c r="K114" s="171"/>
      <c r="L114" s="169"/>
      <c r="M114" s="171"/>
      <c r="N114" s="169"/>
      <c r="O114" s="172">
        <v>21</v>
      </c>
      <c r="P114" s="155"/>
    </row>
    <row r="115" spans="1:16" s="33" customFormat="1" ht="13.5" customHeight="1" x14ac:dyDescent="0.15">
      <c r="A115" s="167">
        <v>94</v>
      </c>
      <c r="B115" s="167" t="s">
        <v>129</v>
      </c>
      <c r="C115" s="194" t="s">
        <v>130</v>
      </c>
      <c r="D115" s="218" t="s">
        <v>629</v>
      </c>
      <c r="E115" s="208" t="s">
        <v>35</v>
      </c>
      <c r="F115" s="168" t="s">
        <v>553</v>
      </c>
      <c r="G115" s="167" t="s">
        <v>508</v>
      </c>
      <c r="H115" s="169">
        <v>80</v>
      </c>
      <c r="I115" s="230"/>
      <c r="J115" s="170">
        <f t="shared" si="1"/>
        <v>0</v>
      </c>
      <c r="K115" s="171"/>
      <c r="L115" s="169"/>
      <c r="M115" s="171"/>
      <c r="N115" s="169"/>
      <c r="O115" s="172">
        <v>21</v>
      </c>
      <c r="P115" s="155"/>
    </row>
    <row r="116" spans="1:16" s="33" customFormat="1" ht="13.5" customHeight="1" x14ac:dyDescent="0.15">
      <c r="A116" s="167">
        <v>95</v>
      </c>
      <c r="B116" s="167" t="s">
        <v>129</v>
      </c>
      <c r="C116" s="194" t="s">
        <v>130</v>
      </c>
      <c r="D116" s="218" t="s">
        <v>629</v>
      </c>
      <c r="E116" s="208" t="s">
        <v>36</v>
      </c>
      <c r="F116" s="168" t="s">
        <v>554</v>
      </c>
      <c r="G116" s="167" t="s">
        <v>508</v>
      </c>
      <c r="H116" s="169">
        <v>100</v>
      </c>
      <c r="I116" s="230"/>
      <c r="J116" s="170">
        <f t="shared" si="1"/>
        <v>0</v>
      </c>
      <c r="K116" s="171"/>
      <c r="L116" s="169"/>
      <c r="M116" s="171"/>
      <c r="N116" s="169"/>
      <c r="O116" s="172">
        <v>21</v>
      </c>
      <c r="P116" s="155"/>
    </row>
    <row r="117" spans="1:16" s="33" customFormat="1" ht="13.5" customHeight="1" x14ac:dyDescent="0.15">
      <c r="A117" s="167">
        <v>96</v>
      </c>
      <c r="B117" s="167" t="s">
        <v>129</v>
      </c>
      <c r="C117" s="194" t="s">
        <v>130</v>
      </c>
      <c r="D117" s="218" t="s">
        <v>629</v>
      </c>
      <c r="E117" s="208" t="s">
        <v>139</v>
      </c>
      <c r="F117" s="192" t="s">
        <v>588</v>
      </c>
      <c r="G117" s="167" t="s">
        <v>508</v>
      </c>
      <c r="H117" s="169">
        <v>25</v>
      </c>
      <c r="I117" s="230"/>
      <c r="J117" s="170">
        <f t="shared" ref="J117" si="2">ROUND(H117*I117,2)</f>
        <v>0</v>
      </c>
      <c r="K117" s="171"/>
      <c r="L117" s="169"/>
      <c r="M117" s="171"/>
      <c r="N117" s="169"/>
      <c r="O117" s="172">
        <v>21</v>
      </c>
      <c r="P117" s="155"/>
    </row>
    <row r="118" spans="1:16" s="33" customFormat="1" ht="13.5" customHeight="1" x14ac:dyDescent="0.15">
      <c r="A118" s="167">
        <v>97</v>
      </c>
      <c r="B118" s="167" t="s">
        <v>129</v>
      </c>
      <c r="C118" s="194" t="s">
        <v>130</v>
      </c>
      <c r="D118" s="218" t="s">
        <v>629</v>
      </c>
      <c r="E118" s="208" t="s">
        <v>142</v>
      </c>
      <c r="F118" s="168" t="s">
        <v>555</v>
      </c>
      <c r="G118" s="167" t="s">
        <v>513</v>
      </c>
      <c r="H118" s="169">
        <v>90</v>
      </c>
      <c r="I118" s="230"/>
      <c r="J118" s="170">
        <f t="shared" si="1"/>
        <v>0</v>
      </c>
      <c r="K118" s="171"/>
      <c r="L118" s="169"/>
      <c r="M118" s="171"/>
      <c r="N118" s="169"/>
      <c r="O118" s="172">
        <v>21</v>
      </c>
      <c r="P118" s="155"/>
    </row>
    <row r="119" spans="1:16" s="33" customFormat="1" ht="13.5" customHeight="1" x14ac:dyDescent="0.15">
      <c r="A119" s="167">
        <v>98</v>
      </c>
      <c r="B119" s="167" t="s">
        <v>129</v>
      </c>
      <c r="C119" s="194" t="s">
        <v>130</v>
      </c>
      <c r="D119" s="218" t="s">
        <v>629</v>
      </c>
      <c r="E119" s="208" t="s">
        <v>342</v>
      </c>
      <c r="F119" s="168" t="s">
        <v>556</v>
      </c>
      <c r="G119" s="167" t="s">
        <v>513</v>
      </c>
      <c r="H119" s="169">
        <v>90</v>
      </c>
      <c r="I119" s="230"/>
      <c r="J119" s="170">
        <f t="shared" si="1"/>
        <v>0</v>
      </c>
      <c r="K119" s="171"/>
      <c r="L119" s="169"/>
      <c r="M119" s="171"/>
      <c r="N119" s="169"/>
      <c r="O119" s="172">
        <v>21</v>
      </c>
      <c r="P119" s="155"/>
    </row>
    <row r="120" spans="1:16" s="33" customFormat="1" ht="13.5" customHeight="1" x14ac:dyDescent="0.15">
      <c r="A120" s="167">
        <v>99</v>
      </c>
      <c r="B120" s="167" t="s">
        <v>129</v>
      </c>
      <c r="C120" s="194" t="s">
        <v>130</v>
      </c>
      <c r="D120" s="218" t="s">
        <v>629</v>
      </c>
      <c r="E120" s="208" t="s">
        <v>345</v>
      </c>
      <c r="F120" s="168" t="s">
        <v>512</v>
      </c>
      <c r="G120" s="167" t="s">
        <v>513</v>
      </c>
      <c r="H120" s="169">
        <v>2386</v>
      </c>
      <c r="I120" s="230"/>
      <c r="J120" s="170">
        <f t="shared" si="1"/>
        <v>0</v>
      </c>
      <c r="K120" s="171"/>
      <c r="L120" s="169"/>
      <c r="M120" s="171"/>
      <c r="N120" s="169"/>
      <c r="O120" s="172">
        <v>21</v>
      </c>
      <c r="P120" s="155"/>
    </row>
    <row r="121" spans="1:16" s="33" customFormat="1" ht="13.5" customHeight="1" x14ac:dyDescent="0.15">
      <c r="A121" s="167">
        <v>100</v>
      </c>
      <c r="B121" s="167" t="s">
        <v>129</v>
      </c>
      <c r="C121" s="194" t="s">
        <v>130</v>
      </c>
      <c r="D121" s="218" t="s">
        <v>629</v>
      </c>
      <c r="E121" s="208" t="s">
        <v>347</v>
      </c>
      <c r="F121" s="168" t="s">
        <v>557</v>
      </c>
      <c r="G121" s="167" t="s">
        <v>513</v>
      </c>
      <c r="H121" s="169">
        <v>80</v>
      </c>
      <c r="I121" s="230"/>
      <c r="J121" s="170">
        <f t="shared" si="1"/>
        <v>0</v>
      </c>
      <c r="K121" s="171"/>
      <c r="L121" s="169"/>
      <c r="M121" s="171"/>
      <c r="N121" s="169"/>
      <c r="O121" s="172">
        <v>21</v>
      </c>
      <c r="P121" s="155"/>
    </row>
    <row r="122" spans="1:16" s="33" customFormat="1" ht="13.5" customHeight="1" x14ac:dyDescent="0.15">
      <c r="A122" s="167">
        <v>101</v>
      </c>
      <c r="B122" s="167" t="s">
        <v>129</v>
      </c>
      <c r="C122" s="194" t="s">
        <v>130</v>
      </c>
      <c r="D122" s="218" t="s">
        <v>629</v>
      </c>
      <c r="E122" s="208" t="s">
        <v>145</v>
      </c>
      <c r="F122" s="168" t="s">
        <v>558</v>
      </c>
      <c r="G122" s="167" t="s">
        <v>513</v>
      </c>
      <c r="H122" s="169">
        <v>20</v>
      </c>
      <c r="I122" s="230"/>
      <c r="J122" s="170">
        <f t="shared" si="1"/>
        <v>0</v>
      </c>
      <c r="K122" s="171"/>
      <c r="L122" s="169"/>
      <c r="M122" s="171"/>
      <c r="N122" s="169"/>
      <c r="O122" s="172">
        <v>21</v>
      </c>
      <c r="P122" s="155"/>
    </row>
    <row r="123" spans="1:16" s="33" customFormat="1" ht="13.5" customHeight="1" x14ac:dyDescent="0.15">
      <c r="A123" s="167">
        <v>102</v>
      </c>
      <c r="B123" s="167" t="s">
        <v>129</v>
      </c>
      <c r="C123" s="194" t="s">
        <v>130</v>
      </c>
      <c r="D123" s="218" t="s">
        <v>629</v>
      </c>
      <c r="E123" s="208" t="s">
        <v>148</v>
      </c>
      <c r="F123" s="168" t="s">
        <v>559</v>
      </c>
      <c r="G123" s="167" t="s">
        <v>513</v>
      </c>
      <c r="H123" s="169">
        <v>80</v>
      </c>
      <c r="I123" s="230"/>
      <c r="J123" s="170">
        <f t="shared" si="1"/>
        <v>0</v>
      </c>
      <c r="K123" s="171"/>
      <c r="L123" s="169"/>
      <c r="M123" s="171"/>
      <c r="N123" s="169"/>
      <c r="O123" s="172">
        <v>21</v>
      </c>
      <c r="P123" s="155"/>
    </row>
    <row r="124" spans="1:16" s="33" customFormat="1" ht="13.5" customHeight="1" x14ac:dyDescent="0.15">
      <c r="A124" s="167">
        <v>103</v>
      </c>
      <c r="B124" s="167" t="s">
        <v>129</v>
      </c>
      <c r="C124" s="194" t="s">
        <v>130</v>
      </c>
      <c r="D124" s="218" t="s">
        <v>629</v>
      </c>
      <c r="E124" s="208" t="s">
        <v>151</v>
      </c>
      <c r="F124" s="192" t="s">
        <v>589</v>
      </c>
      <c r="G124" s="194" t="s">
        <v>516</v>
      </c>
      <c r="H124" s="169">
        <v>1</v>
      </c>
      <c r="I124" s="230"/>
      <c r="J124" s="170">
        <f t="shared" si="1"/>
        <v>0</v>
      </c>
      <c r="K124" s="171"/>
      <c r="L124" s="169"/>
      <c r="M124" s="171"/>
      <c r="N124" s="169"/>
      <c r="O124" s="172">
        <v>21</v>
      </c>
      <c r="P124" s="155"/>
    </row>
    <row r="125" spans="1:16" s="33" customFormat="1" ht="13.5" customHeight="1" x14ac:dyDescent="0.15">
      <c r="A125" s="167">
        <v>104</v>
      </c>
      <c r="B125" s="167" t="s">
        <v>129</v>
      </c>
      <c r="C125" s="194" t="s">
        <v>130</v>
      </c>
      <c r="D125" s="218" t="s">
        <v>629</v>
      </c>
      <c r="E125" s="208" t="s">
        <v>153</v>
      </c>
      <c r="F125" s="168" t="s">
        <v>560</v>
      </c>
      <c r="G125" s="167" t="s">
        <v>561</v>
      </c>
      <c r="H125" s="169">
        <v>70</v>
      </c>
      <c r="I125" s="230"/>
      <c r="J125" s="170">
        <f t="shared" si="1"/>
        <v>0</v>
      </c>
      <c r="K125" s="171"/>
      <c r="L125" s="169"/>
      <c r="M125" s="171"/>
      <c r="N125" s="169"/>
      <c r="O125" s="172">
        <v>21</v>
      </c>
      <c r="P125" s="155"/>
    </row>
    <row r="126" spans="1:16" s="33" customFormat="1" ht="13.5" customHeight="1" x14ac:dyDescent="0.15">
      <c r="A126" s="167">
        <v>105</v>
      </c>
      <c r="B126" s="167" t="s">
        <v>129</v>
      </c>
      <c r="C126" s="194" t="s">
        <v>130</v>
      </c>
      <c r="D126" s="218" t="s">
        <v>629</v>
      </c>
      <c r="E126" s="208" t="s">
        <v>353</v>
      </c>
      <c r="F126" s="168" t="s">
        <v>562</v>
      </c>
      <c r="G126" s="167" t="s">
        <v>563</v>
      </c>
      <c r="H126" s="169">
        <v>22</v>
      </c>
      <c r="I126" s="230"/>
      <c r="J126" s="170">
        <f t="shared" si="1"/>
        <v>0</v>
      </c>
      <c r="K126" s="171"/>
      <c r="L126" s="169"/>
      <c r="M126" s="171"/>
      <c r="N126" s="169"/>
      <c r="O126" s="172">
        <v>21</v>
      </c>
      <c r="P126" s="155"/>
    </row>
    <row r="127" spans="1:16" s="33" customFormat="1" ht="13.5" customHeight="1" x14ac:dyDescent="0.15">
      <c r="A127" s="167">
        <v>106</v>
      </c>
      <c r="B127" s="167" t="s">
        <v>129</v>
      </c>
      <c r="C127" s="194" t="s">
        <v>130</v>
      </c>
      <c r="D127" s="218" t="s">
        <v>629</v>
      </c>
      <c r="E127" s="208" t="s">
        <v>355</v>
      </c>
      <c r="F127" s="168" t="s">
        <v>564</v>
      </c>
      <c r="G127" s="167" t="s">
        <v>563</v>
      </c>
      <c r="H127" s="169">
        <v>22</v>
      </c>
      <c r="I127" s="230"/>
      <c r="J127" s="170">
        <f t="shared" si="1"/>
        <v>0</v>
      </c>
      <c r="K127" s="171"/>
      <c r="L127" s="169"/>
      <c r="M127" s="171"/>
      <c r="N127" s="169"/>
      <c r="O127" s="172">
        <v>21</v>
      </c>
      <c r="P127" s="155"/>
    </row>
    <row r="128" spans="1:16" s="33" customFormat="1" ht="13.5" customHeight="1" x14ac:dyDescent="0.15">
      <c r="A128" s="167">
        <v>107</v>
      </c>
      <c r="B128" s="167" t="s">
        <v>129</v>
      </c>
      <c r="C128" s="194" t="s">
        <v>130</v>
      </c>
      <c r="D128" s="218" t="s">
        <v>629</v>
      </c>
      <c r="E128" s="208" t="s">
        <v>357</v>
      </c>
      <c r="F128" s="168" t="s">
        <v>565</v>
      </c>
      <c r="G128" s="167" t="s">
        <v>563</v>
      </c>
      <c r="H128" s="169">
        <v>22</v>
      </c>
      <c r="I128" s="230"/>
      <c r="J128" s="170">
        <f t="shared" si="1"/>
        <v>0</v>
      </c>
      <c r="K128" s="171"/>
      <c r="L128" s="169"/>
      <c r="M128" s="171"/>
      <c r="N128" s="169"/>
      <c r="O128" s="172">
        <v>21</v>
      </c>
      <c r="P128" s="155"/>
    </row>
    <row r="129" spans="1:17" s="33" customFormat="1" ht="13.5" customHeight="1" x14ac:dyDescent="0.15">
      <c r="A129" s="167">
        <v>108</v>
      </c>
      <c r="B129" s="167" t="s">
        <v>129</v>
      </c>
      <c r="C129" s="194" t="s">
        <v>130</v>
      </c>
      <c r="D129" s="218" t="s">
        <v>629</v>
      </c>
      <c r="E129" s="208" t="s">
        <v>360</v>
      </c>
      <c r="F129" s="168" t="s">
        <v>566</v>
      </c>
      <c r="G129" s="167" t="s">
        <v>563</v>
      </c>
      <c r="H129" s="169">
        <v>22</v>
      </c>
      <c r="I129" s="230"/>
      <c r="J129" s="170">
        <f t="shared" si="1"/>
        <v>0</v>
      </c>
      <c r="K129" s="171"/>
      <c r="L129" s="169"/>
      <c r="M129" s="171"/>
      <c r="N129" s="169"/>
      <c r="O129" s="172">
        <v>21</v>
      </c>
      <c r="P129" s="155"/>
    </row>
    <row r="130" spans="1:17" s="33" customFormat="1" ht="13.5" customHeight="1" x14ac:dyDescent="0.15">
      <c r="A130" s="167">
        <v>109</v>
      </c>
      <c r="B130" s="167" t="s">
        <v>129</v>
      </c>
      <c r="C130" s="194" t="s">
        <v>130</v>
      </c>
      <c r="D130" s="218" t="s">
        <v>629</v>
      </c>
      <c r="E130" s="208" t="s">
        <v>362</v>
      </c>
      <c r="F130" s="168" t="s">
        <v>567</v>
      </c>
      <c r="G130" s="167" t="s">
        <v>568</v>
      </c>
      <c r="H130" s="169">
        <v>3900</v>
      </c>
      <c r="I130" s="230"/>
      <c r="J130" s="170">
        <f t="shared" si="1"/>
        <v>0</v>
      </c>
      <c r="K130" s="171"/>
      <c r="L130" s="169"/>
      <c r="M130" s="171"/>
      <c r="N130" s="169"/>
      <c r="O130" s="172">
        <v>21</v>
      </c>
      <c r="P130" s="155"/>
    </row>
    <row r="131" spans="1:17" s="33" customFormat="1" ht="13.5" customHeight="1" x14ac:dyDescent="0.15">
      <c r="A131" s="167">
        <v>110</v>
      </c>
      <c r="B131" s="167" t="s">
        <v>129</v>
      </c>
      <c r="C131" s="194" t="s">
        <v>130</v>
      </c>
      <c r="D131" s="218" t="s">
        <v>629</v>
      </c>
      <c r="E131" s="208" t="s">
        <v>364</v>
      </c>
      <c r="F131" s="168" t="s">
        <v>569</v>
      </c>
      <c r="G131" s="167" t="s">
        <v>132</v>
      </c>
      <c r="H131" s="169">
        <v>60</v>
      </c>
      <c r="I131" s="230"/>
      <c r="J131" s="170">
        <f t="shared" si="1"/>
        <v>0</v>
      </c>
      <c r="K131" s="171"/>
      <c r="L131" s="169"/>
      <c r="M131" s="171"/>
      <c r="N131" s="169"/>
      <c r="O131" s="172">
        <v>21</v>
      </c>
      <c r="P131" s="155"/>
    </row>
    <row r="132" spans="1:17" s="33" customFormat="1" ht="13.5" customHeight="1" x14ac:dyDescent="0.15">
      <c r="A132" s="167">
        <v>111</v>
      </c>
      <c r="B132" s="167" t="s">
        <v>129</v>
      </c>
      <c r="C132" s="194" t="s">
        <v>130</v>
      </c>
      <c r="D132" s="218" t="s">
        <v>629</v>
      </c>
      <c r="E132" s="208" t="s">
        <v>366</v>
      </c>
      <c r="F132" s="168" t="s">
        <v>570</v>
      </c>
      <c r="G132" s="167" t="s">
        <v>502</v>
      </c>
      <c r="H132" s="169">
        <v>4200</v>
      </c>
      <c r="I132" s="230"/>
      <c r="J132" s="170">
        <f t="shared" si="1"/>
        <v>0</v>
      </c>
      <c r="K132" s="171"/>
      <c r="L132" s="169"/>
      <c r="M132" s="171"/>
      <c r="N132" s="169"/>
      <c r="O132" s="172">
        <v>21</v>
      </c>
      <c r="P132" s="155"/>
    </row>
    <row r="133" spans="1:17" s="153" customFormat="1" ht="12.75" customHeight="1" x14ac:dyDescent="0.15">
      <c r="A133" s="173"/>
      <c r="B133" s="182" t="s">
        <v>129</v>
      </c>
      <c r="C133" s="195" t="s">
        <v>130</v>
      </c>
      <c r="D133" s="219" t="s">
        <v>635</v>
      </c>
      <c r="E133" s="182">
        <v>9</v>
      </c>
      <c r="F133" s="183" t="s">
        <v>571</v>
      </c>
      <c r="G133" s="173"/>
      <c r="H133" s="173"/>
      <c r="I133" s="173"/>
      <c r="J133" s="184">
        <f>SUM(J134:J138)</f>
        <v>0</v>
      </c>
      <c r="K133" s="173"/>
      <c r="L133" s="185"/>
      <c r="M133" s="173"/>
      <c r="N133" s="185"/>
      <c r="O133" s="173"/>
      <c r="Q133" s="160"/>
    </row>
    <row r="134" spans="1:17" s="33" customFormat="1" ht="13.5" customHeight="1" x14ac:dyDescent="0.15">
      <c r="A134" s="167">
        <v>112</v>
      </c>
      <c r="B134" s="167" t="s">
        <v>129</v>
      </c>
      <c r="C134" s="194" t="s">
        <v>130</v>
      </c>
      <c r="D134" s="218" t="s">
        <v>629</v>
      </c>
      <c r="E134" s="208" t="s">
        <v>32</v>
      </c>
      <c r="F134" s="168" t="s">
        <v>572</v>
      </c>
      <c r="G134" s="167" t="s">
        <v>508</v>
      </c>
      <c r="H134" s="169">
        <v>144</v>
      </c>
      <c r="I134" s="230"/>
      <c r="J134" s="170">
        <f t="shared" si="1"/>
        <v>0</v>
      </c>
      <c r="K134" s="171"/>
      <c r="L134" s="169"/>
      <c r="M134" s="171"/>
      <c r="N134" s="169"/>
      <c r="O134" s="172">
        <v>21</v>
      </c>
      <c r="P134" s="155"/>
    </row>
    <row r="135" spans="1:17" s="33" customFormat="1" ht="13.5" customHeight="1" x14ac:dyDescent="0.15">
      <c r="A135" s="167">
        <v>113</v>
      </c>
      <c r="B135" s="167" t="s">
        <v>129</v>
      </c>
      <c r="C135" s="194" t="s">
        <v>130</v>
      </c>
      <c r="D135" s="218" t="s">
        <v>629</v>
      </c>
      <c r="E135" s="208" t="s">
        <v>33</v>
      </c>
      <c r="F135" s="168" t="s">
        <v>512</v>
      </c>
      <c r="G135" s="167" t="s">
        <v>513</v>
      </c>
      <c r="H135" s="169">
        <v>144</v>
      </c>
      <c r="I135" s="230"/>
      <c r="J135" s="170">
        <f t="shared" si="1"/>
        <v>0</v>
      </c>
      <c r="K135" s="171"/>
      <c r="L135" s="169"/>
      <c r="M135" s="171"/>
      <c r="N135" s="169"/>
      <c r="O135" s="172">
        <v>21</v>
      </c>
      <c r="P135" s="155"/>
    </row>
    <row r="136" spans="1:17" s="33" customFormat="1" ht="13.5" customHeight="1" x14ac:dyDescent="0.15">
      <c r="A136" s="167">
        <v>114</v>
      </c>
      <c r="B136" s="167" t="s">
        <v>129</v>
      </c>
      <c r="C136" s="194" t="s">
        <v>130</v>
      </c>
      <c r="D136" s="218" t="s">
        <v>629</v>
      </c>
      <c r="E136" s="208" t="s">
        <v>34</v>
      </c>
      <c r="F136" s="168" t="s">
        <v>567</v>
      </c>
      <c r="G136" s="167" t="s">
        <v>568</v>
      </c>
      <c r="H136" s="169">
        <v>240</v>
      </c>
      <c r="I136" s="230"/>
      <c r="J136" s="170">
        <f t="shared" si="1"/>
        <v>0</v>
      </c>
      <c r="K136" s="171"/>
      <c r="L136" s="169"/>
      <c r="M136" s="171"/>
      <c r="N136" s="169"/>
      <c r="O136" s="172">
        <v>21</v>
      </c>
      <c r="P136" s="155"/>
    </row>
    <row r="137" spans="1:17" s="33" customFormat="1" ht="13.5" customHeight="1" x14ac:dyDescent="0.15">
      <c r="A137" s="167">
        <v>115</v>
      </c>
      <c r="B137" s="167" t="s">
        <v>129</v>
      </c>
      <c r="C137" s="194" t="s">
        <v>130</v>
      </c>
      <c r="D137" s="218" t="s">
        <v>629</v>
      </c>
      <c r="E137" s="208" t="s">
        <v>35</v>
      </c>
      <c r="F137" s="168" t="s">
        <v>569</v>
      </c>
      <c r="G137" s="167" t="s">
        <v>132</v>
      </c>
      <c r="H137" s="169">
        <v>36</v>
      </c>
      <c r="I137" s="230"/>
      <c r="J137" s="170">
        <f t="shared" si="1"/>
        <v>0</v>
      </c>
      <c r="K137" s="171"/>
      <c r="L137" s="169"/>
      <c r="M137" s="171"/>
      <c r="N137" s="169"/>
      <c r="O137" s="172">
        <v>21</v>
      </c>
      <c r="P137" s="155"/>
    </row>
    <row r="138" spans="1:17" s="33" customFormat="1" ht="13.5" customHeight="1" x14ac:dyDescent="0.15">
      <c r="A138" s="167">
        <v>116</v>
      </c>
      <c r="B138" s="167" t="s">
        <v>129</v>
      </c>
      <c r="C138" s="194" t="s">
        <v>130</v>
      </c>
      <c r="D138" s="218" t="s">
        <v>629</v>
      </c>
      <c r="E138" s="208" t="s">
        <v>36</v>
      </c>
      <c r="F138" s="168" t="s">
        <v>570</v>
      </c>
      <c r="G138" s="167" t="s">
        <v>502</v>
      </c>
      <c r="H138" s="169">
        <v>560</v>
      </c>
      <c r="I138" s="230"/>
      <c r="J138" s="170">
        <f t="shared" si="1"/>
        <v>0</v>
      </c>
      <c r="K138" s="171"/>
      <c r="L138" s="169"/>
      <c r="M138" s="171"/>
      <c r="N138" s="169"/>
      <c r="O138" s="172">
        <v>21</v>
      </c>
      <c r="P138" s="155"/>
    </row>
    <row r="139" spans="1:17" s="153" customFormat="1" ht="12.75" customHeight="1" x14ac:dyDescent="0.15">
      <c r="A139" s="167"/>
      <c r="B139" s="182" t="s">
        <v>129</v>
      </c>
      <c r="C139" s="195" t="s">
        <v>130</v>
      </c>
      <c r="D139" s="219" t="s">
        <v>626</v>
      </c>
      <c r="E139" s="182">
        <v>10</v>
      </c>
      <c r="F139" s="183" t="s">
        <v>573</v>
      </c>
      <c r="G139" s="173"/>
      <c r="H139" s="173"/>
      <c r="I139" s="173"/>
      <c r="J139" s="184">
        <f>SUM(J140:J152)</f>
        <v>0</v>
      </c>
      <c r="K139" s="173"/>
      <c r="L139" s="185"/>
      <c r="M139" s="173"/>
      <c r="N139" s="185"/>
      <c r="O139" s="173"/>
      <c r="Q139" s="160"/>
    </row>
    <row r="140" spans="1:17" s="33" customFormat="1" ht="13.5" customHeight="1" x14ac:dyDescent="0.15">
      <c r="A140" s="167">
        <v>117</v>
      </c>
      <c r="B140" s="167" t="s">
        <v>129</v>
      </c>
      <c r="C140" s="194" t="s">
        <v>130</v>
      </c>
      <c r="D140" s="218" t="s">
        <v>626</v>
      </c>
      <c r="E140" s="208" t="s">
        <v>32</v>
      </c>
      <c r="F140" s="168" t="s">
        <v>574</v>
      </c>
      <c r="G140" s="167" t="s">
        <v>516</v>
      </c>
      <c r="H140" s="169">
        <v>4</v>
      </c>
      <c r="I140" s="230"/>
      <c r="J140" s="170">
        <f t="shared" si="1"/>
        <v>0</v>
      </c>
      <c r="K140" s="171"/>
      <c r="L140" s="169"/>
      <c r="M140" s="171"/>
      <c r="N140" s="169"/>
      <c r="O140" s="172">
        <v>21</v>
      </c>
      <c r="P140" s="155"/>
    </row>
    <row r="141" spans="1:17" s="33" customFormat="1" ht="13.5" customHeight="1" x14ac:dyDescent="0.15">
      <c r="A141" s="167">
        <v>118</v>
      </c>
      <c r="B141" s="167" t="s">
        <v>129</v>
      </c>
      <c r="C141" s="194" t="s">
        <v>130</v>
      </c>
      <c r="D141" s="218" t="s">
        <v>626</v>
      </c>
      <c r="E141" s="208" t="s">
        <v>33</v>
      </c>
      <c r="F141" s="168" t="s">
        <v>575</v>
      </c>
      <c r="G141" s="167" t="s">
        <v>576</v>
      </c>
      <c r="H141" s="169">
        <v>350</v>
      </c>
      <c r="I141" s="230"/>
      <c r="J141" s="170">
        <f t="shared" si="1"/>
        <v>0</v>
      </c>
      <c r="K141" s="171"/>
      <c r="L141" s="169"/>
      <c r="M141" s="171"/>
      <c r="N141" s="169"/>
      <c r="O141" s="172">
        <v>21</v>
      </c>
      <c r="P141" s="155"/>
    </row>
    <row r="142" spans="1:17" s="33" customFormat="1" ht="13.5" customHeight="1" x14ac:dyDescent="0.15">
      <c r="A142" s="167">
        <v>119</v>
      </c>
      <c r="B142" s="167" t="s">
        <v>129</v>
      </c>
      <c r="C142" s="194" t="s">
        <v>130</v>
      </c>
      <c r="D142" s="218" t="s">
        <v>626</v>
      </c>
      <c r="E142" s="208" t="s">
        <v>34</v>
      </c>
      <c r="F142" s="168" t="s">
        <v>577</v>
      </c>
      <c r="G142" s="167" t="s">
        <v>576</v>
      </c>
      <c r="H142" s="169">
        <v>2400</v>
      </c>
      <c r="I142" s="230"/>
      <c r="J142" s="170">
        <f t="shared" si="1"/>
        <v>0</v>
      </c>
      <c r="K142" s="171"/>
      <c r="L142" s="169"/>
      <c r="M142" s="171"/>
      <c r="N142" s="169"/>
      <c r="O142" s="172">
        <v>21</v>
      </c>
      <c r="P142" s="155"/>
    </row>
    <row r="143" spans="1:17" s="33" customFormat="1" ht="13.5" customHeight="1" x14ac:dyDescent="0.15">
      <c r="A143" s="167">
        <v>120</v>
      </c>
      <c r="B143" s="167" t="s">
        <v>129</v>
      </c>
      <c r="C143" s="194" t="s">
        <v>130</v>
      </c>
      <c r="D143" s="218" t="s">
        <v>626</v>
      </c>
      <c r="E143" s="208" t="s">
        <v>35</v>
      </c>
      <c r="F143" s="168" t="s">
        <v>578</v>
      </c>
      <c r="G143" s="167" t="s">
        <v>576</v>
      </c>
      <c r="H143" s="169">
        <v>550</v>
      </c>
      <c r="I143" s="230"/>
      <c r="J143" s="170">
        <f t="shared" si="1"/>
        <v>0</v>
      </c>
      <c r="K143" s="171"/>
      <c r="L143" s="169"/>
      <c r="M143" s="171"/>
      <c r="N143" s="169"/>
      <c r="O143" s="172">
        <v>21</v>
      </c>
      <c r="P143" s="155"/>
    </row>
    <row r="144" spans="1:17" s="33" customFormat="1" ht="13.5" customHeight="1" x14ac:dyDescent="0.15">
      <c r="A144" s="167">
        <v>121</v>
      </c>
      <c r="B144" s="167" t="s">
        <v>129</v>
      </c>
      <c r="C144" s="194" t="s">
        <v>130</v>
      </c>
      <c r="D144" s="218" t="s">
        <v>626</v>
      </c>
      <c r="E144" s="208" t="s">
        <v>36</v>
      </c>
      <c r="F144" s="168" t="s">
        <v>579</v>
      </c>
      <c r="G144" s="167" t="s">
        <v>576</v>
      </c>
      <c r="H144" s="169">
        <v>240</v>
      </c>
      <c r="I144" s="230"/>
      <c r="J144" s="170">
        <f t="shared" si="1"/>
        <v>0</v>
      </c>
      <c r="K144" s="171"/>
      <c r="L144" s="169"/>
      <c r="M144" s="171"/>
      <c r="N144" s="169"/>
      <c r="O144" s="172">
        <v>21</v>
      </c>
      <c r="P144" s="155"/>
    </row>
    <row r="145" spans="1:16" s="33" customFormat="1" ht="13.5" customHeight="1" x14ac:dyDescent="0.15">
      <c r="A145" s="167">
        <v>122</v>
      </c>
      <c r="B145" s="167" t="s">
        <v>129</v>
      </c>
      <c r="C145" s="194" t="s">
        <v>130</v>
      </c>
      <c r="D145" s="218" t="s">
        <v>626</v>
      </c>
      <c r="E145" s="208" t="s">
        <v>139</v>
      </c>
      <c r="F145" s="168" t="s">
        <v>580</v>
      </c>
      <c r="G145" s="167" t="s">
        <v>576</v>
      </c>
      <c r="H145" s="169">
        <v>480</v>
      </c>
      <c r="I145" s="230"/>
      <c r="J145" s="170">
        <f t="shared" si="1"/>
        <v>0</v>
      </c>
      <c r="K145" s="171"/>
      <c r="L145" s="169"/>
      <c r="M145" s="171"/>
      <c r="N145" s="169"/>
      <c r="O145" s="172">
        <v>21</v>
      </c>
      <c r="P145" s="155"/>
    </row>
    <row r="146" spans="1:16" s="33" customFormat="1" ht="13.5" customHeight="1" x14ac:dyDescent="0.15">
      <c r="A146" s="167">
        <v>123</v>
      </c>
      <c r="B146" s="167" t="s">
        <v>129</v>
      </c>
      <c r="C146" s="194" t="s">
        <v>130</v>
      </c>
      <c r="D146" s="218" t="s">
        <v>626</v>
      </c>
      <c r="E146" s="208" t="s">
        <v>142</v>
      </c>
      <c r="F146" s="168" t="s">
        <v>581</v>
      </c>
      <c r="G146" s="167" t="s">
        <v>576</v>
      </c>
      <c r="H146" s="169">
        <v>360</v>
      </c>
      <c r="I146" s="230"/>
      <c r="J146" s="170">
        <f t="shared" si="1"/>
        <v>0</v>
      </c>
      <c r="K146" s="171"/>
      <c r="L146" s="169"/>
      <c r="M146" s="171"/>
      <c r="N146" s="169"/>
      <c r="O146" s="172">
        <v>21</v>
      </c>
      <c r="P146" s="155"/>
    </row>
    <row r="147" spans="1:16" s="33" customFormat="1" ht="13.5" customHeight="1" x14ac:dyDescent="0.15">
      <c r="A147" s="167">
        <v>124</v>
      </c>
      <c r="B147" s="167" t="s">
        <v>129</v>
      </c>
      <c r="C147" s="194" t="s">
        <v>130</v>
      </c>
      <c r="D147" s="218" t="s">
        <v>626</v>
      </c>
      <c r="E147" s="208" t="s">
        <v>342</v>
      </c>
      <c r="F147" s="168" t="s">
        <v>582</v>
      </c>
      <c r="G147" s="167" t="s">
        <v>576</v>
      </c>
      <c r="H147" s="169">
        <v>208</v>
      </c>
      <c r="I147" s="230"/>
      <c r="J147" s="170">
        <f t="shared" si="1"/>
        <v>0</v>
      </c>
      <c r="K147" s="171"/>
      <c r="L147" s="169"/>
      <c r="M147" s="171"/>
      <c r="N147" s="169"/>
      <c r="O147" s="172">
        <v>21</v>
      </c>
      <c r="P147" s="155"/>
    </row>
    <row r="148" spans="1:16" s="33" customFormat="1" ht="13.5" customHeight="1" x14ac:dyDescent="0.15">
      <c r="A148" s="167">
        <v>125</v>
      </c>
      <c r="B148" s="167" t="s">
        <v>129</v>
      </c>
      <c r="C148" s="194" t="s">
        <v>130</v>
      </c>
      <c r="D148" s="218" t="s">
        <v>626</v>
      </c>
      <c r="E148" s="208" t="s">
        <v>345</v>
      </c>
      <c r="F148" s="168" t="s">
        <v>583</v>
      </c>
      <c r="G148" s="167" t="s">
        <v>576</v>
      </c>
      <c r="H148" s="169">
        <v>40</v>
      </c>
      <c r="I148" s="230"/>
      <c r="J148" s="170">
        <f t="shared" si="1"/>
        <v>0</v>
      </c>
      <c r="K148" s="171"/>
      <c r="L148" s="169"/>
      <c r="M148" s="171"/>
      <c r="N148" s="169"/>
      <c r="O148" s="172">
        <v>21</v>
      </c>
      <c r="P148" s="155"/>
    </row>
    <row r="149" spans="1:16" s="33" customFormat="1" ht="13.5" customHeight="1" x14ac:dyDescent="0.15">
      <c r="A149" s="167">
        <v>126</v>
      </c>
      <c r="B149" s="167" t="s">
        <v>129</v>
      </c>
      <c r="C149" s="194" t="s">
        <v>130</v>
      </c>
      <c r="D149" s="218" t="s">
        <v>626</v>
      </c>
      <c r="E149" s="208" t="s">
        <v>347</v>
      </c>
      <c r="F149" s="168" t="s">
        <v>584</v>
      </c>
      <c r="G149" s="167" t="s">
        <v>576</v>
      </c>
      <c r="H149" s="169">
        <v>240</v>
      </c>
      <c r="I149" s="230"/>
      <c r="J149" s="170">
        <f t="shared" ref="J149:J152" si="3">ROUND(H149*I149,2)</f>
        <v>0</v>
      </c>
      <c r="K149" s="171"/>
      <c r="L149" s="169"/>
      <c r="M149" s="171"/>
      <c r="N149" s="169"/>
      <c r="O149" s="172">
        <v>21</v>
      </c>
      <c r="P149" s="155"/>
    </row>
    <row r="150" spans="1:16" s="33" customFormat="1" ht="13.5" customHeight="1" x14ac:dyDescent="0.15">
      <c r="A150" s="167">
        <v>127</v>
      </c>
      <c r="B150" s="167" t="s">
        <v>129</v>
      </c>
      <c r="C150" s="194" t="s">
        <v>130</v>
      </c>
      <c r="D150" s="218" t="s">
        <v>626</v>
      </c>
      <c r="E150" s="208" t="s">
        <v>145</v>
      </c>
      <c r="F150" s="168" t="s">
        <v>585</v>
      </c>
      <c r="G150" s="167" t="s">
        <v>502</v>
      </c>
      <c r="H150" s="169">
        <v>23100</v>
      </c>
      <c r="I150" s="230"/>
      <c r="J150" s="170">
        <f t="shared" si="3"/>
        <v>0</v>
      </c>
      <c r="K150" s="171"/>
      <c r="L150" s="169"/>
      <c r="M150" s="171"/>
      <c r="N150" s="169"/>
      <c r="O150" s="172">
        <v>21</v>
      </c>
      <c r="P150" s="155"/>
    </row>
    <row r="151" spans="1:16" s="33" customFormat="1" ht="13.5" customHeight="1" x14ac:dyDescent="0.15">
      <c r="A151" s="167">
        <v>128</v>
      </c>
      <c r="B151" s="167" t="s">
        <v>129</v>
      </c>
      <c r="C151" s="194" t="s">
        <v>130</v>
      </c>
      <c r="D151" s="218" t="s">
        <v>626</v>
      </c>
      <c r="E151" s="208" t="s">
        <v>148</v>
      </c>
      <c r="F151" s="168" t="s">
        <v>586</v>
      </c>
      <c r="G151" s="167" t="s">
        <v>576</v>
      </c>
      <c r="H151" s="169">
        <v>148</v>
      </c>
      <c r="I151" s="230"/>
      <c r="J151" s="170">
        <f t="shared" si="3"/>
        <v>0</v>
      </c>
      <c r="K151" s="171"/>
      <c r="L151" s="169"/>
      <c r="M151" s="171"/>
      <c r="N151" s="169"/>
      <c r="O151" s="172">
        <v>21</v>
      </c>
      <c r="P151" s="155"/>
    </row>
    <row r="152" spans="1:16" s="33" customFormat="1" ht="13.5" customHeight="1" x14ac:dyDescent="0.15">
      <c r="A152" s="167"/>
      <c r="B152" s="167" t="s">
        <v>129</v>
      </c>
      <c r="C152" s="194" t="s">
        <v>130</v>
      </c>
      <c r="D152" s="218" t="s">
        <v>626</v>
      </c>
      <c r="E152" s="208" t="s">
        <v>151</v>
      </c>
      <c r="F152" s="168" t="s">
        <v>587</v>
      </c>
      <c r="G152" s="167" t="s">
        <v>576</v>
      </c>
      <c r="H152" s="169">
        <v>48</v>
      </c>
      <c r="I152" s="230"/>
      <c r="J152" s="170">
        <f t="shared" si="3"/>
        <v>0</v>
      </c>
      <c r="K152" s="171"/>
      <c r="L152" s="169"/>
      <c r="M152" s="171"/>
      <c r="N152" s="169"/>
      <c r="O152" s="172">
        <v>21</v>
      </c>
      <c r="P152" s="155"/>
    </row>
    <row r="153" spans="1:16" s="156" customFormat="1" ht="12.75" customHeight="1" x14ac:dyDescent="0.15">
      <c r="D153" s="24"/>
      <c r="E153" s="205"/>
      <c r="F153" s="157" t="s">
        <v>25</v>
      </c>
      <c r="J153" s="158">
        <f>J15+J19+J26+J32+J50+J74+J88+J111+J133+J139</f>
        <v>0</v>
      </c>
      <c r="L153" s="159" t="e">
        <f>L14</f>
        <v>#REF!</v>
      </c>
      <c r="N153" s="159" t="e">
        <f>N14</f>
        <v>#REF!</v>
      </c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77" fitToHeight="2" orientation="portrait" blackAndWhite="1" r:id="rId1"/>
  <headerFooter alignWithMargins="0">
    <oddFooter>&amp;C   Strana &amp;P 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28" workbookViewId="0"/>
  </sheetViews>
  <sheetFormatPr defaultRowHeight="12.75" customHeight="1" x14ac:dyDescent="0.15"/>
  <cols>
    <col min="1" max="1" width="2.83203125" style="24" customWidth="1"/>
    <col min="2" max="2" width="2.1640625" style="24" customWidth="1"/>
    <col min="3" max="3" width="3.1640625" style="24" customWidth="1"/>
    <col min="4" max="4" width="8" style="24" customWidth="1"/>
    <col min="5" max="5" width="15.83203125" style="24" customWidth="1"/>
    <col min="6" max="6" width="0.6640625" style="24" customWidth="1"/>
    <col min="7" max="7" width="3" style="24" customWidth="1"/>
    <col min="8" max="8" width="3.1640625" style="24" customWidth="1"/>
    <col min="9" max="9" width="11.33203125" style="24" customWidth="1"/>
    <col min="10" max="10" width="15.83203125" style="24" customWidth="1"/>
    <col min="11" max="11" width="0.83203125" style="24" customWidth="1"/>
    <col min="12" max="12" width="2.83203125" style="24" customWidth="1"/>
    <col min="13" max="13" width="3.33203125" style="24" customWidth="1"/>
    <col min="14" max="14" width="2.33203125" style="24" customWidth="1"/>
    <col min="15" max="15" width="14.83203125" style="24" customWidth="1"/>
    <col min="16" max="16" width="3.33203125" style="24" customWidth="1"/>
    <col min="17" max="17" width="2.33203125" style="24" customWidth="1"/>
    <col min="18" max="18" width="15.83203125" style="24" customWidth="1"/>
    <col min="19" max="19" width="0.6640625" style="24" customWidth="1"/>
    <col min="20" max="16384" width="9.33203125" style="24"/>
  </cols>
  <sheetData>
    <row r="1" spans="1:19" ht="12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3.25" customHeight="1" x14ac:dyDescent="0.35">
      <c r="A2" s="21"/>
      <c r="B2" s="22"/>
      <c r="C2" s="22"/>
      <c r="D2" s="22"/>
      <c r="E2" s="22"/>
      <c r="F2" s="22"/>
      <c r="G2" s="25" t="s">
        <v>37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2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8.2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24" customHeight="1" x14ac:dyDescent="0.15">
      <c r="A5" s="32"/>
      <c r="B5" s="33" t="s">
        <v>38</v>
      </c>
      <c r="C5" s="33"/>
      <c r="D5" s="33"/>
      <c r="E5" s="220" t="str">
        <f>'Bruntál - ALFA PLASTIK - T 62'!C3</f>
        <v>Bruntál - ALFA PLASTIK - TG2 - projekt sanace</v>
      </c>
      <c r="F5" s="221"/>
      <c r="G5" s="221"/>
      <c r="H5" s="221"/>
      <c r="I5" s="221"/>
      <c r="J5" s="222"/>
      <c r="K5" s="33"/>
      <c r="L5" s="33"/>
      <c r="M5" s="33"/>
      <c r="N5" s="33"/>
      <c r="O5" s="33" t="s">
        <v>39</v>
      </c>
      <c r="P5" s="34" t="s">
        <v>40</v>
      </c>
      <c r="Q5" s="35"/>
      <c r="R5" s="36"/>
      <c r="S5" s="37"/>
    </row>
    <row r="6" spans="1:19" ht="17.25" hidden="1" customHeight="1" x14ac:dyDescent="0.15">
      <c r="A6" s="32"/>
      <c r="B6" s="33" t="s">
        <v>41</v>
      </c>
      <c r="C6" s="33"/>
      <c r="D6" s="33"/>
      <c r="E6" s="38" t="s">
        <v>19</v>
      </c>
      <c r="F6" s="33"/>
      <c r="G6" s="33"/>
      <c r="H6" s="33"/>
      <c r="I6" s="33"/>
      <c r="J6" s="39"/>
      <c r="K6" s="33"/>
      <c r="L6" s="33"/>
      <c r="M6" s="33"/>
      <c r="N6" s="33"/>
      <c r="O6" s="33"/>
      <c r="P6" s="40"/>
      <c r="Q6" s="41"/>
      <c r="R6" s="39"/>
      <c r="S6" s="37"/>
    </row>
    <row r="7" spans="1:19" ht="24" customHeight="1" x14ac:dyDescent="0.15">
      <c r="A7" s="32"/>
      <c r="B7" s="33" t="s">
        <v>42</v>
      </c>
      <c r="C7" s="33"/>
      <c r="D7" s="33"/>
      <c r="E7" s="223" t="str">
        <f>'Bruntál - ALFA PLASTIK - T 62'!C10</f>
        <v xml:space="preserve">    SO 00 Vedlejší a ostatní náklady   </v>
      </c>
      <c r="F7" s="224"/>
      <c r="G7" s="224"/>
      <c r="H7" s="224"/>
      <c r="I7" s="224"/>
      <c r="J7" s="225"/>
      <c r="K7" s="33"/>
      <c r="L7" s="33"/>
      <c r="M7" s="33"/>
      <c r="N7" s="33"/>
      <c r="O7" s="33" t="s">
        <v>43</v>
      </c>
      <c r="P7" s="42"/>
      <c r="Q7" s="41"/>
      <c r="R7" s="39"/>
      <c r="S7" s="37"/>
    </row>
    <row r="8" spans="1:19" ht="17.25" hidden="1" customHeight="1" x14ac:dyDescent="0.15">
      <c r="A8" s="32"/>
      <c r="B8" s="33" t="s">
        <v>44</v>
      </c>
      <c r="C8" s="33"/>
      <c r="D8" s="33"/>
      <c r="E8" s="38" t="s">
        <v>20</v>
      </c>
      <c r="F8" s="33"/>
      <c r="G8" s="33"/>
      <c r="H8" s="33"/>
      <c r="I8" s="33"/>
      <c r="J8" s="39"/>
      <c r="K8" s="33"/>
      <c r="L8" s="33"/>
      <c r="M8" s="33"/>
      <c r="N8" s="33"/>
      <c r="O8" s="33"/>
      <c r="P8" s="40"/>
      <c r="Q8" s="41"/>
      <c r="R8" s="39"/>
      <c r="S8" s="37"/>
    </row>
    <row r="9" spans="1:19" ht="24" customHeight="1" x14ac:dyDescent="0.15">
      <c r="A9" s="32"/>
      <c r="B9" s="33" t="s">
        <v>45</v>
      </c>
      <c r="C9" s="33"/>
      <c r="D9" s="33"/>
      <c r="E9" s="226" t="s">
        <v>40</v>
      </c>
      <c r="F9" s="227"/>
      <c r="G9" s="227"/>
      <c r="H9" s="227"/>
      <c r="I9" s="227"/>
      <c r="J9" s="228"/>
      <c r="K9" s="33"/>
      <c r="L9" s="33"/>
      <c r="M9" s="33"/>
      <c r="N9" s="33"/>
      <c r="O9" s="33" t="s">
        <v>46</v>
      </c>
      <c r="P9" s="229"/>
      <c r="Q9" s="227"/>
      <c r="R9" s="228"/>
      <c r="S9" s="37"/>
    </row>
    <row r="10" spans="1:19" ht="17.25" hidden="1" customHeight="1" x14ac:dyDescent="0.15">
      <c r="A10" s="32"/>
      <c r="B10" s="33" t="s">
        <v>47</v>
      </c>
      <c r="C10" s="33"/>
      <c r="D10" s="33"/>
      <c r="E10" s="43" t="s">
        <v>40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1"/>
      <c r="Q10" s="41"/>
      <c r="R10" s="33"/>
      <c r="S10" s="37"/>
    </row>
    <row r="11" spans="1:19" ht="17.25" hidden="1" customHeight="1" x14ac:dyDescent="0.15">
      <c r="A11" s="32"/>
      <c r="B11" s="33" t="s">
        <v>48</v>
      </c>
      <c r="C11" s="33"/>
      <c r="D11" s="33"/>
      <c r="E11" s="43" t="s">
        <v>40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1"/>
      <c r="R11" s="33"/>
      <c r="S11" s="37"/>
    </row>
    <row r="12" spans="1:19" ht="17.25" hidden="1" customHeight="1" x14ac:dyDescent="0.15">
      <c r="A12" s="32"/>
      <c r="B12" s="33" t="s">
        <v>49</v>
      </c>
      <c r="C12" s="33"/>
      <c r="D12" s="33"/>
      <c r="E12" s="4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1"/>
      <c r="Q12" s="41"/>
      <c r="R12" s="33"/>
      <c r="S12" s="37"/>
    </row>
    <row r="13" spans="1:19" ht="17.25" hidden="1" customHeight="1" x14ac:dyDescent="0.15">
      <c r="A13" s="32"/>
      <c r="B13" s="33"/>
      <c r="C13" s="33"/>
      <c r="D13" s="33"/>
      <c r="E13" s="43" t="s">
        <v>40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33"/>
      <c r="S13" s="37"/>
    </row>
    <row r="14" spans="1:19" ht="17.25" hidden="1" customHeight="1" x14ac:dyDescent="0.15">
      <c r="A14" s="32"/>
      <c r="B14" s="33"/>
      <c r="C14" s="33"/>
      <c r="D14" s="33"/>
      <c r="E14" s="43" t="s">
        <v>40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33"/>
      <c r="S14" s="37"/>
    </row>
    <row r="15" spans="1:19" ht="17.25" hidden="1" customHeight="1" x14ac:dyDescent="0.15">
      <c r="A15" s="32"/>
      <c r="B15" s="33"/>
      <c r="C15" s="33"/>
      <c r="D15" s="33"/>
      <c r="E15" s="43" t="s">
        <v>40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33"/>
      <c r="S15" s="37"/>
    </row>
    <row r="16" spans="1:19" ht="17.25" hidden="1" customHeight="1" x14ac:dyDescent="0.15">
      <c r="A16" s="32"/>
      <c r="B16" s="33"/>
      <c r="C16" s="33"/>
      <c r="D16" s="33"/>
      <c r="E16" s="43" t="s">
        <v>40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33"/>
      <c r="S16" s="37"/>
    </row>
    <row r="17" spans="1:19" ht="17.25" hidden="1" customHeight="1" x14ac:dyDescent="0.15">
      <c r="A17" s="32"/>
      <c r="B17" s="33"/>
      <c r="C17" s="33"/>
      <c r="D17" s="33"/>
      <c r="E17" s="43" t="s">
        <v>40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33"/>
      <c r="S17" s="37"/>
    </row>
    <row r="18" spans="1:19" ht="17.25" hidden="1" customHeight="1" x14ac:dyDescent="0.15">
      <c r="A18" s="32"/>
      <c r="B18" s="33"/>
      <c r="C18" s="33"/>
      <c r="D18" s="33"/>
      <c r="E18" s="4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33"/>
      <c r="S18" s="37"/>
    </row>
    <row r="19" spans="1:19" ht="17.25" hidden="1" customHeight="1" x14ac:dyDescent="0.15">
      <c r="A19" s="32"/>
      <c r="B19" s="33"/>
      <c r="C19" s="33"/>
      <c r="D19" s="33"/>
      <c r="E19" s="43" t="s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33"/>
      <c r="S19" s="37"/>
    </row>
    <row r="20" spans="1:19" ht="17.25" hidden="1" customHeight="1" x14ac:dyDescent="0.15">
      <c r="A20" s="32"/>
      <c r="B20" s="33"/>
      <c r="C20" s="33"/>
      <c r="D20" s="33"/>
      <c r="E20" s="43" t="s">
        <v>40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33"/>
      <c r="S20" s="37"/>
    </row>
    <row r="21" spans="1:19" ht="17.25" hidden="1" customHeight="1" x14ac:dyDescent="0.15">
      <c r="A21" s="32"/>
      <c r="B21" s="33"/>
      <c r="C21" s="33"/>
      <c r="D21" s="33"/>
      <c r="E21" s="43" t="s"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/>
      <c r="Q21" s="41"/>
      <c r="R21" s="33"/>
      <c r="S21" s="37"/>
    </row>
    <row r="22" spans="1:19" ht="17.25" hidden="1" customHeight="1" x14ac:dyDescent="0.15">
      <c r="A22" s="32"/>
      <c r="B22" s="33"/>
      <c r="C22" s="33"/>
      <c r="D22" s="33"/>
      <c r="E22" s="4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33"/>
      <c r="S22" s="37"/>
    </row>
    <row r="23" spans="1:19" ht="17.25" hidden="1" customHeight="1" x14ac:dyDescent="0.15">
      <c r="A23" s="32"/>
      <c r="B23" s="33"/>
      <c r="C23" s="33"/>
      <c r="D23" s="33"/>
      <c r="E23" s="4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1"/>
      <c r="Q23" s="41"/>
      <c r="R23" s="33"/>
      <c r="S23" s="37"/>
    </row>
    <row r="24" spans="1:19" ht="17.25" hidden="1" customHeight="1" x14ac:dyDescent="0.15">
      <c r="A24" s="32"/>
      <c r="B24" s="33"/>
      <c r="C24" s="33"/>
      <c r="D24" s="33"/>
      <c r="E24" s="44" t="s">
        <v>40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/>
      <c r="Q24" s="41"/>
      <c r="R24" s="33"/>
      <c r="S24" s="37"/>
    </row>
    <row r="25" spans="1:19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50</v>
      </c>
      <c r="P25" s="33" t="s">
        <v>51</v>
      </c>
      <c r="Q25" s="33"/>
      <c r="R25" s="33"/>
      <c r="S25" s="37"/>
    </row>
    <row r="26" spans="1:19" ht="17.25" customHeight="1" x14ac:dyDescent="0.15">
      <c r="A26" s="32"/>
      <c r="B26" s="33" t="s">
        <v>52</v>
      </c>
      <c r="C26" s="33"/>
      <c r="D26" s="33"/>
      <c r="E26" s="34" t="str">
        <f>'Bruntál - ALFA PLASTIK - T 62'!C4</f>
        <v>Alfa Plastik, a.s.</v>
      </c>
      <c r="F26" s="45"/>
      <c r="G26" s="45"/>
      <c r="H26" s="45"/>
      <c r="I26" s="45"/>
      <c r="J26" s="36"/>
      <c r="K26" s="33"/>
      <c r="L26" s="33"/>
      <c r="M26" s="33"/>
      <c r="N26" s="33"/>
      <c r="O26" s="46"/>
      <c r="P26" s="47"/>
      <c r="Q26" s="48"/>
      <c r="R26" s="49"/>
      <c r="S26" s="37"/>
    </row>
    <row r="27" spans="1:19" ht="17.25" customHeight="1" x14ac:dyDescent="0.15">
      <c r="A27" s="32"/>
      <c r="B27" s="33" t="s">
        <v>53</v>
      </c>
      <c r="C27" s="33"/>
      <c r="D27" s="33"/>
      <c r="E27" s="42"/>
      <c r="F27" s="33"/>
      <c r="G27" s="33"/>
      <c r="H27" s="33"/>
      <c r="I27" s="33"/>
      <c r="J27" s="39"/>
      <c r="K27" s="33"/>
      <c r="L27" s="33"/>
      <c r="M27" s="33"/>
      <c r="N27" s="33"/>
      <c r="O27" s="46"/>
      <c r="P27" s="47"/>
      <c r="Q27" s="48"/>
      <c r="R27" s="49"/>
      <c r="S27" s="37"/>
    </row>
    <row r="28" spans="1:19" ht="17.25" customHeight="1" x14ac:dyDescent="0.15">
      <c r="A28" s="32"/>
      <c r="B28" s="33" t="s">
        <v>54</v>
      </c>
      <c r="C28" s="33"/>
      <c r="D28" s="33"/>
      <c r="E28" s="42" t="s">
        <v>40</v>
      </c>
      <c r="F28" s="33"/>
      <c r="G28" s="33"/>
      <c r="H28" s="33"/>
      <c r="I28" s="33"/>
      <c r="J28" s="39"/>
      <c r="K28" s="33"/>
      <c r="L28" s="33"/>
      <c r="M28" s="33"/>
      <c r="N28" s="33"/>
      <c r="O28" s="46"/>
      <c r="P28" s="47"/>
      <c r="Q28" s="48"/>
      <c r="R28" s="49"/>
      <c r="S28" s="37"/>
    </row>
    <row r="29" spans="1:19" ht="17.25" customHeight="1" x14ac:dyDescent="0.15">
      <c r="A29" s="32"/>
      <c r="B29" s="33"/>
      <c r="C29" s="33"/>
      <c r="D29" s="33"/>
      <c r="E29" s="50"/>
      <c r="F29" s="51"/>
      <c r="G29" s="51"/>
      <c r="H29" s="51"/>
      <c r="I29" s="51"/>
      <c r="J29" s="52"/>
      <c r="K29" s="33"/>
      <c r="L29" s="33"/>
      <c r="M29" s="33"/>
      <c r="N29" s="33"/>
      <c r="O29" s="41"/>
      <c r="P29" s="41"/>
      <c r="Q29" s="41"/>
      <c r="R29" s="33"/>
      <c r="S29" s="37"/>
    </row>
    <row r="30" spans="1:19" ht="17.25" customHeight="1" x14ac:dyDescent="0.15">
      <c r="A30" s="32"/>
      <c r="B30" s="33"/>
      <c r="C30" s="33"/>
      <c r="D30" s="33"/>
      <c r="E30" s="53" t="s">
        <v>55</v>
      </c>
      <c r="F30" s="33"/>
      <c r="G30" s="33" t="s">
        <v>56</v>
      </c>
      <c r="H30" s="33"/>
      <c r="I30" s="33"/>
      <c r="J30" s="33"/>
      <c r="K30" s="33"/>
      <c r="L30" s="33"/>
      <c r="M30" s="33"/>
      <c r="N30" s="33"/>
      <c r="O30" s="53" t="s">
        <v>57</v>
      </c>
      <c r="P30" s="41"/>
      <c r="Q30" s="41"/>
      <c r="R30" s="54"/>
      <c r="S30" s="37"/>
    </row>
    <row r="31" spans="1:19" ht="17.25" customHeight="1" x14ac:dyDescent="0.15">
      <c r="A31" s="32"/>
      <c r="B31" s="33"/>
      <c r="C31" s="33"/>
      <c r="D31" s="33"/>
      <c r="E31" s="46"/>
      <c r="F31" s="33"/>
      <c r="G31" s="47"/>
      <c r="H31" s="55"/>
      <c r="I31" s="56"/>
      <c r="J31" s="33"/>
      <c r="K31" s="33"/>
      <c r="L31" s="33"/>
      <c r="M31" s="33"/>
      <c r="N31" s="33"/>
      <c r="O31" s="57" t="s">
        <v>58</v>
      </c>
      <c r="P31" s="41"/>
      <c r="Q31" s="41"/>
      <c r="R31" s="58"/>
      <c r="S31" s="37"/>
    </row>
    <row r="32" spans="1:19" ht="8.2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20.25" customHeight="1" x14ac:dyDescent="0.15">
      <c r="A33" s="62"/>
      <c r="B33" s="63"/>
      <c r="C33" s="63"/>
      <c r="D33" s="63"/>
      <c r="E33" s="64" t="s">
        <v>59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1:19" ht="20.25" customHeight="1" x14ac:dyDescent="0.15">
      <c r="A34" s="66" t="s">
        <v>60</v>
      </c>
      <c r="B34" s="67"/>
      <c r="C34" s="67"/>
      <c r="D34" s="68"/>
      <c r="E34" s="69" t="s">
        <v>61</v>
      </c>
      <c r="F34" s="68"/>
      <c r="G34" s="69" t="s">
        <v>62</v>
      </c>
      <c r="H34" s="67"/>
      <c r="I34" s="68"/>
      <c r="J34" s="69" t="s">
        <v>63</v>
      </c>
      <c r="K34" s="67"/>
      <c r="L34" s="69" t="s">
        <v>64</v>
      </c>
      <c r="M34" s="67"/>
      <c r="N34" s="67"/>
      <c r="O34" s="68"/>
      <c r="P34" s="69" t="s">
        <v>65</v>
      </c>
      <c r="Q34" s="67"/>
      <c r="R34" s="67"/>
      <c r="S34" s="70"/>
    </row>
    <row r="35" spans="1:19" ht="20.25" customHeight="1" x14ac:dyDescent="0.15">
      <c r="A35" s="71"/>
      <c r="B35" s="72"/>
      <c r="C35" s="72"/>
      <c r="D35" s="73">
        <v>0</v>
      </c>
      <c r="E35" s="74">
        <f>IF(D35=0,0,R47/D35)</f>
        <v>0</v>
      </c>
      <c r="F35" s="75"/>
      <c r="G35" s="76"/>
      <c r="H35" s="72"/>
      <c r="I35" s="73">
        <v>0</v>
      </c>
      <c r="J35" s="74">
        <f>IF(I35=0,0,R47/I35)</f>
        <v>0</v>
      </c>
      <c r="K35" s="77"/>
      <c r="L35" s="76"/>
      <c r="M35" s="72"/>
      <c r="N35" s="72"/>
      <c r="O35" s="73">
        <v>0</v>
      </c>
      <c r="P35" s="76"/>
      <c r="Q35" s="72"/>
      <c r="R35" s="78">
        <f>IF(O35=0,0,R47/O35)</f>
        <v>0</v>
      </c>
      <c r="S35" s="79"/>
    </row>
    <row r="36" spans="1:19" ht="20.25" customHeight="1" x14ac:dyDescent="0.15">
      <c r="A36" s="62"/>
      <c r="B36" s="63"/>
      <c r="C36" s="63"/>
      <c r="D36" s="63"/>
      <c r="E36" s="64" t="s">
        <v>66</v>
      </c>
      <c r="F36" s="63"/>
      <c r="G36" s="63"/>
      <c r="H36" s="63"/>
      <c r="I36" s="63"/>
      <c r="J36" s="80" t="s">
        <v>67</v>
      </c>
      <c r="K36" s="63"/>
      <c r="L36" s="63"/>
      <c r="M36" s="63"/>
      <c r="N36" s="63"/>
      <c r="O36" s="63"/>
      <c r="P36" s="63"/>
      <c r="Q36" s="63"/>
      <c r="R36" s="63"/>
      <c r="S36" s="65"/>
    </row>
    <row r="37" spans="1:19" ht="20.25" customHeight="1" x14ac:dyDescent="0.15">
      <c r="A37" s="81" t="s">
        <v>68</v>
      </c>
      <c r="B37" s="82"/>
      <c r="C37" s="83" t="s">
        <v>69</v>
      </c>
      <c r="D37" s="84"/>
      <c r="E37" s="84"/>
      <c r="F37" s="85"/>
      <c r="G37" s="81" t="s">
        <v>70</v>
      </c>
      <c r="H37" s="86"/>
      <c r="I37" s="83" t="s">
        <v>71</v>
      </c>
      <c r="J37" s="84"/>
      <c r="K37" s="84"/>
      <c r="L37" s="81" t="s">
        <v>72</v>
      </c>
      <c r="M37" s="86"/>
      <c r="N37" s="83" t="s">
        <v>73</v>
      </c>
      <c r="O37" s="84"/>
      <c r="P37" s="84"/>
      <c r="Q37" s="84"/>
      <c r="R37" s="84"/>
      <c r="S37" s="85"/>
    </row>
    <row r="38" spans="1:19" ht="20.25" customHeight="1" x14ac:dyDescent="0.15">
      <c r="A38" s="87">
        <v>1</v>
      </c>
      <c r="B38" s="88" t="s">
        <v>74</v>
      </c>
      <c r="C38" s="36"/>
      <c r="D38" s="89" t="s">
        <v>75</v>
      </c>
      <c r="E38" s="90">
        <f>SUMIF('SO00 R'!P5:P41,8,'SO00 R'!J5:J41)</f>
        <v>0</v>
      </c>
      <c r="F38" s="91"/>
      <c r="G38" s="87">
        <v>8</v>
      </c>
      <c r="H38" s="92" t="s">
        <v>76</v>
      </c>
      <c r="I38" s="49"/>
      <c r="J38" s="93">
        <v>0</v>
      </c>
      <c r="K38" s="94"/>
      <c r="L38" s="87">
        <v>13</v>
      </c>
      <c r="M38" s="47" t="s">
        <v>77</v>
      </c>
      <c r="N38" s="55"/>
      <c r="O38" s="55"/>
      <c r="P38" s="95">
        <f>M49</f>
        <v>21</v>
      </c>
      <c r="Q38" s="96" t="s">
        <v>78</v>
      </c>
      <c r="R38" s="90">
        <v>0</v>
      </c>
      <c r="S38" s="91"/>
    </row>
    <row r="39" spans="1:19" ht="20.25" customHeight="1" x14ac:dyDescent="0.15">
      <c r="A39" s="87">
        <v>2</v>
      </c>
      <c r="B39" s="97"/>
      <c r="C39" s="52"/>
      <c r="D39" s="89" t="s">
        <v>79</v>
      </c>
      <c r="E39" s="90">
        <f>SUMIF('SO00 R'!P10:P41,4,'SO00 R'!J10:J41)</f>
        <v>0</v>
      </c>
      <c r="F39" s="91"/>
      <c r="G39" s="87">
        <v>9</v>
      </c>
      <c r="H39" s="33" t="s">
        <v>80</v>
      </c>
      <c r="I39" s="89"/>
      <c r="J39" s="93">
        <v>0</v>
      </c>
      <c r="K39" s="94"/>
      <c r="L39" s="87">
        <v>14</v>
      </c>
      <c r="M39" s="47" t="s">
        <v>81</v>
      </c>
      <c r="N39" s="55"/>
      <c r="O39" s="55"/>
      <c r="P39" s="95">
        <f>M49</f>
        <v>21</v>
      </c>
      <c r="Q39" s="96" t="s">
        <v>78</v>
      </c>
      <c r="R39" s="90">
        <v>0</v>
      </c>
      <c r="S39" s="91"/>
    </row>
    <row r="40" spans="1:19" ht="20.25" customHeight="1" x14ac:dyDescent="0.15">
      <c r="A40" s="87">
        <v>3</v>
      </c>
      <c r="B40" s="88" t="s">
        <v>82</v>
      </c>
      <c r="C40" s="36"/>
      <c r="D40" s="89" t="s">
        <v>75</v>
      </c>
      <c r="E40" s="90">
        <f>SUMIF('SO00 R'!P11:P41,32,'SO00 R'!J11:J41)</f>
        <v>0</v>
      </c>
      <c r="F40" s="91"/>
      <c r="G40" s="87">
        <v>10</v>
      </c>
      <c r="H40" s="92" t="s">
        <v>83</v>
      </c>
      <c r="I40" s="49"/>
      <c r="J40" s="93">
        <v>0</v>
      </c>
      <c r="K40" s="94"/>
      <c r="L40" s="87">
        <v>15</v>
      </c>
      <c r="M40" s="47" t="s">
        <v>84</v>
      </c>
      <c r="N40" s="55"/>
      <c r="O40" s="55"/>
      <c r="P40" s="95">
        <f>M49</f>
        <v>21</v>
      </c>
      <c r="Q40" s="96" t="s">
        <v>78</v>
      </c>
      <c r="R40" s="90">
        <v>0</v>
      </c>
      <c r="S40" s="91"/>
    </row>
    <row r="41" spans="1:19" ht="20.25" customHeight="1" x14ac:dyDescent="0.15">
      <c r="A41" s="87">
        <v>4</v>
      </c>
      <c r="B41" s="97"/>
      <c r="C41" s="52"/>
      <c r="D41" s="89" t="s">
        <v>79</v>
      </c>
      <c r="E41" s="90">
        <f>SUMIF('SO00 R'!P12:P41,16,'SO00 R'!J12:J41)+SUMIF('SO00 R'!P12:P41,128,'SO00 R'!J12:J41)</f>
        <v>0</v>
      </c>
      <c r="F41" s="91"/>
      <c r="G41" s="87">
        <v>11</v>
      </c>
      <c r="H41" s="92"/>
      <c r="I41" s="49"/>
      <c r="J41" s="93">
        <v>0</v>
      </c>
      <c r="K41" s="94"/>
      <c r="L41" s="87">
        <v>16</v>
      </c>
      <c r="M41" s="47" t="s">
        <v>85</v>
      </c>
      <c r="N41" s="55"/>
      <c r="O41" s="55"/>
      <c r="P41" s="95">
        <f>M49</f>
        <v>21</v>
      </c>
      <c r="Q41" s="96" t="s">
        <v>78</v>
      </c>
      <c r="R41" s="90">
        <v>0</v>
      </c>
      <c r="S41" s="91"/>
    </row>
    <row r="42" spans="1:19" ht="20.25" customHeight="1" x14ac:dyDescent="0.15">
      <c r="A42" s="87">
        <v>5</v>
      </c>
      <c r="B42" s="88" t="s">
        <v>86</v>
      </c>
      <c r="C42" s="36"/>
      <c r="D42" s="89" t="s">
        <v>75</v>
      </c>
      <c r="E42" s="90">
        <f>SUMIF('SO00 R'!P13:P41,256,'SO00 R'!J13:J41)</f>
        <v>0</v>
      </c>
      <c r="F42" s="91"/>
      <c r="G42" s="98"/>
      <c r="H42" s="55"/>
      <c r="I42" s="49"/>
      <c r="J42" s="99"/>
      <c r="K42" s="94"/>
      <c r="L42" s="87">
        <v>17</v>
      </c>
      <c r="M42" s="47" t="s">
        <v>14</v>
      </c>
      <c r="N42" s="55"/>
      <c r="O42" s="55"/>
      <c r="P42" s="95">
        <f>M49</f>
        <v>21</v>
      </c>
      <c r="Q42" s="96" t="s">
        <v>78</v>
      </c>
      <c r="R42" s="90">
        <v>0</v>
      </c>
      <c r="S42" s="91"/>
    </row>
    <row r="43" spans="1:19" ht="20.25" customHeight="1" x14ac:dyDescent="0.15">
      <c r="A43" s="87">
        <v>6</v>
      </c>
      <c r="B43" s="97"/>
      <c r="C43" s="52"/>
      <c r="D43" s="89" t="s">
        <v>79</v>
      </c>
      <c r="E43" s="90">
        <f>SUMIF('SO00 R'!P14:P41,64,'SO00 R'!J14:J41)</f>
        <v>0</v>
      </c>
      <c r="F43" s="91"/>
      <c r="G43" s="98"/>
      <c r="H43" s="55"/>
      <c r="I43" s="49"/>
      <c r="J43" s="99"/>
      <c r="K43" s="94"/>
      <c r="L43" s="87">
        <v>18</v>
      </c>
      <c r="M43" s="92" t="s">
        <v>87</v>
      </c>
      <c r="N43" s="55"/>
      <c r="O43" s="55"/>
      <c r="P43" s="55"/>
      <c r="Q43" s="49"/>
      <c r="R43" s="90">
        <f>SUMIF('SO00 R'!P14:P41,1024,'SO00 R'!J14:J41)</f>
        <v>0</v>
      </c>
      <c r="S43" s="91"/>
    </row>
    <row r="44" spans="1:19" ht="20.25" customHeight="1" x14ac:dyDescent="0.15">
      <c r="A44" s="87">
        <v>7</v>
      </c>
      <c r="B44" s="100" t="s">
        <v>88</v>
      </c>
      <c r="C44" s="55"/>
      <c r="D44" s="49"/>
      <c r="E44" s="101">
        <f>SUM(E38:E43)</f>
        <v>0</v>
      </c>
      <c r="F44" s="65"/>
      <c r="G44" s="87">
        <v>12</v>
      </c>
      <c r="H44" s="100" t="s">
        <v>89</v>
      </c>
      <c r="I44" s="49"/>
      <c r="J44" s="102">
        <f>SUM(J38:J41)</f>
        <v>0</v>
      </c>
      <c r="K44" s="103"/>
      <c r="L44" s="87">
        <v>19</v>
      </c>
      <c r="M44" s="88" t="s">
        <v>90</v>
      </c>
      <c r="N44" s="45"/>
      <c r="O44" s="45"/>
      <c r="P44" s="45"/>
      <c r="Q44" s="104"/>
      <c r="R44" s="101">
        <f>SUM(R38:R43)</f>
        <v>0</v>
      </c>
      <c r="S44" s="65"/>
    </row>
    <row r="45" spans="1:19" ht="20.25" customHeight="1" x14ac:dyDescent="0.15">
      <c r="A45" s="105">
        <v>20</v>
      </c>
      <c r="B45" s="106" t="s">
        <v>16</v>
      </c>
      <c r="C45" s="107"/>
      <c r="D45" s="108"/>
      <c r="E45" s="109">
        <f>SUMIF('SO00 R'!P14:P41,512,'SO00 R'!J14:J41)</f>
        <v>0</v>
      </c>
      <c r="F45" s="61"/>
      <c r="G45" s="105">
        <v>21</v>
      </c>
      <c r="H45" s="106" t="s">
        <v>91</v>
      </c>
      <c r="I45" s="108"/>
      <c r="J45" s="110">
        <v>0</v>
      </c>
      <c r="K45" s="111">
        <f>M49</f>
        <v>21</v>
      </c>
      <c r="L45" s="105">
        <v>22</v>
      </c>
      <c r="M45" s="106" t="s">
        <v>92</v>
      </c>
      <c r="N45" s="107"/>
      <c r="O45" s="107"/>
      <c r="P45" s="107"/>
      <c r="Q45" s="108"/>
      <c r="R45" s="109">
        <f>SUMIF('SO00 R'!P14:P41,"&lt;4",'SO00 R'!J14:J41)+SUMIF('SO00 R'!P14:P41,"&gt;1024",'SO00 R'!J14:J41)</f>
        <v>0</v>
      </c>
      <c r="S45" s="61"/>
    </row>
    <row r="46" spans="1:19" ht="20.25" customHeight="1" x14ac:dyDescent="0.15">
      <c r="A46" s="112" t="s">
        <v>53</v>
      </c>
      <c r="B46" s="30"/>
      <c r="C46" s="30"/>
      <c r="D46" s="30"/>
      <c r="E46" s="30"/>
      <c r="F46" s="113"/>
      <c r="G46" s="114"/>
      <c r="H46" s="30"/>
      <c r="I46" s="30"/>
      <c r="J46" s="30"/>
      <c r="K46" s="30"/>
      <c r="L46" s="81" t="s">
        <v>93</v>
      </c>
      <c r="M46" s="68"/>
      <c r="N46" s="83" t="s">
        <v>94</v>
      </c>
      <c r="O46" s="67"/>
      <c r="P46" s="67"/>
      <c r="Q46" s="67"/>
      <c r="R46" s="67"/>
      <c r="S46" s="70"/>
    </row>
    <row r="47" spans="1:19" ht="20.25" customHeight="1" x14ac:dyDescent="0.15">
      <c r="A47" s="32"/>
      <c r="B47" s="33"/>
      <c r="C47" s="33"/>
      <c r="D47" s="33"/>
      <c r="E47" s="33"/>
      <c r="F47" s="39"/>
      <c r="G47" s="115"/>
      <c r="H47" s="33"/>
      <c r="I47" s="33"/>
      <c r="J47" s="33"/>
      <c r="K47" s="33"/>
      <c r="L47" s="87">
        <v>23</v>
      </c>
      <c r="M47" s="92" t="s">
        <v>95</v>
      </c>
      <c r="N47" s="55"/>
      <c r="O47" s="55"/>
      <c r="P47" s="55"/>
      <c r="Q47" s="91"/>
      <c r="R47" s="101">
        <f>ROUND(E44+J44+R44+E45+J45+R45,2)</f>
        <v>0</v>
      </c>
      <c r="S47" s="116">
        <f>E44+J44+R44+E45+J45+R45</f>
        <v>0</v>
      </c>
    </row>
    <row r="48" spans="1:19" ht="20.25" customHeight="1" x14ac:dyDescent="0.2">
      <c r="A48" s="117" t="s">
        <v>96</v>
      </c>
      <c r="B48" s="51"/>
      <c r="C48" s="51"/>
      <c r="D48" s="51"/>
      <c r="E48" s="51"/>
      <c r="F48" s="52"/>
      <c r="G48" s="118" t="s">
        <v>97</v>
      </c>
      <c r="H48" s="51"/>
      <c r="I48" s="51"/>
      <c r="J48" s="51"/>
      <c r="K48" s="51"/>
      <c r="L48" s="87">
        <v>24</v>
      </c>
      <c r="M48" s="119">
        <v>15</v>
      </c>
      <c r="N48" s="52" t="s">
        <v>78</v>
      </c>
      <c r="O48" s="120">
        <f>R47-O49</f>
        <v>0</v>
      </c>
      <c r="P48" s="55" t="s">
        <v>98</v>
      </c>
      <c r="Q48" s="49"/>
      <c r="R48" s="121">
        <f>ROUNDUP(O48*M48/100,1)</f>
        <v>0</v>
      </c>
      <c r="S48" s="122">
        <f>O48*M48/100</f>
        <v>0</v>
      </c>
    </row>
    <row r="49" spans="1:19" ht="20.25" customHeight="1" thickBot="1" x14ac:dyDescent="0.2">
      <c r="A49" s="123" t="s">
        <v>52</v>
      </c>
      <c r="B49" s="45"/>
      <c r="C49" s="45"/>
      <c r="D49" s="45"/>
      <c r="E49" s="45"/>
      <c r="F49" s="36"/>
      <c r="G49" s="124"/>
      <c r="H49" s="45"/>
      <c r="I49" s="45"/>
      <c r="J49" s="45"/>
      <c r="K49" s="45"/>
      <c r="L49" s="87">
        <v>25</v>
      </c>
      <c r="M49" s="125">
        <v>21</v>
      </c>
      <c r="N49" s="49" t="s">
        <v>78</v>
      </c>
      <c r="O49" s="120">
        <f>ROUND(SUMIF('SO00 R'!O14:O41,M49,'SO00 R'!J14:J41)+SUMIF(P38:P42,M49,R38:R42)+IF(K45=M49,J45,0),2)</f>
        <v>0</v>
      </c>
      <c r="P49" s="55" t="s">
        <v>98</v>
      </c>
      <c r="Q49" s="49"/>
      <c r="R49" s="90">
        <f>ROUNDUP(O49*M49/100,1)</f>
        <v>0</v>
      </c>
      <c r="S49" s="126">
        <f>O49*M49/100</f>
        <v>0</v>
      </c>
    </row>
    <row r="50" spans="1:19" ht="20.25" customHeight="1" thickBot="1" x14ac:dyDescent="0.2">
      <c r="A50" s="32"/>
      <c r="B50" s="33"/>
      <c r="C50" s="33"/>
      <c r="D50" s="33"/>
      <c r="E50" s="33"/>
      <c r="F50" s="39"/>
      <c r="G50" s="115"/>
      <c r="H50" s="33"/>
      <c r="I50" s="33"/>
      <c r="J50" s="33"/>
      <c r="K50" s="33"/>
      <c r="L50" s="105">
        <v>26</v>
      </c>
      <c r="M50" s="127" t="s">
        <v>99</v>
      </c>
      <c r="N50" s="107"/>
      <c r="O50" s="107"/>
      <c r="P50" s="107"/>
      <c r="Q50" s="128"/>
      <c r="R50" s="129">
        <f>R47+R48+R49</f>
        <v>0</v>
      </c>
      <c r="S50" s="130"/>
    </row>
    <row r="51" spans="1:19" ht="20.25" customHeight="1" x14ac:dyDescent="0.2">
      <c r="A51" s="117" t="s">
        <v>96</v>
      </c>
      <c r="B51" s="51"/>
      <c r="C51" s="51"/>
      <c r="D51" s="51"/>
      <c r="E51" s="51"/>
      <c r="F51" s="52"/>
      <c r="G51" s="118" t="s">
        <v>97</v>
      </c>
      <c r="H51" s="51"/>
      <c r="I51" s="51"/>
      <c r="J51" s="51"/>
      <c r="K51" s="51"/>
      <c r="L51" s="81" t="s">
        <v>100</v>
      </c>
      <c r="M51" s="68"/>
      <c r="N51" s="83" t="s">
        <v>101</v>
      </c>
      <c r="O51" s="67"/>
      <c r="P51" s="67"/>
      <c r="Q51" s="67"/>
      <c r="R51" s="131"/>
      <c r="S51" s="70"/>
    </row>
    <row r="52" spans="1:19" ht="20.25" customHeight="1" x14ac:dyDescent="0.15">
      <c r="A52" s="123" t="s">
        <v>54</v>
      </c>
      <c r="B52" s="45"/>
      <c r="C52" s="45"/>
      <c r="D52" s="45"/>
      <c r="E52" s="45"/>
      <c r="F52" s="36"/>
      <c r="G52" s="124"/>
      <c r="H52" s="45"/>
      <c r="I52" s="45"/>
      <c r="J52" s="45"/>
      <c r="K52" s="45"/>
      <c r="L52" s="87">
        <v>27</v>
      </c>
      <c r="M52" s="92" t="s">
        <v>102</v>
      </c>
      <c r="N52" s="55"/>
      <c r="O52" s="55"/>
      <c r="P52" s="55"/>
      <c r="Q52" s="49"/>
      <c r="R52" s="90">
        <v>0</v>
      </c>
      <c r="S52" s="91"/>
    </row>
    <row r="53" spans="1:19" ht="20.25" customHeight="1" x14ac:dyDescent="0.15">
      <c r="A53" s="32"/>
      <c r="B53" s="33"/>
      <c r="C53" s="33"/>
      <c r="D53" s="33"/>
      <c r="E53" s="33"/>
      <c r="F53" s="39"/>
      <c r="G53" s="115"/>
      <c r="H53" s="33"/>
      <c r="I53" s="33"/>
      <c r="J53" s="33"/>
      <c r="K53" s="33"/>
      <c r="L53" s="87">
        <v>28</v>
      </c>
      <c r="M53" s="92" t="s">
        <v>103</v>
      </c>
      <c r="N53" s="55"/>
      <c r="O53" s="55"/>
      <c r="P53" s="55"/>
      <c r="Q53" s="49"/>
      <c r="R53" s="90">
        <v>0</v>
      </c>
      <c r="S53" s="91"/>
    </row>
    <row r="54" spans="1:19" ht="20.25" customHeight="1" x14ac:dyDescent="0.2">
      <c r="A54" s="132" t="s">
        <v>96</v>
      </c>
      <c r="B54" s="60"/>
      <c r="C54" s="60"/>
      <c r="D54" s="60"/>
      <c r="E54" s="60"/>
      <c r="F54" s="133"/>
      <c r="G54" s="134" t="s">
        <v>97</v>
      </c>
      <c r="H54" s="60"/>
      <c r="I54" s="60"/>
      <c r="J54" s="60"/>
      <c r="K54" s="60"/>
      <c r="L54" s="105">
        <v>29</v>
      </c>
      <c r="M54" s="106" t="s">
        <v>104</v>
      </c>
      <c r="N54" s="107"/>
      <c r="O54" s="107"/>
      <c r="P54" s="107"/>
      <c r="Q54" s="108"/>
      <c r="R54" s="74">
        <v>0</v>
      </c>
      <c r="S54" s="135"/>
    </row>
  </sheetData>
  <sheetProtection password="EF31" sheet="1" objects="1" scenarios="1"/>
  <mergeCells count="4">
    <mergeCell ref="E5:J5"/>
    <mergeCell ref="E7:J7"/>
    <mergeCell ref="E9:J9"/>
    <mergeCell ref="P9:R9"/>
  </mergeCells>
  <printOptions horizontalCentered="1" verticalCentered="1"/>
  <pageMargins left="0.39370078740157483" right="0.39370078740157483" top="0.78740157480314965" bottom="0.78740157480314965" header="0" footer="0"/>
  <pageSetup paperSize="9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I25" sqref="I25"/>
    </sheetView>
  </sheetViews>
  <sheetFormatPr defaultRowHeight="11.25" customHeight="1" x14ac:dyDescent="0.15"/>
  <cols>
    <col min="1" max="1" width="6.5" style="24" customWidth="1"/>
    <col min="2" max="2" width="5.1640625" style="24" customWidth="1"/>
    <col min="3" max="3" width="5.5" style="24" customWidth="1"/>
    <col min="4" max="4" width="12.5" style="24" customWidth="1"/>
    <col min="5" max="5" width="11" style="206" bestFit="1" customWidth="1"/>
    <col min="6" max="6" width="64.83203125" style="24" customWidth="1"/>
    <col min="7" max="7" width="5.5" style="24" customWidth="1"/>
    <col min="8" max="8" width="11.5" style="24" customWidth="1"/>
    <col min="9" max="9" width="11.33203125" style="24" customWidth="1"/>
    <col min="10" max="10" width="15.83203125" style="24" customWidth="1"/>
    <col min="11" max="11" width="12.33203125" style="24" hidden="1" customWidth="1"/>
    <col min="12" max="12" width="12.6640625" style="24" hidden="1" customWidth="1"/>
    <col min="13" max="13" width="11.33203125" style="24" hidden="1" customWidth="1"/>
    <col min="14" max="14" width="13.5" style="24" hidden="1" customWidth="1"/>
    <col min="15" max="15" width="6.1640625" style="24" customWidth="1"/>
    <col min="16" max="16" width="8.1640625" style="24" hidden="1" customWidth="1"/>
    <col min="17" max="17" width="8.5" style="24" hidden="1" customWidth="1"/>
    <col min="18" max="20" width="10.6640625" style="24" hidden="1" customWidth="1"/>
    <col min="21" max="21" width="0" style="24" hidden="1" customWidth="1"/>
    <col min="22" max="16384" width="9.33203125" style="24"/>
  </cols>
  <sheetData>
    <row r="1" spans="1:22" ht="18" customHeight="1" x14ac:dyDescent="0.25">
      <c r="A1" s="136" t="s">
        <v>105</v>
      </c>
      <c r="B1" s="137"/>
      <c r="C1" s="137"/>
      <c r="D1" s="137"/>
      <c r="E1" s="20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7"/>
      <c r="S1" s="137"/>
      <c r="T1" s="137"/>
      <c r="U1" s="137"/>
    </row>
    <row r="2" spans="1:22" ht="11.25" customHeight="1" x14ac:dyDescent="0.2">
      <c r="A2" s="139" t="s">
        <v>1</v>
      </c>
      <c r="B2" s="140"/>
      <c r="C2" s="140" t="str">
        <f>'SO00 KL'!E5</f>
        <v>Bruntál - ALFA PLASTIK - TG2 - projekt sanace</v>
      </c>
      <c r="D2" s="140"/>
      <c r="E2" s="203"/>
      <c r="F2" s="140"/>
      <c r="G2" s="140"/>
      <c r="H2" s="140"/>
      <c r="I2" s="140"/>
      <c r="J2" s="140"/>
      <c r="K2" s="140"/>
      <c r="L2" s="140"/>
      <c r="M2" s="137"/>
      <c r="N2" s="137"/>
      <c r="O2" s="137"/>
      <c r="P2" s="138"/>
      <c r="Q2" s="138"/>
      <c r="R2" s="137"/>
      <c r="S2" s="137"/>
      <c r="T2" s="137"/>
      <c r="U2" s="137"/>
    </row>
    <row r="3" spans="1:22" ht="11.25" customHeight="1" x14ac:dyDescent="0.2">
      <c r="A3" s="139" t="s">
        <v>106</v>
      </c>
      <c r="B3" s="140"/>
      <c r="C3" s="140" t="str">
        <f>'SO00 KL'!E7</f>
        <v xml:space="preserve">    SO 00 Vedlejší a ostatní náklady   </v>
      </c>
      <c r="D3" s="140"/>
      <c r="E3" s="203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38"/>
      <c r="Q3" s="138"/>
      <c r="R3" s="137"/>
      <c r="S3" s="137"/>
      <c r="T3" s="137"/>
      <c r="U3" s="137"/>
    </row>
    <row r="4" spans="1:22" ht="11.25" customHeight="1" x14ac:dyDescent="0.2">
      <c r="A4" s="139" t="s">
        <v>107</v>
      </c>
      <c r="B4" s="140"/>
      <c r="C4" s="140" t="str">
        <f>'SO00 KL'!E9</f>
        <v xml:space="preserve"> </v>
      </c>
      <c r="D4" s="140"/>
      <c r="E4" s="203"/>
      <c r="F4" s="140"/>
      <c r="G4" s="140"/>
      <c r="H4" s="140"/>
      <c r="I4" s="140"/>
      <c r="J4" s="140"/>
      <c r="K4" s="140"/>
      <c r="L4" s="140"/>
      <c r="M4" s="137"/>
      <c r="N4" s="137"/>
      <c r="O4" s="137"/>
      <c r="P4" s="138"/>
      <c r="Q4" s="138"/>
      <c r="R4" s="137"/>
      <c r="S4" s="137"/>
      <c r="T4" s="137"/>
      <c r="U4" s="137"/>
    </row>
    <row r="5" spans="1:22" ht="11.25" customHeight="1" x14ac:dyDescent="0.2">
      <c r="A5" s="140" t="s">
        <v>108</v>
      </c>
      <c r="B5" s="140"/>
      <c r="C5" s="140" t="str">
        <f>'SO00 KL'!P5</f>
        <v xml:space="preserve"> </v>
      </c>
      <c r="D5" s="140"/>
      <c r="E5" s="203"/>
      <c r="F5" s="140"/>
      <c r="G5" s="140"/>
      <c r="H5" s="140"/>
      <c r="I5" s="140"/>
      <c r="J5" s="140"/>
      <c r="K5" s="140"/>
      <c r="L5" s="140"/>
      <c r="M5" s="137"/>
      <c r="N5" s="137"/>
      <c r="O5" s="137"/>
      <c r="P5" s="138"/>
      <c r="Q5" s="138"/>
      <c r="R5" s="137"/>
      <c r="S5" s="137"/>
      <c r="T5" s="137"/>
      <c r="U5" s="137"/>
    </row>
    <row r="6" spans="1:22" ht="6" customHeight="1" x14ac:dyDescent="0.2">
      <c r="A6" s="140"/>
      <c r="B6" s="140"/>
      <c r="C6" s="140"/>
      <c r="D6" s="140"/>
      <c r="E6" s="203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8"/>
      <c r="Q6" s="138"/>
      <c r="R6" s="137"/>
      <c r="S6" s="137"/>
      <c r="T6" s="137"/>
      <c r="U6" s="137"/>
    </row>
    <row r="7" spans="1:22" ht="11.25" customHeight="1" x14ac:dyDescent="0.2">
      <c r="A7" s="140" t="s">
        <v>4</v>
      </c>
      <c r="B7" s="140"/>
      <c r="C7" s="140" t="str">
        <f>'SO00 KL'!E26</f>
        <v>Alfa Plastik, a.s.</v>
      </c>
      <c r="D7" s="140"/>
      <c r="E7" s="203"/>
      <c r="F7" s="140"/>
      <c r="G7" s="140"/>
      <c r="H7" s="140"/>
      <c r="I7" s="140"/>
      <c r="J7" s="140"/>
      <c r="K7" s="140"/>
      <c r="L7" s="140"/>
      <c r="M7" s="137"/>
      <c r="N7" s="137"/>
      <c r="O7" s="137"/>
      <c r="P7" s="138"/>
      <c r="Q7" s="138"/>
      <c r="R7" s="137"/>
      <c r="S7" s="137"/>
      <c r="T7" s="137"/>
      <c r="U7" s="137"/>
    </row>
    <row r="8" spans="1:22" ht="11.25" customHeight="1" x14ac:dyDescent="0.2">
      <c r="A8" s="140" t="s">
        <v>6</v>
      </c>
      <c r="B8" s="140"/>
      <c r="C8" s="140" t="str">
        <f>'SO00 KL'!E28</f>
        <v xml:space="preserve"> </v>
      </c>
      <c r="D8" s="140"/>
      <c r="E8" s="203"/>
      <c r="F8" s="140"/>
      <c r="G8" s="140"/>
      <c r="H8" s="140"/>
      <c r="I8" s="140"/>
      <c r="J8" s="140"/>
      <c r="K8" s="140"/>
      <c r="L8" s="140"/>
      <c r="M8" s="137"/>
      <c r="N8" s="137"/>
      <c r="O8" s="137"/>
      <c r="P8" s="138"/>
      <c r="Q8" s="138"/>
      <c r="R8" s="137"/>
      <c r="S8" s="137"/>
      <c r="T8" s="137"/>
      <c r="U8" s="137"/>
    </row>
    <row r="9" spans="1:22" ht="11.25" customHeight="1" x14ac:dyDescent="0.2">
      <c r="A9" s="140" t="s">
        <v>2</v>
      </c>
      <c r="B9" s="140"/>
      <c r="C9" s="140" t="s">
        <v>58</v>
      </c>
      <c r="D9" s="140"/>
      <c r="E9" s="203"/>
      <c r="F9" s="140"/>
      <c r="G9" s="140"/>
      <c r="H9" s="140"/>
      <c r="I9" s="140"/>
      <c r="J9" s="140"/>
      <c r="K9" s="140"/>
      <c r="L9" s="140"/>
      <c r="M9" s="137"/>
      <c r="N9" s="137"/>
      <c r="O9" s="137"/>
      <c r="P9" s="138"/>
      <c r="Q9" s="138"/>
      <c r="R9" s="137"/>
      <c r="S9" s="137"/>
      <c r="T9" s="137"/>
      <c r="U9" s="137"/>
    </row>
    <row r="10" spans="1:22" ht="5.25" customHeight="1" x14ac:dyDescent="0.2">
      <c r="A10" s="137"/>
      <c r="B10" s="137"/>
      <c r="C10" s="137"/>
      <c r="D10" s="137"/>
      <c r="E10" s="20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7"/>
      <c r="S10" s="137"/>
      <c r="T10" s="137"/>
      <c r="U10" s="137"/>
    </row>
    <row r="11" spans="1:22" ht="21.75" customHeight="1" x14ac:dyDescent="0.2">
      <c r="A11" s="141" t="s">
        <v>109</v>
      </c>
      <c r="B11" s="142" t="s">
        <v>110</v>
      </c>
      <c r="C11" s="142" t="s">
        <v>111</v>
      </c>
      <c r="D11" s="207" t="s">
        <v>614</v>
      </c>
      <c r="E11" s="142" t="s">
        <v>112</v>
      </c>
      <c r="F11" s="142" t="s">
        <v>113</v>
      </c>
      <c r="G11" s="142" t="s">
        <v>114</v>
      </c>
      <c r="H11" s="142" t="s">
        <v>115</v>
      </c>
      <c r="I11" s="142" t="s">
        <v>116</v>
      </c>
      <c r="J11" s="142" t="s">
        <v>117</v>
      </c>
      <c r="K11" s="142" t="s">
        <v>118</v>
      </c>
      <c r="L11" s="142" t="s">
        <v>119</v>
      </c>
      <c r="M11" s="142" t="s">
        <v>120</v>
      </c>
      <c r="N11" s="142" t="s">
        <v>121</v>
      </c>
      <c r="O11" s="142" t="s">
        <v>122</v>
      </c>
      <c r="P11" s="143" t="s">
        <v>123</v>
      </c>
      <c r="Q11" s="144" t="s">
        <v>124</v>
      </c>
      <c r="R11" s="142"/>
      <c r="S11" s="142"/>
      <c r="T11" s="142"/>
      <c r="U11" s="145" t="s">
        <v>125</v>
      </c>
      <c r="V11" s="146"/>
    </row>
    <row r="12" spans="1:22" ht="11.25" customHeight="1" x14ac:dyDescent="0.2">
      <c r="A12" s="147">
        <v>1</v>
      </c>
      <c r="B12" s="148">
        <v>2</v>
      </c>
      <c r="C12" s="148">
        <v>3</v>
      </c>
      <c r="D12" s="148"/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/>
      <c r="L12" s="148"/>
      <c r="M12" s="148"/>
      <c r="N12" s="148"/>
      <c r="O12" s="148">
        <v>10</v>
      </c>
      <c r="P12" s="149">
        <v>11</v>
      </c>
      <c r="Q12" s="150">
        <v>12</v>
      </c>
      <c r="R12" s="148"/>
      <c r="S12" s="148"/>
      <c r="T12" s="148"/>
      <c r="U12" s="151">
        <v>11</v>
      </c>
      <c r="V12" s="146"/>
    </row>
    <row r="13" spans="1:22" ht="3.75" customHeight="1" x14ac:dyDescent="0.2">
      <c r="A13" s="137"/>
      <c r="B13" s="137"/>
      <c r="C13" s="137"/>
      <c r="D13" s="137"/>
      <c r="E13" s="20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52"/>
      <c r="R13" s="137"/>
      <c r="S13" s="137"/>
      <c r="T13" s="137"/>
      <c r="U13" s="137"/>
    </row>
    <row r="14" spans="1:22" s="153" customFormat="1" ht="12.75" customHeight="1" x14ac:dyDescent="0.15">
      <c r="A14" s="163"/>
      <c r="B14" s="164" t="s">
        <v>93</v>
      </c>
      <c r="C14" s="163"/>
      <c r="D14" s="209" t="s">
        <v>622</v>
      </c>
      <c r="E14" s="164" t="s">
        <v>126</v>
      </c>
      <c r="F14" s="163" t="s">
        <v>92</v>
      </c>
      <c r="G14" s="163"/>
      <c r="H14" s="163"/>
      <c r="I14" s="163"/>
      <c r="J14" s="165">
        <f>SUM(J15:J31)</f>
        <v>0</v>
      </c>
      <c r="K14" s="163"/>
      <c r="L14" s="166">
        <f>SUM(L15:L31)</f>
        <v>0</v>
      </c>
      <c r="M14" s="163"/>
      <c r="N14" s="166">
        <f>SUM(N15:N31)</f>
        <v>0</v>
      </c>
      <c r="O14" s="163"/>
      <c r="Q14" s="154" t="s">
        <v>127</v>
      </c>
    </row>
    <row r="15" spans="1:22" s="33" customFormat="1" ht="13.5" customHeight="1" x14ac:dyDescent="0.15">
      <c r="A15" s="167" t="s">
        <v>128</v>
      </c>
      <c r="B15" s="167" t="s">
        <v>129</v>
      </c>
      <c r="C15" s="167" t="s">
        <v>130</v>
      </c>
      <c r="D15" s="167" t="s">
        <v>622</v>
      </c>
      <c r="E15" s="167" t="s">
        <v>32</v>
      </c>
      <c r="F15" s="168" t="s">
        <v>131</v>
      </c>
      <c r="G15" s="167" t="s">
        <v>132</v>
      </c>
      <c r="H15" s="169">
        <v>1</v>
      </c>
      <c r="I15" s="230"/>
      <c r="J15" s="170">
        <f t="shared" ref="J15:J31" si="0">ROUND(H15*I15,2)</f>
        <v>0</v>
      </c>
      <c r="K15" s="171">
        <v>0</v>
      </c>
      <c r="L15" s="169">
        <f t="shared" ref="L15:L31" si="1">H15*K15</f>
        <v>0</v>
      </c>
      <c r="M15" s="171">
        <v>0</v>
      </c>
      <c r="N15" s="169">
        <f t="shared" ref="N15:N31" si="2">H15*M15</f>
        <v>0</v>
      </c>
      <c r="O15" s="172">
        <v>21</v>
      </c>
      <c r="P15" s="155">
        <v>4</v>
      </c>
      <c r="Q15" s="33" t="s">
        <v>128</v>
      </c>
    </row>
    <row r="16" spans="1:22" s="33" customFormat="1" ht="24" customHeight="1" x14ac:dyDescent="0.15">
      <c r="A16" s="167" t="s">
        <v>133</v>
      </c>
      <c r="B16" s="167" t="s">
        <v>129</v>
      </c>
      <c r="C16" s="167" t="s">
        <v>130</v>
      </c>
      <c r="D16" s="167" t="s">
        <v>622</v>
      </c>
      <c r="E16" s="167" t="s">
        <v>33</v>
      </c>
      <c r="F16" s="168" t="s">
        <v>134</v>
      </c>
      <c r="G16" s="167" t="s">
        <v>132</v>
      </c>
      <c r="H16" s="169">
        <v>1</v>
      </c>
      <c r="I16" s="230"/>
      <c r="J16" s="170">
        <f t="shared" si="0"/>
        <v>0</v>
      </c>
      <c r="K16" s="171">
        <v>0</v>
      </c>
      <c r="L16" s="169">
        <f t="shared" si="1"/>
        <v>0</v>
      </c>
      <c r="M16" s="171">
        <v>0</v>
      </c>
      <c r="N16" s="169">
        <f t="shared" si="2"/>
        <v>0</v>
      </c>
      <c r="O16" s="172">
        <v>21</v>
      </c>
      <c r="P16" s="155">
        <v>4</v>
      </c>
      <c r="Q16" s="33" t="s">
        <v>128</v>
      </c>
    </row>
    <row r="17" spans="1:17" s="33" customFormat="1" ht="24" customHeight="1" x14ac:dyDescent="0.15">
      <c r="A17" s="167" t="s">
        <v>135</v>
      </c>
      <c r="B17" s="167" t="s">
        <v>129</v>
      </c>
      <c r="C17" s="167" t="s">
        <v>130</v>
      </c>
      <c r="D17" s="167" t="s">
        <v>622</v>
      </c>
      <c r="E17" s="167" t="s">
        <v>34</v>
      </c>
      <c r="F17" s="168" t="s">
        <v>136</v>
      </c>
      <c r="G17" s="167" t="s">
        <v>132</v>
      </c>
      <c r="H17" s="169">
        <v>1</v>
      </c>
      <c r="I17" s="230"/>
      <c r="J17" s="170">
        <f t="shared" si="0"/>
        <v>0</v>
      </c>
      <c r="K17" s="171">
        <v>0</v>
      </c>
      <c r="L17" s="169">
        <f t="shared" si="1"/>
        <v>0</v>
      </c>
      <c r="M17" s="171">
        <v>0</v>
      </c>
      <c r="N17" s="169">
        <f t="shared" si="2"/>
        <v>0</v>
      </c>
      <c r="O17" s="172">
        <v>21</v>
      </c>
      <c r="P17" s="155">
        <v>4</v>
      </c>
      <c r="Q17" s="33" t="s">
        <v>128</v>
      </c>
    </row>
    <row r="18" spans="1:17" s="33" customFormat="1" ht="24" customHeight="1" x14ac:dyDescent="0.15">
      <c r="A18" s="167" t="s">
        <v>137</v>
      </c>
      <c r="B18" s="167" t="s">
        <v>129</v>
      </c>
      <c r="C18" s="167" t="s">
        <v>130</v>
      </c>
      <c r="D18" s="167" t="s">
        <v>622</v>
      </c>
      <c r="E18" s="167" t="s">
        <v>36</v>
      </c>
      <c r="F18" s="168" t="s">
        <v>488</v>
      </c>
      <c r="G18" s="167" t="s">
        <v>132</v>
      </c>
      <c r="H18" s="169">
        <v>1</v>
      </c>
      <c r="I18" s="230"/>
      <c r="J18" s="170">
        <f t="shared" si="0"/>
        <v>0</v>
      </c>
      <c r="K18" s="171">
        <v>0</v>
      </c>
      <c r="L18" s="169">
        <f t="shared" si="1"/>
        <v>0</v>
      </c>
      <c r="M18" s="171">
        <v>0</v>
      </c>
      <c r="N18" s="169">
        <f t="shared" si="2"/>
        <v>0</v>
      </c>
      <c r="O18" s="172">
        <v>21</v>
      </c>
      <c r="P18" s="155">
        <v>4</v>
      </c>
      <c r="Q18" s="33" t="s">
        <v>128</v>
      </c>
    </row>
    <row r="19" spans="1:17" s="33" customFormat="1" ht="13.5" customHeight="1" x14ac:dyDescent="0.15">
      <c r="A19" s="167" t="s">
        <v>138</v>
      </c>
      <c r="B19" s="167" t="s">
        <v>129</v>
      </c>
      <c r="C19" s="167" t="s">
        <v>130</v>
      </c>
      <c r="D19" s="167" t="s">
        <v>622</v>
      </c>
      <c r="E19" s="167" t="s">
        <v>139</v>
      </c>
      <c r="F19" s="168" t="s">
        <v>140</v>
      </c>
      <c r="G19" s="167" t="s">
        <v>132</v>
      </c>
      <c r="H19" s="169">
        <v>1</v>
      </c>
      <c r="I19" s="230"/>
      <c r="J19" s="170">
        <f t="shared" si="0"/>
        <v>0</v>
      </c>
      <c r="K19" s="171">
        <v>0</v>
      </c>
      <c r="L19" s="169">
        <f t="shared" si="1"/>
        <v>0</v>
      </c>
      <c r="M19" s="171">
        <v>0</v>
      </c>
      <c r="N19" s="169">
        <f t="shared" si="2"/>
        <v>0</v>
      </c>
      <c r="O19" s="172">
        <v>21</v>
      </c>
      <c r="P19" s="155">
        <v>4</v>
      </c>
      <c r="Q19" s="33" t="s">
        <v>128</v>
      </c>
    </row>
    <row r="20" spans="1:17" s="33" customFormat="1" ht="13.5" customHeight="1" x14ac:dyDescent="0.15">
      <c r="A20" s="167" t="s">
        <v>141</v>
      </c>
      <c r="B20" s="167" t="s">
        <v>129</v>
      </c>
      <c r="C20" s="167" t="s">
        <v>130</v>
      </c>
      <c r="D20" s="167" t="s">
        <v>622</v>
      </c>
      <c r="E20" s="167" t="s">
        <v>142</v>
      </c>
      <c r="F20" s="168" t="s">
        <v>143</v>
      </c>
      <c r="G20" s="167" t="s">
        <v>132</v>
      </c>
      <c r="H20" s="169">
        <v>1</v>
      </c>
      <c r="I20" s="230"/>
      <c r="J20" s="170">
        <f t="shared" si="0"/>
        <v>0</v>
      </c>
      <c r="K20" s="171">
        <v>0</v>
      </c>
      <c r="L20" s="169">
        <f t="shared" si="1"/>
        <v>0</v>
      </c>
      <c r="M20" s="171">
        <v>0</v>
      </c>
      <c r="N20" s="169">
        <f t="shared" si="2"/>
        <v>0</v>
      </c>
      <c r="O20" s="172">
        <v>21</v>
      </c>
      <c r="P20" s="155">
        <v>4</v>
      </c>
      <c r="Q20" s="33" t="s">
        <v>128</v>
      </c>
    </row>
    <row r="21" spans="1:17" s="33" customFormat="1" ht="24" customHeight="1" x14ac:dyDescent="0.15">
      <c r="A21" s="167" t="s">
        <v>144</v>
      </c>
      <c r="B21" s="167" t="s">
        <v>129</v>
      </c>
      <c r="C21" s="167" t="s">
        <v>130</v>
      </c>
      <c r="D21" s="167" t="s">
        <v>622</v>
      </c>
      <c r="E21" s="167" t="s">
        <v>145</v>
      </c>
      <c r="F21" s="168" t="s">
        <v>146</v>
      </c>
      <c r="G21" s="167" t="s">
        <v>132</v>
      </c>
      <c r="H21" s="169">
        <v>1</v>
      </c>
      <c r="I21" s="230"/>
      <c r="J21" s="170">
        <f t="shared" si="0"/>
        <v>0</v>
      </c>
      <c r="K21" s="171">
        <v>0</v>
      </c>
      <c r="L21" s="169">
        <f t="shared" si="1"/>
        <v>0</v>
      </c>
      <c r="M21" s="171">
        <v>0</v>
      </c>
      <c r="N21" s="169">
        <f t="shared" si="2"/>
        <v>0</v>
      </c>
      <c r="O21" s="172">
        <v>21</v>
      </c>
      <c r="P21" s="155">
        <v>4</v>
      </c>
      <c r="Q21" s="33" t="s">
        <v>128</v>
      </c>
    </row>
    <row r="22" spans="1:17" s="33" customFormat="1" ht="13.5" customHeight="1" x14ac:dyDescent="0.15">
      <c r="A22" s="167" t="s">
        <v>147</v>
      </c>
      <c r="B22" s="167" t="s">
        <v>129</v>
      </c>
      <c r="C22" s="167" t="s">
        <v>130</v>
      </c>
      <c r="D22" s="167" t="s">
        <v>622</v>
      </c>
      <c r="E22" s="167" t="s">
        <v>148</v>
      </c>
      <c r="F22" s="168" t="s">
        <v>149</v>
      </c>
      <c r="G22" s="167" t="s">
        <v>132</v>
      </c>
      <c r="H22" s="169">
        <v>1</v>
      </c>
      <c r="I22" s="230"/>
      <c r="J22" s="170">
        <f t="shared" si="0"/>
        <v>0</v>
      </c>
      <c r="K22" s="171">
        <v>0</v>
      </c>
      <c r="L22" s="169">
        <f t="shared" si="1"/>
        <v>0</v>
      </c>
      <c r="M22" s="171">
        <v>0</v>
      </c>
      <c r="N22" s="169">
        <f t="shared" si="2"/>
        <v>0</v>
      </c>
      <c r="O22" s="172">
        <v>21</v>
      </c>
      <c r="P22" s="155">
        <v>4</v>
      </c>
      <c r="Q22" s="33" t="s">
        <v>128</v>
      </c>
    </row>
    <row r="23" spans="1:17" s="33" customFormat="1" ht="24" customHeight="1" x14ac:dyDescent="0.15">
      <c r="A23" s="167" t="s">
        <v>150</v>
      </c>
      <c r="B23" s="167" t="s">
        <v>129</v>
      </c>
      <c r="C23" s="167" t="s">
        <v>130</v>
      </c>
      <c r="D23" s="167" t="s">
        <v>622</v>
      </c>
      <c r="E23" s="167" t="s">
        <v>151</v>
      </c>
      <c r="F23" s="168" t="s">
        <v>489</v>
      </c>
      <c r="G23" s="167" t="s">
        <v>132</v>
      </c>
      <c r="H23" s="169">
        <v>1</v>
      </c>
      <c r="I23" s="230"/>
      <c r="J23" s="170">
        <f t="shared" si="0"/>
        <v>0</v>
      </c>
      <c r="K23" s="171">
        <v>0</v>
      </c>
      <c r="L23" s="169">
        <f t="shared" si="1"/>
        <v>0</v>
      </c>
      <c r="M23" s="171">
        <v>0</v>
      </c>
      <c r="N23" s="169">
        <f t="shared" si="2"/>
        <v>0</v>
      </c>
      <c r="O23" s="172">
        <v>21</v>
      </c>
      <c r="P23" s="155">
        <v>4</v>
      </c>
      <c r="Q23" s="33" t="s">
        <v>128</v>
      </c>
    </row>
    <row r="24" spans="1:17" s="33" customFormat="1" ht="13.5" customHeight="1" x14ac:dyDescent="0.15">
      <c r="A24" s="167" t="s">
        <v>152</v>
      </c>
      <c r="B24" s="167" t="s">
        <v>129</v>
      </c>
      <c r="C24" s="167" t="s">
        <v>130</v>
      </c>
      <c r="D24" s="167" t="s">
        <v>622</v>
      </c>
      <c r="E24" s="167" t="s">
        <v>153</v>
      </c>
      <c r="F24" s="168" t="s">
        <v>154</v>
      </c>
      <c r="G24" s="167" t="s">
        <v>132</v>
      </c>
      <c r="H24" s="169">
        <v>1</v>
      </c>
      <c r="I24" s="230"/>
      <c r="J24" s="170">
        <f t="shared" si="0"/>
        <v>0</v>
      </c>
      <c r="K24" s="171">
        <v>0</v>
      </c>
      <c r="L24" s="169">
        <f t="shared" si="1"/>
        <v>0</v>
      </c>
      <c r="M24" s="171">
        <v>0</v>
      </c>
      <c r="N24" s="169">
        <f t="shared" si="2"/>
        <v>0</v>
      </c>
      <c r="O24" s="172">
        <v>21</v>
      </c>
      <c r="P24" s="155">
        <v>4</v>
      </c>
      <c r="Q24" s="33" t="s">
        <v>128</v>
      </c>
    </row>
    <row r="25" spans="1:17" s="33" customFormat="1" ht="12.75" customHeight="1" x14ac:dyDescent="0.15">
      <c r="A25" s="167" t="s">
        <v>155</v>
      </c>
      <c r="B25" s="167" t="s">
        <v>129</v>
      </c>
      <c r="C25" s="167" t="s">
        <v>130</v>
      </c>
      <c r="D25" s="167" t="s">
        <v>622</v>
      </c>
      <c r="E25" s="167" t="s">
        <v>353</v>
      </c>
      <c r="F25" s="192" t="s">
        <v>611</v>
      </c>
      <c r="G25" s="167" t="s">
        <v>132</v>
      </c>
      <c r="H25" s="169">
        <v>1</v>
      </c>
      <c r="I25" s="230"/>
      <c r="J25" s="170">
        <f t="shared" si="0"/>
        <v>0</v>
      </c>
      <c r="K25" s="171">
        <v>0</v>
      </c>
      <c r="L25" s="169">
        <f t="shared" si="1"/>
        <v>0</v>
      </c>
      <c r="M25" s="171">
        <v>0</v>
      </c>
      <c r="N25" s="169">
        <f t="shared" si="2"/>
        <v>0</v>
      </c>
      <c r="O25" s="172">
        <v>21</v>
      </c>
      <c r="P25" s="155">
        <v>4</v>
      </c>
      <c r="Q25" s="33" t="s">
        <v>128</v>
      </c>
    </row>
    <row r="26" spans="1:17" s="33" customFormat="1" ht="13.5" customHeight="1" x14ac:dyDescent="0.15">
      <c r="A26" s="167" t="s">
        <v>156</v>
      </c>
      <c r="B26" s="167" t="s">
        <v>129</v>
      </c>
      <c r="C26" s="167" t="s">
        <v>130</v>
      </c>
      <c r="D26" s="167" t="s">
        <v>622</v>
      </c>
      <c r="E26" s="167" t="s">
        <v>355</v>
      </c>
      <c r="F26" s="168" t="s">
        <v>157</v>
      </c>
      <c r="G26" s="167" t="s">
        <v>132</v>
      </c>
      <c r="H26" s="169">
        <v>1</v>
      </c>
      <c r="I26" s="230"/>
      <c r="J26" s="170">
        <f t="shared" si="0"/>
        <v>0</v>
      </c>
      <c r="K26" s="171">
        <v>0</v>
      </c>
      <c r="L26" s="169">
        <f t="shared" si="1"/>
        <v>0</v>
      </c>
      <c r="M26" s="171">
        <v>0</v>
      </c>
      <c r="N26" s="169">
        <f t="shared" si="2"/>
        <v>0</v>
      </c>
      <c r="O26" s="172">
        <v>21</v>
      </c>
      <c r="P26" s="155">
        <v>4</v>
      </c>
      <c r="Q26" s="33" t="s">
        <v>128</v>
      </c>
    </row>
    <row r="27" spans="1:17" s="33" customFormat="1" ht="13.5" customHeight="1" x14ac:dyDescent="0.15">
      <c r="A27" s="167" t="s">
        <v>158</v>
      </c>
      <c r="B27" s="167" t="s">
        <v>129</v>
      </c>
      <c r="C27" s="167" t="s">
        <v>130</v>
      </c>
      <c r="D27" s="167" t="s">
        <v>622</v>
      </c>
      <c r="E27" s="167" t="s">
        <v>357</v>
      </c>
      <c r="F27" s="168" t="s">
        <v>490</v>
      </c>
      <c r="G27" s="167" t="s">
        <v>132</v>
      </c>
      <c r="H27" s="169">
        <v>1</v>
      </c>
      <c r="I27" s="230"/>
      <c r="J27" s="170">
        <f t="shared" si="0"/>
        <v>0</v>
      </c>
      <c r="K27" s="171">
        <v>0</v>
      </c>
      <c r="L27" s="169">
        <f t="shared" si="1"/>
        <v>0</v>
      </c>
      <c r="M27" s="171">
        <v>0</v>
      </c>
      <c r="N27" s="169">
        <f t="shared" si="2"/>
        <v>0</v>
      </c>
      <c r="O27" s="172">
        <v>21</v>
      </c>
      <c r="P27" s="155">
        <v>4</v>
      </c>
      <c r="Q27" s="33" t="s">
        <v>128</v>
      </c>
    </row>
    <row r="28" spans="1:17" s="33" customFormat="1" ht="13.5" customHeight="1" x14ac:dyDescent="0.15">
      <c r="A28" s="167" t="s">
        <v>159</v>
      </c>
      <c r="B28" s="167" t="s">
        <v>129</v>
      </c>
      <c r="C28" s="167" t="s">
        <v>130</v>
      </c>
      <c r="D28" s="167" t="s">
        <v>622</v>
      </c>
      <c r="E28" s="167" t="s">
        <v>360</v>
      </c>
      <c r="F28" s="168" t="s">
        <v>491</v>
      </c>
      <c r="G28" s="167" t="s">
        <v>132</v>
      </c>
      <c r="H28" s="169">
        <v>1</v>
      </c>
      <c r="I28" s="230"/>
      <c r="J28" s="170">
        <f t="shared" si="0"/>
        <v>0</v>
      </c>
      <c r="K28" s="171">
        <v>0</v>
      </c>
      <c r="L28" s="169">
        <f t="shared" si="1"/>
        <v>0</v>
      </c>
      <c r="M28" s="171">
        <v>0</v>
      </c>
      <c r="N28" s="169">
        <f t="shared" si="2"/>
        <v>0</v>
      </c>
      <c r="O28" s="172">
        <v>21</v>
      </c>
      <c r="P28" s="155">
        <v>4</v>
      </c>
      <c r="Q28" s="33" t="s">
        <v>128</v>
      </c>
    </row>
    <row r="29" spans="1:17" s="33" customFormat="1" ht="13.5" customHeight="1" x14ac:dyDescent="0.15">
      <c r="A29" s="167" t="s">
        <v>160</v>
      </c>
      <c r="B29" s="167" t="s">
        <v>129</v>
      </c>
      <c r="C29" s="167" t="s">
        <v>130</v>
      </c>
      <c r="D29" s="167" t="s">
        <v>622</v>
      </c>
      <c r="E29" s="167" t="s">
        <v>362</v>
      </c>
      <c r="F29" s="168" t="s">
        <v>161</v>
      </c>
      <c r="G29" s="167" t="s">
        <v>132</v>
      </c>
      <c r="H29" s="169">
        <v>1</v>
      </c>
      <c r="I29" s="230"/>
      <c r="J29" s="170">
        <f t="shared" si="0"/>
        <v>0</v>
      </c>
      <c r="K29" s="171">
        <v>0</v>
      </c>
      <c r="L29" s="169">
        <f t="shared" si="1"/>
        <v>0</v>
      </c>
      <c r="M29" s="171">
        <v>0</v>
      </c>
      <c r="N29" s="169">
        <f t="shared" si="2"/>
        <v>0</v>
      </c>
      <c r="O29" s="172">
        <v>21</v>
      </c>
      <c r="P29" s="155">
        <v>4</v>
      </c>
      <c r="Q29" s="33" t="s">
        <v>128</v>
      </c>
    </row>
    <row r="30" spans="1:17" s="33" customFormat="1" ht="13.5" customHeight="1" x14ac:dyDescent="0.15">
      <c r="A30" s="167" t="s">
        <v>162</v>
      </c>
      <c r="B30" s="167" t="s">
        <v>129</v>
      </c>
      <c r="C30" s="167" t="s">
        <v>130</v>
      </c>
      <c r="D30" s="167" t="s">
        <v>622</v>
      </c>
      <c r="E30" s="167" t="s">
        <v>364</v>
      </c>
      <c r="F30" s="168" t="s">
        <v>163</v>
      </c>
      <c r="G30" s="167" t="s">
        <v>132</v>
      </c>
      <c r="H30" s="169">
        <v>1</v>
      </c>
      <c r="I30" s="230"/>
      <c r="J30" s="170">
        <f t="shared" si="0"/>
        <v>0</v>
      </c>
      <c r="K30" s="171">
        <v>0</v>
      </c>
      <c r="L30" s="169">
        <f t="shared" si="1"/>
        <v>0</v>
      </c>
      <c r="M30" s="171">
        <v>0</v>
      </c>
      <c r="N30" s="169">
        <f t="shared" si="2"/>
        <v>0</v>
      </c>
      <c r="O30" s="172">
        <v>21</v>
      </c>
      <c r="P30" s="155">
        <v>4</v>
      </c>
      <c r="Q30" s="33" t="s">
        <v>128</v>
      </c>
    </row>
    <row r="31" spans="1:17" s="33" customFormat="1" ht="13.5" customHeight="1" x14ac:dyDescent="0.15">
      <c r="A31" s="167" t="s">
        <v>164</v>
      </c>
      <c r="B31" s="167" t="s">
        <v>129</v>
      </c>
      <c r="C31" s="167" t="s">
        <v>130</v>
      </c>
      <c r="D31" s="167" t="s">
        <v>622</v>
      </c>
      <c r="E31" s="167" t="s">
        <v>366</v>
      </c>
      <c r="F31" s="168" t="s">
        <v>165</v>
      </c>
      <c r="G31" s="167" t="s">
        <v>132</v>
      </c>
      <c r="H31" s="169">
        <v>1</v>
      </c>
      <c r="I31" s="230"/>
      <c r="J31" s="170">
        <f t="shared" si="0"/>
        <v>0</v>
      </c>
      <c r="K31" s="171">
        <v>0</v>
      </c>
      <c r="L31" s="169">
        <f t="shared" si="1"/>
        <v>0</v>
      </c>
      <c r="M31" s="171">
        <v>0</v>
      </c>
      <c r="N31" s="169">
        <f t="shared" si="2"/>
        <v>0</v>
      </c>
      <c r="O31" s="172">
        <v>21</v>
      </c>
      <c r="P31" s="155">
        <v>4</v>
      </c>
      <c r="Q31" s="33" t="s">
        <v>128</v>
      </c>
    </row>
    <row r="32" spans="1:17" s="153" customFormat="1" ht="12.75" customHeight="1" x14ac:dyDescent="0.15">
      <c r="A32" s="173"/>
      <c r="B32" s="164" t="s">
        <v>93</v>
      </c>
      <c r="C32" s="173"/>
      <c r="D32" s="209" t="s">
        <v>623</v>
      </c>
      <c r="E32" s="164" t="s">
        <v>168</v>
      </c>
      <c r="F32" s="163" t="s">
        <v>169</v>
      </c>
      <c r="G32" s="173"/>
      <c r="H32" s="173"/>
      <c r="I32" s="173"/>
      <c r="J32" s="165">
        <f>SUM(J33:J40)</f>
        <v>0</v>
      </c>
      <c r="K32" s="173"/>
      <c r="L32" s="166">
        <f>SUM(L33:L40)</f>
        <v>0</v>
      </c>
      <c r="M32" s="173"/>
      <c r="N32" s="166">
        <f>SUM(N33:N40)</f>
        <v>0</v>
      </c>
      <c r="O32" s="173"/>
      <c r="Q32" s="154" t="s">
        <v>127</v>
      </c>
    </row>
    <row r="33" spans="1:23" s="33" customFormat="1" ht="13.5" customHeight="1" x14ac:dyDescent="0.15">
      <c r="A33" s="167">
        <v>18</v>
      </c>
      <c r="B33" s="167" t="s">
        <v>129</v>
      </c>
      <c r="C33" s="167" t="s">
        <v>130</v>
      </c>
      <c r="D33" s="167" t="s">
        <v>623</v>
      </c>
      <c r="E33" s="167" t="s">
        <v>171</v>
      </c>
      <c r="F33" s="168" t="s">
        <v>492</v>
      </c>
      <c r="G33" s="167" t="s">
        <v>132</v>
      </c>
      <c r="H33" s="169">
        <v>1</v>
      </c>
      <c r="I33" s="230"/>
      <c r="J33" s="170">
        <f t="shared" ref="J33:J40" si="3">ROUND(H33*I33,2)</f>
        <v>0</v>
      </c>
      <c r="K33" s="171">
        <v>0</v>
      </c>
      <c r="L33" s="169">
        <f t="shared" ref="L33:L40" si="4">H33*K33</f>
        <v>0</v>
      </c>
      <c r="M33" s="171">
        <v>0</v>
      </c>
      <c r="N33" s="169">
        <f t="shared" ref="N33:N40" si="5">H33*M33</f>
        <v>0</v>
      </c>
      <c r="O33" s="172">
        <v>21</v>
      </c>
      <c r="P33" s="155">
        <v>4</v>
      </c>
      <c r="Q33" s="33" t="s">
        <v>128</v>
      </c>
      <c r="W33" s="181"/>
    </row>
    <row r="34" spans="1:23" s="33" customFormat="1" ht="13.5" customHeight="1" x14ac:dyDescent="0.15">
      <c r="A34" s="167">
        <v>19</v>
      </c>
      <c r="B34" s="167" t="s">
        <v>129</v>
      </c>
      <c r="C34" s="167" t="s">
        <v>130</v>
      </c>
      <c r="D34" s="167" t="s">
        <v>623</v>
      </c>
      <c r="E34" s="167" t="s">
        <v>173</v>
      </c>
      <c r="F34" s="168" t="s">
        <v>174</v>
      </c>
      <c r="G34" s="167" t="s">
        <v>132</v>
      </c>
      <c r="H34" s="169">
        <v>1</v>
      </c>
      <c r="I34" s="230"/>
      <c r="J34" s="170">
        <f t="shared" si="3"/>
        <v>0</v>
      </c>
      <c r="K34" s="171">
        <v>0</v>
      </c>
      <c r="L34" s="169">
        <f t="shared" si="4"/>
        <v>0</v>
      </c>
      <c r="M34" s="171">
        <v>0</v>
      </c>
      <c r="N34" s="169">
        <f t="shared" si="5"/>
        <v>0</v>
      </c>
      <c r="O34" s="172">
        <v>21</v>
      </c>
      <c r="P34" s="155">
        <v>4</v>
      </c>
      <c r="Q34" s="33" t="s">
        <v>128</v>
      </c>
      <c r="W34" s="181"/>
    </row>
    <row r="35" spans="1:23" s="33" customFormat="1" ht="13.5" customHeight="1" x14ac:dyDescent="0.15">
      <c r="A35" s="167">
        <v>20</v>
      </c>
      <c r="B35" s="167" t="s">
        <v>129</v>
      </c>
      <c r="C35" s="167" t="s">
        <v>130</v>
      </c>
      <c r="D35" s="167" t="s">
        <v>623</v>
      </c>
      <c r="E35" s="167" t="s">
        <v>176</v>
      </c>
      <c r="F35" s="168" t="s">
        <v>177</v>
      </c>
      <c r="G35" s="167" t="s">
        <v>132</v>
      </c>
      <c r="H35" s="169">
        <v>1</v>
      </c>
      <c r="I35" s="230"/>
      <c r="J35" s="170">
        <f t="shared" si="3"/>
        <v>0</v>
      </c>
      <c r="K35" s="171">
        <v>0</v>
      </c>
      <c r="L35" s="169">
        <f t="shared" si="4"/>
        <v>0</v>
      </c>
      <c r="M35" s="171">
        <v>0</v>
      </c>
      <c r="N35" s="169">
        <f t="shared" si="5"/>
        <v>0</v>
      </c>
      <c r="O35" s="172">
        <v>21</v>
      </c>
      <c r="P35" s="155">
        <v>4</v>
      </c>
      <c r="Q35" s="33" t="s">
        <v>128</v>
      </c>
    </row>
    <row r="36" spans="1:23" s="33" customFormat="1" ht="13.5" customHeight="1" x14ac:dyDescent="0.15">
      <c r="A36" s="167">
        <v>21</v>
      </c>
      <c r="B36" s="167" t="s">
        <v>129</v>
      </c>
      <c r="C36" s="167" t="s">
        <v>130</v>
      </c>
      <c r="D36" s="167" t="s">
        <v>623</v>
      </c>
      <c r="E36" s="167" t="s">
        <v>179</v>
      </c>
      <c r="F36" s="168" t="s">
        <v>180</v>
      </c>
      <c r="G36" s="167" t="s">
        <v>132</v>
      </c>
      <c r="H36" s="169">
        <v>1</v>
      </c>
      <c r="I36" s="230"/>
      <c r="J36" s="170">
        <f t="shared" si="3"/>
        <v>0</v>
      </c>
      <c r="K36" s="171">
        <v>0</v>
      </c>
      <c r="L36" s="169">
        <f t="shared" si="4"/>
        <v>0</v>
      </c>
      <c r="M36" s="171">
        <v>0</v>
      </c>
      <c r="N36" s="169">
        <f t="shared" si="5"/>
        <v>0</v>
      </c>
      <c r="O36" s="172">
        <v>21</v>
      </c>
      <c r="P36" s="155">
        <v>4</v>
      </c>
      <c r="Q36" s="33" t="s">
        <v>128</v>
      </c>
    </row>
    <row r="37" spans="1:23" s="33" customFormat="1" ht="13.5" customHeight="1" x14ac:dyDescent="0.15">
      <c r="A37" s="167">
        <v>22</v>
      </c>
      <c r="B37" s="167" t="s">
        <v>129</v>
      </c>
      <c r="C37" s="167" t="s">
        <v>130</v>
      </c>
      <c r="D37" s="167" t="s">
        <v>623</v>
      </c>
      <c r="E37" s="167" t="s">
        <v>182</v>
      </c>
      <c r="F37" s="168" t="s">
        <v>183</v>
      </c>
      <c r="G37" s="167" t="s">
        <v>132</v>
      </c>
      <c r="H37" s="169">
        <v>1</v>
      </c>
      <c r="I37" s="230"/>
      <c r="J37" s="170">
        <f t="shared" si="3"/>
        <v>0</v>
      </c>
      <c r="K37" s="171">
        <v>0</v>
      </c>
      <c r="L37" s="169">
        <f t="shared" si="4"/>
        <v>0</v>
      </c>
      <c r="M37" s="171">
        <v>0</v>
      </c>
      <c r="N37" s="169">
        <f t="shared" si="5"/>
        <v>0</v>
      </c>
      <c r="O37" s="172">
        <v>21</v>
      </c>
      <c r="P37" s="155">
        <v>4</v>
      </c>
      <c r="Q37" s="33" t="s">
        <v>128</v>
      </c>
    </row>
    <row r="38" spans="1:23" s="33" customFormat="1" ht="13.5" customHeight="1" x14ac:dyDescent="0.15">
      <c r="A38" s="167">
        <v>23</v>
      </c>
      <c r="B38" s="167" t="s">
        <v>129</v>
      </c>
      <c r="C38" s="167" t="s">
        <v>130</v>
      </c>
      <c r="D38" s="167" t="s">
        <v>623</v>
      </c>
      <c r="E38" s="167" t="s">
        <v>185</v>
      </c>
      <c r="F38" s="168" t="s">
        <v>186</v>
      </c>
      <c r="G38" s="167" t="s">
        <v>132</v>
      </c>
      <c r="H38" s="169">
        <v>1</v>
      </c>
      <c r="I38" s="230"/>
      <c r="J38" s="170">
        <f t="shared" si="3"/>
        <v>0</v>
      </c>
      <c r="K38" s="171">
        <v>0</v>
      </c>
      <c r="L38" s="169">
        <f t="shared" si="4"/>
        <v>0</v>
      </c>
      <c r="M38" s="171">
        <v>0</v>
      </c>
      <c r="N38" s="169">
        <f t="shared" si="5"/>
        <v>0</v>
      </c>
      <c r="O38" s="172">
        <v>21</v>
      </c>
      <c r="P38" s="155">
        <v>4</v>
      </c>
      <c r="Q38" s="33" t="s">
        <v>128</v>
      </c>
    </row>
    <row r="39" spans="1:23" s="33" customFormat="1" ht="13.5" customHeight="1" x14ac:dyDescent="0.15">
      <c r="A39" s="167">
        <v>24</v>
      </c>
      <c r="B39" s="167" t="s">
        <v>129</v>
      </c>
      <c r="C39" s="167" t="s">
        <v>130</v>
      </c>
      <c r="D39" s="167" t="s">
        <v>623</v>
      </c>
      <c r="E39" s="167" t="s">
        <v>188</v>
      </c>
      <c r="F39" s="168" t="s">
        <v>189</v>
      </c>
      <c r="G39" s="167" t="s">
        <v>132</v>
      </c>
      <c r="H39" s="169">
        <v>1</v>
      </c>
      <c r="I39" s="230"/>
      <c r="J39" s="170">
        <f t="shared" si="3"/>
        <v>0</v>
      </c>
      <c r="K39" s="171">
        <v>0</v>
      </c>
      <c r="L39" s="169">
        <f t="shared" si="4"/>
        <v>0</v>
      </c>
      <c r="M39" s="171">
        <v>0</v>
      </c>
      <c r="N39" s="169">
        <f t="shared" si="5"/>
        <v>0</v>
      </c>
      <c r="O39" s="172">
        <v>21</v>
      </c>
      <c r="P39" s="155">
        <v>4</v>
      </c>
      <c r="Q39" s="33" t="s">
        <v>128</v>
      </c>
    </row>
    <row r="40" spans="1:23" s="33" customFormat="1" ht="13.5" customHeight="1" x14ac:dyDescent="0.15">
      <c r="A40" s="167">
        <v>25</v>
      </c>
      <c r="B40" s="167" t="s">
        <v>129</v>
      </c>
      <c r="C40" s="167" t="s">
        <v>130</v>
      </c>
      <c r="D40" s="167" t="s">
        <v>623</v>
      </c>
      <c r="E40" s="167" t="s">
        <v>191</v>
      </c>
      <c r="F40" s="168" t="s">
        <v>192</v>
      </c>
      <c r="G40" s="167" t="s">
        <v>132</v>
      </c>
      <c r="H40" s="169">
        <v>1</v>
      </c>
      <c r="I40" s="230"/>
      <c r="J40" s="170">
        <f t="shared" si="3"/>
        <v>0</v>
      </c>
      <c r="K40" s="171">
        <v>0</v>
      </c>
      <c r="L40" s="169">
        <f t="shared" si="4"/>
        <v>0</v>
      </c>
      <c r="M40" s="171">
        <v>0</v>
      </c>
      <c r="N40" s="169">
        <f t="shared" si="5"/>
        <v>0</v>
      </c>
      <c r="O40" s="172">
        <v>21</v>
      </c>
      <c r="P40" s="155">
        <v>4</v>
      </c>
      <c r="Q40" s="33" t="s">
        <v>128</v>
      </c>
    </row>
    <row r="41" spans="1:23" s="156" customFormat="1" ht="12.75" customHeight="1" x14ac:dyDescent="0.15">
      <c r="E41" s="205"/>
      <c r="F41" s="157" t="s">
        <v>25</v>
      </c>
      <c r="J41" s="158">
        <f>J14+J32</f>
        <v>0</v>
      </c>
      <c r="L41" s="159">
        <f>L14+L32</f>
        <v>0</v>
      </c>
      <c r="N41" s="159">
        <f>N14+N32</f>
        <v>0</v>
      </c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77" fitToHeight="2" orientation="portrait" blackAndWhite="1" r:id="rId1"/>
  <headerFooter alignWithMargins="0">
    <oddFooter>&amp;C   Strana &amp;P 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2" workbookViewId="0"/>
  </sheetViews>
  <sheetFormatPr defaultRowHeight="12.75" customHeight="1" x14ac:dyDescent="0.15"/>
  <cols>
    <col min="1" max="1" width="2.83203125" style="24" customWidth="1"/>
    <col min="2" max="2" width="2.1640625" style="24" customWidth="1"/>
    <col min="3" max="3" width="3.1640625" style="24" customWidth="1"/>
    <col min="4" max="4" width="8" style="24" customWidth="1"/>
    <col min="5" max="5" width="15.83203125" style="24" customWidth="1"/>
    <col min="6" max="6" width="0.6640625" style="24" customWidth="1"/>
    <col min="7" max="7" width="3" style="24" customWidth="1"/>
    <col min="8" max="8" width="3.1640625" style="24" customWidth="1"/>
    <col min="9" max="9" width="11.33203125" style="24" customWidth="1"/>
    <col min="10" max="10" width="15.83203125" style="24" customWidth="1"/>
    <col min="11" max="11" width="0.83203125" style="24" customWidth="1"/>
    <col min="12" max="12" width="2.83203125" style="24" customWidth="1"/>
    <col min="13" max="13" width="3.33203125" style="24" customWidth="1"/>
    <col min="14" max="14" width="2.33203125" style="24" customWidth="1"/>
    <col min="15" max="15" width="14.83203125" style="24" customWidth="1"/>
    <col min="16" max="16" width="3.33203125" style="24" customWidth="1"/>
    <col min="17" max="17" width="2.33203125" style="24" customWidth="1"/>
    <col min="18" max="18" width="15.83203125" style="24" customWidth="1"/>
    <col min="19" max="19" width="0.6640625" style="24" customWidth="1"/>
    <col min="20" max="16384" width="9.33203125" style="24"/>
  </cols>
  <sheetData>
    <row r="1" spans="1:19" ht="12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3.25" customHeight="1" x14ac:dyDescent="0.35">
      <c r="A2" s="21"/>
      <c r="B2" s="22"/>
      <c r="C2" s="22"/>
      <c r="D2" s="22"/>
      <c r="E2" s="22"/>
      <c r="F2" s="22"/>
      <c r="G2" s="25" t="s">
        <v>37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2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8.2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24" customHeight="1" x14ac:dyDescent="0.15">
      <c r="A5" s="32"/>
      <c r="B5" s="33" t="s">
        <v>38</v>
      </c>
      <c r="C5" s="33"/>
      <c r="D5" s="33"/>
      <c r="E5" s="220" t="str">
        <f>'Bruntál - ALFA PLASTIK - T 62'!C3</f>
        <v>Bruntál - ALFA PLASTIK - TG2 - projekt sanace</v>
      </c>
      <c r="F5" s="221"/>
      <c r="G5" s="221"/>
      <c r="H5" s="221"/>
      <c r="I5" s="221"/>
      <c r="J5" s="222"/>
      <c r="K5" s="33"/>
      <c r="L5" s="33"/>
      <c r="M5" s="33"/>
      <c r="N5" s="33"/>
      <c r="O5" s="33" t="s">
        <v>39</v>
      </c>
      <c r="P5" s="34" t="s">
        <v>40</v>
      </c>
      <c r="Q5" s="35"/>
      <c r="R5" s="36"/>
      <c r="S5" s="37"/>
    </row>
    <row r="6" spans="1:19" ht="17.25" hidden="1" customHeight="1" x14ac:dyDescent="0.15">
      <c r="A6" s="32"/>
      <c r="B6" s="33" t="s">
        <v>41</v>
      </c>
      <c r="C6" s="33"/>
      <c r="D6" s="33"/>
      <c r="E6" s="38" t="s">
        <v>19</v>
      </c>
      <c r="F6" s="33"/>
      <c r="G6" s="33"/>
      <c r="H6" s="33"/>
      <c r="I6" s="33"/>
      <c r="J6" s="39"/>
      <c r="K6" s="33"/>
      <c r="L6" s="33"/>
      <c r="M6" s="33"/>
      <c r="N6" s="33"/>
      <c r="O6" s="33"/>
      <c r="P6" s="40"/>
      <c r="Q6" s="41"/>
      <c r="R6" s="39"/>
      <c r="S6" s="37"/>
    </row>
    <row r="7" spans="1:19" ht="24" customHeight="1" x14ac:dyDescent="0.15">
      <c r="A7" s="32"/>
      <c r="B7" s="33" t="s">
        <v>42</v>
      </c>
      <c r="C7" s="33"/>
      <c r="D7" s="33"/>
      <c r="E7" s="223" t="str">
        <f>'Bruntál - ALFA PLASTIK - T 62'!C13</f>
        <v xml:space="preserve">    SO 01 Ohnisko PV-27   </v>
      </c>
      <c r="F7" s="224"/>
      <c r="G7" s="224"/>
      <c r="H7" s="224"/>
      <c r="I7" s="224"/>
      <c r="J7" s="225"/>
      <c r="K7" s="33"/>
      <c r="L7" s="33"/>
      <c r="M7" s="33"/>
      <c r="N7" s="33"/>
      <c r="O7" s="33" t="s">
        <v>43</v>
      </c>
      <c r="P7" s="42"/>
      <c r="Q7" s="41"/>
      <c r="R7" s="39"/>
      <c r="S7" s="37"/>
    </row>
    <row r="8" spans="1:19" ht="17.25" hidden="1" customHeight="1" x14ac:dyDescent="0.15">
      <c r="A8" s="32"/>
      <c r="B8" s="33" t="s">
        <v>44</v>
      </c>
      <c r="C8" s="33"/>
      <c r="D8" s="33"/>
      <c r="E8" s="38" t="s">
        <v>21</v>
      </c>
      <c r="F8" s="33"/>
      <c r="G8" s="33"/>
      <c r="H8" s="33"/>
      <c r="I8" s="33"/>
      <c r="J8" s="39"/>
      <c r="K8" s="33"/>
      <c r="L8" s="33"/>
      <c r="M8" s="33"/>
      <c r="N8" s="33"/>
      <c r="O8" s="33"/>
      <c r="P8" s="40"/>
      <c r="Q8" s="41"/>
      <c r="R8" s="39"/>
      <c r="S8" s="37"/>
    </row>
    <row r="9" spans="1:19" ht="24" customHeight="1" x14ac:dyDescent="0.15">
      <c r="A9" s="32"/>
      <c r="B9" s="33" t="s">
        <v>45</v>
      </c>
      <c r="C9" s="33"/>
      <c r="D9" s="33"/>
      <c r="E9" s="226" t="s">
        <v>40</v>
      </c>
      <c r="F9" s="227"/>
      <c r="G9" s="227"/>
      <c r="H9" s="227"/>
      <c r="I9" s="227"/>
      <c r="J9" s="228"/>
      <c r="K9" s="33"/>
      <c r="L9" s="33"/>
      <c r="M9" s="33"/>
      <c r="N9" s="33"/>
      <c r="O9" s="33" t="s">
        <v>46</v>
      </c>
      <c r="P9" s="229"/>
      <c r="Q9" s="227"/>
      <c r="R9" s="228"/>
      <c r="S9" s="37"/>
    </row>
    <row r="10" spans="1:19" ht="17.25" hidden="1" customHeight="1" x14ac:dyDescent="0.15">
      <c r="A10" s="32"/>
      <c r="B10" s="33" t="s">
        <v>47</v>
      </c>
      <c r="C10" s="33"/>
      <c r="D10" s="33"/>
      <c r="E10" s="43" t="s">
        <v>40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1"/>
      <c r="Q10" s="41"/>
      <c r="R10" s="33"/>
      <c r="S10" s="37"/>
    </row>
    <row r="11" spans="1:19" ht="17.25" hidden="1" customHeight="1" x14ac:dyDescent="0.15">
      <c r="A11" s="32"/>
      <c r="B11" s="33" t="s">
        <v>48</v>
      </c>
      <c r="C11" s="33"/>
      <c r="D11" s="33"/>
      <c r="E11" s="43" t="s">
        <v>40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1"/>
      <c r="R11" s="33"/>
      <c r="S11" s="37"/>
    </row>
    <row r="12" spans="1:19" ht="17.25" hidden="1" customHeight="1" x14ac:dyDescent="0.15">
      <c r="A12" s="32"/>
      <c r="B12" s="33" t="s">
        <v>49</v>
      </c>
      <c r="C12" s="33"/>
      <c r="D12" s="33"/>
      <c r="E12" s="4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1"/>
      <c r="Q12" s="41"/>
      <c r="R12" s="33"/>
      <c r="S12" s="37"/>
    </row>
    <row r="13" spans="1:19" ht="17.25" hidden="1" customHeight="1" x14ac:dyDescent="0.15">
      <c r="A13" s="32"/>
      <c r="B13" s="33"/>
      <c r="C13" s="33"/>
      <c r="D13" s="33"/>
      <c r="E13" s="43" t="s">
        <v>40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33"/>
      <c r="S13" s="37"/>
    </row>
    <row r="14" spans="1:19" ht="17.25" hidden="1" customHeight="1" x14ac:dyDescent="0.15">
      <c r="A14" s="32"/>
      <c r="B14" s="33"/>
      <c r="C14" s="33"/>
      <c r="D14" s="33"/>
      <c r="E14" s="43" t="s">
        <v>40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33"/>
      <c r="S14" s="37"/>
    </row>
    <row r="15" spans="1:19" ht="17.25" hidden="1" customHeight="1" x14ac:dyDescent="0.15">
      <c r="A15" s="32"/>
      <c r="B15" s="33"/>
      <c r="C15" s="33"/>
      <c r="D15" s="33"/>
      <c r="E15" s="43" t="s">
        <v>40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33"/>
      <c r="S15" s="37"/>
    </row>
    <row r="16" spans="1:19" ht="17.25" hidden="1" customHeight="1" x14ac:dyDescent="0.15">
      <c r="A16" s="32"/>
      <c r="B16" s="33"/>
      <c r="C16" s="33"/>
      <c r="D16" s="33"/>
      <c r="E16" s="43" t="s">
        <v>40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33"/>
      <c r="S16" s="37"/>
    </row>
    <row r="17" spans="1:19" ht="17.25" hidden="1" customHeight="1" x14ac:dyDescent="0.15">
      <c r="A17" s="32"/>
      <c r="B17" s="33"/>
      <c r="C17" s="33"/>
      <c r="D17" s="33"/>
      <c r="E17" s="43" t="s">
        <v>40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33"/>
      <c r="S17" s="37"/>
    </row>
    <row r="18" spans="1:19" ht="17.25" hidden="1" customHeight="1" x14ac:dyDescent="0.15">
      <c r="A18" s="32"/>
      <c r="B18" s="33"/>
      <c r="C18" s="33"/>
      <c r="D18" s="33"/>
      <c r="E18" s="4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33"/>
      <c r="S18" s="37"/>
    </row>
    <row r="19" spans="1:19" ht="17.25" hidden="1" customHeight="1" x14ac:dyDescent="0.15">
      <c r="A19" s="32"/>
      <c r="B19" s="33"/>
      <c r="C19" s="33"/>
      <c r="D19" s="33"/>
      <c r="E19" s="43" t="s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33"/>
      <c r="S19" s="37"/>
    </row>
    <row r="20" spans="1:19" ht="17.25" hidden="1" customHeight="1" x14ac:dyDescent="0.15">
      <c r="A20" s="32"/>
      <c r="B20" s="33"/>
      <c r="C20" s="33"/>
      <c r="D20" s="33"/>
      <c r="E20" s="43" t="s">
        <v>40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33"/>
      <c r="S20" s="37"/>
    </row>
    <row r="21" spans="1:19" ht="17.25" hidden="1" customHeight="1" x14ac:dyDescent="0.15">
      <c r="A21" s="32"/>
      <c r="B21" s="33"/>
      <c r="C21" s="33"/>
      <c r="D21" s="33"/>
      <c r="E21" s="43" t="s"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/>
      <c r="Q21" s="41"/>
      <c r="R21" s="33"/>
      <c r="S21" s="37"/>
    </row>
    <row r="22" spans="1:19" ht="17.25" hidden="1" customHeight="1" x14ac:dyDescent="0.15">
      <c r="A22" s="32"/>
      <c r="B22" s="33"/>
      <c r="C22" s="33"/>
      <c r="D22" s="33"/>
      <c r="E22" s="4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33"/>
      <c r="S22" s="37"/>
    </row>
    <row r="23" spans="1:19" ht="17.25" hidden="1" customHeight="1" x14ac:dyDescent="0.15">
      <c r="A23" s="32"/>
      <c r="B23" s="33"/>
      <c r="C23" s="33"/>
      <c r="D23" s="33"/>
      <c r="E23" s="4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1"/>
      <c r="Q23" s="41"/>
      <c r="R23" s="33"/>
      <c r="S23" s="37"/>
    </row>
    <row r="24" spans="1:19" ht="17.25" hidden="1" customHeight="1" x14ac:dyDescent="0.15">
      <c r="A24" s="32"/>
      <c r="B24" s="33"/>
      <c r="C24" s="33"/>
      <c r="D24" s="33"/>
      <c r="E24" s="44" t="s">
        <v>40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/>
      <c r="Q24" s="41"/>
      <c r="R24" s="33"/>
      <c r="S24" s="37"/>
    </row>
    <row r="25" spans="1:19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50</v>
      </c>
      <c r="P25" s="33" t="s">
        <v>51</v>
      </c>
      <c r="Q25" s="33"/>
      <c r="R25" s="33"/>
      <c r="S25" s="37"/>
    </row>
    <row r="26" spans="1:19" ht="17.25" customHeight="1" x14ac:dyDescent="0.15">
      <c r="A26" s="32"/>
      <c r="B26" s="33" t="s">
        <v>52</v>
      </c>
      <c r="C26" s="33"/>
      <c r="D26" s="33"/>
      <c r="E26" s="34" t="str">
        <f>'Bruntál - ALFA PLASTIK - T 62'!C4</f>
        <v>Alfa Plastik, a.s.</v>
      </c>
      <c r="F26" s="45"/>
      <c r="G26" s="45"/>
      <c r="H26" s="45"/>
      <c r="I26" s="45"/>
      <c r="J26" s="36"/>
      <c r="K26" s="33"/>
      <c r="L26" s="33"/>
      <c r="M26" s="33"/>
      <c r="N26" s="33"/>
      <c r="O26" s="46"/>
      <c r="P26" s="47"/>
      <c r="Q26" s="48"/>
      <c r="R26" s="49"/>
      <c r="S26" s="37"/>
    </row>
    <row r="27" spans="1:19" ht="17.25" customHeight="1" x14ac:dyDescent="0.15">
      <c r="A27" s="32"/>
      <c r="B27" s="33" t="s">
        <v>53</v>
      </c>
      <c r="C27" s="33"/>
      <c r="D27" s="33"/>
      <c r="E27" s="42"/>
      <c r="F27" s="33"/>
      <c r="G27" s="33"/>
      <c r="H27" s="33"/>
      <c r="I27" s="33"/>
      <c r="J27" s="39"/>
      <c r="K27" s="33"/>
      <c r="L27" s="33"/>
      <c r="M27" s="33"/>
      <c r="N27" s="33"/>
      <c r="O27" s="46"/>
      <c r="P27" s="47"/>
      <c r="Q27" s="48"/>
      <c r="R27" s="49"/>
      <c r="S27" s="37"/>
    </row>
    <row r="28" spans="1:19" ht="17.25" customHeight="1" x14ac:dyDescent="0.15">
      <c r="A28" s="32"/>
      <c r="B28" s="33" t="s">
        <v>54</v>
      </c>
      <c r="C28" s="33"/>
      <c r="D28" s="33"/>
      <c r="E28" s="42" t="s">
        <v>40</v>
      </c>
      <c r="F28" s="33"/>
      <c r="G28" s="33"/>
      <c r="H28" s="33"/>
      <c r="I28" s="33"/>
      <c r="J28" s="39"/>
      <c r="K28" s="33"/>
      <c r="L28" s="33"/>
      <c r="M28" s="33"/>
      <c r="N28" s="33"/>
      <c r="O28" s="46"/>
      <c r="P28" s="47"/>
      <c r="Q28" s="48"/>
      <c r="R28" s="49"/>
      <c r="S28" s="37"/>
    </row>
    <row r="29" spans="1:19" ht="17.25" customHeight="1" x14ac:dyDescent="0.15">
      <c r="A29" s="32"/>
      <c r="B29" s="33"/>
      <c r="C29" s="33"/>
      <c r="D29" s="33"/>
      <c r="E29" s="50"/>
      <c r="F29" s="51"/>
      <c r="G29" s="51"/>
      <c r="H29" s="51"/>
      <c r="I29" s="51"/>
      <c r="J29" s="52"/>
      <c r="K29" s="33"/>
      <c r="L29" s="33"/>
      <c r="M29" s="33"/>
      <c r="N29" s="33"/>
      <c r="O29" s="41"/>
      <c r="P29" s="41"/>
      <c r="Q29" s="41"/>
      <c r="R29" s="33"/>
      <c r="S29" s="37"/>
    </row>
    <row r="30" spans="1:19" ht="17.25" customHeight="1" x14ac:dyDescent="0.15">
      <c r="A30" s="32"/>
      <c r="B30" s="33"/>
      <c r="C30" s="33"/>
      <c r="D30" s="33"/>
      <c r="E30" s="53" t="s">
        <v>55</v>
      </c>
      <c r="F30" s="33"/>
      <c r="G30" s="33" t="s">
        <v>56</v>
      </c>
      <c r="H30" s="33"/>
      <c r="I30" s="33"/>
      <c r="J30" s="33"/>
      <c r="K30" s="33"/>
      <c r="L30" s="33"/>
      <c r="M30" s="33"/>
      <c r="N30" s="33"/>
      <c r="O30" s="53" t="s">
        <v>57</v>
      </c>
      <c r="P30" s="41"/>
      <c r="Q30" s="41"/>
      <c r="R30" s="54"/>
      <c r="S30" s="37"/>
    </row>
    <row r="31" spans="1:19" ht="17.25" customHeight="1" x14ac:dyDescent="0.15">
      <c r="A31" s="32"/>
      <c r="B31" s="33"/>
      <c r="C31" s="33"/>
      <c r="D31" s="33"/>
      <c r="E31" s="46"/>
      <c r="F31" s="33"/>
      <c r="G31" s="47"/>
      <c r="H31" s="55"/>
      <c r="I31" s="56"/>
      <c r="J31" s="33"/>
      <c r="K31" s="33"/>
      <c r="L31" s="33"/>
      <c r="M31" s="33"/>
      <c r="N31" s="33"/>
      <c r="O31" s="57" t="s">
        <v>58</v>
      </c>
      <c r="P31" s="41"/>
      <c r="Q31" s="41"/>
      <c r="R31" s="58"/>
      <c r="S31" s="37"/>
    </row>
    <row r="32" spans="1:19" ht="8.2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20.25" customHeight="1" x14ac:dyDescent="0.15">
      <c r="A33" s="62"/>
      <c r="B33" s="63"/>
      <c r="C33" s="63"/>
      <c r="D33" s="63"/>
      <c r="E33" s="64" t="s">
        <v>59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1:19" ht="20.25" customHeight="1" x14ac:dyDescent="0.15">
      <c r="A34" s="66" t="s">
        <v>60</v>
      </c>
      <c r="B34" s="67"/>
      <c r="C34" s="67"/>
      <c r="D34" s="68"/>
      <c r="E34" s="69" t="s">
        <v>61</v>
      </c>
      <c r="F34" s="68"/>
      <c r="G34" s="69" t="s">
        <v>62</v>
      </c>
      <c r="H34" s="67"/>
      <c r="I34" s="68"/>
      <c r="J34" s="69" t="s">
        <v>63</v>
      </c>
      <c r="K34" s="67"/>
      <c r="L34" s="69" t="s">
        <v>64</v>
      </c>
      <c r="M34" s="67"/>
      <c r="N34" s="67"/>
      <c r="O34" s="68"/>
      <c r="P34" s="69" t="s">
        <v>65</v>
      </c>
      <c r="Q34" s="67"/>
      <c r="R34" s="67"/>
      <c r="S34" s="70"/>
    </row>
    <row r="35" spans="1:19" ht="20.25" customHeight="1" x14ac:dyDescent="0.15">
      <c r="A35" s="71"/>
      <c r="B35" s="72"/>
      <c r="C35" s="72"/>
      <c r="D35" s="73">
        <v>0</v>
      </c>
      <c r="E35" s="74">
        <f>IF(D35=0,0,R47/D35)</f>
        <v>0</v>
      </c>
      <c r="F35" s="75"/>
      <c r="G35" s="76"/>
      <c r="H35" s="72"/>
      <c r="I35" s="73">
        <v>0</v>
      </c>
      <c r="J35" s="74">
        <f>IF(I35=0,0,R47/I35)</f>
        <v>0</v>
      </c>
      <c r="K35" s="77"/>
      <c r="L35" s="76"/>
      <c r="M35" s="72"/>
      <c r="N35" s="72"/>
      <c r="O35" s="73">
        <v>0</v>
      </c>
      <c r="P35" s="76"/>
      <c r="Q35" s="72"/>
      <c r="R35" s="78">
        <f>IF(O35=0,0,R47/O35)</f>
        <v>0</v>
      </c>
      <c r="S35" s="79"/>
    </row>
    <row r="36" spans="1:19" ht="20.25" customHeight="1" x14ac:dyDescent="0.15">
      <c r="A36" s="62"/>
      <c r="B36" s="63"/>
      <c r="C36" s="63"/>
      <c r="D36" s="63"/>
      <c r="E36" s="64" t="s">
        <v>66</v>
      </c>
      <c r="F36" s="63"/>
      <c r="G36" s="63"/>
      <c r="H36" s="63"/>
      <c r="I36" s="63"/>
      <c r="J36" s="80" t="s">
        <v>67</v>
      </c>
      <c r="K36" s="63"/>
      <c r="L36" s="63"/>
      <c r="M36" s="63"/>
      <c r="N36" s="63"/>
      <c r="O36" s="63"/>
      <c r="P36" s="63"/>
      <c r="Q36" s="63"/>
      <c r="R36" s="63"/>
      <c r="S36" s="65"/>
    </row>
    <row r="37" spans="1:19" ht="20.25" customHeight="1" x14ac:dyDescent="0.15">
      <c r="A37" s="81" t="s">
        <v>68</v>
      </c>
      <c r="B37" s="82"/>
      <c r="C37" s="83" t="s">
        <v>69</v>
      </c>
      <c r="D37" s="84"/>
      <c r="E37" s="84"/>
      <c r="F37" s="85"/>
      <c r="G37" s="81" t="s">
        <v>70</v>
      </c>
      <c r="H37" s="86"/>
      <c r="I37" s="83" t="s">
        <v>71</v>
      </c>
      <c r="J37" s="84"/>
      <c r="K37" s="84"/>
      <c r="L37" s="81" t="s">
        <v>72</v>
      </c>
      <c r="M37" s="86"/>
      <c r="N37" s="83" t="s">
        <v>73</v>
      </c>
      <c r="O37" s="84"/>
      <c r="P37" s="84"/>
      <c r="Q37" s="84"/>
      <c r="R37" s="84"/>
      <c r="S37" s="85"/>
    </row>
    <row r="38" spans="1:19" ht="20.25" customHeight="1" x14ac:dyDescent="0.15">
      <c r="A38" s="87">
        <v>1</v>
      </c>
      <c r="B38" s="88" t="s">
        <v>74</v>
      </c>
      <c r="C38" s="36"/>
      <c r="D38" s="89" t="s">
        <v>75</v>
      </c>
      <c r="E38" s="90">
        <f>SUMIF('SO01 R'!P5:P92,8,'SO01 R'!J5:J92)</f>
        <v>0</v>
      </c>
      <c r="F38" s="91"/>
      <c r="G38" s="87">
        <v>8</v>
      </c>
      <c r="H38" s="92" t="s">
        <v>76</v>
      </c>
      <c r="I38" s="49"/>
      <c r="J38" s="93">
        <v>0</v>
      </c>
      <c r="K38" s="94"/>
      <c r="L38" s="87">
        <v>13</v>
      </c>
      <c r="M38" s="47" t="s">
        <v>77</v>
      </c>
      <c r="N38" s="55"/>
      <c r="O38" s="55"/>
      <c r="P38" s="95">
        <f>M49</f>
        <v>21</v>
      </c>
      <c r="Q38" s="96" t="s">
        <v>78</v>
      </c>
      <c r="R38" s="90">
        <v>0</v>
      </c>
      <c r="S38" s="91"/>
    </row>
    <row r="39" spans="1:19" ht="20.25" customHeight="1" x14ac:dyDescent="0.15">
      <c r="A39" s="87">
        <v>2</v>
      </c>
      <c r="B39" s="97"/>
      <c r="C39" s="52"/>
      <c r="D39" s="89" t="s">
        <v>79</v>
      </c>
      <c r="E39" s="90">
        <f>SUMIF('SO01 R'!P10:P92,4,'SO01 R'!J10:J92)</f>
        <v>0</v>
      </c>
      <c r="F39" s="91"/>
      <c r="G39" s="87">
        <v>9</v>
      </c>
      <c r="H39" s="33" t="s">
        <v>80</v>
      </c>
      <c r="I39" s="89"/>
      <c r="J39" s="93">
        <v>0</v>
      </c>
      <c r="K39" s="94"/>
      <c r="L39" s="87">
        <v>14</v>
      </c>
      <c r="M39" s="47" t="s">
        <v>81</v>
      </c>
      <c r="N39" s="55"/>
      <c r="O39" s="55"/>
      <c r="P39" s="95">
        <f>M49</f>
        <v>21</v>
      </c>
      <c r="Q39" s="96" t="s">
        <v>78</v>
      </c>
      <c r="R39" s="90">
        <v>0</v>
      </c>
      <c r="S39" s="91"/>
    </row>
    <row r="40" spans="1:19" ht="20.25" customHeight="1" x14ac:dyDescent="0.15">
      <c r="A40" s="87">
        <v>3</v>
      </c>
      <c r="B40" s="88" t="s">
        <v>82</v>
      </c>
      <c r="C40" s="36"/>
      <c r="D40" s="89" t="s">
        <v>75</v>
      </c>
      <c r="E40" s="90">
        <f>SUMIF('SO01 R'!P11:P92,32,'SO01 R'!J11:J92)</f>
        <v>0</v>
      </c>
      <c r="F40" s="91"/>
      <c r="G40" s="87">
        <v>10</v>
      </c>
      <c r="H40" s="92" t="s">
        <v>83</v>
      </c>
      <c r="I40" s="49"/>
      <c r="J40" s="93">
        <v>0</v>
      </c>
      <c r="K40" s="94"/>
      <c r="L40" s="87">
        <v>15</v>
      </c>
      <c r="M40" s="47" t="s">
        <v>84</v>
      </c>
      <c r="N40" s="55"/>
      <c r="O40" s="55"/>
      <c r="P40" s="95">
        <f>M49</f>
        <v>21</v>
      </c>
      <c r="Q40" s="96" t="s">
        <v>78</v>
      </c>
      <c r="R40" s="90">
        <v>0</v>
      </c>
      <c r="S40" s="91"/>
    </row>
    <row r="41" spans="1:19" ht="20.25" customHeight="1" x14ac:dyDescent="0.15">
      <c r="A41" s="87">
        <v>4</v>
      </c>
      <c r="B41" s="97"/>
      <c r="C41" s="52"/>
      <c r="D41" s="89" t="s">
        <v>79</v>
      </c>
      <c r="E41" s="90">
        <f>SUMIF('SO01 R'!P12:P92,16,'SO01 R'!J12:J92)+SUMIF('SO01 R'!P12:P92,128,'SO01 R'!J12:J92)</f>
        <v>0</v>
      </c>
      <c r="F41" s="91"/>
      <c r="G41" s="87">
        <v>11</v>
      </c>
      <c r="H41" s="92"/>
      <c r="I41" s="49"/>
      <c r="J41" s="93">
        <v>0</v>
      </c>
      <c r="K41" s="94"/>
      <c r="L41" s="87">
        <v>16</v>
      </c>
      <c r="M41" s="47" t="s">
        <v>85</v>
      </c>
      <c r="N41" s="55"/>
      <c r="O41" s="55"/>
      <c r="P41" s="95">
        <f>M49</f>
        <v>21</v>
      </c>
      <c r="Q41" s="96" t="s">
        <v>78</v>
      </c>
      <c r="R41" s="90">
        <v>0</v>
      </c>
      <c r="S41" s="91"/>
    </row>
    <row r="42" spans="1:19" ht="20.25" customHeight="1" x14ac:dyDescent="0.15">
      <c r="A42" s="87">
        <v>5</v>
      </c>
      <c r="B42" s="88" t="s">
        <v>86</v>
      </c>
      <c r="C42" s="36"/>
      <c r="D42" s="89" t="s">
        <v>75</v>
      </c>
      <c r="E42" s="90">
        <f>SUMIF('SO01 R'!P13:P92,256,'SO01 R'!J13:J92)</f>
        <v>0</v>
      </c>
      <c r="F42" s="91"/>
      <c r="G42" s="98"/>
      <c r="H42" s="55"/>
      <c r="I42" s="49"/>
      <c r="J42" s="99"/>
      <c r="K42" s="94"/>
      <c r="L42" s="87">
        <v>17</v>
      </c>
      <c r="M42" s="47" t="s">
        <v>14</v>
      </c>
      <c r="N42" s="55"/>
      <c r="O42" s="55"/>
      <c r="P42" s="95">
        <f>M49</f>
        <v>21</v>
      </c>
      <c r="Q42" s="96" t="s">
        <v>78</v>
      </c>
      <c r="R42" s="90">
        <v>0</v>
      </c>
      <c r="S42" s="91"/>
    </row>
    <row r="43" spans="1:19" ht="20.25" customHeight="1" x14ac:dyDescent="0.15">
      <c r="A43" s="87">
        <v>6</v>
      </c>
      <c r="B43" s="97"/>
      <c r="C43" s="52"/>
      <c r="D43" s="89" t="s">
        <v>79</v>
      </c>
      <c r="E43" s="90">
        <f>SUMIF('SO01 R'!P14:P92,64,'SO01 R'!J14:J92)</f>
        <v>0</v>
      </c>
      <c r="F43" s="91"/>
      <c r="G43" s="98"/>
      <c r="H43" s="55"/>
      <c r="I43" s="49"/>
      <c r="J43" s="99"/>
      <c r="K43" s="94"/>
      <c r="L43" s="87">
        <v>18</v>
      </c>
      <c r="M43" s="92" t="s">
        <v>87</v>
      </c>
      <c r="N43" s="55"/>
      <c r="O43" s="55"/>
      <c r="P43" s="55"/>
      <c r="Q43" s="49"/>
      <c r="R43" s="90">
        <f>SUMIF('SO01 R'!P14:P92,1024,'SO01 R'!J14:J92)</f>
        <v>0</v>
      </c>
      <c r="S43" s="91"/>
    </row>
    <row r="44" spans="1:19" ht="20.25" customHeight="1" x14ac:dyDescent="0.15">
      <c r="A44" s="87">
        <v>7</v>
      </c>
      <c r="B44" s="100" t="s">
        <v>88</v>
      </c>
      <c r="C44" s="55"/>
      <c r="D44" s="49"/>
      <c r="E44" s="101">
        <f>SUM(E38:E43)</f>
        <v>0</v>
      </c>
      <c r="F44" s="65"/>
      <c r="G44" s="87">
        <v>12</v>
      </c>
      <c r="H44" s="100" t="s">
        <v>89</v>
      </c>
      <c r="I44" s="49"/>
      <c r="J44" s="102">
        <f>SUM(J38:J41)</f>
        <v>0</v>
      </c>
      <c r="K44" s="103"/>
      <c r="L44" s="87">
        <v>19</v>
      </c>
      <c r="M44" s="88" t="s">
        <v>90</v>
      </c>
      <c r="N44" s="45"/>
      <c r="O44" s="45"/>
      <c r="P44" s="45"/>
      <c r="Q44" s="104"/>
      <c r="R44" s="101">
        <f>SUM(R38:R43)</f>
        <v>0</v>
      </c>
      <c r="S44" s="65"/>
    </row>
    <row r="45" spans="1:19" ht="20.25" customHeight="1" x14ac:dyDescent="0.15">
      <c r="A45" s="105">
        <v>20</v>
      </c>
      <c r="B45" s="106" t="s">
        <v>16</v>
      </c>
      <c r="C45" s="107"/>
      <c r="D45" s="108"/>
      <c r="E45" s="109">
        <f>SUMIF('SO01 R'!P14:P92,512,'SO01 R'!J14:J92)</f>
        <v>0</v>
      </c>
      <c r="F45" s="61"/>
      <c r="G45" s="105">
        <v>21</v>
      </c>
      <c r="H45" s="106" t="s">
        <v>91</v>
      </c>
      <c r="I45" s="108"/>
      <c r="J45" s="110">
        <v>0</v>
      </c>
      <c r="K45" s="111">
        <f>M49</f>
        <v>21</v>
      </c>
      <c r="L45" s="105">
        <v>22</v>
      </c>
      <c r="M45" s="106" t="s">
        <v>92</v>
      </c>
      <c r="N45" s="107"/>
      <c r="O45" s="107"/>
      <c r="P45" s="107"/>
      <c r="Q45" s="108"/>
      <c r="R45" s="109">
        <f>SUMIF('SO01 R'!P14:P92,"&lt;4",'SO01 R'!J14:J92)+SUMIF('SO01 R'!P14:P92,"&gt;1024",'SO01 R'!J14:J92)</f>
        <v>0</v>
      </c>
      <c r="S45" s="61"/>
    </row>
    <row r="46" spans="1:19" ht="20.25" customHeight="1" x14ac:dyDescent="0.15">
      <c r="A46" s="112" t="s">
        <v>53</v>
      </c>
      <c r="B46" s="30"/>
      <c r="C46" s="30"/>
      <c r="D46" s="30"/>
      <c r="E46" s="30"/>
      <c r="F46" s="113"/>
      <c r="G46" s="114"/>
      <c r="H46" s="30"/>
      <c r="I46" s="30"/>
      <c r="J46" s="30"/>
      <c r="K46" s="30"/>
      <c r="L46" s="81" t="s">
        <v>93</v>
      </c>
      <c r="M46" s="68"/>
      <c r="N46" s="83" t="s">
        <v>94</v>
      </c>
      <c r="O46" s="67"/>
      <c r="P46" s="67"/>
      <c r="Q46" s="67"/>
      <c r="R46" s="67"/>
      <c r="S46" s="70"/>
    </row>
    <row r="47" spans="1:19" ht="20.25" customHeight="1" x14ac:dyDescent="0.15">
      <c r="A47" s="32"/>
      <c r="B47" s="33"/>
      <c r="C47" s="33"/>
      <c r="D47" s="33"/>
      <c r="E47" s="33"/>
      <c r="F47" s="39"/>
      <c r="G47" s="115"/>
      <c r="H47" s="33"/>
      <c r="I47" s="33"/>
      <c r="J47" s="33"/>
      <c r="K47" s="33"/>
      <c r="L47" s="87">
        <v>23</v>
      </c>
      <c r="M47" s="92" t="s">
        <v>95</v>
      </c>
      <c r="N47" s="55"/>
      <c r="O47" s="55"/>
      <c r="P47" s="55"/>
      <c r="Q47" s="91"/>
      <c r="R47" s="101">
        <f>ROUND(E44+J44+R44+E45+J45+R45,2)</f>
        <v>0</v>
      </c>
      <c r="S47" s="116">
        <f>E44+J44+R44+E45+J45+R45</f>
        <v>0</v>
      </c>
    </row>
    <row r="48" spans="1:19" ht="20.25" customHeight="1" x14ac:dyDescent="0.2">
      <c r="A48" s="117" t="s">
        <v>96</v>
      </c>
      <c r="B48" s="51"/>
      <c r="C48" s="51"/>
      <c r="D48" s="51"/>
      <c r="E48" s="51"/>
      <c r="F48" s="52"/>
      <c r="G48" s="118" t="s">
        <v>97</v>
      </c>
      <c r="H48" s="51"/>
      <c r="I48" s="51"/>
      <c r="J48" s="51"/>
      <c r="K48" s="51"/>
      <c r="L48" s="87">
        <v>24</v>
      </c>
      <c r="M48" s="119">
        <v>15</v>
      </c>
      <c r="N48" s="52" t="s">
        <v>78</v>
      </c>
      <c r="O48" s="120">
        <f>R47-O49</f>
        <v>0</v>
      </c>
      <c r="P48" s="55" t="s">
        <v>98</v>
      </c>
      <c r="Q48" s="49"/>
      <c r="R48" s="121">
        <f>ROUNDUP(O48*M48/100,1)</f>
        <v>0</v>
      </c>
      <c r="S48" s="122">
        <f>O48*M48/100</f>
        <v>0</v>
      </c>
    </row>
    <row r="49" spans="1:19" ht="20.25" customHeight="1" thickBot="1" x14ac:dyDescent="0.2">
      <c r="A49" s="123" t="s">
        <v>52</v>
      </c>
      <c r="B49" s="45"/>
      <c r="C49" s="45"/>
      <c r="D49" s="45"/>
      <c r="E49" s="45"/>
      <c r="F49" s="36"/>
      <c r="G49" s="124"/>
      <c r="H49" s="45"/>
      <c r="I49" s="45"/>
      <c r="J49" s="45"/>
      <c r="K49" s="45"/>
      <c r="L49" s="87">
        <v>25</v>
      </c>
      <c r="M49" s="125">
        <v>21</v>
      </c>
      <c r="N49" s="49" t="s">
        <v>78</v>
      </c>
      <c r="O49" s="120">
        <f>ROUND(SUMIF('SO01 R'!O14:O92,M49,'SO01 R'!J14:J92)+SUMIF(P38:P42,M49,R38:R42)+IF(K45=M49,J45,0),2)</f>
        <v>0</v>
      </c>
      <c r="P49" s="55" t="s">
        <v>98</v>
      </c>
      <c r="Q49" s="49"/>
      <c r="R49" s="90">
        <f>ROUNDUP(O49*M49/100,1)</f>
        <v>0</v>
      </c>
      <c r="S49" s="126">
        <f>O49*M49/100</f>
        <v>0</v>
      </c>
    </row>
    <row r="50" spans="1:19" ht="20.25" customHeight="1" thickBot="1" x14ac:dyDescent="0.2">
      <c r="A50" s="32"/>
      <c r="B50" s="33"/>
      <c r="C50" s="33"/>
      <c r="D50" s="33"/>
      <c r="E50" s="33"/>
      <c r="F50" s="39"/>
      <c r="G50" s="115"/>
      <c r="H50" s="33"/>
      <c r="I50" s="33"/>
      <c r="J50" s="33"/>
      <c r="K50" s="33"/>
      <c r="L50" s="105">
        <v>26</v>
      </c>
      <c r="M50" s="127" t="s">
        <v>99</v>
      </c>
      <c r="N50" s="107"/>
      <c r="O50" s="107"/>
      <c r="P50" s="107"/>
      <c r="Q50" s="128"/>
      <c r="R50" s="129">
        <f>R47+R48+R49</f>
        <v>0</v>
      </c>
      <c r="S50" s="130"/>
    </row>
    <row r="51" spans="1:19" ht="20.25" customHeight="1" x14ac:dyDescent="0.2">
      <c r="A51" s="117" t="s">
        <v>96</v>
      </c>
      <c r="B51" s="51"/>
      <c r="C51" s="51"/>
      <c r="D51" s="51"/>
      <c r="E51" s="51"/>
      <c r="F51" s="52"/>
      <c r="G51" s="118" t="s">
        <v>97</v>
      </c>
      <c r="H51" s="51"/>
      <c r="I51" s="51"/>
      <c r="J51" s="51"/>
      <c r="K51" s="51"/>
      <c r="L51" s="81" t="s">
        <v>100</v>
      </c>
      <c r="M51" s="68"/>
      <c r="N51" s="83" t="s">
        <v>101</v>
      </c>
      <c r="O51" s="67"/>
      <c r="P51" s="67"/>
      <c r="Q51" s="67"/>
      <c r="R51" s="131"/>
      <c r="S51" s="70"/>
    </row>
    <row r="52" spans="1:19" ht="20.25" customHeight="1" x14ac:dyDescent="0.15">
      <c r="A52" s="123" t="s">
        <v>54</v>
      </c>
      <c r="B52" s="45"/>
      <c r="C52" s="45"/>
      <c r="D52" s="45"/>
      <c r="E52" s="45"/>
      <c r="F52" s="36"/>
      <c r="G52" s="124"/>
      <c r="H52" s="45"/>
      <c r="I52" s="45"/>
      <c r="J52" s="45"/>
      <c r="K52" s="45"/>
      <c r="L52" s="87">
        <v>27</v>
      </c>
      <c r="M52" s="92" t="s">
        <v>102</v>
      </c>
      <c r="N52" s="55"/>
      <c r="O52" s="55"/>
      <c r="P52" s="55"/>
      <c r="Q52" s="49"/>
      <c r="R52" s="90">
        <v>0</v>
      </c>
      <c r="S52" s="91"/>
    </row>
    <row r="53" spans="1:19" ht="20.25" customHeight="1" x14ac:dyDescent="0.15">
      <c r="A53" s="32"/>
      <c r="B53" s="33"/>
      <c r="C53" s="33"/>
      <c r="D53" s="33"/>
      <c r="E53" s="33"/>
      <c r="F53" s="39"/>
      <c r="G53" s="115"/>
      <c r="H53" s="33"/>
      <c r="I53" s="33"/>
      <c r="J53" s="33"/>
      <c r="K53" s="33"/>
      <c r="L53" s="87">
        <v>28</v>
      </c>
      <c r="M53" s="92" t="s">
        <v>103</v>
      </c>
      <c r="N53" s="55"/>
      <c r="O53" s="55"/>
      <c r="P53" s="55"/>
      <c r="Q53" s="49"/>
      <c r="R53" s="90">
        <v>0</v>
      </c>
      <c r="S53" s="91"/>
    </row>
    <row r="54" spans="1:19" ht="20.25" customHeight="1" x14ac:dyDescent="0.2">
      <c r="A54" s="132" t="s">
        <v>96</v>
      </c>
      <c r="B54" s="60"/>
      <c r="C54" s="60"/>
      <c r="D54" s="60"/>
      <c r="E54" s="60"/>
      <c r="F54" s="133"/>
      <c r="G54" s="134" t="s">
        <v>97</v>
      </c>
      <c r="H54" s="60"/>
      <c r="I54" s="60"/>
      <c r="J54" s="60"/>
      <c r="K54" s="60"/>
      <c r="L54" s="105">
        <v>29</v>
      </c>
      <c r="M54" s="106" t="s">
        <v>104</v>
      </c>
      <c r="N54" s="107"/>
      <c r="O54" s="107"/>
      <c r="P54" s="107"/>
      <c r="Q54" s="108"/>
      <c r="R54" s="74">
        <v>0</v>
      </c>
      <c r="S54" s="135"/>
    </row>
  </sheetData>
  <sheetProtection password="EF31" sheet="1" objects="1" scenarios="1"/>
  <mergeCells count="4">
    <mergeCell ref="E5:J5"/>
    <mergeCell ref="E7:J7"/>
    <mergeCell ref="E9:J9"/>
    <mergeCell ref="P9:R9"/>
  </mergeCells>
  <printOptions horizontalCentered="1" verticalCentered="1"/>
  <pageMargins left="0.39370078740157483" right="0.39370078740157483" top="0.78740157480314965" bottom="0.78740157480314965" header="0" footer="0"/>
  <pageSetup paperSize="9" orientation="portrait" blackAndWhite="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topLeftCell="A55" workbookViewId="0">
      <selection activeCell="I90" sqref="I90"/>
    </sheetView>
  </sheetViews>
  <sheetFormatPr defaultRowHeight="11.25" customHeight="1" x14ac:dyDescent="0.15"/>
  <cols>
    <col min="1" max="1" width="6.5" style="24" customWidth="1"/>
    <col min="2" max="2" width="5.1640625" style="24" customWidth="1"/>
    <col min="3" max="3" width="5.5" style="24" customWidth="1"/>
    <col min="4" max="4" width="12.5" style="24" customWidth="1"/>
    <col min="5" max="5" width="11" style="206" bestFit="1" customWidth="1"/>
    <col min="6" max="6" width="64.83203125" style="24" customWidth="1"/>
    <col min="7" max="7" width="5.5" style="24" customWidth="1"/>
    <col min="8" max="8" width="11.5" style="24" customWidth="1"/>
    <col min="9" max="9" width="11.33203125" style="24" customWidth="1"/>
    <col min="10" max="10" width="15.83203125" style="24" customWidth="1"/>
    <col min="11" max="11" width="12.33203125" style="24" hidden="1" customWidth="1"/>
    <col min="12" max="12" width="12.6640625" style="24" hidden="1" customWidth="1"/>
    <col min="13" max="13" width="11.33203125" style="24" hidden="1" customWidth="1"/>
    <col min="14" max="14" width="13.5" style="24" hidden="1" customWidth="1"/>
    <col min="15" max="15" width="6.1640625" style="24" customWidth="1"/>
    <col min="16" max="16" width="8.1640625" style="24" hidden="1" customWidth="1"/>
    <col min="17" max="17" width="8.5" style="24" hidden="1" customWidth="1"/>
    <col min="18" max="20" width="10.6640625" style="24" hidden="1" customWidth="1"/>
    <col min="21" max="21" width="0" style="24" hidden="1" customWidth="1"/>
    <col min="22" max="16384" width="9.33203125" style="24"/>
  </cols>
  <sheetData>
    <row r="1" spans="1:22" ht="18" customHeight="1" x14ac:dyDescent="0.25">
      <c r="A1" s="136" t="s">
        <v>105</v>
      </c>
      <c r="B1" s="137"/>
      <c r="C1" s="137"/>
      <c r="D1" s="137"/>
      <c r="E1" s="20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7"/>
      <c r="S1" s="137"/>
      <c r="T1" s="137"/>
      <c r="U1" s="137"/>
    </row>
    <row r="2" spans="1:22" ht="11.25" customHeight="1" x14ac:dyDescent="0.2">
      <c r="A2" s="139" t="s">
        <v>1</v>
      </c>
      <c r="B2" s="140"/>
      <c r="C2" s="140" t="str">
        <f>'SO01 KL'!E5</f>
        <v>Bruntál - ALFA PLASTIK - TG2 - projekt sanace</v>
      </c>
      <c r="D2" s="140"/>
      <c r="E2" s="203"/>
      <c r="F2" s="140"/>
      <c r="G2" s="140"/>
      <c r="H2" s="140"/>
      <c r="I2" s="140"/>
      <c r="J2" s="140"/>
      <c r="K2" s="140"/>
      <c r="L2" s="140"/>
      <c r="M2" s="137"/>
      <c r="N2" s="137"/>
      <c r="O2" s="137"/>
      <c r="P2" s="138"/>
      <c r="Q2" s="138"/>
      <c r="R2" s="137"/>
      <c r="S2" s="137"/>
      <c r="T2" s="137"/>
      <c r="U2" s="137"/>
    </row>
    <row r="3" spans="1:22" ht="11.25" customHeight="1" x14ac:dyDescent="0.2">
      <c r="A3" s="139" t="s">
        <v>106</v>
      </c>
      <c r="B3" s="140"/>
      <c r="C3" s="140" t="str">
        <f>'SO01 KL'!E7</f>
        <v xml:space="preserve">    SO 01 Ohnisko PV-27   </v>
      </c>
      <c r="D3" s="140"/>
      <c r="E3" s="203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38"/>
      <c r="Q3" s="138"/>
      <c r="R3" s="137"/>
      <c r="S3" s="137"/>
      <c r="T3" s="137"/>
      <c r="U3" s="137"/>
    </row>
    <row r="4" spans="1:22" ht="11.25" customHeight="1" x14ac:dyDescent="0.2">
      <c r="A4" s="139" t="s">
        <v>107</v>
      </c>
      <c r="B4" s="140"/>
      <c r="C4" s="140" t="str">
        <f>'SO01 KL'!E9</f>
        <v xml:space="preserve"> </v>
      </c>
      <c r="D4" s="140"/>
      <c r="E4" s="203"/>
      <c r="F4" s="140"/>
      <c r="G4" s="140"/>
      <c r="H4" s="140"/>
      <c r="I4" s="140"/>
      <c r="J4" s="140"/>
      <c r="K4" s="140"/>
      <c r="L4" s="140"/>
      <c r="M4" s="137"/>
      <c r="N4" s="137"/>
      <c r="O4" s="137"/>
      <c r="P4" s="138"/>
      <c r="Q4" s="138"/>
      <c r="R4" s="137"/>
      <c r="S4" s="137"/>
      <c r="T4" s="137"/>
      <c r="U4" s="137"/>
    </row>
    <row r="5" spans="1:22" ht="11.25" customHeight="1" x14ac:dyDescent="0.2">
      <c r="A5" s="140" t="s">
        <v>108</v>
      </c>
      <c r="B5" s="140"/>
      <c r="C5" s="140" t="str">
        <f>'SO01 KL'!P5</f>
        <v xml:space="preserve"> </v>
      </c>
      <c r="D5" s="140"/>
      <c r="E5" s="203"/>
      <c r="F5" s="140"/>
      <c r="G5" s="140"/>
      <c r="H5" s="140"/>
      <c r="I5" s="140"/>
      <c r="J5" s="140"/>
      <c r="K5" s="140"/>
      <c r="L5" s="140"/>
      <c r="M5" s="137"/>
      <c r="N5" s="137"/>
      <c r="O5" s="137"/>
      <c r="P5" s="138"/>
      <c r="Q5" s="138"/>
      <c r="R5" s="137"/>
      <c r="S5" s="137"/>
      <c r="T5" s="137"/>
      <c r="U5" s="137"/>
    </row>
    <row r="6" spans="1:22" ht="6" customHeight="1" x14ac:dyDescent="0.2">
      <c r="A6" s="140"/>
      <c r="B6" s="140"/>
      <c r="C6" s="140"/>
      <c r="D6" s="140"/>
      <c r="E6" s="203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8"/>
      <c r="Q6" s="138"/>
      <c r="R6" s="137"/>
      <c r="S6" s="137"/>
      <c r="T6" s="137"/>
      <c r="U6" s="137"/>
    </row>
    <row r="7" spans="1:22" ht="11.25" customHeight="1" x14ac:dyDescent="0.2">
      <c r="A7" s="140" t="s">
        <v>4</v>
      </c>
      <c r="B7" s="140"/>
      <c r="C7" s="140" t="str">
        <f>'SO01 KL'!E26</f>
        <v>Alfa Plastik, a.s.</v>
      </c>
      <c r="D7" s="140"/>
      <c r="E7" s="203"/>
      <c r="F7" s="140"/>
      <c r="G7" s="140"/>
      <c r="H7" s="140"/>
      <c r="I7" s="140"/>
      <c r="J7" s="140"/>
      <c r="K7" s="140"/>
      <c r="L7" s="140"/>
      <c r="M7" s="137"/>
      <c r="N7" s="137"/>
      <c r="O7" s="137"/>
      <c r="P7" s="138"/>
      <c r="Q7" s="138"/>
      <c r="R7" s="137"/>
      <c r="S7" s="137"/>
      <c r="T7" s="137"/>
      <c r="U7" s="137"/>
    </row>
    <row r="8" spans="1:22" ht="11.25" customHeight="1" x14ac:dyDescent="0.2">
      <c r="A8" s="140" t="s">
        <v>6</v>
      </c>
      <c r="B8" s="140"/>
      <c r="C8" s="140" t="str">
        <f>'SO01 KL'!E28</f>
        <v xml:space="preserve"> </v>
      </c>
      <c r="D8" s="140"/>
      <c r="E8" s="203"/>
      <c r="F8" s="140"/>
      <c r="G8" s="140"/>
      <c r="H8" s="140"/>
      <c r="I8" s="140"/>
      <c r="J8" s="140"/>
      <c r="K8" s="140"/>
      <c r="L8" s="140"/>
      <c r="M8" s="137"/>
      <c r="N8" s="137"/>
      <c r="O8" s="137"/>
      <c r="P8" s="138"/>
      <c r="Q8" s="138"/>
      <c r="R8" s="137"/>
      <c r="S8" s="137"/>
      <c r="T8" s="137"/>
      <c r="U8" s="137"/>
    </row>
    <row r="9" spans="1:22" ht="11.25" customHeight="1" x14ac:dyDescent="0.2">
      <c r="A9" s="140" t="s">
        <v>2</v>
      </c>
      <c r="B9" s="140"/>
      <c r="C9" s="140" t="s">
        <v>58</v>
      </c>
      <c r="D9" s="140"/>
      <c r="E9" s="203"/>
      <c r="F9" s="140"/>
      <c r="G9" s="140"/>
      <c r="H9" s="140"/>
      <c r="I9" s="140"/>
      <c r="J9" s="140"/>
      <c r="K9" s="140"/>
      <c r="L9" s="140"/>
      <c r="M9" s="137"/>
      <c r="N9" s="137"/>
      <c r="O9" s="137"/>
      <c r="P9" s="138"/>
      <c r="Q9" s="138"/>
      <c r="R9" s="137"/>
      <c r="S9" s="137"/>
      <c r="T9" s="137"/>
      <c r="U9" s="137"/>
    </row>
    <row r="10" spans="1:22" ht="5.25" customHeight="1" x14ac:dyDescent="0.2">
      <c r="A10" s="137"/>
      <c r="B10" s="137"/>
      <c r="C10" s="137"/>
      <c r="D10" s="137"/>
      <c r="E10" s="20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7"/>
      <c r="S10" s="137"/>
      <c r="T10" s="137"/>
      <c r="U10" s="137"/>
    </row>
    <row r="11" spans="1:22" ht="21.75" customHeight="1" x14ac:dyDescent="0.2">
      <c r="A11" s="141" t="s">
        <v>109</v>
      </c>
      <c r="B11" s="142" t="s">
        <v>110</v>
      </c>
      <c r="C11" s="142" t="s">
        <v>111</v>
      </c>
      <c r="D11" s="207" t="s">
        <v>614</v>
      </c>
      <c r="E11" s="142" t="s">
        <v>112</v>
      </c>
      <c r="F11" s="142" t="s">
        <v>113</v>
      </c>
      <c r="G11" s="142" t="s">
        <v>114</v>
      </c>
      <c r="H11" s="142" t="s">
        <v>115</v>
      </c>
      <c r="I11" s="142" t="s">
        <v>116</v>
      </c>
      <c r="J11" s="142" t="s">
        <v>117</v>
      </c>
      <c r="K11" s="142" t="s">
        <v>118</v>
      </c>
      <c r="L11" s="142" t="s">
        <v>119</v>
      </c>
      <c r="M11" s="142" t="s">
        <v>120</v>
      </c>
      <c r="N11" s="142" t="s">
        <v>121</v>
      </c>
      <c r="O11" s="142" t="s">
        <v>122</v>
      </c>
      <c r="P11" s="143" t="s">
        <v>123</v>
      </c>
      <c r="Q11" s="144" t="s">
        <v>124</v>
      </c>
      <c r="R11" s="142"/>
      <c r="S11" s="142"/>
      <c r="T11" s="142"/>
      <c r="U11" s="145" t="s">
        <v>125</v>
      </c>
      <c r="V11" s="146"/>
    </row>
    <row r="12" spans="1:22" ht="11.25" customHeight="1" x14ac:dyDescent="0.2">
      <c r="A12" s="147">
        <v>1</v>
      </c>
      <c r="B12" s="148">
        <v>2</v>
      </c>
      <c r="C12" s="148">
        <v>3</v>
      </c>
      <c r="D12" s="148"/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/>
      <c r="L12" s="148"/>
      <c r="M12" s="148"/>
      <c r="N12" s="148"/>
      <c r="O12" s="148">
        <v>10</v>
      </c>
      <c r="P12" s="149">
        <v>11</v>
      </c>
      <c r="Q12" s="150">
        <v>12</v>
      </c>
      <c r="R12" s="148"/>
      <c r="S12" s="148"/>
      <c r="T12" s="148"/>
      <c r="U12" s="151">
        <v>11</v>
      </c>
      <c r="V12" s="146"/>
    </row>
    <row r="13" spans="1:22" ht="3.75" customHeight="1" x14ac:dyDescent="0.2">
      <c r="A13" s="137"/>
      <c r="B13" s="137"/>
      <c r="C13" s="137"/>
      <c r="D13" s="137"/>
      <c r="E13" s="20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52"/>
      <c r="R13" s="137"/>
      <c r="S13" s="137"/>
      <c r="T13" s="137"/>
      <c r="U13" s="137"/>
    </row>
    <row r="14" spans="1:22" s="153" customFormat="1" ht="12.75" customHeight="1" x14ac:dyDescent="0.15">
      <c r="A14" s="163"/>
      <c r="B14" s="164" t="s">
        <v>93</v>
      </c>
      <c r="C14" s="163"/>
      <c r="D14" s="163"/>
      <c r="E14" s="164" t="s">
        <v>74</v>
      </c>
      <c r="F14" s="163" t="s">
        <v>193</v>
      </c>
      <c r="G14" s="163"/>
      <c r="H14" s="163"/>
      <c r="I14" s="163"/>
      <c r="J14" s="165">
        <f>J15+J34+J38+J43+J52+J61</f>
        <v>0</v>
      </c>
      <c r="K14" s="163"/>
      <c r="L14" s="166">
        <f>L15+L34+L38+L43+L52+L61</f>
        <v>428.48188015999995</v>
      </c>
      <c r="M14" s="163"/>
      <c r="N14" s="166">
        <f>N15+N34+N38+N43+N52+N61</f>
        <v>391.8</v>
      </c>
      <c r="O14" s="163"/>
      <c r="Q14" s="154" t="s">
        <v>127</v>
      </c>
    </row>
    <row r="15" spans="1:22" s="153" customFormat="1" ht="12.75" customHeight="1" x14ac:dyDescent="0.15">
      <c r="A15" s="173"/>
      <c r="B15" s="182" t="s">
        <v>93</v>
      </c>
      <c r="C15" s="173"/>
      <c r="D15" s="209" t="s">
        <v>615</v>
      </c>
      <c r="E15" s="182" t="s">
        <v>128</v>
      </c>
      <c r="F15" s="183" t="s">
        <v>194</v>
      </c>
      <c r="G15" s="173"/>
      <c r="H15" s="173"/>
      <c r="I15" s="173"/>
      <c r="J15" s="184">
        <f>SUM(J16:J33)</f>
        <v>0</v>
      </c>
      <c r="K15" s="173"/>
      <c r="L15" s="185">
        <f>SUM(L16:L33)</f>
        <v>12.273221199999998</v>
      </c>
      <c r="M15" s="173"/>
      <c r="N15" s="185">
        <f>SUM(N16:N33)</f>
        <v>0</v>
      </c>
      <c r="O15" s="173"/>
      <c r="Q15" s="160" t="s">
        <v>128</v>
      </c>
    </row>
    <row r="16" spans="1:22" s="33" customFormat="1" ht="13.5" customHeight="1" x14ac:dyDescent="0.15">
      <c r="A16" s="167" t="s">
        <v>128</v>
      </c>
      <c r="B16" s="167" t="s">
        <v>129</v>
      </c>
      <c r="C16" s="167" t="s">
        <v>32</v>
      </c>
      <c r="D16" s="194" t="s">
        <v>615</v>
      </c>
      <c r="E16" s="167" t="s">
        <v>195</v>
      </c>
      <c r="F16" s="168" t="s">
        <v>196</v>
      </c>
      <c r="G16" s="167" t="s">
        <v>197</v>
      </c>
      <c r="H16" s="169">
        <v>720</v>
      </c>
      <c r="I16" s="230"/>
      <c r="J16" s="170">
        <f t="shared" ref="J16:J33" si="0">ROUND(H16*I16,2)</f>
        <v>0</v>
      </c>
      <c r="K16" s="171">
        <v>0</v>
      </c>
      <c r="L16" s="169">
        <f t="shared" ref="L16:L33" si="1">H16*K16</f>
        <v>0</v>
      </c>
      <c r="M16" s="171">
        <v>0</v>
      </c>
      <c r="N16" s="169">
        <f t="shared" ref="N16:N33" si="2">H16*M16</f>
        <v>0</v>
      </c>
      <c r="O16" s="172">
        <v>21</v>
      </c>
      <c r="P16" s="155">
        <v>4</v>
      </c>
      <c r="Q16" s="33" t="s">
        <v>133</v>
      </c>
    </row>
    <row r="17" spans="1:17" s="33" customFormat="1" ht="13.5" customHeight="1" x14ac:dyDescent="0.15">
      <c r="A17" s="167" t="s">
        <v>133</v>
      </c>
      <c r="B17" s="167" t="s">
        <v>129</v>
      </c>
      <c r="C17" s="167" t="s">
        <v>32</v>
      </c>
      <c r="D17" s="194" t="s">
        <v>615</v>
      </c>
      <c r="E17" s="167" t="s">
        <v>198</v>
      </c>
      <c r="F17" s="168" t="s">
        <v>199</v>
      </c>
      <c r="G17" s="167" t="s">
        <v>200</v>
      </c>
      <c r="H17" s="169">
        <v>30</v>
      </c>
      <c r="I17" s="230"/>
      <c r="J17" s="170">
        <f t="shared" si="0"/>
        <v>0</v>
      </c>
      <c r="K17" s="171">
        <v>0</v>
      </c>
      <c r="L17" s="169">
        <f t="shared" si="1"/>
        <v>0</v>
      </c>
      <c r="M17" s="171">
        <v>0</v>
      </c>
      <c r="N17" s="169">
        <f t="shared" si="2"/>
        <v>0</v>
      </c>
      <c r="O17" s="172">
        <v>21</v>
      </c>
      <c r="P17" s="155">
        <v>4</v>
      </c>
      <c r="Q17" s="33" t="s">
        <v>133</v>
      </c>
    </row>
    <row r="18" spans="1:17" s="33" customFormat="1" ht="13.5" customHeight="1" x14ac:dyDescent="0.15">
      <c r="A18" s="167" t="s">
        <v>135</v>
      </c>
      <c r="B18" s="167" t="s">
        <v>129</v>
      </c>
      <c r="C18" s="167" t="s">
        <v>32</v>
      </c>
      <c r="D18" s="194" t="s">
        <v>615</v>
      </c>
      <c r="E18" s="167" t="s">
        <v>201</v>
      </c>
      <c r="F18" s="168" t="s">
        <v>202</v>
      </c>
      <c r="G18" s="167" t="s">
        <v>203</v>
      </c>
      <c r="H18" s="169">
        <v>80</v>
      </c>
      <c r="I18" s="230"/>
      <c r="J18" s="170">
        <f t="shared" si="0"/>
        <v>0</v>
      </c>
      <c r="K18" s="171">
        <v>0</v>
      </c>
      <c r="L18" s="169">
        <f t="shared" si="1"/>
        <v>0</v>
      </c>
      <c r="M18" s="171">
        <v>0</v>
      </c>
      <c r="N18" s="169">
        <f t="shared" si="2"/>
        <v>0</v>
      </c>
      <c r="O18" s="172">
        <v>21</v>
      </c>
      <c r="P18" s="155">
        <v>4</v>
      </c>
      <c r="Q18" s="33" t="s">
        <v>133</v>
      </c>
    </row>
    <row r="19" spans="1:17" s="33" customFormat="1" ht="13.5" customHeight="1" x14ac:dyDescent="0.15">
      <c r="A19" s="167" t="s">
        <v>137</v>
      </c>
      <c r="B19" s="167" t="s">
        <v>129</v>
      </c>
      <c r="C19" s="167" t="s">
        <v>32</v>
      </c>
      <c r="D19" s="194" t="s">
        <v>615</v>
      </c>
      <c r="E19" s="167" t="s">
        <v>204</v>
      </c>
      <c r="F19" s="168" t="s">
        <v>205</v>
      </c>
      <c r="G19" s="167" t="s">
        <v>203</v>
      </c>
      <c r="H19" s="169">
        <v>790</v>
      </c>
      <c r="I19" s="230"/>
      <c r="J19" s="170">
        <f t="shared" si="0"/>
        <v>0</v>
      </c>
      <c r="K19" s="171">
        <v>0</v>
      </c>
      <c r="L19" s="169">
        <f t="shared" si="1"/>
        <v>0</v>
      </c>
      <c r="M19" s="171">
        <v>0</v>
      </c>
      <c r="N19" s="169">
        <f t="shared" si="2"/>
        <v>0</v>
      </c>
      <c r="O19" s="172">
        <v>21</v>
      </c>
      <c r="P19" s="155">
        <v>4</v>
      </c>
      <c r="Q19" s="33" t="s">
        <v>133</v>
      </c>
    </row>
    <row r="20" spans="1:17" s="33" customFormat="1" ht="13.5" customHeight="1" x14ac:dyDescent="0.15">
      <c r="A20" s="167" t="s">
        <v>138</v>
      </c>
      <c r="B20" s="167" t="s">
        <v>129</v>
      </c>
      <c r="C20" s="167" t="s">
        <v>32</v>
      </c>
      <c r="D20" s="194" t="s">
        <v>615</v>
      </c>
      <c r="E20" s="167" t="s">
        <v>206</v>
      </c>
      <c r="F20" s="168" t="s">
        <v>207</v>
      </c>
      <c r="G20" s="167" t="s">
        <v>203</v>
      </c>
      <c r="H20" s="169">
        <v>790</v>
      </c>
      <c r="I20" s="230"/>
      <c r="J20" s="170">
        <f t="shared" si="0"/>
        <v>0</v>
      </c>
      <c r="K20" s="171">
        <v>0</v>
      </c>
      <c r="L20" s="169">
        <f t="shared" si="1"/>
        <v>0</v>
      </c>
      <c r="M20" s="171">
        <v>0</v>
      </c>
      <c r="N20" s="169">
        <f t="shared" si="2"/>
        <v>0</v>
      </c>
      <c r="O20" s="172">
        <v>21</v>
      </c>
      <c r="P20" s="155">
        <v>4</v>
      </c>
      <c r="Q20" s="33" t="s">
        <v>133</v>
      </c>
    </row>
    <row r="21" spans="1:17" s="33" customFormat="1" ht="13.5" customHeight="1" x14ac:dyDescent="0.15">
      <c r="A21" s="167" t="s">
        <v>141</v>
      </c>
      <c r="B21" s="167" t="s">
        <v>129</v>
      </c>
      <c r="C21" s="167" t="s">
        <v>33</v>
      </c>
      <c r="D21" s="194" t="s">
        <v>615</v>
      </c>
      <c r="E21" s="167" t="s">
        <v>208</v>
      </c>
      <c r="F21" s="168" t="s">
        <v>209</v>
      </c>
      <c r="G21" s="167" t="s">
        <v>210</v>
      </c>
      <c r="H21" s="169">
        <v>580.91999999999996</v>
      </c>
      <c r="I21" s="230"/>
      <c r="J21" s="170">
        <f t="shared" si="0"/>
        <v>0</v>
      </c>
      <c r="K21" s="171">
        <v>2.111E-2</v>
      </c>
      <c r="L21" s="169">
        <f t="shared" si="1"/>
        <v>12.263221199999998</v>
      </c>
      <c r="M21" s="171">
        <v>0</v>
      </c>
      <c r="N21" s="169">
        <f t="shared" si="2"/>
        <v>0</v>
      </c>
      <c r="O21" s="172">
        <v>21</v>
      </c>
      <c r="P21" s="155">
        <v>4</v>
      </c>
      <c r="Q21" s="33" t="s">
        <v>133</v>
      </c>
    </row>
    <row r="22" spans="1:17" s="33" customFormat="1" ht="13.5" customHeight="1" x14ac:dyDescent="0.15">
      <c r="A22" s="167" t="s">
        <v>144</v>
      </c>
      <c r="B22" s="167" t="s">
        <v>129</v>
      </c>
      <c r="C22" s="167" t="s">
        <v>32</v>
      </c>
      <c r="D22" s="194" t="s">
        <v>615</v>
      </c>
      <c r="E22" s="167" t="s">
        <v>211</v>
      </c>
      <c r="F22" s="168" t="s">
        <v>212</v>
      </c>
      <c r="G22" s="167" t="s">
        <v>203</v>
      </c>
      <c r="H22" s="169">
        <v>1560</v>
      </c>
      <c r="I22" s="230"/>
      <c r="J22" s="170">
        <f t="shared" si="0"/>
        <v>0</v>
      </c>
      <c r="K22" s="171">
        <v>0</v>
      </c>
      <c r="L22" s="169">
        <f t="shared" si="1"/>
        <v>0</v>
      </c>
      <c r="M22" s="171">
        <v>0</v>
      </c>
      <c r="N22" s="169">
        <f t="shared" si="2"/>
        <v>0</v>
      </c>
      <c r="O22" s="172">
        <v>21</v>
      </c>
      <c r="P22" s="155">
        <v>4</v>
      </c>
      <c r="Q22" s="33" t="s">
        <v>133</v>
      </c>
    </row>
    <row r="23" spans="1:17" s="33" customFormat="1" ht="13.5" customHeight="1" x14ac:dyDescent="0.15">
      <c r="A23" s="167" t="s">
        <v>147</v>
      </c>
      <c r="B23" s="167" t="s">
        <v>129</v>
      </c>
      <c r="C23" s="167" t="s">
        <v>32</v>
      </c>
      <c r="D23" s="194" t="s">
        <v>615</v>
      </c>
      <c r="E23" s="167" t="s">
        <v>213</v>
      </c>
      <c r="F23" s="168" t="s">
        <v>214</v>
      </c>
      <c r="G23" s="167" t="s">
        <v>203</v>
      </c>
      <c r="H23" s="169">
        <v>360</v>
      </c>
      <c r="I23" s="230"/>
      <c r="J23" s="170">
        <f t="shared" si="0"/>
        <v>0</v>
      </c>
      <c r="K23" s="171">
        <v>0</v>
      </c>
      <c r="L23" s="169">
        <f t="shared" si="1"/>
        <v>0</v>
      </c>
      <c r="M23" s="171">
        <v>0</v>
      </c>
      <c r="N23" s="169">
        <f t="shared" si="2"/>
        <v>0</v>
      </c>
      <c r="O23" s="172">
        <v>21</v>
      </c>
      <c r="P23" s="155">
        <v>4</v>
      </c>
      <c r="Q23" s="33" t="s">
        <v>133</v>
      </c>
    </row>
    <row r="24" spans="1:17" s="33" customFormat="1" ht="24" customHeight="1" x14ac:dyDescent="0.15">
      <c r="A24" s="167" t="s">
        <v>150</v>
      </c>
      <c r="B24" s="167" t="s">
        <v>129</v>
      </c>
      <c r="C24" s="167" t="s">
        <v>32</v>
      </c>
      <c r="D24" s="194" t="s">
        <v>615</v>
      </c>
      <c r="E24" s="167" t="s">
        <v>215</v>
      </c>
      <c r="F24" s="168" t="s">
        <v>216</v>
      </c>
      <c r="G24" s="167" t="s">
        <v>203</v>
      </c>
      <c r="H24" s="169">
        <v>1800</v>
      </c>
      <c r="I24" s="230"/>
      <c r="J24" s="170">
        <f t="shared" si="0"/>
        <v>0</v>
      </c>
      <c r="K24" s="171">
        <v>0</v>
      </c>
      <c r="L24" s="169">
        <f t="shared" si="1"/>
        <v>0</v>
      </c>
      <c r="M24" s="171">
        <v>0</v>
      </c>
      <c r="N24" s="169">
        <f t="shared" si="2"/>
        <v>0</v>
      </c>
      <c r="O24" s="172">
        <v>21</v>
      </c>
      <c r="P24" s="155">
        <v>4</v>
      </c>
      <c r="Q24" s="33" t="s">
        <v>133</v>
      </c>
    </row>
    <row r="25" spans="1:17" s="33" customFormat="1" ht="13.5" customHeight="1" x14ac:dyDescent="0.15">
      <c r="A25" s="167" t="s">
        <v>152</v>
      </c>
      <c r="B25" s="167" t="s">
        <v>129</v>
      </c>
      <c r="C25" s="167" t="s">
        <v>32</v>
      </c>
      <c r="D25" s="194" t="s">
        <v>615</v>
      </c>
      <c r="E25" s="167" t="s">
        <v>217</v>
      </c>
      <c r="F25" s="168" t="s">
        <v>218</v>
      </c>
      <c r="G25" s="167" t="s">
        <v>203</v>
      </c>
      <c r="H25" s="169">
        <v>870</v>
      </c>
      <c r="I25" s="230"/>
      <c r="J25" s="170">
        <f t="shared" si="0"/>
        <v>0</v>
      </c>
      <c r="K25" s="171">
        <v>0</v>
      </c>
      <c r="L25" s="169">
        <f t="shared" si="1"/>
        <v>0</v>
      </c>
      <c r="M25" s="171">
        <v>0</v>
      </c>
      <c r="N25" s="169">
        <f t="shared" si="2"/>
        <v>0</v>
      </c>
      <c r="O25" s="172">
        <v>21</v>
      </c>
      <c r="P25" s="155">
        <v>4</v>
      </c>
      <c r="Q25" s="33" t="s">
        <v>133</v>
      </c>
    </row>
    <row r="26" spans="1:17" s="33" customFormat="1" ht="13.5" customHeight="1" x14ac:dyDescent="0.15">
      <c r="A26" s="167" t="s">
        <v>155</v>
      </c>
      <c r="B26" s="167" t="s">
        <v>129</v>
      </c>
      <c r="C26" s="167" t="s">
        <v>32</v>
      </c>
      <c r="D26" s="194" t="s">
        <v>615</v>
      </c>
      <c r="E26" s="167" t="s">
        <v>219</v>
      </c>
      <c r="F26" s="168" t="s">
        <v>220</v>
      </c>
      <c r="G26" s="167" t="s">
        <v>203</v>
      </c>
      <c r="H26" s="169">
        <v>790</v>
      </c>
      <c r="I26" s="230"/>
      <c r="J26" s="170">
        <f t="shared" si="0"/>
        <v>0</v>
      </c>
      <c r="K26" s="171">
        <v>0</v>
      </c>
      <c r="L26" s="169">
        <f t="shared" si="1"/>
        <v>0</v>
      </c>
      <c r="M26" s="171">
        <v>0</v>
      </c>
      <c r="N26" s="169">
        <f t="shared" si="2"/>
        <v>0</v>
      </c>
      <c r="O26" s="172">
        <v>21</v>
      </c>
      <c r="P26" s="155">
        <v>4</v>
      </c>
      <c r="Q26" s="33" t="s">
        <v>133</v>
      </c>
    </row>
    <row r="27" spans="1:17" s="33" customFormat="1" ht="13.5" customHeight="1" x14ac:dyDescent="0.15">
      <c r="A27" s="167" t="s">
        <v>156</v>
      </c>
      <c r="B27" s="167" t="s">
        <v>129</v>
      </c>
      <c r="C27" s="167" t="s">
        <v>32</v>
      </c>
      <c r="D27" s="194" t="s">
        <v>615</v>
      </c>
      <c r="E27" s="167" t="s">
        <v>221</v>
      </c>
      <c r="F27" s="168" t="s">
        <v>222</v>
      </c>
      <c r="G27" s="167" t="s">
        <v>210</v>
      </c>
      <c r="H27" s="169">
        <v>400</v>
      </c>
      <c r="I27" s="230"/>
      <c r="J27" s="170">
        <f t="shared" si="0"/>
        <v>0</v>
      </c>
      <c r="K27" s="171">
        <v>0</v>
      </c>
      <c r="L27" s="169">
        <f t="shared" si="1"/>
        <v>0</v>
      </c>
      <c r="M27" s="171">
        <v>0</v>
      </c>
      <c r="N27" s="169">
        <f t="shared" si="2"/>
        <v>0</v>
      </c>
      <c r="O27" s="172">
        <v>21</v>
      </c>
      <c r="P27" s="155">
        <v>4</v>
      </c>
      <c r="Q27" s="33" t="s">
        <v>133</v>
      </c>
    </row>
    <row r="28" spans="1:17" s="33" customFormat="1" ht="12.75" customHeight="1" x14ac:dyDescent="0.15">
      <c r="A28" s="167" t="s">
        <v>158</v>
      </c>
      <c r="B28" s="167" t="s">
        <v>129</v>
      </c>
      <c r="C28" s="167" t="s">
        <v>223</v>
      </c>
      <c r="D28" s="194" t="s">
        <v>615</v>
      </c>
      <c r="E28" s="167" t="s">
        <v>224</v>
      </c>
      <c r="F28" s="168" t="s">
        <v>225</v>
      </c>
      <c r="G28" s="167" t="s">
        <v>210</v>
      </c>
      <c r="H28" s="169">
        <v>400</v>
      </c>
      <c r="I28" s="230"/>
      <c r="J28" s="170">
        <f t="shared" si="0"/>
        <v>0</v>
      </c>
      <c r="K28" s="171">
        <v>0</v>
      </c>
      <c r="L28" s="169">
        <f t="shared" si="1"/>
        <v>0</v>
      </c>
      <c r="M28" s="171">
        <v>0</v>
      </c>
      <c r="N28" s="169">
        <f t="shared" si="2"/>
        <v>0</v>
      </c>
      <c r="O28" s="172">
        <v>21</v>
      </c>
      <c r="P28" s="155">
        <v>4</v>
      </c>
      <c r="Q28" s="33" t="s">
        <v>133</v>
      </c>
    </row>
    <row r="29" spans="1:17" s="33" customFormat="1" ht="13.5" customHeight="1" x14ac:dyDescent="0.15">
      <c r="A29" s="186" t="s">
        <v>159</v>
      </c>
      <c r="B29" s="186" t="s">
        <v>226</v>
      </c>
      <c r="C29" s="186" t="s">
        <v>227</v>
      </c>
      <c r="D29" s="194" t="s">
        <v>615</v>
      </c>
      <c r="E29" s="186" t="s">
        <v>228</v>
      </c>
      <c r="F29" s="187" t="s">
        <v>229</v>
      </c>
      <c r="G29" s="186" t="s">
        <v>230</v>
      </c>
      <c r="H29" s="188">
        <v>10</v>
      </c>
      <c r="I29" s="231"/>
      <c r="J29" s="189">
        <f t="shared" si="0"/>
        <v>0</v>
      </c>
      <c r="K29" s="190">
        <v>1E-3</v>
      </c>
      <c r="L29" s="188">
        <f t="shared" si="1"/>
        <v>0.01</v>
      </c>
      <c r="M29" s="190">
        <v>0</v>
      </c>
      <c r="N29" s="188">
        <f t="shared" si="2"/>
        <v>0</v>
      </c>
      <c r="O29" s="191">
        <v>21</v>
      </c>
      <c r="P29" s="161">
        <v>8</v>
      </c>
      <c r="Q29" s="162" t="s">
        <v>133</v>
      </c>
    </row>
    <row r="30" spans="1:17" s="33" customFormat="1" ht="13.5" customHeight="1" x14ac:dyDescent="0.15">
      <c r="A30" s="167" t="s">
        <v>160</v>
      </c>
      <c r="B30" s="167" t="s">
        <v>129</v>
      </c>
      <c r="C30" s="167" t="s">
        <v>223</v>
      </c>
      <c r="D30" s="194" t="s">
        <v>615</v>
      </c>
      <c r="E30" s="167" t="s">
        <v>231</v>
      </c>
      <c r="F30" s="168" t="s">
        <v>232</v>
      </c>
      <c r="G30" s="167" t="s">
        <v>210</v>
      </c>
      <c r="H30" s="169">
        <v>400</v>
      </c>
      <c r="I30" s="230"/>
      <c r="J30" s="170">
        <f t="shared" si="0"/>
        <v>0</v>
      </c>
      <c r="K30" s="171">
        <v>0</v>
      </c>
      <c r="L30" s="169">
        <f t="shared" si="1"/>
        <v>0</v>
      </c>
      <c r="M30" s="171">
        <v>0</v>
      </c>
      <c r="N30" s="169">
        <f t="shared" si="2"/>
        <v>0</v>
      </c>
      <c r="O30" s="172">
        <v>21</v>
      </c>
      <c r="P30" s="155">
        <v>4</v>
      </c>
      <c r="Q30" s="33" t="s">
        <v>133</v>
      </c>
    </row>
    <row r="31" spans="1:17" s="33" customFormat="1" ht="13.5" customHeight="1" x14ac:dyDescent="0.15">
      <c r="A31" s="167" t="s">
        <v>162</v>
      </c>
      <c r="B31" s="167" t="s">
        <v>129</v>
      </c>
      <c r="C31" s="167" t="s">
        <v>223</v>
      </c>
      <c r="D31" s="194" t="s">
        <v>615</v>
      </c>
      <c r="E31" s="167" t="s">
        <v>233</v>
      </c>
      <c r="F31" s="168" t="s">
        <v>234</v>
      </c>
      <c r="G31" s="167" t="s">
        <v>210</v>
      </c>
      <c r="H31" s="169">
        <v>400</v>
      </c>
      <c r="I31" s="230"/>
      <c r="J31" s="170">
        <f t="shared" si="0"/>
        <v>0</v>
      </c>
      <c r="K31" s="171">
        <v>0</v>
      </c>
      <c r="L31" s="169">
        <f t="shared" si="1"/>
        <v>0</v>
      </c>
      <c r="M31" s="171">
        <v>0</v>
      </c>
      <c r="N31" s="169">
        <f t="shared" si="2"/>
        <v>0</v>
      </c>
      <c r="O31" s="172">
        <v>21</v>
      </c>
      <c r="P31" s="155">
        <v>4</v>
      </c>
      <c r="Q31" s="33" t="s">
        <v>133</v>
      </c>
    </row>
    <row r="32" spans="1:17" s="33" customFormat="1" ht="13.5" customHeight="1" x14ac:dyDescent="0.15">
      <c r="A32" s="167" t="s">
        <v>164</v>
      </c>
      <c r="B32" s="167" t="s">
        <v>129</v>
      </c>
      <c r="C32" s="167" t="s">
        <v>223</v>
      </c>
      <c r="D32" s="194" t="s">
        <v>615</v>
      </c>
      <c r="E32" s="167" t="s">
        <v>235</v>
      </c>
      <c r="F32" s="168" t="s">
        <v>236</v>
      </c>
      <c r="G32" s="167" t="s">
        <v>210</v>
      </c>
      <c r="H32" s="169">
        <v>400</v>
      </c>
      <c r="I32" s="230"/>
      <c r="J32" s="170">
        <f t="shared" si="0"/>
        <v>0</v>
      </c>
      <c r="K32" s="171">
        <v>0</v>
      </c>
      <c r="L32" s="169">
        <f t="shared" si="1"/>
        <v>0</v>
      </c>
      <c r="M32" s="171">
        <v>0</v>
      </c>
      <c r="N32" s="169">
        <f t="shared" si="2"/>
        <v>0</v>
      </c>
      <c r="O32" s="172">
        <v>21</v>
      </c>
      <c r="P32" s="155">
        <v>4</v>
      </c>
      <c r="Q32" s="33" t="s">
        <v>133</v>
      </c>
    </row>
    <row r="33" spans="1:17" s="33" customFormat="1" ht="13.5" customHeight="1" x14ac:dyDescent="0.15">
      <c r="A33" s="167" t="s">
        <v>166</v>
      </c>
      <c r="B33" s="167" t="s">
        <v>129</v>
      </c>
      <c r="C33" s="167" t="s">
        <v>223</v>
      </c>
      <c r="D33" s="194" t="s">
        <v>615</v>
      </c>
      <c r="E33" s="167" t="s">
        <v>237</v>
      </c>
      <c r="F33" s="168" t="s">
        <v>238</v>
      </c>
      <c r="G33" s="167" t="s">
        <v>210</v>
      </c>
      <c r="H33" s="169">
        <v>400</v>
      </c>
      <c r="I33" s="230"/>
      <c r="J33" s="170">
        <f t="shared" si="0"/>
        <v>0</v>
      </c>
      <c r="K33" s="171">
        <v>0</v>
      </c>
      <c r="L33" s="169">
        <f t="shared" si="1"/>
        <v>0</v>
      </c>
      <c r="M33" s="171">
        <v>0</v>
      </c>
      <c r="N33" s="169">
        <f t="shared" si="2"/>
        <v>0</v>
      </c>
      <c r="O33" s="172">
        <v>21</v>
      </c>
      <c r="P33" s="155">
        <v>4</v>
      </c>
      <c r="Q33" s="33" t="s">
        <v>133</v>
      </c>
    </row>
    <row r="34" spans="1:17" s="153" customFormat="1" ht="12.75" customHeight="1" x14ac:dyDescent="0.15">
      <c r="A34" s="173"/>
      <c r="B34" s="182" t="s">
        <v>93</v>
      </c>
      <c r="C34" s="173"/>
      <c r="D34" s="209" t="s">
        <v>615</v>
      </c>
      <c r="E34" s="182" t="s">
        <v>137</v>
      </c>
      <c r="F34" s="183" t="s">
        <v>239</v>
      </c>
      <c r="G34" s="173"/>
      <c r="H34" s="173"/>
      <c r="I34" s="173"/>
      <c r="J34" s="184">
        <f>SUM(J35:J37)</f>
        <v>0</v>
      </c>
      <c r="K34" s="173"/>
      <c r="L34" s="185">
        <f>SUM(L35:L37)</f>
        <v>3.9689599999999997E-3</v>
      </c>
      <c r="M34" s="173"/>
      <c r="N34" s="185">
        <f>SUM(N35:N37)</f>
        <v>0</v>
      </c>
      <c r="O34" s="173"/>
      <c r="Q34" s="160" t="s">
        <v>128</v>
      </c>
    </row>
    <row r="35" spans="1:17" s="33" customFormat="1" ht="13.5" customHeight="1" x14ac:dyDescent="0.15">
      <c r="A35" s="167" t="s">
        <v>167</v>
      </c>
      <c r="B35" s="167" t="s">
        <v>129</v>
      </c>
      <c r="C35" s="167" t="s">
        <v>240</v>
      </c>
      <c r="D35" s="194" t="s">
        <v>615</v>
      </c>
      <c r="E35" s="167" t="s">
        <v>241</v>
      </c>
      <c r="F35" s="168" t="s">
        <v>242</v>
      </c>
      <c r="G35" s="167" t="s">
        <v>203</v>
      </c>
      <c r="H35" s="169">
        <v>0.157</v>
      </c>
      <c r="I35" s="230"/>
      <c r="J35" s="170">
        <f>ROUND(H35*I35,2)</f>
        <v>0</v>
      </c>
      <c r="K35" s="171">
        <v>0</v>
      </c>
      <c r="L35" s="169">
        <f>H35*K35</f>
        <v>0</v>
      </c>
      <c r="M35" s="171">
        <v>0</v>
      </c>
      <c r="N35" s="169">
        <f>H35*M35</f>
        <v>0</v>
      </c>
      <c r="O35" s="172">
        <v>21</v>
      </c>
      <c r="P35" s="155">
        <v>4</v>
      </c>
      <c r="Q35" s="33" t="s">
        <v>133</v>
      </c>
    </row>
    <row r="36" spans="1:17" s="33" customFormat="1" ht="13.5" customHeight="1" x14ac:dyDescent="0.15">
      <c r="A36" s="167" t="s">
        <v>170</v>
      </c>
      <c r="B36" s="167" t="s">
        <v>129</v>
      </c>
      <c r="C36" s="167" t="s">
        <v>240</v>
      </c>
      <c r="D36" s="194" t="s">
        <v>615</v>
      </c>
      <c r="E36" s="167" t="s">
        <v>243</v>
      </c>
      <c r="F36" s="168" t="s">
        <v>244</v>
      </c>
      <c r="G36" s="167" t="s">
        <v>203</v>
      </c>
      <c r="H36" s="169">
        <v>0.157</v>
      </c>
      <c r="I36" s="230"/>
      <c r="J36" s="170">
        <f>ROUND(H36*I36,2)</f>
        <v>0</v>
      </c>
      <c r="K36" s="171">
        <v>0</v>
      </c>
      <c r="L36" s="169">
        <f>H36*K36</f>
        <v>0</v>
      </c>
      <c r="M36" s="171">
        <v>0</v>
      </c>
      <c r="N36" s="169">
        <f>H36*M36</f>
        <v>0</v>
      </c>
      <c r="O36" s="172">
        <v>21</v>
      </c>
      <c r="P36" s="155">
        <v>4</v>
      </c>
      <c r="Q36" s="33" t="s">
        <v>133</v>
      </c>
    </row>
    <row r="37" spans="1:17" s="33" customFormat="1" ht="13.5" customHeight="1" x14ac:dyDescent="0.15">
      <c r="A37" s="167" t="s">
        <v>172</v>
      </c>
      <c r="B37" s="167" t="s">
        <v>129</v>
      </c>
      <c r="C37" s="167" t="s">
        <v>240</v>
      </c>
      <c r="D37" s="194" t="s">
        <v>615</v>
      </c>
      <c r="E37" s="167" t="s">
        <v>245</v>
      </c>
      <c r="F37" s="168" t="s">
        <v>246</v>
      </c>
      <c r="G37" s="167" t="s">
        <v>210</v>
      </c>
      <c r="H37" s="169">
        <v>0.628</v>
      </c>
      <c r="I37" s="230"/>
      <c r="J37" s="170">
        <f>ROUND(H37*I37,2)</f>
        <v>0</v>
      </c>
      <c r="K37" s="171">
        <v>6.3200000000000001E-3</v>
      </c>
      <c r="L37" s="169">
        <f>H37*K37</f>
        <v>3.9689599999999997E-3</v>
      </c>
      <c r="M37" s="171">
        <v>0</v>
      </c>
      <c r="N37" s="169">
        <f>H37*M37</f>
        <v>0</v>
      </c>
      <c r="O37" s="172">
        <v>21</v>
      </c>
      <c r="P37" s="155">
        <v>4</v>
      </c>
      <c r="Q37" s="33" t="s">
        <v>133</v>
      </c>
    </row>
    <row r="38" spans="1:17" s="153" customFormat="1" ht="12.75" customHeight="1" x14ac:dyDescent="0.15">
      <c r="A38" s="173"/>
      <c r="B38" s="182" t="s">
        <v>93</v>
      </c>
      <c r="C38" s="173"/>
      <c r="D38" s="209" t="s">
        <v>617</v>
      </c>
      <c r="E38" s="182" t="s">
        <v>138</v>
      </c>
      <c r="F38" s="183" t="s">
        <v>247</v>
      </c>
      <c r="G38" s="173"/>
      <c r="H38" s="173"/>
      <c r="I38" s="173"/>
      <c r="J38" s="184">
        <f>SUM(J39:J42)</f>
        <v>0</v>
      </c>
      <c r="K38" s="173"/>
      <c r="L38" s="185">
        <f>SUM(L39:L42)</f>
        <v>409.5985</v>
      </c>
      <c r="M38" s="173"/>
      <c r="N38" s="185">
        <f>SUM(N39:N42)</f>
        <v>391.8</v>
      </c>
      <c r="O38" s="173"/>
      <c r="Q38" s="160" t="s">
        <v>128</v>
      </c>
    </row>
    <row r="39" spans="1:17" s="33" customFormat="1" ht="13.5" customHeight="1" x14ac:dyDescent="0.15">
      <c r="A39" s="167" t="s">
        <v>175</v>
      </c>
      <c r="B39" s="167" t="s">
        <v>129</v>
      </c>
      <c r="C39" s="167" t="s">
        <v>248</v>
      </c>
      <c r="D39" s="194" t="s">
        <v>617</v>
      </c>
      <c r="E39" s="167" t="s">
        <v>249</v>
      </c>
      <c r="F39" s="168" t="s">
        <v>250</v>
      </c>
      <c r="G39" s="167" t="s">
        <v>203</v>
      </c>
      <c r="H39" s="169">
        <v>200</v>
      </c>
      <c r="I39" s="230"/>
      <c r="J39" s="170">
        <f>ROUND(H39*I39,2)</f>
        <v>0</v>
      </c>
      <c r="K39" s="171">
        <v>2.03485</v>
      </c>
      <c r="L39" s="169">
        <f>H39*K39</f>
        <v>406.97</v>
      </c>
      <c r="M39" s="171">
        <v>0</v>
      </c>
      <c r="N39" s="169">
        <f>H39*M39</f>
        <v>0</v>
      </c>
      <c r="O39" s="172">
        <v>21</v>
      </c>
      <c r="P39" s="155">
        <v>4</v>
      </c>
      <c r="Q39" s="33" t="s">
        <v>133</v>
      </c>
    </row>
    <row r="40" spans="1:17" s="33" customFormat="1" ht="13.5" customHeight="1" x14ac:dyDescent="0.15">
      <c r="A40" s="167" t="s">
        <v>178</v>
      </c>
      <c r="B40" s="167" t="s">
        <v>129</v>
      </c>
      <c r="C40" s="167" t="s">
        <v>248</v>
      </c>
      <c r="D40" s="194" t="s">
        <v>617</v>
      </c>
      <c r="E40" s="167" t="s">
        <v>251</v>
      </c>
      <c r="F40" s="168" t="s">
        <v>252</v>
      </c>
      <c r="G40" s="167" t="s">
        <v>203</v>
      </c>
      <c r="H40" s="169">
        <v>200</v>
      </c>
      <c r="I40" s="230"/>
      <c r="J40" s="170">
        <f>ROUND(H40*I40,2)</f>
        <v>0</v>
      </c>
      <c r="K40" s="171">
        <v>0</v>
      </c>
      <c r="L40" s="169">
        <f>H40*K40</f>
        <v>0</v>
      </c>
      <c r="M40" s="171">
        <v>1.8080000000000001</v>
      </c>
      <c r="N40" s="169">
        <f>H40*M40</f>
        <v>361.6</v>
      </c>
      <c r="O40" s="172">
        <v>21</v>
      </c>
      <c r="P40" s="155">
        <v>4</v>
      </c>
      <c r="Q40" s="33" t="s">
        <v>133</v>
      </c>
    </row>
    <row r="41" spans="1:17" s="33" customFormat="1" ht="13.5" customHeight="1" x14ac:dyDescent="0.15">
      <c r="A41" s="167" t="s">
        <v>181</v>
      </c>
      <c r="B41" s="167" t="s">
        <v>129</v>
      </c>
      <c r="C41" s="167" t="s">
        <v>248</v>
      </c>
      <c r="D41" s="194" t="s">
        <v>617</v>
      </c>
      <c r="E41" s="167" t="s">
        <v>253</v>
      </c>
      <c r="F41" s="168" t="s">
        <v>254</v>
      </c>
      <c r="G41" s="167" t="s">
        <v>255</v>
      </c>
      <c r="H41" s="169">
        <v>50</v>
      </c>
      <c r="I41" s="230"/>
      <c r="J41" s="170">
        <f>ROUND(H41*I41,2)</f>
        <v>0</v>
      </c>
      <c r="K41" s="171">
        <v>5.2569999999999999E-2</v>
      </c>
      <c r="L41" s="169">
        <f>H41*K41</f>
        <v>2.6284999999999998</v>
      </c>
      <c r="M41" s="171">
        <v>0</v>
      </c>
      <c r="N41" s="169">
        <f>H41*M41</f>
        <v>0</v>
      </c>
      <c r="O41" s="172">
        <v>21</v>
      </c>
      <c r="P41" s="155">
        <v>4</v>
      </c>
      <c r="Q41" s="33" t="s">
        <v>133</v>
      </c>
    </row>
    <row r="42" spans="1:17" s="33" customFormat="1" ht="13.5" customHeight="1" x14ac:dyDescent="0.15">
      <c r="A42" s="167" t="s">
        <v>184</v>
      </c>
      <c r="B42" s="167" t="s">
        <v>129</v>
      </c>
      <c r="C42" s="167" t="s">
        <v>248</v>
      </c>
      <c r="D42" s="194" t="s">
        <v>617</v>
      </c>
      <c r="E42" s="167" t="s">
        <v>256</v>
      </c>
      <c r="F42" s="168" t="s">
        <v>257</v>
      </c>
      <c r="G42" s="167" t="s">
        <v>255</v>
      </c>
      <c r="H42" s="169">
        <v>50</v>
      </c>
      <c r="I42" s="230"/>
      <c r="J42" s="170">
        <f>ROUND(H42*I42,2)</f>
        <v>0</v>
      </c>
      <c r="K42" s="171">
        <v>0</v>
      </c>
      <c r="L42" s="169">
        <f>H42*K42</f>
        <v>0</v>
      </c>
      <c r="M42" s="171">
        <v>0.60399999999999998</v>
      </c>
      <c r="N42" s="169">
        <f>H42*M42</f>
        <v>30.2</v>
      </c>
      <c r="O42" s="172">
        <v>21</v>
      </c>
      <c r="P42" s="155">
        <v>4</v>
      </c>
      <c r="Q42" s="33" t="s">
        <v>133</v>
      </c>
    </row>
    <row r="43" spans="1:17" s="153" customFormat="1" ht="12.75" customHeight="1" x14ac:dyDescent="0.15">
      <c r="A43" s="173"/>
      <c r="B43" s="182" t="s">
        <v>93</v>
      </c>
      <c r="C43" s="173"/>
      <c r="D43" s="209" t="s">
        <v>615</v>
      </c>
      <c r="E43" s="182" t="s">
        <v>147</v>
      </c>
      <c r="F43" s="183" t="s">
        <v>258</v>
      </c>
      <c r="G43" s="173"/>
      <c r="H43" s="173"/>
      <c r="I43" s="173"/>
      <c r="J43" s="184">
        <f>SUM(J44:J51)</f>
        <v>0</v>
      </c>
      <c r="K43" s="173"/>
      <c r="L43" s="185">
        <f>SUM(L44:L51)</f>
        <v>6.5601900000000004</v>
      </c>
      <c r="M43" s="173"/>
      <c r="N43" s="185">
        <f>SUM(N44:N51)</f>
        <v>0</v>
      </c>
      <c r="O43" s="173"/>
      <c r="Q43" s="160" t="s">
        <v>128</v>
      </c>
    </row>
    <row r="44" spans="1:17" s="33" customFormat="1" ht="13.5" customHeight="1" x14ac:dyDescent="0.15">
      <c r="A44" s="167" t="s">
        <v>187</v>
      </c>
      <c r="B44" s="167" t="s">
        <v>129</v>
      </c>
      <c r="C44" s="167" t="s">
        <v>240</v>
      </c>
      <c r="D44" s="194" t="s">
        <v>615</v>
      </c>
      <c r="E44" s="167" t="s">
        <v>259</v>
      </c>
      <c r="F44" s="168" t="s">
        <v>260</v>
      </c>
      <c r="G44" s="167" t="s">
        <v>261</v>
      </c>
      <c r="H44" s="169">
        <v>6</v>
      </c>
      <c r="I44" s="230"/>
      <c r="J44" s="170">
        <f t="shared" ref="J44:J51" si="3">ROUND(H44*I44,2)</f>
        <v>0</v>
      </c>
      <c r="K44" s="171">
        <v>9.5399999999999999E-3</v>
      </c>
      <c r="L44" s="169">
        <f t="shared" ref="L44:L51" si="4">H44*K44</f>
        <v>5.7239999999999999E-2</v>
      </c>
      <c r="M44" s="171">
        <v>0</v>
      </c>
      <c r="N44" s="169">
        <f t="shared" ref="N44:N51" si="5">H44*M44</f>
        <v>0</v>
      </c>
      <c r="O44" s="172">
        <v>21</v>
      </c>
      <c r="P44" s="155">
        <v>4</v>
      </c>
      <c r="Q44" s="33" t="s">
        <v>133</v>
      </c>
    </row>
    <row r="45" spans="1:17" s="33" customFormat="1" ht="13.5" customHeight="1" x14ac:dyDescent="0.15">
      <c r="A45" s="186" t="s">
        <v>190</v>
      </c>
      <c r="B45" s="186" t="s">
        <v>226</v>
      </c>
      <c r="C45" s="186" t="s">
        <v>227</v>
      </c>
      <c r="D45" s="194" t="s">
        <v>615</v>
      </c>
      <c r="E45" s="186" t="s">
        <v>262</v>
      </c>
      <c r="F45" s="187" t="s">
        <v>263</v>
      </c>
      <c r="G45" s="186" t="s">
        <v>261</v>
      </c>
      <c r="H45" s="188">
        <v>1</v>
      </c>
      <c r="I45" s="231"/>
      <c r="J45" s="189">
        <f t="shared" si="3"/>
        <v>0</v>
      </c>
      <c r="K45" s="190">
        <v>0.52</v>
      </c>
      <c r="L45" s="188">
        <f t="shared" si="4"/>
        <v>0.52</v>
      </c>
      <c r="M45" s="190">
        <v>0</v>
      </c>
      <c r="N45" s="188">
        <f t="shared" si="5"/>
        <v>0</v>
      </c>
      <c r="O45" s="191">
        <v>21</v>
      </c>
      <c r="P45" s="161">
        <v>8</v>
      </c>
      <c r="Q45" s="162" t="s">
        <v>133</v>
      </c>
    </row>
    <row r="46" spans="1:17" s="33" customFormat="1" ht="13.5" customHeight="1" x14ac:dyDescent="0.15">
      <c r="A46" s="186" t="s">
        <v>264</v>
      </c>
      <c r="B46" s="186" t="s">
        <v>226</v>
      </c>
      <c r="C46" s="186" t="s">
        <v>227</v>
      </c>
      <c r="D46" s="194" t="s">
        <v>615</v>
      </c>
      <c r="E46" s="186" t="s">
        <v>265</v>
      </c>
      <c r="F46" s="187" t="s">
        <v>266</v>
      </c>
      <c r="G46" s="186" t="s">
        <v>261</v>
      </c>
      <c r="H46" s="188">
        <v>5</v>
      </c>
      <c r="I46" s="231"/>
      <c r="J46" s="189">
        <f t="shared" si="3"/>
        <v>0</v>
      </c>
      <c r="K46" s="190">
        <v>1.0349999999999999</v>
      </c>
      <c r="L46" s="188">
        <f t="shared" si="4"/>
        <v>5.1749999999999998</v>
      </c>
      <c r="M46" s="190">
        <v>0</v>
      </c>
      <c r="N46" s="188">
        <f t="shared" si="5"/>
        <v>0</v>
      </c>
      <c r="O46" s="191">
        <v>21</v>
      </c>
      <c r="P46" s="161">
        <v>8</v>
      </c>
      <c r="Q46" s="162" t="s">
        <v>133</v>
      </c>
    </row>
    <row r="47" spans="1:17" s="33" customFormat="1" ht="13.5" customHeight="1" x14ac:dyDescent="0.15">
      <c r="A47" s="167" t="s">
        <v>267</v>
      </c>
      <c r="B47" s="167" t="s">
        <v>129</v>
      </c>
      <c r="C47" s="167" t="s">
        <v>240</v>
      </c>
      <c r="D47" s="194" t="s">
        <v>615</v>
      </c>
      <c r="E47" s="167" t="s">
        <v>268</v>
      </c>
      <c r="F47" s="168" t="s">
        <v>269</v>
      </c>
      <c r="G47" s="167" t="s">
        <v>261</v>
      </c>
      <c r="H47" s="169">
        <v>1</v>
      </c>
      <c r="I47" s="230"/>
      <c r="J47" s="170">
        <f t="shared" si="3"/>
        <v>0</v>
      </c>
      <c r="K47" s="171">
        <v>1.193E-2</v>
      </c>
      <c r="L47" s="169">
        <f t="shared" si="4"/>
        <v>1.193E-2</v>
      </c>
      <c r="M47" s="171">
        <v>0</v>
      </c>
      <c r="N47" s="169">
        <f t="shared" si="5"/>
        <v>0</v>
      </c>
      <c r="O47" s="172">
        <v>21</v>
      </c>
      <c r="P47" s="155">
        <v>4</v>
      </c>
      <c r="Q47" s="33" t="s">
        <v>133</v>
      </c>
    </row>
    <row r="48" spans="1:17" s="33" customFormat="1" ht="13.5" customHeight="1" x14ac:dyDescent="0.15">
      <c r="A48" s="186" t="s">
        <v>270</v>
      </c>
      <c r="B48" s="186" t="s">
        <v>226</v>
      </c>
      <c r="C48" s="186" t="s">
        <v>227</v>
      </c>
      <c r="D48" s="194" t="s">
        <v>615</v>
      </c>
      <c r="E48" s="186" t="s">
        <v>271</v>
      </c>
      <c r="F48" s="187" t="s">
        <v>272</v>
      </c>
      <c r="G48" s="186" t="s">
        <v>261</v>
      </c>
      <c r="H48" s="188">
        <v>1</v>
      </c>
      <c r="I48" s="231"/>
      <c r="J48" s="189">
        <f t="shared" si="3"/>
        <v>0</v>
      </c>
      <c r="K48" s="190">
        <v>0.61</v>
      </c>
      <c r="L48" s="188">
        <f t="shared" si="4"/>
        <v>0.61</v>
      </c>
      <c r="M48" s="190">
        <v>0</v>
      </c>
      <c r="N48" s="188">
        <f t="shared" si="5"/>
        <v>0</v>
      </c>
      <c r="O48" s="191">
        <v>21</v>
      </c>
      <c r="P48" s="161">
        <v>8</v>
      </c>
      <c r="Q48" s="162" t="s">
        <v>133</v>
      </c>
    </row>
    <row r="49" spans="1:17" s="33" customFormat="1" ht="13.5" customHeight="1" x14ac:dyDescent="0.15">
      <c r="A49" s="167" t="s">
        <v>273</v>
      </c>
      <c r="B49" s="167" t="s">
        <v>129</v>
      </c>
      <c r="C49" s="167" t="s">
        <v>240</v>
      </c>
      <c r="D49" s="194" t="s">
        <v>615</v>
      </c>
      <c r="E49" s="167" t="s">
        <v>274</v>
      </c>
      <c r="F49" s="168" t="s">
        <v>275</v>
      </c>
      <c r="G49" s="167" t="s">
        <v>261</v>
      </c>
      <c r="H49" s="169">
        <v>1</v>
      </c>
      <c r="I49" s="230"/>
      <c r="J49" s="170">
        <f t="shared" si="3"/>
        <v>0</v>
      </c>
      <c r="K49" s="171">
        <v>7.0200000000000002E-3</v>
      </c>
      <c r="L49" s="169">
        <f t="shared" si="4"/>
        <v>7.0200000000000002E-3</v>
      </c>
      <c r="M49" s="171">
        <v>0</v>
      </c>
      <c r="N49" s="169">
        <f t="shared" si="5"/>
        <v>0</v>
      </c>
      <c r="O49" s="172">
        <v>21</v>
      </c>
      <c r="P49" s="155">
        <v>4</v>
      </c>
      <c r="Q49" s="33" t="s">
        <v>133</v>
      </c>
    </row>
    <row r="50" spans="1:17" s="33" customFormat="1" ht="13.5" customHeight="1" x14ac:dyDescent="0.15">
      <c r="A50" s="186" t="s">
        <v>276</v>
      </c>
      <c r="B50" s="186" t="s">
        <v>226</v>
      </c>
      <c r="C50" s="186" t="s">
        <v>227</v>
      </c>
      <c r="D50" s="194" t="s">
        <v>615</v>
      </c>
      <c r="E50" s="186" t="s">
        <v>277</v>
      </c>
      <c r="F50" s="187" t="s">
        <v>278</v>
      </c>
      <c r="G50" s="186" t="s">
        <v>261</v>
      </c>
      <c r="H50" s="188">
        <v>1</v>
      </c>
      <c r="I50" s="231"/>
      <c r="J50" s="189">
        <f t="shared" si="3"/>
        <v>0</v>
      </c>
      <c r="K50" s="190">
        <v>0.17899999999999999</v>
      </c>
      <c r="L50" s="188">
        <f t="shared" si="4"/>
        <v>0.17899999999999999</v>
      </c>
      <c r="M50" s="190">
        <v>0</v>
      </c>
      <c r="N50" s="188">
        <f t="shared" si="5"/>
        <v>0</v>
      </c>
      <c r="O50" s="191">
        <v>21</v>
      </c>
      <c r="P50" s="161">
        <v>8</v>
      </c>
      <c r="Q50" s="162" t="s">
        <v>133</v>
      </c>
    </row>
    <row r="51" spans="1:17" s="33" customFormat="1" ht="13.5" customHeight="1" x14ac:dyDescent="0.15">
      <c r="A51" s="167" t="s">
        <v>279</v>
      </c>
      <c r="B51" s="167" t="s">
        <v>129</v>
      </c>
      <c r="C51" s="167" t="s">
        <v>130</v>
      </c>
      <c r="D51" s="194" t="s">
        <v>615</v>
      </c>
      <c r="E51" s="167" t="s">
        <v>280</v>
      </c>
      <c r="F51" s="168" t="s">
        <v>281</v>
      </c>
      <c r="G51" s="167" t="s">
        <v>282</v>
      </c>
      <c r="H51" s="169">
        <v>1</v>
      </c>
      <c r="I51" s="230"/>
      <c r="J51" s="170">
        <f t="shared" si="3"/>
        <v>0</v>
      </c>
      <c r="K51" s="171">
        <v>0</v>
      </c>
      <c r="L51" s="169">
        <f t="shared" si="4"/>
        <v>0</v>
      </c>
      <c r="M51" s="171">
        <v>0</v>
      </c>
      <c r="N51" s="169">
        <f t="shared" si="5"/>
        <v>0</v>
      </c>
      <c r="O51" s="172">
        <v>21</v>
      </c>
      <c r="P51" s="155">
        <v>4</v>
      </c>
      <c r="Q51" s="33" t="s">
        <v>133</v>
      </c>
    </row>
    <row r="52" spans="1:17" s="153" customFormat="1" ht="12.75" customHeight="1" x14ac:dyDescent="0.15">
      <c r="A52" s="173"/>
      <c r="B52" s="182" t="s">
        <v>93</v>
      </c>
      <c r="C52" s="173"/>
      <c r="D52" s="209" t="s">
        <v>619</v>
      </c>
      <c r="E52" s="182" t="s">
        <v>150</v>
      </c>
      <c r="F52" s="183" t="s">
        <v>283</v>
      </c>
      <c r="G52" s="173"/>
      <c r="H52" s="173"/>
      <c r="I52" s="173"/>
      <c r="J52" s="184">
        <f>SUM(J53:J60)</f>
        <v>0</v>
      </c>
      <c r="K52" s="173"/>
      <c r="L52" s="185">
        <f>SUM(L53:L60)</f>
        <v>4.5999999999999999E-2</v>
      </c>
      <c r="M52" s="173"/>
      <c r="N52" s="185">
        <f>SUM(N53:N60)</f>
        <v>0</v>
      </c>
      <c r="O52" s="173"/>
      <c r="Q52" s="160" t="s">
        <v>128</v>
      </c>
    </row>
    <row r="53" spans="1:17" s="33" customFormat="1" ht="13.5" customHeight="1" x14ac:dyDescent="0.15">
      <c r="A53" s="167" t="s">
        <v>284</v>
      </c>
      <c r="B53" s="167" t="s">
        <v>129</v>
      </c>
      <c r="C53" s="167" t="s">
        <v>248</v>
      </c>
      <c r="D53" s="194" t="s">
        <v>619</v>
      </c>
      <c r="E53" s="167" t="s">
        <v>285</v>
      </c>
      <c r="F53" s="168" t="s">
        <v>286</v>
      </c>
      <c r="G53" s="167" t="s">
        <v>210</v>
      </c>
      <c r="H53" s="169">
        <v>200</v>
      </c>
      <c r="I53" s="230"/>
      <c r="J53" s="170">
        <f t="shared" ref="J53:J60" si="6">ROUND(H53*I53,2)</f>
        <v>0</v>
      </c>
      <c r="K53" s="171">
        <v>2.3000000000000001E-4</v>
      </c>
      <c r="L53" s="169">
        <f t="shared" ref="L53:L60" si="7">H53*K53</f>
        <v>4.5999999999999999E-2</v>
      </c>
      <c r="M53" s="171">
        <v>0</v>
      </c>
      <c r="N53" s="169">
        <f t="shared" ref="N53:N60" si="8">H53*M53</f>
        <v>0</v>
      </c>
      <c r="O53" s="172">
        <v>21</v>
      </c>
      <c r="P53" s="155">
        <v>4</v>
      </c>
      <c r="Q53" s="33" t="s">
        <v>133</v>
      </c>
    </row>
    <row r="54" spans="1:17" s="33" customFormat="1" ht="13.5" customHeight="1" x14ac:dyDescent="0.15">
      <c r="A54" s="167" t="s">
        <v>287</v>
      </c>
      <c r="B54" s="167" t="s">
        <v>129</v>
      </c>
      <c r="C54" s="167" t="s">
        <v>130</v>
      </c>
      <c r="D54" s="194" t="s">
        <v>619</v>
      </c>
      <c r="E54" s="167" t="s">
        <v>288</v>
      </c>
      <c r="F54" s="168" t="s">
        <v>289</v>
      </c>
      <c r="G54" s="167" t="s">
        <v>282</v>
      </c>
      <c r="H54" s="169">
        <v>1</v>
      </c>
      <c r="I54" s="230"/>
      <c r="J54" s="170">
        <f t="shared" si="6"/>
        <v>0</v>
      </c>
      <c r="K54" s="171">
        <v>0</v>
      </c>
      <c r="L54" s="169">
        <f t="shared" si="7"/>
        <v>0</v>
      </c>
      <c r="M54" s="171">
        <v>0</v>
      </c>
      <c r="N54" s="169">
        <f t="shared" si="8"/>
        <v>0</v>
      </c>
      <c r="O54" s="172">
        <v>21</v>
      </c>
      <c r="P54" s="155">
        <v>4</v>
      </c>
      <c r="Q54" s="33" t="s">
        <v>133</v>
      </c>
    </row>
    <row r="55" spans="1:17" s="33" customFormat="1" ht="13.5" customHeight="1" x14ac:dyDescent="0.15">
      <c r="A55" s="167" t="s">
        <v>290</v>
      </c>
      <c r="B55" s="167" t="s">
        <v>129</v>
      </c>
      <c r="C55" s="167" t="s">
        <v>130</v>
      </c>
      <c r="D55" s="194" t="s">
        <v>619</v>
      </c>
      <c r="E55" s="167" t="s">
        <v>291</v>
      </c>
      <c r="F55" s="168" t="s">
        <v>292</v>
      </c>
      <c r="G55" s="167" t="s">
        <v>282</v>
      </c>
      <c r="H55" s="169">
        <v>1</v>
      </c>
      <c r="I55" s="230"/>
      <c r="J55" s="170">
        <f t="shared" si="6"/>
        <v>0</v>
      </c>
      <c r="K55" s="171">
        <v>0</v>
      </c>
      <c r="L55" s="169">
        <f t="shared" si="7"/>
        <v>0</v>
      </c>
      <c r="M55" s="171">
        <v>0</v>
      </c>
      <c r="N55" s="169">
        <f t="shared" si="8"/>
        <v>0</v>
      </c>
      <c r="O55" s="172">
        <v>21</v>
      </c>
      <c r="P55" s="155">
        <v>4</v>
      </c>
      <c r="Q55" s="33" t="s">
        <v>133</v>
      </c>
    </row>
    <row r="56" spans="1:17" s="33" customFormat="1" ht="13.5" customHeight="1" x14ac:dyDescent="0.15">
      <c r="A56" s="167" t="s">
        <v>293</v>
      </c>
      <c r="B56" s="167" t="s">
        <v>129</v>
      </c>
      <c r="C56" s="167" t="s">
        <v>130</v>
      </c>
      <c r="D56" s="194" t="s">
        <v>619</v>
      </c>
      <c r="E56" s="167" t="s">
        <v>294</v>
      </c>
      <c r="F56" s="168" t="s">
        <v>295</v>
      </c>
      <c r="G56" s="167" t="s">
        <v>282</v>
      </c>
      <c r="H56" s="169">
        <v>1</v>
      </c>
      <c r="I56" s="230"/>
      <c r="J56" s="170">
        <f t="shared" si="6"/>
        <v>0</v>
      </c>
      <c r="K56" s="171">
        <v>0</v>
      </c>
      <c r="L56" s="169">
        <f t="shared" si="7"/>
        <v>0</v>
      </c>
      <c r="M56" s="171">
        <v>0</v>
      </c>
      <c r="N56" s="169">
        <f t="shared" si="8"/>
        <v>0</v>
      </c>
      <c r="O56" s="172">
        <v>21</v>
      </c>
      <c r="P56" s="155">
        <v>4</v>
      </c>
      <c r="Q56" s="33" t="s">
        <v>133</v>
      </c>
    </row>
    <row r="57" spans="1:17" s="33" customFormat="1" ht="13.5" customHeight="1" x14ac:dyDescent="0.15">
      <c r="A57" s="167" t="s">
        <v>296</v>
      </c>
      <c r="B57" s="167" t="s">
        <v>129</v>
      </c>
      <c r="C57" s="167" t="s">
        <v>130</v>
      </c>
      <c r="D57" s="194" t="s">
        <v>619</v>
      </c>
      <c r="E57" s="167" t="s">
        <v>297</v>
      </c>
      <c r="F57" s="168" t="s">
        <v>298</v>
      </c>
      <c r="G57" s="167" t="s">
        <v>282</v>
      </c>
      <c r="H57" s="169">
        <v>1</v>
      </c>
      <c r="I57" s="230"/>
      <c r="J57" s="170">
        <f t="shared" si="6"/>
        <v>0</v>
      </c>
      <c r="K57" s="171">
        <v>0</v>
      </c>
      <c r="L57" s="169">
        <f t="shared" si="7"/>
        <v>0</v>
      </c>
      <c r="M57" s="171">
        <v>0</v>
      </c>
      <c r="N57" s="169">
        <f t="shared" si="8"/>
        <v>0</v>
      </c>
      <c r="O57" s="172">
        <v>21</v>
      </c>
      <c r="P57" s="155">
        <v>4</v>
      </c>
      <c r="Q57" s="33" t="s">
        <v>133</v>
      </c>
    </row>
    <row r="58" spans="1:17" s="33" customFormat="1" ht="13.5" customHeight="1" x14ac:dyDescent="0.15">
      <c r="A58" s="167" t="s">
        <v>299</v>
      </c>
      <c r="B58" s="167" t="s">
        <v>129</v>
      </c>
      <c r="C58" s="167" t="s">
        <v>130</v>
      </c>
      <c r="D58" s="194" t="s">
        <v>619</v>
      </c>
      <c r="E58" s="167" t="s">
        <v>300</v>
      </c>
      <c r="F58" s="168" t="s">
        <v>301</v>
      </c>
      <c r="G58" s="167" t="s">
        <v>282</v>
      </c>
      <c r="H58" s="169">
        <v>1</v>
      </c>
      <c r="I58" s="230"/>
      <c r="J58" s="170">
        <f t="shared" si="6"/>
        <v>0</v>
      </c>
      <c r="K58" s="171">
        <v>0</v>
      </c>
      <c r="L58" s="169">
        <f t="shared" si="7"/>
        <v>0</v>
      </c>
      <c r="M58" s="171">
        <v>0</v>
      </c>
      <c r="N58" s="169">
        <f t="shared" si="8"/>
        <v>0</v>
      </c>
      <c r="O58" s="172">
        <v>21</v>
      </c>
      <c r="P58" s="155">
        <v>4</v>
      </c>
      <c r="Q58" s="33" t="s">
        <v>133</v>
      </c>
    </row>
    <row r="59" spans="1:17" s="33" customFormat="1" ht="13.5" customHeight="1" x14ac:dyDescent="0.15">
      <c r="A59" s="167" t="s">
        <v>302</v>
      </c>
      <c r="B59" s="167" t="s">
        <v>129</v>
      </c>
      <c r="C59" s="167" t="s">
        <v>130</v>
      </c>
      <c r="D59" s="194" t="s">
        <v>619</v>
      </c>
      <c r="E59" s="167" t="s">
        <v>303</v>
      </c>
      <c r="F59" s="168" t="s">
        <v>304</v>
      </c>
      <c r="G59" s="167" t="s">
        <v>305</v>
      </c>
      <c r="H59" s="169">
        <v>15</v>
      </c>
      <c r="I59" s="230"/>
      <c r="J59" s="170">
        <f t="shared" si="6"/>
        <v>0</v>
      </c>
      <c r="K59" s="171">
        <v>0</v>
      </c>
      <c r="L59" s="169">
        <f t="shared" si="7"/>
        <v>0</v>
      </c>
      <c r="M59" s="171">
        <v>0</v>
      </c>
      <c r="N59" s="169">
        <f t="shared" si="8"/>
        <v>0</v>
      </c>
      <c r="O59" s="172">
        <v>21</v>
      </c>
      <c r="P59" s="155">
        <v>4</v>
      </c>
      <c r="Q59" s="33" t="s">
        <v>133</v>
      </c>
    </row>
    <row r="60" spans="1:17" s="33" customFormat="1" ht="13.5" customHeight="1" x14ac:dyDescent="0.15">
      <c r="A60" s="167" t="s">
        <v>306</v>
      </c>
      <c r="B60" s="167" t="s">
        <v>129</v>
      </c>
      <c r="C60" s="167" t="s">
        <v>130</v>
      </c>
      <c r="D60" s="194" t="s">
        <v>619</v>
      </c>
      <c r="E60" s="167" t="s">
        <v>307</v>
      </c>
      <c r="F60" s="168" t="s">
        <v>308</v>
      </c>
      <c r="G60" s="167" t="s">
        <v>282</v>
      </c>
      <c r="H60" s="169">
        <v>1</v>
      </c>
      <c r="I60" s="230"/>
      <c r="J60" s="170">
        <f t="shared" si="6"/>
        <v>0</v>
      </c>
      <c r="K60" s="171">
        <v>0</v>
      </c>
      <c r="L60" s="169">
        <f t="shared" si="7"/>
        <v>0</v>
      </c>
      <c r="M60" s="171">
        <v>0</v>
      </c>
      <c r="N60" s="169">
        <f t="shared" si="8"/>
        <v>0</v>
      </c>
      <c r="O60" s="172">
        <v>21</v>
      </c>
      <c r="P60" s="155">
        <v>4</v>
      </c>
      <c r="Q60" s="33" t="s">
        <v>133</v>
      </c>
    </row>
    <row r="61" spans="1:17" s="153" customFormat="1" ht="12.75" customHeight="1" x14ac:dyDescent="0.15">
      <c r="A61" s="173"/>
      <c r="B61" s="182" t="s">
        <v>93</v>
      </c>
      <c r="C61" s="173"/>
      <c r="D61" s="209" t="s">
        <v>618</v>
      </c>
      <c r="E61" s="182" t="s">
        <v>309</v>
      </c>
      <c r="F61" s="183" t="s">
        <v>310</v>
      </c>
      <c r="G61" s="173"/>
      <c r="H61" s="173"/>
      <c r="I61" s="173"/>
      <c r="J61" s="184">
        <f>SUM(J62:J66)</f>
        <v>0</v>
      </c>
      <c r="K61" s="173"/>
      <c r="L61" s="185">
        <f>SUM(L62:L66)</f>
        <v>0</v>
      </c>
      <c r="M61" s="173"/>
      <c r="N61" s="185">
        <f>SUM(N62:N66)</f>
        <v>0</v>
      </c>
      <c r="O61" s="173"/>
      <c r="Q61" s="160" t="s">
        <v>128</v>
      </c>
    </row>
    <row r="62" spans="1:17" s="33" customFormat="1" ht="13.5" customHeight="1" x14ac:dyDescent="0.15">
      <c r="A62" s="167" t="s">
        <v>311</v>
      </c>
      <c r="B62" s="167" t="s">
        <v>129</v>
      </c>
      <c r="C62" s="167" t="s">
        <v>312</v>
      </c>
      <c r="D62" s="194" t="s">
        <v>618</v>
      </c>
      <c r="E62" s="167" t="s">
        <v>313</v>
      </c>
      <c r="F62" s="168" t="s">
        <v>314</v>
      </c>
      <c r="G62" s="167" t="s">
        <v>315</v>
      </c>
      <c r="H62" s="169">
        <v>391.8</v>
      </c>
      <c r="I62" s="230"/>
      <c r="J62" s="170">
        <f>ROUND(H62*I62,2)</f>
        <v>0</v>
      </c>
      <c r="K62" s="171">
        <v>0</v>
      </c>
      <c r="L62" s="169">
        <f>H62*K62</f>
        <v>0</v>
      </c>
      <c r="M62" s="171">
        <v>0</v>
      </c>
      <c r="N62" s="169">
        <f>H62*M62</f>
        <v>0</v>
      </c>
      <c r="O62" s="172">
        <v>21</v>
      </c>
      <c r="P62" s="155">
        <v>4</v>
      </c>
      <c r="Q62" s="33" t="s">
        <v>133</v>
      </c>
    </row>
    <row r="63" spans="1:17" s="33" customFormat="1" ht="13.5" customHeight="1" x14ac:dyDescent="0.15">
      <c r="A63" s="167" t="s">
        <v>316</v>
      </c>
      <c r="B63" s="167" t="s">
        <v>129</v>
      </c>
      <c r="C63" s="167" t="s">
        <v>312</v>
      </c>
      <c r="D63" s="194" t="s">
        <v>618</v>
      </c>
      <c r="E63" s="167" t="s">
        <v>317</v>
      </c>
      <c r="F63" s="168" t="s">
        <v>318</v>
      </c>
      <c r="G63" s="167" t="s">
        <v>315</v>
      </c>
      <c r="H63" s="169">
        <v>7444.2</v>
      </c>
      <c r="I63" s="230"/>
      <c r="J63" s="170">
        <f>ROUND(H63*I63,2)</f>
        <v>0</v>
      </c>
      <c r="K63" s="171">
        <v>0</v>
      </c>
      <c r="L63" s="169">
        <f>H63*K63</f>
        <v>0</v>
      </c>
      <c r="M63" s="171">
        <v>0</v>
      </c>
      <c r="N63" s="169">
        <f>H63*M63</f>
        <v>0</v>
      </c>
      <c r="O63" s="172">
        <v>21</v>
      </c>
      <c r="P63" s="155">
        <v>4</v>
      </c>
      <c r="Q63" s="33" t="s">
        <v>133</v>
      </c>
    </row>
    <row r="64" spans="1:17" s="33" customFormat="1" ht="13.5" customHeight="1" x14ac:dyDescent="0.15">
      <c r="A64" s="167" t="s">
        <v>319</v>
      </c>
      <c r="B64" s="167" t="s">
        <v>129</v>
      </c>
      <c r="C64" s="167" t="s">
        <v>312</v>
      </c>
      <c r="D64" s="194" t="s">
        <v>618</v>
      </c>
      <c r="E64" s="167" t="s">
        <v>320</v>
      </c>
      <c r="F64" s="168" t="s">
        <v>321</v>
      </c>
      <c r="G64" s="167" t="s">
        <v>315</v>
      </c>
      <c r="H64" s="169">
        <v>391.8</v>
      </c>
      <c r="I64" s="230"/>
      <c r="J64" s="170">
        <f>ROUND(H64*I64,2)</f>
        <v>0</v>
      </c>
      <c r="K64" s="171">
        <v>0</v>
      </c>
      <c r="L64" s="169">
        <f>H64*K64</f>
        <v>0</v>
      </c>
      <c r="M64" s="171">
        <v>0</v>
      </c>
      <c r="N64" s="169">
        <f>H64*M64</f>
        <v>0</v>
      </c>
      <c r="O64" s="172">
        <v>21</v>
      </c>
      <c r="P64" s="155">
        <v>4</v>
      </c>
      <c r="Q64" s="33" t="s">
        <v>133</v>
      </c>
    </row>
    <row r="65" spans="1:17" s="33" customFormat="1" ht="13.5" customHeight="1" x14ac:dyDescent="0.15">
      <c r="A65" s="167" t="s">
        <v>322</v>
      </c>
      <c r="B65" s="167" t="s">
        <v>129</v>
      </c>
      <c r="C65" s="167" t="s">
        <v>312</v>
      </c>
      <c r="D65" s="194" t="s">
        <v>618</v>
      </c>
      <c r="E65" s="167" t="s">
        <v>323</v>
      </c>
      <c r="F65" s="168" t="s">
        <v>324</v>
      </c>
      <c r="G65" s="167" t="s">
        <v>315</v>
      </c>
      <c r="H65" s="169">
        <v>391.8</v>
      </c>
      <c r="I65" s="230"/>
      <c r="J65" s="170">
        <f>ROUND(H65*I65,2)</f>
        <v>0</v>
      </c>
      <c r="K65" s="171">
        <v>0</v>
      </c>
      <c r="L65" s="169">
        <f>H65*K65</f>
        <v>0</v>
      </c>
      <c r="M65" s="171">
        <v>0</v>
      </c>
      <c r="N65" s="169">
        <f>H65*M65</f>
        <v>0</v>
      </c>
      <c r="O65" s="172">
        <v>21</v>
      </c>
      <c r="P65" s="155">
        <v>4</v>
      </c>
      <c r="Q65" s="33" t="s">
        <v>133</v>
      </c>
    </row>
    <row r="66" spans="1:17" s="33" customFormat="1" ht="13.5" customHeight="1" x14ac:dyDescent="0.15">
      <c r="A66" s="167" t="s">
        <v>325</v>
      </c>
      <c r="B66" s="167" t="s">
        <v>129</v>
      </c>
      <c r="C66" s="167" t="s">
        <v>223</v>
      </c>
      <c r="D66" s="194" t="s">
        <v>618</v>
      </c>
      <c r="E66" s="167" t="s">
        <v>326</v>
      </c>
      <c r="F66" s="168" t="s">
        <v>327</v>
      </c>
      <c r="G66" s="167" t="s">
        <v>315</v>
      </c>
      <c r="H66" s="169">
        <v>428.48200000000003</v>
      </c>
      <c r="I66" s="230"/>
      <c r="J66" s="170">
        <f>ROUND(H66*I66,2)</f>
        <v>0</v>
      </c>
      <c r="K66" s="171">
        <v>0</v>
      </c>
      <c r="L66" s="169">
        <f>H66*K66</f>
        <v>0</v>
      </c>
      <c r="M66" s="171">
        <v>0</v>
      </c>
      <c r="N66" s="169">
        <f>H66*M66</f>
        <v>0</v>
      </c>
      <c r="O66" s="172">
        <v>21</v>
      </c>
      <c r="P66" s="155">
        <v>4</v>
      </c>
      <c r="Q66" s="33" t="s">
        <v>133</v>
      </c>
    </row>
    <row r="67" spans="1:17" s="153" customFormat="1" ht="12.75" customHeight="1" x14ac:dyDescent="0.15">
      <c r="A67" s="173"/>
      <c r="B67" s="164" t="s">
        <v>93</v>
      </c>
      <c r="C67" s="173"/>
      <c r="D67" s="24"/>
      <c r="E67" s="164" t="s">
        <v>226</v>
      </c>
      <c r="F67" s="163" t="s">
        <v>328</v>
      </c>
      <c r="G67" s="173"/>
      <c r="H67" s="173"/>
      <c r="I67" s="173"/>
      <c r="J67" s="165">
        <f>J68</f>
        <v>0</v>
      </c>
      <c r="K67" s="173"/>
      <c r="L67" s="166">
        <f>L68</f>
        <v>0</v>
      </c>
      <c r="M67" s="173"/>
      <c r="N67" s="166">
        <f>N68</f>
        <v>0</v>
      </c>
      <c r="O67" s="173"/>
      <c r="Q67" s="154" t="s">
        <v>127</v>
      </c>
    </row>
    <row r="68" spans="1:17" s="153" customFormat="1" ht="12.75" customHeight="1" x14ac:dyDescent="0.15">
      <c r="A68" s="173"/>
      <c r="B68" s="182" t="s">
        <v>93</v>
      </c>
      <c r="C68" s="173"/>
      <c r="D68" s="209" t="s">
        <v>616</v>
      </c>
      <c r="E68" s="182" t="s">
        <v>329</v>
      </c>
      <c r="F68" s="183" t="s">
        <v>330</v>
      </c>
      <c r="G68" s="173"/>
      <c r="H68" s="173"/>
      <c r="I68" s="173"/>
      <c r="J68" s="184">
        <f>SUM(J69:J91)</f>
        <v>0</v>
      </c>
      <c r="K68" s="173"/>
      <c r="L68" s="185">
        <f>SUM(L69:L91)</f>
        <v>0</v>
      </c>
      <c r="M68" s="173"/>
      <c r="N68" s="185">
        <f>SUM(N69:N91)</f>
        <v>0</v>
      </c>
      <c r="O68" s="173"/>
      <c r="Q68" s="160" t="s">
        <v>128</v>
      </c>
    </row>
    <row r="69" spans="1:17" s="33" customFormat="1" ht="13.5" customHeight="1" x14ac:dyDescent="0.15">
      <c r="A69" s="167" t="s">
        <v>331</v>
      </c>
      <c r="B69" s="167" t="s">
        <v>129</v>
      </c>
      <c r="C69" s="167" t="s">
        <v>130</v>
      </c>
      <c r="D69" s="194" t="s">
        <v>616</v>
      </c>
      <c r="E69" s="167" t="s">
        <v>32</v>
      </c>
      <c r="F69" s="192" t="s">
        <v>590</v>
      </c>
      <c r="G69" s="167" t="s">
        <v>255</v>
      </c>
      <c r="H69" s="169">
        <v>50</v>
      </c>
      <c r="I69" s="230"/>
      <c r="J69" s="170">
        <f t="shared" ref="J69:J91" si="9">ROUND(H69*I69,2)</f>
        <v>0</v>
      </c>
      <c r="K69" s="171">
        <v>0</v>
      </c>
      <c r="L69" s="169">
        <f t="shared" ref="L69:L91" si="10">H69*K69</f>
        <v>0</v>
      </c>
      <c r="M69" s="171">
        <v>0</v>
      </c>
      <c r="N69" s="169">
        <f t="shared" ref="N69:N91" si="11">H69*M69</f>
        <v>0</v>
      </c>
      <c r="O69" s="172">
        <v>21</v>
      </c>
      <c r="P69" s="155">
        <v>64</v>
      </c>
      <c r="Q69" s="33" t="s">
        <v>133</v>
      </c>
    </row>
    <row r="70" spans="1:17" s="33" customFormat="1" ht="13.5" customHeight="1" x14ac:dyDescent="0.15">
      <c r="A70" s="167" t="s">
        <v>332</v>
      </c>
      <c r="B70" s="167" t="s">
        <v>129</v>
      </c>
      <c r="C70" s="167" t="s">
        <v>130</v>
      </c>
      <c r="D70" s="194" t="s">
        <v>616</v>
      </c>
      <c r="E70" s="167" t="s">
        <v>33</v>
      </c>
      <c r="F70" s="168" t="s">
        <v>333</v>
      </c>
      <c r="G70" s="167" t="s">
        <v>305</v>
      </c>
      <c r="H70" s="169">
        <v>10</v>
      </c>
      <c r="I70" s="230"/>
      <c r="J70" s="170">
        <f t="shared" si="9"/>
        <v>0</v>
      </c>
      <c r="K70" s="171">
        <v>0</v>
      </c>
      <c r="L70" s="169">
        <f t="shared" si="10"/>
        <v>0</v>
      </c>
      <c r="M70" s="171">
        <v>0</v>
      </c>
      <c r="N70" s="169">
        <f t="shared" si="11"/>
        <v>0</v>
      </c>
      <c r="O70" s="172">
        <v>21</v>
      </c>
      <c r="P70" s="155">
        <v>64</v>
      </c>
      <c r="Q70" s="33" t="s">
        <v>133</v>
      </c>
    </row>
    <row r="71" spans="1:17" s="33" customFormat="1" ht="13.5" customHeight="1" x14ac:dyDescent="0.15">
      <c r="A71" s="167" t="s">
        <v>334</v>
      </c>
      <c r="B71" s="167" t="s">
        <v>129</v>
      </c>
      <c r="C71" s="167" t="s">
        <v>130</v>
      </c>
      <c r="D71" s="194" t="s">
        <v>616</v>
      </c>
      <c r="E71" s="167" t="s">
        <v>34</v>
      </c>
      <c r="F71" s="168" t="s">
        <v>335</v>
      </c>
      <c r="G71" s="167" t="s">
        <v>305</v>
      </c>
      <c r="H71" s="169">
        <v>10</v>
      </c>
      <c r="I71" s="230"/>
      <c r="J71" s="170">
        <f t="shared" si="9"/>
        <v>0</v>
      </c>
      <c r="K71" s="171">
        <v>0</v>
      </c>
      <c r="L71" s="169">
        <f t="shared" si="10"/>
        <v>0</v>
      </c>
      <c r="M71" s="171">
        <v>0</v>
      </c>
      <c r="N71" s="169">
        <f t="shared" si="11"/>
        <v>0</v>
      </c>
      <c r="O71" s="172">
        <v>21</v>
      </c>
      <c r="P71" s="155">
        <v>64</v>
      </c>
      <c r="Q71" s="33" t="s">
        <v>133</v>
      </c>
    </row>
    <row r="72" spans="1:17" s="33" customFormat="1" ht="13.5" customHeight="1" x14ac:dyDescent="0.15">
      <c r="A72" s="167" t="s">
        <v>336</v>
      </c>
      <c r="B72" s="167" t="s">
        <v>129</v>
      </c>
      <c r="C72" s="167" t="s">
        <v>130</v>
      </c>
      <c r="D72" s="194" t="s">
        <v>616</v>
      </c>
      <c r="E72" s="167" t="s">
        <v>35</v>
      </c>
      <c r="F72" s="192" t="s">
        <v>595</v>
      </c>
      <c r="G72" s="167" t="s">
        <v>255</v>
      </c>
      <c r="H72" s="169">
        <v>55</v>
      </c>
      <c r="I72" s="230"/>
      <c r="J72" s="170">
        <f t="shared" si="9"/>
        <v>0</v>
      </c>
      <c r="K72" s="171">
        <v>0</v>
      </c>
      <c r="L72" s="169">
        <f t="shared" si="10"/>
        <v>0</v>
      </c>
      <c r="M72" s="171">
        <v>0</v>
      </c>
      <c r="N72" s="169">
        <f t="shared" si="11"/>
        <v>0</v>
      </c>
      <c r="O72" s="172">
        <v>21</v>
      </c>
      <c r="P72" s="155">
        <v>64</v>
      </c>
      <c r="Q72" s="33" t="s">
        <v>133</v>
      </c>
    </row>
    <row r="73" spans="1:17" s="33" customFormat="1" ht="13.5" customHeight="1" x14ac:dyDescent="0.15">
      <c r="A73" s="167" t="s">
        <v>337</v>
      </c>
      <c r="B73" s="167" t="s">
        <v>129</v>
      </c>
      <c r="C73" s="167" t="s">
        <v>130</v>
      </c>
      <c r="D73" s="194" t="s">
        <v>616</v>
      </c>
      <c r="E73" s="167" t="s">
        <v>36</v>
      </c>
      <c r="F73" s="168" t="s">
        <v>338</v>
      </c>
      <c r="G73" s="167" t="s">
        <v>255</v>
      </c>
      <c r="H73" s="169">
        <v>55</v>
      </c>
      <c r="I73" s="230"/>
      <c r="J73" s="170">
        <f t="shared" si="9"/>
        <v>0</v>
      </c>
      <c r="K73" s="171">
        <v>0</v>
      </c>
      <c r="L73" s="169">
        <f t="shared" si="10"/>
        <v>0</v>
      </c>
      <c r="M73" s="171">
        <v>0</v>
      </c>
      <c r="N73" s="169">
        <f t="shared" si="11"/>
        <v>0</v>
      </c>
      <c r="O73" s="172">
        <v>21</v>
      </c>
      <c r="P73" s="155">
        <v>64</v>
      </c>
      <c r="Q73" s="33" t="s">
        <v>133</v>
      </c>
    </row>
    <row r="74" spans="1:17" s="33" customFormat="1" ht="13.5" customHeight="1" x14ac:dyDescent="0.15">
      <c r="A74" s="167" t="s">
        <v>339</v>
      </c>
      <c r="B74" s="167" t="s">
        <v>129</v>
      </c>
      <c r="C74" s="167" t="s">
        <v>130</v>
      </c>
      <c r="D74" s="194" t="s">
        <v>616</v>
      </c>
      <c r="E74" s="167" t="s">
        <v>139</v>
      </c>
      <c r="F74" s="192" t="s">
        <v>596</v>
      </c>
      <c r="G74" s="167" t="s">
        <v>255</v>
      </c>
      <c r="H74" s="169">
        <v>19</v>
      </c>
      <c r="I74" s="230"/>
      <c r="J74" s="170">
        <f t="shared" si="9"/>
        <v>0</v>
      </c>
      <c r="K74" s="171">
        <v>0</v>
      </c>
      <c r="L74" s="169">
        <f t="shared" si="10"/>
        <v>0</v>
      </c>
      <c r="M74" s="171">
        <v>0</v>
      </c>
      <c r="N74" s="169">
        <f t="shared" si="11"/>
        <v>0</v>
      </c>
      <c r="O74" s="172">
        <v>21</v>
      </c>
      <c r="P74" s="155">
        <v>64</v>
      </c>
      <c r="Q74" s="33" t="s">
        <v>133</v>
      </c>
    </row>
    <row r="75" spans="1:17" s="33" customFormat="1" ht="13.5" customHeight="1" x14ac:dyDescent="0.15">
      <c r="A75" s="167" t="s">
        <v>340</v>
      </c>
      <c r="B75" s="167" t="s">
        <v>129</v>
      </c>
      <c r="C75" s="167" t="s">
        <v>130</v>
      </c>
      <c r="D75" s="194" t="s">
        <v>616</v>
      </c>
      <c r="E75" s="167" t="s">
        <v>142</v>
      </c>
      <c r="F75" s="192" t="s">
        <v>597</v>
      </c>
      <c r="G75" s="167" t="s">
        <v>255</v>
      </c>
      <c r="H75" s="169">
        <v>19</v>
      </c>
      <c r="I75" s="230"/>
      <c r="J75" s="170">
        <f t="shared" si="9"/>
        <v>0</v>
      </c>
      <c r="K75" s="171">
        <v>0</v>
      </c>
      <c r="L75" s="169">
        <f t="shared" si="10"/>
        <v>0</v>
      </c>
      <c r="M75" s="171">
        <v>0</v>
      </c>
      <c r="N75" s="169">
        <f t="shared" si="11"/>
        <v>0</v>
      </c>
      <c r="O75" s="172">
        <v>21</v>
      </c>
      <c r="P75" s="155">
        <v>64</v>
      </c>
      <c r="Q75" s="33" t="s">
        <v>133</v>
      </c>
    </row>
    <row r="76" spans="1:17" s="33" customFormat="1" ht="13.5" customHeight="1" x14ac:dyDescent="0.15">
      <c r="A76" s="167" t="s">
        <v>341</v>
      </c>
      <c r="B76" s="167" t="s">
        <v>129</v>
      </c>
      <c r="C76" s="167" t="s">
        <v>130</v>
      </c>
      <c r="D76" s="194" t="s">
        <v>616</v>
      </c>
      <c r="E76" s="167" t="s">
        <v>342</v>
      </c>
      <c r="F76" s="168" t="s">
        <v>343</v>
      </c>
      <c r="G76" s="167" t="s">
        <v>255</v>
      </c>
      <c r="H76" s="169">
        <v>20</v>
      </c>
      <c r="I76" s="230"/>
      <c r="J76" s="170">
        <f t="shared" si="9"/>
        <v>0</v>
      </c>
      <c r="K76" s="171">
        <v>0</v>
      </c>
      <c r="L76" s="169">
        <f t="shared" si="10"/>
        <v>0</v>
      </c>
      <c r="M76" s="171">
        <v>0</v>
      </c>
      <c r="N76" s="169">
        <f t="shared" si="11"/>
        <v>0</v>
      </c>
      <c r="O76" s="172">
        <v>21</v>
      </c>
      <c r="P76" s="155">
        <v>64</v>
      </c>
      <c r="Q76" s="33" t="s">
        <v>133</v>
      </c>
    </row>
    <row r="77" spans="1:17" s="33" customFormat="1" ht="13.5" customHeight="1" x14ac:dyDescent="0.15">
      <c r="A77" s="167" t="s">
        <v>344</v>
      </c>
      <c r="B77" s="167" t="s">
        <v>129</v>
      </c>
      <c r="C77" s="167" t="s">
        <v>130</v>
      </c>
      <c r="D77" s="194" t="s">
        <v>616</v>
      </c>
      <c r="E77" s="167" t="s">
        <v>345</v>
      </c>
      <c r="F77" s="192" t="s">
        <v>598</v>
      </c>
      <c r="G77" s="167" t="s">
        <v>255</v>
      </c>
      <c r="H77" s="169">
        <v>19</v>
      </c>
      <c r="I77" s="230"/>
      <c r="J77" s="170">
        <f t="shared" si="9"/>
        <v>0</v>
      </c>
      <c r="K77" s="171">
        <v>0</v>
      </c>
      <c r="L77" s="169">
        <f t="shared" si="10"/>
        <v>0</v>
      </c>
      <c r="M77" s="171">
        <v>0</v>
      </c>
      <c r="N77" s="169">
        <f t="shared" si="11"/>
        <v>0</v>
      </c>
      <c r="O77" s="172">
        <v>21</v>
      </c>
      <c r="P77" s="155">
        <v>64</v>
      </c>
      <c r="Q77" s="33" t="s">
        <v>133</v>
      </c>
    </row>
    <row r="78" spans="1:17" s="33" customFormat="1" ht="13.5" customHeight="1" x14ac:dyDescent="0.15">
      <c r="A78" s="167" t="s">
        <v>346</v>
      </c>
      <c r="B78" s="167" t="s">
        <v>129</v>
      </c>
      <c r="C78" s="167" t="s">
        <v>130</v>
      </c>
      <c r="D78" s="194" t="s">
        <v>616</v>
      </c>
      <c r="E78" s="167" t="s">
        <v>347</v>
      </c>
      <c r="F78" s="192" t="s">
        <v>599</v>
      </c>
      <c r="G78" s="167" t="s">
        <v>255</v>
      </c>
      <c r="H78" s="169">
        <v>55</v>
      </c>
      <c r="I78" s="230"/>
      <c r="J78" s="170">
        <f t="shared" si="9"/>
        <v>0</v>
      </c>
      <c r="K78" s="171">
        <v>0</v>
      </c>
      <c r="L78" s="169">
        <f t="shared" si="10"/>
        <v>0</v>
      </c>
      <c r="M78" s="171">
        <v>0</v>
      </c>
      <c r="N78" s="169">
        <f t="shared" si="11"/>
        <v>0</v>
      </c>
      <c r="O78" s="172">
        <v>21</v>
      </c>
      <c r="P78" s="155">
        <v>64</v>
      </c>
      <c r="Q78" s="33" t="s">
        <v>133</v>
      </c>
    </row>
    <row r="79" spans="1:17" s="33" customFormat="1" ht="13.5" customHeight="1" x14ac:dyDescent="0.15">
      <c r="A79" s="167" t="s">
        <v>348</v>
      </c>
      <c r="B79" s="167" t="s">
        <v>129</v>
      </c>
      <c r="C79" s="167" t="s">
        <v>130</v>
      </c>
      <c r="D79" s="194" t="s">
        <v>616</v>
      </c>
      <c r="E79" s="167" t="s">
        <v>145</v>
      </c>
      <c r="F79" s="192" t="s">
        <v>600</v>
      </c>
      <c r="G79" s="167" t="s">
        <v>255</v>
      </c>
      <c r="H79" s="169">
        <v>20</v>
      </c>
      <c r="I79" s="230"/>
      <c r="J79" s="170">
        <f t="shared" si="9"/>
        <v>0</v>
      </c>
      <c r="K79" s="171">
        <v>0</v>
      </c>
      <c r="L79" s="169">
        <f t="shared" si="10"/>
        <v>0</v>
      </c>
      <c r="M79" s="171">
        <v>0</v>
      </c>
      <c r="N79" s="169">
        <f t="shared" si="11"/>
        <v>0</v>
      </c>
      <c r="O79" s="172">
        <v>21</v>
      </c>
      <c r="P79" s="155">
        <v>64</v>
      </c>
      <c r="Q79" s="33" t="s">
        <v>133</v>
      </c>
    </row>
    <row r="80" spans="1:17" s="33" customFormat="1" ht="13.5" customHeight="1" x14ac:dyDescent="0.15">
      <c r="A80" s="167" t="s">
        <v>349</v>
      </c>
      <c r="B80" s="167" t="s">
        <v>129</v>
      </c>
      <c r="C80" s="167" t="s">
        <v>130</v>
      </c>
      <c r="D80" s="194" t="s">
        <v>616</v>
      </c>
      <c r="E80" s="167" t="s">
        <v>148</v>
      </c>
      <c r="F80" s="192" t="s">
        <v>601</v>
      </c>
      <c r="G80" s="167" t="s">
        <v>305</v>
      </c>
      <c r="H80" s="169">
        <v>10</v>
      </c>
      <c r="I80" s="230"/>
      <c r="J80" s="170">
        <f t="shared" si="9"/>
        <v>0</v>
      </c>
      <c r="K80" s="171">
        <v>0</v>
      </c>
      <c r="L80" s="169">
        <f t="shared" si="10"/>
        <v>0</v>
      </c>
      <c r="M80" s="171">
        <v>0</v>
      </c>
      <c r="N80" s="169">
        <f t="shared" si="11"/>
        <v>0</v>
      </c>
      <c r="O80" s="172">
        <v>21</v>
      </c>
      <c r="P80" s="155">
        <v>64</v>
      </c>
      <c r="Q80" s="33" t="s">
        <v>133</v>
      </c>
    </row>
    <row r="81" spans="1:17" s="33" customFormat="1" ht="13.5" customHeight="1" x14ac:dyDescent="0.15">
      <c r="A81" s="167" t="s">
        <v>350</v>
      </c>
      <c r="B81" s="167" t="s">
        <v>129</v>
      </c>
      <c r="C81" s="167" t="s">
        <v>130</v>
      </c>
      <c r="D81" s="194" t="s">
        <v>616</v>
      </c>
      <c r="E81" s="167" t="s">
        <v>151</v>
      </c>
      <c r="F81" s="192" t="s">
        <v>602</v>
      </c>
      <c r="G81" s="167" t="s">
        <v>255</v>
      </c>
      <c r="H81" s="169">
        <v>50</v>
      </c>
      <c r="I81" s="230"/>
      <c r="J81" s="170">
        <f t="shared" si="9"/>
        <v>0</v>
      </c>
      <c r="K81" s="171">
        <v>0</v>
      </c>
      <c r="L81" s="169">
        <f t="shared" si="10"/>
        <v>0</v>
      </c>
      <c r="M81" s="171">
        <v>0</v>
      </c>
      <c r="N81" s="169">
        <f t="shared" si="11"/>
        <v>0</v>
      </c>
      <c r="O81" s="172">
        <v>21</v>
      </c>
      <c r="P81" s="155">
        <v>64</v>
      </c>
      <c r="Q81" s="33" t="s">
        <v>133</v>
      </c>
    </row>
    <row r="82" spans="1:17" s="33" customFormat="1" ht="13.5" customHeight="1" x14ac:dyDescent="0.15">
      <c r="A82" s="167" t="s">
        <v>351</v>
      </c>
      <c r="B82" s="167" t="s">
        <v>129</v>
      </c>
      <c r="C82" s="167" t="s">
        <v>130</v>
      </c>
      <c r="D82" s="194" t="s">
        <v>616</v>
      </c>
      <c r="E82" s="167" t="s">
        <v>153</v>
      </c>
      <c r="F82" s="192" t="s">
        <v>603</v>
      </c>
      <c r="G82" s="167" t="s">
        <v>305</v>
      </c>
      <c r="H82" s="169">
        <v>10</v>
      </c>
      <c r="I82" s="230"/>
      <c r="J82" s="170">
        <f t="shared" si="9"/>
        <v>0</v>
      </c>
      <c r="K82" s="171">
        <v>0</v>
      </c>
      <c r="L82" s="169">
        <f t="shared" si="10"/>
        <v>0</v>
      </c>
      <c r="M82" s="171">
        <v>0</v>
      </c>
      <c r="N82" s="169">
        <f t="shared" si="11"/>
        <v>0</v>
      </c>
      <c r="O82" s="172">
        <v>21</v>
      </c>
      <c r="P82" s="155">
        <v>64</v>
      </c>
      <c r="Q82" s="33" t="s">
        <v>133</v>
      </c>
    </row>
    <row r="83" spans="1:17" s="33" customFormat="1" ht="13.5" customHeight="1" x14ac:dyDescent="0.15">
      <c r="A83" s="167" t="s">
        <v>352</v>
      </c>
      <c r="B83" s="167" t="s">
        <v>129</v>
      </c>
      <c r="C83" s="167" t="s">
        <v>130</v>
      </c>
      <c r="D83" s="194" t="s">
        <v>616</v>
      </c>
      <c r="E83" s="167" t="s">
        <v>353</v>
      </c>
      <c r="F83" s="192" t="s">
        <v>604</v>
      </c>
      <c r="G83" s="167" t="s">
        <v>305</v>
      </c>
      <c r="H83" s="169">
        <v>30</v>
      </c>
      <c r="I83" s="230"/>
      <c r="J83" s="170">
        <f t="shared" si="9"/>
        <v>0</v>
      </c>
      <c r="K83" s="171">
        <v>0</v>
      </c>
      <c r="L83" s="169">
        <f t="shared" si="10"/>
        <v>0</v>
      </c>
      <c r="M83" s="171">
        <v>0</v>
      </c>
      <c r="N83" s="169">
        <f t="shared" si="11"/>
        <v>0</v>
      </c>
      <c r="O83" s="172">
        <v>21</v>
      </c>
      <c r="P83" s="155">
        <v>64</v>
      </c>
      <c r="Q83" s="33" t="s">
        <v>133</v>
      </c>
    </row>
    <row r="84" spans="1:17" s="33" customFormat="1" ht="13.5" customHeight="1" x14ac:dyDescent="0.15">
      <c r="A84" s="167" t="s">
        <v>354</v>
      </c>
      <c r="B84" s="167" t="s">
        <v>129</v>
      </c>
      <c r="C84" s="167" t="s">
        <v>130</v>
      </c>
      <c r="D84" s="194" t="s">
        <v>616</v>
      </c>
      <c r="E84" s="167" t="s">
        <v>355</v>
      </c>
      <c r="F84" s="192" t="s">
        <v>605</v>
      </c>
      <c r="G84" s="167" t="s">
        <v>305</v>
      </c>
      <c r="H84" s="169">
        <v>10</v>
      </c>
      <c r="I84" s="230"/>
      <c r="J84" s="170">
        <f t="shared" si="9"/>
        <v>0</v>
      </c>
      <c r="K84" s="171">
        <v>0</v>
      </c>
      <c r="L84" s="169">
        <f t="shared" si="10"/>
        <v>0</v>
      </c>
      <c r="M84" s="171">
        <v>0</v>
      </c>
      <c r="N84" s="169">
        <f t="shared" si="11"/>
        <v>0</v>
      </c>
      <c r="O84" s="172">
        <v>21</v>
      </c>
      <c r="P84" s="155">
        <v>64</v>
      </c>
      <c r="Q84" s="33" t="s">
        <v>133</v>
      </c>
    </row>
    <row r="85" spans="1:17" s="33" customFormat="1" ht="13.5" customHeight="1" x14ac:dyDescent="0.15">
      <c r="A85" s="167" t="s">
        <v>356</v>
      </c>
      <c r="B85" s="167" t="s">
        <v>129</v>
      </c>
      <c r="C85" s="167" t="s">
        <v>130</v>
      </c>
      <c r="D85" s="194" t="s">
        <v>616</v>
      </c>
      <c r="E85" s="167" t="s">
        <v>357</v>
      </c>
      <c r="F85" s="168" t="s">
        <v>358</v>
      </c>
      <c r="G85" s="167" t="s">
        <v>203</v>
      </c>
      <c r="H85" s="169">
        <v>1.24</v>
      </c>
      <c r="I85" s="230"/>
      <c r="J85" s="170">
        <f t="shared" si="9"/>
        <v>0</v>
      </c>
      <c r="K85" s="171">
        <v>0</v>
      </c>
      <c r="L85" s="169">
        <f t="shared" si="10"/>
        <v>0</v>
      </c>
      <c r="M85" s="171">
        <v>0</v>
      </c>
      <c r="N85" s="169">
        <f t="shared" si="11"/>
        <v>0</v>
      </c>
      <c r="O85" s="172">
        <v>21</v>
      </c>
      <c r="P85" s="155">
        <v>64</v>
      </c>
      <c r="Q85" s="33" t="s">
        <v>133</v>
      </c>
    </row>
    <row r="86" spans="1:17" s="33" customFormat="1" ht="13.5" customHeight="1" x14ac:dyDescent="0.15">
      <c r="A86" s="167" t="s">
        <v>359</v>
      </c>
      <c r="B86" s="167" t="s">
        <v>129</v>
      </c>
      <c r="C86" s="167" t="s">
        <v>130</v>
      </c>
      <c r="D86" s="194" t="s">
        <v>616</v>
      </c>
      <c r="E86" s="167" t="s">
        <v>360</v>
      </c>
      <c r="F86" s="192" t="s">
        <v>606</v>
      </c>
      <c r="G86" s="167" t="s">
        <v>197</v>
      </c>
      <c r="H86" s="169">
        <v>8</v>
      </c>
      <c r="I86" s="230"/>
      <c r="J86" s="170">
        <f t="shared" si="9"/>
        <v>0</v>
      </c>
      <c r="K86" s="171">
        <v>0</v>
      </c>
      <c r="L86" s="169">
        <f t="shared" si="10"/>
        <v>0</v>
      </c>
      <c r="M86" s="171">
        <v>0</v>
      </c>
      <c r="N86" s="169">
        <f t="shared" si="11"/>
        <v>0</v>
      </c>
      <c r="O86" s="172">
        <v>21</v>
      </c>
      <c r="P86" s="155">
        <v>64</v>
      </c>
      <c r="Q86" s="33" t="s">
        <v>133</v>
      </c>
    </row>
    <row r="87" spans="1:17" s="33" customFormat="1" ht="13.5" customHeight="1" x14ac:dyDescent="0.15">
      <c r="A87" s="167" t="s">
        <v>361</v>
      </c>
      <c r="B87" s="167" t="s">
        <v>129</v>
      </c>
      <c r="C87" s="167" t="s">
        <v>130</v>
      </c>
      <c r="D87" s="194" t="s">
        <v>616</v>
      </c>
      <c r="E87" s="167" t="s">
        <v>362</v>
      </c>
      <c r="F87" s="192" t="s">
        <v>607</v>
      </c>
      <c r="G87" s="167" t="s">
        <v>197</v>
      </c>
      <c r="H87" s="169">
        <v>4</v>
      </c>
      <c r="I87" s="230"/>
      <c r="J87" s="170">
        <f t="shared" si="9"/>
        <v>0</v>
      </c>
      <c r="K87" s="171">
        <v>0</v>
      </c>
      <c r="L87" s="169">
        <f t="shared" si="10"/>
        <v>0</v>
      </c>
      <c r="M87" s="171">
        <v>0</v>
      </c>
      <c r="N87" s="169">
        <f t="shared" si="11"/>
        <v>0</v>
      </c>
      <c r="O87" s="172">
        <v>21</v>
      </c>
      <c r="P87" s="155">
        <v>64</v>
      </c>
      <c r="Q87" s="33" t="s">
        <v>133</v>
      </c>
    </row>
    <row r="88" spans="1:17" s="33" customFormat="1" ht="13.5" customHeight="1" x14ac:dyDescent="0.15">
      <c r="A88" s="167" t="s">
        <v>363</v>
      </c>
      <c r="B88" s="167" t="s">
        <v>129</v>
      </c>
      <c r="C88" s="167" t="s">
        <v>130</v>
      </c>
      <c r="D88" s="194" t="s">
        <v>616</v>
      </c>
      <c r="E88" s="167" t="s">
        <v>364</v>
      </c>
      <c r="F88" s="192" t="s">
        <v>608</v>
      </c>
      <c r="G88" s="167" t="s">
        <v>197</v>
      </c>
      <c r="H88" s="169">
        <v>1</v>
      </c>
      <c r="I88" s="230"/>
      <c r="J88" s="170">
        <f t="shared" si="9"/>
        <v>0</v>
      </c>
      <c r="K88" s="171">
        <v>0</v>
      </c>
      <c r="L88" s="169">
        <f t="shared" si="10"/>
        <v>0</v>
      </c>
      <c r="M88" s="171">
        <v>0</v>
      </c>
      <c r="N88" s="169">
        <f t="shared" si="11"/>
        <v>0</v>
      </c>
      <c r="O88" s="172">
        <v>21</v>
      </c>
      <c r="P88" s="155">
        <v>64</v>
      </c>
      <c r="Q88" s="33" t="s">
        <v>133</v>
      </c>
    </row>
    <row r="89" spans="1:17" s="33" customFormat="1" ht="13.5" customHeight="1" x14ac:dyDescent="0.15">
      <c r="A89" s="167" t="s">
        <v>365</v>
      </c>
      <c r="B89" s="167" t="s">
        <v>129</v>
      </c>
      <c r="C89" s="167" t="s">
        <v>130</v>
      </c>
      <c r="D89" s="194" t="s">
        <v>616</v>
      </c>
      <c r="E89" s="167" t="s">
        <v>366</v>
      </c>
      <c r="F89" s="192" t="s">
        <v>609</v>
      </c>
      <c r="G89" s="167" t="s">
        <v>197</v>
      </c>
      <c r="H89" s="169">
        <v>8</v>
      </c>
      <c r="I89" s="230"/>
      <c r="J89" s="170">
        <f t="shared" si="9"/>
        <v>0</v>
      </c>
      <c r="K89" s="171">
        <v>0</v>
      </c>
      <c r="L89" s="169">
        <f t="shared" si="10"/>
        <v>0</v>
      </c>
      <c r="M89" s="171">
        <v>0</v>
      </c>
      <c r="N89" s="169">
        <f t="shared" si="11"/>
        <v>0</v>
      </c>
      <c r="O89" s="172">
        <v>21</v>
      </c>
      <c r="P89" s="155">
        <v>64</v>
      </c>
      <c r="Q89" s="33" t="s">
        <v>133</v>
      </c>
    </row>
    <row r="90" spans="1:17" s="33" customFormat="1" ht="13.5" customHeight="1" x14ac:dyDescent="0.15">
      <c r="A90" s="167" t="s">
        <v>367</v>
      </c>
      <c r="B90" s="167" t="s">
        <v>129</v>
      </c>
      <c r="C90" s="167" t="s">
        <v>130</v>
      </c>
      <c r="D90" s="194" t="s">
        <v>616</v>
      </c>
      <c r="E90" s="167" t="s">
        <v>368</v>
      </c>
      <c r="F90" s="192" t="s">
        <v>610</v>
      </c>
      <c r="G90" s="167" t="s">
        <v>282</v>
      </c>
      <c r="H90" s="169">
        <v>1</v>
      </c>
      <c r="I90" s="230"/>
      <c r="J90" s="170">
        <f t="shared" si="9"/>
        <v>0</v>
      </c>
      <c r="K90" s="171">
        <v>0</v>
      </c>
      <c r="L90" s="169">
        <f t="shared" si="10"/>
        <v>0</v>
      </c>
      <c r="M90" s="171">
        <v>0</v>
      </c>
      <c r="N90" s="169">
        <f t="shared" si="11"/>
        <v>0</v>
      </c>
      <c r="O90" s="172">
        <v>21</v>
      </c>
      <c r="P90" s="155">
        <v>64</v>
      </c>
      <c r="Q90" s="33" t="s">
        <v>133</v>
      </c>
    </row>
    <row r="91" spans="1:17" s="33" customFormat="1" ht="13.5" customHeight="1" x14ac:dyDescent="0.15">
      <c r="A91" s="167" t="s">
        <v>369</v>
      </c>
      <c r="B91" s="167" t="s">
        <v>129</v>
      </c>
      <c r="C91" s="167" t="s">
        <v>130</v>
      </c>
      <c r="D91" s="194" t="s">
        <v>616</v>
      </c>
      <c r="E91" s="167" t="s">
        <v>370</v>
      </c>
      <c r="F91" s="168" t="s">
        <v>371</v>
      </c>
      <c r="G91" s="167" t="s">
        <v>282</v>
      </c>
      <c r="H91" s="169">
        <v>1</v>
      </c>
      <c r="I91" s="230"/>
      <c r="J91" s="170">
        <f t="shared" si="9"/>
        <v>0</v>
      </c>
      <c r="K91" s="171">
        <v>0</v>
      </c>
      <c r="L91" s="169">
        <f t="shared" si="10"/>
        <v>0</v>
      </c>
      <c r="M91" s="171">
        <v>0</v>
      </c>
      <c r="N91" s="169">
        <f t="shared" si="11"/>
        <v>0</v>
      </c>
      <c r="O91" s="172">
        <v>21</v>
      </c>
      <c r="P91" s="155">
        <v>64</v>
      </c>
      <c r="Q91" s="33" t="s">
        <v>133</v>
      </c>
    </row>
    <row r="92" spans="1:17" s="156" customFormat="1" ht="12.75" customHeight="1" x14ac:dyDescent="0.15">
      <c r="D92" s="24"/>
      <c r="E92" s="205"/>
      <c r="F92" s="157" t="s">
        <v>25</v>
      </c>
      <c r="J92" s="158">
        <f>J14+J67</f>
        <v>0</v>
      </c>
      <c r="L92" s="159">
        <f>L14+L67</f>
        <v>428.48188015999995</v>
      </c>
      <c r="N92" s="159">
        <f>N14+N67</f>
        <v>391.8</v>
      </c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82" fitToHeight="2" orientation="portrait" blackAndWhite="1" r:id="rId1"/>
  <headerFooter alignWithMargins="0">
    <oddFooter>&amp;C   Strana &amp;P 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2" workbookViewId="0"/>
  </sheetViews>
  <sheetFormatPr defaultRowHeight="12.75" customHeight="1" x14ac:dyDescent="0.15"/>
  <cols>
    <col min="1" max="1" width="2.83203125" style="24" customWidth="1"/>
    <col min="2" max="2" width="2.1640625" style="24" customWidth="1"/>
    <col min="3" max="3" width="3.1640625" style="24" customWidth="1"/>
    <col min="4" max="4" width="8" style="24" customWidth="1"/>
    <col min="5" max="5" width="15.83203125" style="24" customWidth="1"/>
    <col min="6" max="6" width="0.6640625" style="24" customWidth="1"/>
    <col min="7" max="7" width="3" style="24" customWidth="1"/>
    <col min="8" max="8" width="3.1640625" style="24" customWidth="1"/>
    <col min="9" max="9" width="11.33203125" style="24" customWidth="1"/>
    <col min="10" max="10" width="15.83203125" style="24" customWidth="1"/>
    <col min="11" max="11" width="0.83203125" style="24" customWidth="1"/>
    <col min="12" max="12" width="2.83203125" style="24" customWidth="1"/>
    <col min="13" max="13" width="3.33203125" style="24" customWidth="1"/>
    <col min="14" max="14" width="2.33203125" style="24" customWidth="1"/>
    <col min="15" max="15" width="14.83203125" style="24" customWidth="1"/>
    <col min="16" max="16" width="3.33203125" style="24" customWidth="1"/>
    <col min="17" max="17" width="2.33203125" style="24" customWidth="1"/>
    <col min="18" max="18" width="15.83203125" style="24" customWidth="1"/>
    <col min="19" max="19" width="0.6640625" style="24" customWidth="1"/>
    <col min="20" max="16384" width="9.33203125" style="24"/>
  </cols>
  <sheetData>
    <row r="1" spans="1:19" ht="12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3.25" customHeight="1" x14ac:dyDescent="0.35">
      <c r="A2" s="21"/>
      <c r="B2" s="22"/>
      <c r="C2" s="22"/>
      <c r="D2" s="22"/>
      <c r="E2" s="22"/>
      <c r="F2" s="22"/>
      <c r="G2" s="25" t="s">
        <v>37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2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8.2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24" customHeight="1" x14ac:dyDescent="0.15">
      <c r="A5" s="32"/>
      <c r="B5" s="33" t="s">
        <v>38</v>
      </c>
      <c r="C5" s="33"/>
      <c r="D5" s="33"/>
      <c r="E5" s="220" t="str">
        <f>'Bruntál - ALFA PLASTIK - T 62'!C3</f>
        <v>Bruntál - ALFA PLASTIK - TG2 - projekt sanace</v>
      </c>
      <c r="F5" s="221"/>
      <c r="G5" s="221"/>
      <c r="H5" s="221"/>
      <c r="I5" s="221"/>
      <c r="J5" s="222"/>
      <c r="K5" s="33"/>
      <c r="L5" s="33"/>
      <c r="M5" s="33"/>
      <c r="N5" s="33"/>
      <c r="O5" s="33" t="s">
        <v>39</v>
      </c>
      <c r="P5" s="34" t="s">
        <v>40</v>
      </c>
      <c r="Q5" s="35"/>
      <c r="R5" s="36"/>
      <c r="S5" s="37"/>
    </row>
    <row r="6" spans="1:19" ht="17.25" hidden="1" customHeight="1" x14ac:dyDescent="0.15">
      <c r="A6" s="32"/>
      <c r="B6" s="33" t="s">
        <v>41</v>
      </c>
      <c r="C6" s="33"/>
      <c r="D6" s="33"/>
      <c r="E6" s="38" t="s">
        <v>19</v>
      </c>
      <c r="F6" s="33"/>
      <c r="G6" s="33"/>
      <c r="H6" s="33"/>
      <c r="I6" s="33"/>
      <c r="J6" s="39"/>
      <c r="K6" s="33"/>
      <c r="L6" s="33"/>
      <c r="M6" s="33"/>
      <c r="N6" s="33"/>
      <c r="O6" s="33"/>
      <c r="P6" s="40"/>
      <c r="Q6" s="41"/>
      <c r="R6" s="39"/>
      <c r="S6" s="37"/>
    </row>
    <row r="7" spans="1:19" ht="24" customHeight="1" x14ac:dyDescent="0.15">
      <c r="A7" s="32"/>
      <c r="B7" s="33" t="s">
        <v>42</v>
      </c>
      <c r="C7" s="33"/>
      <c r="D7" s="33"/>
      <c r="E7" s="223" t="str">
        <f>'Bruntál - ALFA PLASTIK - T 62'!C14</f>
        <v xml:space="preserve">    SO 02 Ohnisko TG 2   </v>
      </c>
      <c r="F7" s="224"/>
      <c r="G7" s="224"/>
      <c r="H7" s="224"/>
      <c r="I7" s="224"/>
      <c r="J7" s="225"/>
      <c r="K7" s="33"/>
      <c r="L7" s="33"/>
      <c r="M7" s="33"/>
      <c r="N7" s="33"/>
      <c r="O7" s="33" t="s">
        <v>43</v>
      </c>
      <c r="P7" s="42"/>
      <c r="Q7" s="41"/>
      <c r="R7" s="39"/>
      <c r="S7" s="37"/>
    </row>
    <row r="8" spans="1:19" ht="17.25" hidden="1" customHeight="1" x14ac:dyDescent="0.15">
      <c r="A8" s="32"/>
      <c r="B8" s="33" t="s">
        <v>44</v>
      </c>
      <c r="C8" s="33"/>
      <c r="D8" s="33"/>
      <c r="E8" s="38" t="s">
        <v>22</v>
      </c>
      <c r="F8" s="33"/>
      <c r="G8" s="33"/>
      <c r="H8" s="33"/>
      <c r="I8" s="33"/>
      <c r="J8" s="39"/>
      <c r="K8" s="33"/>
      <c r="L8" s="33"/>
      <c r="M8" s="33"/>
      <c r="N8" s="33"/>
      <c r="O8" s="33"/>
      <c r="P8" s="40"/>
      <c r="Q8" s="41"/>
      <c r="R8" s="39"/>
      <c r="S8" s="37"/>
    </row>
    <row r="9" spans="1:19" ht="24" customHeight="1" x14ac:dyDescent="0.15">
      <c r="A9" s="32"/>
      <c r="B9" s="33" t="s">
        <v>45</v>
      </c>
      <c r="C9" s="33"/>
      <c r="D9" s="33"/>
      <c r="E9" s="226" t="s">
        <v>40</v>
      </c>
      <c r="F9" s="227"/>
      <c r="G9" s="227"/>
      <c r="H9" s="227"/>
      <c r="I9" s="227"/>
      <c r="J9" s="228"/>
      <c r="K9" s="33"/>
      <c r="L9" s="33"/>
      <c r="M9" s="33"/>
      <c r="N9" s="33"/>
      <c r="O9" s="33" t="s">
        <v>46</v>
      </c>
      <c r="P9" s="229"/>
      <c r="Q9" s="227"/>
      <c r="R9" s="228"/>
      <c r="S9" s="37"/>
    </row>
    <row r="10" spans="1:19" ht="17.25" hidden="1" customHeight="1" x14ac:dyDescent="0.15">
      <c r="A10" s="32"/>
      <c r="B10" s="33" t="s">
        <v>47</v>
      </c>
      <c r="C10" s="33"/>
      <c r="D10" s="33"/>
      <c r="E10" s="43" t="s">
        <v>40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1"/>
      <c r="Q10" s="41"/>
      <c r="R10" s="33"/>
      <c r="S10" s="37"/>
    </row>
    <row r="11" spans="1:19" ht="17.25" hidden="1" customHeight="1" x14ac:dyDescent="0.15">
      <c r="A11" s="32"/>
      <c r="B11" s="33" t="s">
        <v>48</v>
      </c>
      <c r="C11" s="33"/>
      <c r="D11" s="33"/>
      <c r="E11" s="43" t="s">
        <v>40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1"/>
      <c r="R11" s="33"/>
      <c r="S11" s="37"/>
    </row>
    <row r="12" spans="1:19" ht="17.25" hidden="1" customHeight="1" x14ac:dyDescent="0.15">
      <c r="A12" s="32"/>
      <c r="B12" s="33" t="s">
        <v>49</v>
      </c>
      <c r="C12" s="33"/>
      <c r="D12" s="33"/>
      <c r="E12" s="4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1"/>
      <c r="Q12" s="41"/>
      <c r="R12" s="33"/>
      <c r="S12" s="37"/>
    </row>
    <row r="13" spans="1:19" ht="17.25" hidden="1" customHeight="1" x14ac:dyDescent="0.15">
      <c r="A13" s="32"/>
      <c r="B13" s="33"/>
      <c r="C13" s="33"/>
      <c r="D13" s="33"/>
      <c r="E13" s="43" t="s">
        <v>40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33"/>
      <c r="S13" s="37"/>
    </row>
    <row r="14" spans="1:19" ht="17.25" hidden="1" customHeight="1" x14ac:dyDescent="0.15">
      <c r="A14" s="32"/>
      <c r="B14" s="33"/>
      <c r="C14" s="33"/>
      <c r="D14" s="33"/>
      <c r="E14" s="43" t="s">
        <v>40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33"/>
      <c r="S14" s="37"/>
    </row>
    <row r="15" spans="1:19" ht="17.25" hidden="1" customHeight="1" x14ac:dyDescent="0.15">
      <c r="A15" s="32"/>
      <c r="B15" s="33"/>
      <c r="C15" s="33"/>
      <c r="D15" s="33"/>
      <c r="E15" s="43" t="s">
        <v>40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33"/>
      <c r="S15" s="37"/>
    </row>
    <row r="16" spans="1:19" ht="17.25" hidden="1" customHeight="1" x14ac:dyDescent="0.15">
      <c r="A16" s="32"/>
      <c r="B16" s="33"/>
      <c r="C16" s="33"/>
      <c r="D16" s="33"/>
      <c r="E16" s="43" t="s">
        <v>40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33"/>
      <c r="S16" s="37"/>
    </row>
    <row r="17" spans="1:19" ht="17.25" hidden="1" customHeight="1" x14ac:dyDescent="0.15">
      <c r="A17" s="32"/>
      <c r="B17" s="33"/>
      <c r="C17" s="33"/>
      <c r="D17" s="33"/>
      <c r="E17" s="43" t="s">
        <v>40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33"/>
      <c r="S17" s="37"/>
    </row>
    <row r="18" spans="1:19" ht="17.25" hidden="1" customHeight="1" x14ac:dyDescent="0.15">
      <c r="A18" s="32"/>
      <c r="B18" s="33"/>
      <c r="C18" s="33"/>
      <c r="D18" s="33"/>
      <c r="E18" s="4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33"/>
      <c r="S18" s="37"/>
    </row>
    <row r="19" spans="1:19" ht="17.25" hidden="1" customHeight="1" x14ac:dyDescent="0.15">
      <c r="A19" s="32"/>
      <c r="B19" s="33"/>
      <c r="C19" s="33"/>
      <c r="D19" s="33"/>
      <c r="E19" s="43" t="s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33"/>
      <c r="S19" s="37"/>
    </row>
    <row r="20" spans="1:19" ht="17.25" hidden="1" customHeight="1" x14ac:dyDescent="0.15">
      <c r="A20" s="32"/>
      <c r="B20" s="33"/>
      <c r="C20" s="33"/>
      <c r="D20" s="33"/>
      <c r="E20" s="43" t="s">
        <v>40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33"/>
      <c r="S20" s="37"/>
    </row>
    <row r="21" spans="1:19" ht="17.25" hidden="1" customHeight="1" x14ac:dyDescent="0.15">
      <c r="A21" s="32"/>
      <c r="B21" s="33"/>
      <c r="C21" s="33"/>
      <c r="D21" s="33"/>
      <c r="E21" s="43" t="s"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/>
      <c r="Q21" s="41"/>
      <c r="R21" s="33"/>
      <c r="S21" s="37"/>
    </row>
    <row r="22" spans="1:19" ht="17.25" hidden="1" customHeight="1" x14ac:dyDescent="0.15">
      <c r="A22" s="32"/>
      <c r="B22" s="33"/>
      <c r="C22" s="33"/>
      <c r="D22" s="33"/>
      <c r="E22" s="4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33"/>
      <c r="S22" s="37"/>
    </row>
    <row r="23" spans="1:19" ht="17.25" hidden="1" customHeight="1" x14ac:dyDescent="0.15">
      <c r="A23" s="32"/>
      <c r="B23" s="33"/>
      <c r="C23" s="33"/>
      <c r="D23" s="33"/>
      <c r="E23" s="4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1"/>
      <c r="Q23" s="41"/>
      <c r="R23" s="33"/>
      <c r="S23" s="37"/>
    </row>
    <row r="24" spans="1:19" ht="17.25" hidden="1" customHeight="1" x14ac:dyDescent="0.15">
      <c r="A24" s="32"/>
      <c r="B24" s="33"/>
      <c r="C24" s="33"/>
      <c r="D24" s="33"/>
      <c r="E24" s="44" t="s">
        <v>40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/>
      <c r="Q24" s="41"/>
      <c r="R24" s="33"/>
      <c r="S24" s="37"/>
    </row>
    <row r="25" spans="1:19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50</v>
      </c>
      <c r="P25" s="33" t="s">
        <v>51</v>
      </c>
      <c r="Q25" s="33"/>
      <c r="R25" s="33"/>
      <c r="S25" s="37"/>
    </row>
    <row r="26" spans="1:19" ht="17.25" customHeight="1" x14ac:dyDescent="0.15">
      <c r="A26" s="32"/>
      <c r="B26" s="33" t="s">
        <v>52</v>
      </c>
      <c r="C26" s="33"/>
      <c r="D26" s="33"/>
      <c r="E26" s="34" t="str">
        <f>'Bruntál - ALFA PLASTIK - T 62'!C4</f>
        <v>Alfa Plastik, a.s.</v>
      </c>
      <c r="F26" s="45"/>
      <c r="G26" s="45"/>
      <c r="H26" s="45"/>
      <c r="I26" s="45"/>
      <c r="J26" s="36"/>
      <c r="K26" s="33"/>
      <c r="L26" s="33"/>
      <c r="M26" s="33"/>
      <c r="N26" s="33"/>
      <c r="O26" s="46"/>
      <c r="P26" s="47"/>
      <c r="Q26" s="48"/>
      <c r="R26" s="49"/>
      <c r="S26" s="37"/>
    </row>
    <row r="27" spans="1:19" ht="17.25" customHeight="1" x14ac:dyDescent="0.15">
      <c r="A27" s="32"/>
      <c r="B27" s="33" t="s">
        <v>53</v>
      </c>
      <c r="C27" s="33"/>
      <c r="D27" s="33"/>
      <c r="E27" s="42"/>
      <c r="F27" s="33"/>
      <c r="G27" s="33"/>
      <c r="H27" s="33"/>
      <c r="I27" s="33"/>
      <c r="J27" s="39"/>
      <c r="K27" s="33"/>
      <c r="L27" s="33"/>
      <c r="M27" s="33"/>
      <c r="N27" s="33"/>
      <c r="O27" s="46"/>
      <c r="P27" s="47"/>
      <c r="Q27" s="48"/>
      <c r="R27" s="49"/>
      <c r="S27" s="37"/>
    </row>
    <row r="28" spans="1:19" ht="17.25" customHeight="1" x14ac:dyDescent="0.15">
      <c r="A28" s="32"/>
      <c r="B28" s="33" t="s">
        <v>54</v>
      </c>
      <c r="C28" s="33"/>
      <c r="D28" s="33"/>
      <c r="E28" s="42" t="s">
        <v>40</v>
      </c>
      <c r="F28" s="33"/>
      <c r="G28" s="33"/>
      <c r="H28" s="33"/>
      <c r="I28" s="33"/>
      <c r="J28" s="39"/>
      <c r="K28" s="33"/>
      <c r="L28" s="33"/>
      <c r="M28" s="33"/>
      <c r="N28" s="33"/>
      <c r="O28" s="46"/>
      <c r="P28" s="47"/>
      <c r="Q28" s="48"/>
      <c r="R28" s="49"/>
      <c r="S28" s="37"/>
    </row>
    <row r="29" spans="1:19" ht="17.25" customHeight="1" x14ac:dyDescent="0.15">
      <c r="A29" s="32"/>
      <c r="B29" s="33"/>
      <c r="C29" s="33"/>
      <c r="D29" s="33"/>
      <c r="E29" s="50"/>
      <c r="F29" s="51"/>
      <c r="G29" s="51"/>
      <c r="H29" s="51"/>
      <c r="I29" s="51"/>
      <c r="J29" s="52"/>
      <c r="K29" s="33"/>
      <c r="L29" s="33"/>
      <c r="M29" s="33"/>
      <c r="N29" s="33"/>
      <c r="O29" s="41"/>
      <c r="P29" s="41"/>
      <c r="Q29" s="41"/>
      <c r="R29" s="33"/>
      <c r="S29" s="37"/>
    </row>
    <row r="30" spans="1:19" ht="17.25" customHeight="1" x14ac:dyDescent="0.15">
      <c r="A30" s="32"/>
      <c r="B30" s="33"/>
      <c r="C30" s="33"/>
      <c r="D30" s="33"/>
      <c r="E30" s="53" t="s">
        <v>55</v>
      </c>
      <c r="F30" s="33"/>
      <c r="G30" s="33" t="s">
        <v>56</v>
      </c>
      <c r="H30" s="33"/>
      <c r="I30" s="33"/>
      <c r="J30" s="33"/>
      <c r="K30" s="33"/>
      <c r="L30" s="33"/>
      <c r="M30" s="33"/>
      <c r="N30" s="33"/>
      <c r="O30" s="53" t="s">
        <v>57</v>
      </c>
      <c r="P30" s="41"/>
      <c r="Q30" s="41"/>
      <c r="R30" s="54"/>
      <c r="S30" s="37"/>
    </row>
    <row r="31" spans="1:19" ht="17.25" customHeight="1" x14ac:dyDescent="0.15">
      <c r="A31" s="32"/>
      <c r="B31" s="33"/>
      <c r="C31" s="33"/>
      <c r="D31" s="33"/>
      <c r="E31" s="46"/>
      <c r="F31" s="33"/>
      <c r="G31" s="47"/>
      <c r="H31" s="55"/>
      <c r="I31" s="56"/>
      <c r="J31" s="33"/>
      <c r="K31" s="33"/>
      <c r="L31" s="33"/>
      <c r="M31" s="33"/>
      <c r="N31" s="33"/>
      <c r="O31" s="57" t="s">
        <v>58</v>
      </c>
      <c r="P31" s="41"/>
      <c r="Q31" s="41"/>
      <c r="R31" s="58"/>
      <c r="S31" s="37"/>
    </row>
    <row r="32" spans="1:19" ht="8.2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20.25" customHeight="1" x14ac:dyDescent="0.15">
      <c r="A33" s="62"/>
      <c r="B33" s="63"/>
      <c r="C33" s="63"/>
      <c r="D33" s="63"/>
      <c r="E33" s="64" t="s">
        <v>59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1:19" ht="20.25" customHeight="1" x14ac:dyDescent="0.15">
      <c r="A34" s="66" t="s">
        <v>60</v>
      </c>
      <c r="B34" s="67"/>
      <c r="C34" s="67"/>
      <c r="D34" s="68"/>
      <c r="E34" s="69" t="s">
        <v>61</v>
      </c>
      <c r="F34" s="68"/>
      <c r="G34" s="69" t="s">
        <v>62</v>
      </c>
      <c r="H34" s="67"/>
      <c r="I34" s="68"/>
      <c r="J34" s="69" t="s">
        <v>63</v>
      </c>
      <c r="K34" s="67"/>
      <c r="L34" s="69" t="s">
        <v>64</v>
      </c>
      <c r="M34" s="67"/>
      <c r="N34" s="67"/>
      <c r="O34" s="68"/>
      <c r="P34" s="69" t="s">
        <v>65</v>
      </c>
      <c r="Q34" s="67"/>
      <c r="R34" s="67"/>
      <c r="S34" s="70"/>
    </row>
    <row r="35" spans="1:19" ht="20.25" customHeight="1" x14ac:dyDescent="0.15">
      <c r="A35" s="71"/>
      <c r="B35" s="72"/>
      <c r="C35" s="72"/>
      <c r="D35" s="73">
        <v>0</v>
      </c>
      <c r="E35" s="74">
        <f>IF(D35=0,0,R47/D35)</f>
        <v>0</v>
      </c>
      <c r="F35" s="75"/>
      <c r="G35" s="76"/>
      <c r="H35" s="72"/>
      <c r="I35" s="73">
        <v>0</v>
      </c>
      <c r="J35" s="74">
        <f>IF(I35=0,0,R47/I35)</f>
        <v>0</v>
      </c>
      <c r="K35" s="77"/>
      <c r="L35" s="76"/>
      <c r="M35" s="72"/>
      <c r="N35" s="72"/>
      <c r="O35" s="73">
        <v>0</v>
      </c>
      <c r="P35" s="76"/>
      <c r="Q35" s="72"/>
      <c r="R35" s="78">
        <f>IF(O35=0,0,R47/O35)</f>
        <v>0</v>
      </c>
      <c r="S35" s="79"/>
    </row>
    <row r="36" spans="1:19" ht="20.25" customHeight="1" x14ac:dyDescent="0.15">
      <c r="A36" s="62"/>
      <c r="B36" s="63"/>
      <c r="C36" s="63"/>
      <c r="D36" s="63"/>
      <c r="E36" s="64" t="s">
        <v>66</v>
      </c>
      <c r="F36" s="63"/>
      <c r="G36" s="63"/>
      <c r="H36" s="63"/>
      <c r="I36" s="63"/>
      <c r="J36" s="80" t="s">
        <v>67</v>
      </c>
      <c r="K36" s="63"/>
      <c r="L36" s="63"/>
      <c r="M36" s="63"/>
      <c r="N36" s="63"/>
      <c r="O36" s="63"/>
      <c r="P36" s="63"/>
      <c r="Q36" s="63"/>
      <c r="R36" s="63"/>
      <c r="S36" s="65"/>
    </row>
    <row r="37" spans="1:19" ht="20.25" customHeight="1" x14ac:dyDescent="0.15">
      <c r="A37" s="81" t="s">
        <v>68</v>
      </c>
      <c r="B37" s="82"/>
      <c r="C37" s="83" t="s">
        <v>69</v>
      </c>
      <c r="D37" s="84"/>
      <c r="E37" s="84"/>
      <c r="F37" s="85"/>
      <c r="G37" s="81" t="s">
        <v>70</v>
      </c>
      <c r="H37" s="86"/>
      <c r="I37" s="83" t="s">
        <v>71</v>
      </c>
      <c r="J37" s="84"/>
      <c r="K37" s="84"/>
      <c r="L37" s="81" t="s">
        <v>72</v>
      </c>
      <c r="M37" s="86"/>
      <c r="N37" s="83" t="s">
        <v>73</v>
      </c>
      <c r="O37" s="84"/>
      <c r="P37" s="84"/>
      <c r="Q37" s="84"/>
      <c r="R37" s="84"/>
      <c r="S37" s="85"/>
    </row>
    <row r="38" spans="1:19" ht="20.25" customHeight="1" x14ac:dyDescent="0.15">
      <c r="A38" s="87">
        <v>1</v>
      </c>
      <c r="B38" s="88" t="s">
        <v>74</v>
      </c>
      <c r="C38" s="36"/>
      <c r="D38" s="89" t="s">
        <v>75</v>
      </c>
      <c r="E38" s="90">
        <f>SUMIF('SO02 R'!P5:P78,8,'SO02 R'!J5:J78)</f>
        <v>0</v>
      </c>
      <c r="F38" s="91"/>
      <c r="G38" s="87">
        <v>8</v>
      </c>
      <c r="H38" s="92" t="s">
        <v>76</v>
      </c>
      <c r="I38" s="49"/>
      <c r="J38" s="93">
        <v>0</v>
      </c>
      <c r="K38" s="94"/>
      <c r="L38" s="87">
        <v>13</v>
      </c>
      <c r="M38" s="47" t="s">
        <v>77</v>
      </c>
      <c r="N38" s="55"/>
      <c r="O38" s="55"/>
      <c r="P38" s="95">
        <f>M49</f>
        <v>21</v>
      </c>
      <c r="Q38" s="96" t="s">
        <v>78</v>
      </c>
      <c r="R38" s="90">
        <v>0</v>
      </c>
      <c r="S38" s="91"/>
    </row>
    <row r="39" spans="1:19" ht="20.25" customHeight="1" x14ac:dyDescent="0.15">
      <c r="A39" s="87">
        <v>2</v>
      </c>
      <c r="B39" s="97"/>
      <c r="C39" s="52"/>
      <c r="D39" s="89" t="s">
        <v>79</v>
      </c>
      <c r="E39" s="90">
        <f>SUMIF('SO02 R'!P10:P78,4,'SO02 R'!J10:J78)</f>
        <v>0</v>
      </c>
      <c r="F39" s="91"/>
      <c r="G39" s="87">
        <v>9</v>
      </c>
      <c r="H39" s="33" t="s">
        <v>80</v>
      </c>
      <c r="I39" s="89"/>
      <c r="J39" s="93">
        <v>0</v>
      </c>
      <c r="K39" s="94"/>
      <c r="L39" s="87">
        <v>14</v>
      </c>
      <c r="M39" s="47" t="s">
        <v>81</v>
      </c>
      <c r="N39" s="55"/>
      <c r="O39" s="55"/>
      <c r="P39" s="95">
        <f>M49</f>
        <v>21</v>
      </c>
      <c r="Q39" s="96" t="s">
        <v>78</v>
      </c>
      <c r="R39" s="90">
        <v>0</v>
      </c>
      <c r="S39" s="91"/>
    </row>
    <row r="40" spans="1:19" ht="20.25" customHeight="1" x14ac:dyDescent="0.15">
      <c r="A40" s="87">
        <v>3</v>
      </c>
      <c r="B40" s="88" t="s">
        <v>82</v>
      </c>
      <c r="C40" s="36"/>
      <c r="D40" s="89" t="s">
        <v>75</v>
      </c>
      <c r="E40" s="90">
        <f>SUMIF('SO02 R'!P11:P78,32,'SO02 R'!J11:J78)</f>
        <v>0</v>
      </c>
      <c r="F40" s="91"/>
      <c r="G40" s="87">
        <v>10</v>
      </c>
      <c r="H40" s="92" t="s">
        <v>83</v>
      </c>
      <c r="I40" s="49"/>
      <c r="J40" s="93">
        <v>0</v>
      </c>
      <c r="K40" s="94"/>
      <c r="L40" s="87">
        <v>15</v>
      </c>
      <c r="M40" s="47" t="s">
        <v>84</v>
      </c>
      <c r="N40" s="55"/>
      <c r="O40" s="55"/>
      <c r="P40" s="95">
        <f>M49</f>
        <v>21</v>
      </c>
      <c r="Q40" s="96" t="s">
        <v>78</v>
      </c>
      <c r="R40" s="90">
        <v>0</v>
      </c>
      <c r="S40" s="91"/>
    </row>
    <row r="41" spans="1:19" ht="20.25" customHeight="1" x14ac:dyDescent="0.15">
      <c r="A41" s="87">
        <v>4</v>
      </c>
      <c r="B41" s="97"/>
      <c r="C41" s="52"/>
      <c r="D41" s="89" t="s">
        <v>79</v>
      </c>
      <c r="E41" s="90">
        <f>SUMIF('SO02 R'!P12:P78,16,'SO02 R'!J12:J78)+SUMIF('SO02 R'!P12:P78,128,'SO02 R'!J12:J78)</f>
        <v>0</v>
      </c>
      <c r="F41" s="91"/>
      <c r="G41" s="87">
        <v>11</v>
      </c>
      <c r="H41" s="92"/>
      <c r="I41" s="49"/>
      <c r="J41" s="93">
        <v>0</v>
      </c>
      <c r="K41" s="94"/>
      <c r="L41" s="87">
        <v>16</v>
      </c>
      <c r="M41" s="47" t="s">
        <v>85</v>
      </c>
      <c r="N41" s="55"/>
      <c r="O41" s="55"/>
      <c r="P41" s="95">
        <f>M49</f>
        <v>21</v>
      </c>
      <c r="Q41" s="96" t="s">
        <v>78</v>
      </c>
      <c r="R41" s="90">
        <v>0</v>
      </c>
      <c r="S41" s="91"/>
    </row>
    <row r="42" spans="1:19" ht="20.25" customHeight="1" x14ac:dyDescent="0.15">
      <c r="A42" s="87">
        <v>5</v>
      </c>
      <c r="B42" s="88" t="s">
        <v>86</v>
      </c>
      <c r="C42" s="36"/>
      <c r="D42" s="89" t="s">
        <v>75</v>
      </c>
      <c r="E42" s="90">
        <f>SUMIF('SO02 R'!P13:P78,256,'SO02 R'!J13:J78)</f>
        <v>0</v>
      </c>
      <c r="F42" s="91"/>
      <c r="G42" s="98"/>
      <c r="H42" s="55"/>
      <c r="I42" s="49"/>
      <c r="J42" s="99"/>
      <c r="K42" s="94"/>
      <c r="L42" s="87">
        <v>17</v>
      </c>
      <c r="M42" s="47" t="s">
        <v>14</v>
      </c>
      <c r="N42" s="55"/>
      <c r="O42" s="55"/>
      <c r="P42" s="95">
        <f>M49</f>
        <v>21</v>
      </c>
      <c r="Q42" s="96" t="s">
        <v>78</v>
      </c>
      <c r="R42" s="90">
        <v>0</v>
      </c>
      <c r="S42" s="91"/>
    </row>
    <row r="43" spans="1:19" ht="20.25" customHeight="1" x14ac:dyDescent="0.15">
      <c r="A43" s="87">
        <v>6</v>
      </c>
      <c r="B43" s="97"/>
      <c r="C43" s="52"/>
      <c r="D43" s="89" t="s">
        <v>79</v>
      </c>
      <c r="E43" s="90">
        <f>SUMIF('SO02 R'!P14:P78,64,'SO02 R'!J14:J78)</f>
        <v>0</v>
      </c>
      <c r="F43" s="91"/>
      <c r="G43" s="98"/>
      <c r="H43" s="55"/>
      <c r="I43" s="49"/>
      <c r="J43" s="99"/>
      <c r="K43" s="94"/>
      <c r="L43" s="87">
        <v>18</v>
      </c>
      <c r="M43" s="92" t="s">
        <v>87</v>
      </c>
      <c r="N43" s="55"/>
      <c r="O43" s="55"/>
      <c r="P43" s="55"/>
      <c r="Q43" s="49"/>
      <c r="R43" s="90">
        <f>SUMIF('SO02 R'!P14:P78,1024,'SO02 R'!J14:J78)</f>
        <v>0</v>
      </c>
      <c r="S43" s="91"/>
    </row>
    <row r="44" spans="1:19" ht="20.25" customHeight="1" x14ac:dyDescent="0.15">
      <c r="A44" s="87">
        <v>7</v>
      </c>
      <c r="B44" s="100" t="s">
        <v>88</v>
      </c>
      <c r="C44" s="55"/>
      <c r="D44" s="49"/>
      <c r="E44" s="101">
        <f>SUM(E38:E43)</f>
        <v>0</v>
      </c>
      <c r="F44" s="65"/>
      <c r="G44" s="87">
        <v>12</v>
      </c>
      <c r="H44" s="100" t="s">
        <v>89</v>
      </c>
      <c r="I44" s="49"/>
      <c r="J44" s="102">
        <f>SUM(J38:J41)</f>
        <v>0</v>
      </c>
      <c r="K44" s="103"/>
      <c r="L44" s="87">
        <v>19</v>
      </c>
      <c r="M44" s="88" t="s">
        <v>90</v>
      </c>
      <c r="N44" s="45"/>
      <c r="O44" s="45"/>
      <c r="P44" s="45"/>
      <c r="Q44" s="104"/>
      <c r="R44" s="101">
        <f>SUM(R38:R43)</f>
        <v>0</v>
      </c>
      <c r="S44" s="65"/>
    </row>
    <row r="45" spans="1:19" ht="20.25" customHeight="1" x14ac:dyDescent="0.15">
      <c r="A45" s="105">
        <v>20</v>
      </c>
      <c r="B45" s="106" t="s">
        <v>16</v>
      </c>
      <c r="C45" s="107"/>
      <c r="D45" s="108"/>
      <c r="E45" s="109">
        <f>SUMIF('SO02 R'!P14:P78,512,'SO02 R'!J14:J78)</f>
        <v>0</v>
      </c>
      <c r="F45" s="61"/>
      <c r="G45" s="105">
        <v>21</v>
      </c>
      <c r="H45" s="106" t="s">
        <v>91</v>
      </c>
      <c r="I45" s="108"/>
      <c r="J45" s="110">
        <v>0</v>
      </c>
      <c r="K45" s="111">
        <f>M49</f>
        <v>21</v>
      </c>
      <c r="L45" s="105">
        <v>22</v>
      </c>
      <c r="M45" s="106" t="s">
        <v>92</v>
      </c>
      <c r="N45" s="107"/>
      <c r="O45" s="107"/>
      <c r="P45" s="107"/>
      <c r="Q45" s="108"/>
      <c r="R45" s="109">
        <f>SUMIF('SO02 R'!P14:P78,"&lt;4",'SO02 R'!J14:J78)+SUMIF('SO02 R'!P14:P78,"&gt;1024",'SO02 R'!J14:J78)</f>
        <v>0</v>
      </c>
      <c r="S45" s="61"/>
    </row>
    <row r="46" spans="1:19" ht="20.25" customHeight="1" x14ac:dyDescent="0.15">
      <c r="A46" s="112" t="s">
        <v>53</v>
      </c>
      <c r="B46" s="30"/>
      <c r="C46" s="30"/>
      <c r="D46" s="30"/>
      <c r="E46" s="30"/>
      <c r="F46" s="113"/>
      <c r="G46" s="114"/>
      <c r="H46" s="30"/>
      <c r="I46" s="30"/>
      <c r="J46" s="30"/>
      <c r="K46" s="30"/>
      <c r="L46" s="81" t="s">
        <v>93</v>
      </c>
      <c r="M46" s="68"/>
      <c r="N46" s="83" t="s">
        <v>94</v>
      </c>
      <c r="O46" s="67"/>
      <c r="P46" s="67"/>
      <c r="Q46" s="67"/>
      <c r="R46" s="67"/>
      <c r="S46" s="70"/>
    </row>
    <row r="47" spans="1:19" ht="20.25" customHeight="1" x14ac:dyDescent="0.15">
      <c r="A47" s="32"/>
      <c r="B47" s="33"/>
      <c r="C47" s="33"/>
      <c r="D47" s="33"/>
      <c r="E47" s="33"/>
      <c r="F47" s="39"/>
      <c r="G47" s="115"/>
      <c r="H47" s="33"/>
      <c r="I47" s="33"/>
      <c r="J47" s="33"/>
      <c r="K47" s="33"/>
      <c r="L47" s="87">
        <v>23</v>
      </c>
      <c r="M47" s="92" t="s">
        <v>95</v>
      </c>
      <c r="N47" s="55"/>
      <c r="O47" s="55"/>
      <c r="P47" s="55"/>
      <c r="Q47" s="91"/>
      <c r="R47" s="101">
        <f>ROUND(E44+J44+R44+E45+J45+R45,2)</f>
        <v>0</v>
      </c>
      <c r="S47" s="116">
        <f>E44+J44+R44+E45+J45+R45</f>
        <v>0</v>
      </c>
    </row>
    <row r="48" spans="1:19" ht="20.25" customHeight="1" x14ac:dyDescent="0.2">
      <c r="A48" s="117" t="s">
        <v>96</v>
      </c>
      <c r="B48" s="51"/>
      <c r="C48" s="51"/>
      <c r="D48" s="51"/>
      <c r="E48" s="51"/>
      <c r="F48" s="52"/>
      <c r="G48" s="118" t="s">
        <v>97</v>
      </c>
      <c r="H48" s="51"/>
      <c r="I48" s="51"/>
      <c r="J48" s="51"/>
      <c r="K48" s="51"/>
      <c r="L48" s="87">
        <v>24</v>
      </c>
      <c r="M48" s="119">
        <v>15</v>
      </c>
      <c r="N48" s="52" t="s">
        <v>78</v>
      </c>
      <c r="O48" s="120">
        <f>R47-O49</f>
        <v>0</v>
      </c>
      <c r="P48" s="55" t="s">
        <v>98</v>
      </c>
      <c r="Q48" s="49"/>
      <c r="R48" s="121">
        <f>ROUNDUP(O48*M48/100,1)</f>
        <v>0</v>
      </c>
      <c r="S48" s="122">
        <f>O48*M48/100</f>
        <v>0</v>
      </c>
    </row>
    <row r="49" spans="1:19" ht="20.25" customHeight="1" thickBot="1" x14ac:dyDescent="0.2">
      <c r="A49" s="123" t="s">
        <v>52</v>
      </c>
      <c r="B49" s="45"/>
      <c r="C49" s="45"/>
      <c r="D49" s="45"/>
      <c r="E49" s="45"/>
      <c r="F49" s="36"/>
      <c r="G49" s="124"/>
      <c r="H49" s="45"/>
      <c r="I49" s="45"/>
      <c r="J49" s="45"/>
      <c r="K49" s="45"/>
      <c r="L49" s="87">
        <v>25</v>
      </c>
      <c r="M49" s="125">
        <v>21</v>
      </c>
      <c r="N49" s="49" t="s">
        <v>78</v>
      </c>
      <c r="O49" s="120">
        <f>ROUND(SUMIF('SO02 R'!O14:O78,M49,'SO02 R'!J14:J78)+SUMIF(P38:P42,M49,R38:R42)+IF(K45=M49,J45,0),2)</f>
        <v>0</v>
      </c>
      <c r="P49" s="55" t="s">
        <v>98</v>
      </c>
      <c r="Q49" s="49"/>
      <c r="R49" s="90">
        <f>ROUNDUP(O49*M49/100,1)</f>
        <v>0</v>
      </c>
      <c r="S49" s="126">
        <f>O49*M49/100</f>
        <v>0</v>
      </c>
    </row>
    <row r="50" spans="1:19" ht="20.25" customHeight="1" thickBot="1" x14ac:dyDescent="0.2">
      <c r="A50" s="32"/>
      <c r="B50" s="33"/>
      <c r="C50" s="33"/>
      <c r="D50" s="33"/>
      <c r="E50" s="33"/>
      <c r="F50" s="39"/>
      <c r="G50" s="115"/>
      <c r="H50" s="33"/>
      <c r="I50" s="33"/>
      <c r="J50" s="33"/>
      <c r="K50" s="33"/>
      <c r="L50" s="105">
        <v>26</v>
      </c>
      <c r="M50" s="127" t="s">
        <v>99</v>
      </c>
      <c r="N50" s="107"/>
      <c r="O50" s="107"/>
      <c r="P50" s="107"/>
      <c r="Q50" s="128"/>
      <c r="R50" s="129">
        <f>R47+R48+R49</f>
        <v>0</v>
      </c>
      <c r="S50" s="130"/>
    </row>
    <row r="51" spans="1:19" ht="20.25" customHeight="1" x14ac:dyDescent="0.2">
      <c r="A51" s="117" t="s">
        <v>96</v>
      </c>
      <c r="B51" s="51"/>
      <c r="C51" s="51"/>
      <c r="D51" s="51"/>
      <c r="E51" s="51"/>
      <c r="F51" s="52"/>
      <c r="G51" s="118" t="s">
        <v>97</v>
      </c>
      <c r="H51" s="51"/>
      <c r="I51" s="51"/>
      <c r="J51" s="51"/>
      <c r="K51" s="51"/>
      <c r="L51" s="81" t="s">
        <v>100</v>
      </c>
      <c r="M51" s="68"/>
      <c r="N51" s="83" t="s">
        <v>101</v>
      </c>
      <c r="O51" s="67"/>
      <c r="P51" s="67"/>
      <c r="Q51" s="67"/>
      <c r="R51" s="131"/>
      <c r="S51" s="70"/>
    </row>
    <row r="52" spans="1:19" ht="20.25" customHeight="1" x14ac:dyDescent="0.15">
      <c r="A52" s="123" t="s">
        <v>54</v>
      </c>
      <c r="B52" s="45"/>
      <c r="C52" s="45"/>
      <c r="D52" s="45"/>
      <c r="E52" s="45"/>
      <c r="F52" s="36"/>
      <c r="G52" s="124"/>
      <c r="H52" s="45"/>
      <c r="I52" s="45"/>
      <c r="J52" s="45"/>
      <c r="K52" s="45"/>
      <c r="L52" s="87">
        <v>27</v>
      </c>
      <c r="M52" s="92" t="s">
        <v>102</v>
      </c>
      <c r="N52" s="55"/>
      <c r="O52" s="55"/>
      <c r="P52" s="55"/>
      <c r="Q52" s="49"/>
      <c r="R52" s="90">
        <v>0</v>
      </c>
      <c r="S52" s="91"/>
    </row>
    <row r="53" spans="1:19" ht="20.25" customHeight="1" x14ac:dyDescent="0.15">
      <c r="A53" s="32"/>
      <c r="B53" s="33"/>
      <c r="C53" s="33"/>
      <c r="D53" s="33"/>
      <c r="E53" s="33"/>
      <c r="F53" s="39"/>
      <c r="G53" s="115"/>
      <c r="H53" s="33"/>
      <c r="I53" s="33"/>
      <c r="J53" s="33"/>
      <c r="K53" s="33"/>
      <c r="L53" s="87">
        <v>28</v>
      </c>
      <c r="M53" s="92" t="s">
        <v>103</v>
      </c>
      <c r="N53" s="55"/>
      <c r="O53" s="55"/>
      <c r="P53" s="55"/>
      <c r="Q53" s="49"/>
      <c r="R53" s="90">
        <v>0</v>
      </c>
      <c r="S53" s="91"/>
    </row>
    <row r="54" spans="1:19" ht="20.25" customHeight="1" x14ac:dyDescent="0.2">
      <c r="A54" s="132" t="s">
        <v>96</v>
      </c>
      <c r="B54" s="60"/>
      <c r="C54" s="60"/>
      <c r="D54" s="60"/>
      <c r="E54" s="60"/>
      <c r="F54" s="133"/>
      <c r="G54" s="134" t="s">
        <v>97</v>
      </c>
      <c r="H54" s="60"/>
      <c r="I54" s="60"/>
      <c r="J54" s="60"/>
      <c r="K54" s="60"/>
      <c r="L54" s="105">
        <v>29</v>
      </c>
      <c r="M54" s="106" t="s">
        <v>104</v>
      </c>
      <c r="N54" s="107"/>
      <c r="O54" s="107"/>
      <c r="P54" s="107"/>
      <c r="Q54" s="108"/>
      <c r="R54" s="74">
        <v>0</v>
      </c>
      <c r="S54" s="135"/>
    </row>
  </sheetData>
  <sheetProtection password="EF31" sheet="1" objects="1" scenarios="1"/>
  <mergeCells count="4">
    <mergeCell ref="E5:J5"/>
    <mergeCell ref="E7:J7"/>
    <mergeCell ref="E9:J9"/>
    <mergeCell ref="P9:R9"/>
  </mergeCells>
  <printOptions horizontalCentered="1" verticalCentered="1"/>
  <pageMargins left="0.39370078740157483" right="0.39370078740157483" top="0.78740157480314965" bottom="0.78740157480314965" header="0" footer="0"/>
  <pageSetup paperSize="9" orientation="portrait" blackAndWhite="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opLeftCell="A43" workbookViewId="0">
      <selection activeCell="I64" sqref="I64"/>
    </sheetView>
  </sheetViews>
  <sheetFormatPr defaultRowHeight="11.25" customHeight="1" x14ac:dyDescent="0.15"/>
  <cols>
    <col min="1" max="1" width="6.5" style="24" customWidth="1"/>
    <col min="2" max="2" width="5.1640625" style="24" customWidth="1"/>
    <col min="3" max="3" width="5.5" style="24" customWidth="1"/>
    <col min="4" max="4" width="12.5" style="24" customWidth="1"/>
    <col min="5" max="5" width="11" style="206" bestFit="1" customWidth="1"/>
    <col min="6" max="6" width="64.83203125" style="24" customWidth="1"/>
    <col min="7" max="7" width="5.5" style="24" customWidth="1"/>
    <col min="8" max="8" width="11.5" style="24" customWidth="1"/>
    <col min="9" max="9" width="11.33203125" style="24" customWidth="1"/>
    <col min="10" max="10" width="15.83203125" style="24" customWidth="1"/>
    <col min="11" max="11" width="12.33203125" style="24" hidden="1" customWidth="1"/>
    <col min="12" max="12" width="12.6640625" style="24" hidden="1" customWidth="1"/>
    <col min="13" max="13" width="11.33203125" style="24" hidden="1" customWidth="1"/>
    <col min="14" max="14" width="13.5" style="24" hidden="1" customWidth="1"/>
    <col min="15" max="15" width="6.1640625" style="24" customWidth="1"/>
    <col min="16" max="16" width="8.1640625" style="24" hidden="1" customWidth="1"/>
    <col min="17" max="17" width="8.5" style="24" hidden="1" customWidth="1"/>
    <col min="18" max="20" width="10.6640625" style="24" hidden="1" customWidth="1"/>
    <col min="21" max="21" width="0" style="24" hidden="1" customWidth="1"/>
    <col min="22" max="16384" width="9.33203125" style="24"/>
  </cols>
  <sheetData>
    <row r="1" spans="1:22" ht="18" customHeight="1" x14ac:dyDescent="0.25">
      <c r="A1" s="136" t="s">
        <v>105</v>
      </c>
      <c r="B1" s="137"/>
      <c r="C1" s="137"/>
      <c r="D1" s="137"/>
      <c r="E1" s="20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7"/>
      <c r="S1" s="137"/>
      <c r="T1" s="137"/>
      <c r="U1" s="137"/>
    </row>
    <row r="2" spans="1:22" ht="11.25" customHeight="1" x14ac:dyDescent="0.2">
      <c r="A2" s="139" t="s">
        <v>1</v>
      </c>
      <c r="B2" s="140"/>
      <c r="C2" s="140" t="str">
        <f>'SO02 KL'!E5</f>
        <v>Bruntál - ALFA PLASTIK - TG2 - projekt sanace</v>
      </c>
      <c r="D2" s="140"/>
      <c r="E2" s="203"/>
      <c r="F2" s="140"/>
      <c r="G2" s="140"/>
      <c r="H2" s="140"/>
      <c r="I2" s="140"/>
      <c r="J2" s="140"/>
      <c r="K2" s="140"/>
      <c r="L2" s="140"/>
      <c r="M2" s="137"/>
      <c r="N2" s="137"/>
      <c r="O2" s="137"/>
      <c r="P2" s="138"/>
      <c r="Q2" s="138"/>
      <c r="R2" s="137"/>
      <c r="S2" s="137"/>
      <c r="T2" s="137"/>
      <c r="U2" s="137"/>
    </row>
    <row r="3" spans="1:22" ht="11.25" customHeight="1" x14ac:dyDescent="0.2">
      <c r="A3" s="139" t="s">
        <v>106</v>
      </c>
      <c r="B3" s="140"/>
      <c r="C3" s="140" t="str">
        <f>'SO02 KL'!E7</f>
        <v xml:space="preserve">    SO 02 Ohnisko TG 2   </v>
      </c>
      <c r="D3" s="140"/>
      <c r="E3" s="203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38"/>
      <c r="Q3" s="138"/>
      <c r="R3" s="137"/>
      <c r="S3" s="137"/>
      <c r="T3" s="137"/>
      <c r="U3" s="137"/>
    </row>
    <row r="4" spans="1:22" ht="11.25" customHeight="1" x14ac:dyDescent="0.2">
      <c r="A4" s="139" t="s">
        <v>107</v>
      </c>
      <c r="B4" s="140"/>
      <c r="C4" s="140" t="str">
        <f>'SO02 KL'!E9</f>
        <v xml:space="preserve"> </v>
      </c>
      <c r="D4" s="140"/>
      <c r="E4" s="203"/>
      <c r="F4" s="140"/>
      <c r="G4" s="140"/>
      <c r="H4" s="140"/>
      <c r="I4" s="140"/>
      <c r="J4" s="140"/>
      <c r="K4" s="140"/>
      <c r="L4" s="140"/>
      <c r="M4" s="137"/>
      <c r="N4" s="137"/>
      <c r="O4" s="137"/>
      <c r="P4" s="138"/>
      <c r="Q4" s="138"/>
      <c r="R4" s="137"/>
      <c r="S4" s="137"/>
      <c r="T4" s="137"/>
      <c r="U4" s="137"/>
    </row>
    <row r="5" spans="1:22" ht="11.25" customHeight="1" x14ac:dyDescent="0.2">
      <c r="A5" s="140" t="s">
        <v>108</v>
      </c>
      <c r="B5" s="140"/>
      <c r="C5" s="140" t="str">
        <f>'SO02 KL'!P5</f>
        <v xml:space="preserve"> </v>
      </c>
      <c r="D5" s="140"/>
      <c r="E5" s="203"/>
      <c r="F5" s="140"/>
      <c r="G5" s="140"/>
      <c r="H5" s="140"/>
      <c r="I5" s="140"/>
      <c r="J5" s="140"/>
      <c r="K5" s="140"/>
      <c r="L5" s="140"/>
      <c r="M5" s="137"/>
      <c r="N5" s="137"/>
      <c r="O5" s="137"/>
      <c r="P5" s="138"/>
      <c r="Q5" s="138"/>
      <c r="R5" s="137"/>
      <c r="S5" s="137"/>
      <c r="T5" s="137"/>
      <c r="U5" s="137"/>
    </row>
    <row r="6" spans="1:22" ht="6" customHeight="1" x14ac:dyDescent="0.2">
      <c r="A6" s="140"/>
      <c r="B6" s="140"/>
      <c r="C6" s="140"/>
      <c r="D6" s="140"/>
      <c r="E6" s="203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8"/>
      <c r="Q6" s="138"/>
      <c r="R6" s="137"/>
      <c r="S6" s="137"/>
      <c r="T6" s="137"/>
      <c r="U6" s="137"/>
    </row>
    <row r="7" spans="1:22" ht="11.25" customHeight="1" x14ac:dyDescent="0.2">
      <c r="A7" s="140" t="s">
        <v>4</v>
      </c>
      <c r="B7" s="140"/>
      <c r="C7" s="140" t="str">
        <f>'SO02 KL'!E26</f>
        <v>Alfa Plastik, a.s.</v>
      </c>
      <c r="D7" s="140"/>
      <c r="E7" s="203"/>
      <c r="F7" s="140"/>
      <c r="G7" s="140"/>
      <c r="H7" s="140"/>
      <c r="I7" s="140"/>
      <c r="J7" s="140"/>
      <c r="K7" s="140"/>
      <c r="L7" s="140"/>
      <c r="M7" s="137"/>
      <c r="N7" s="137"/>
      <c r="O7" s="137"/>
      <c r="P7" s="138"/>
      <c r="Q7" s="138"/>
      <c r="R7" s="137"/>
      <c r="S7" s="137"/>
      <c r="T7" s="137"/>
      <c r="U7" s="137"/>
    </row>
    <row r="8" spans="1:22" ht="11.25" customHeight="1" x14ac:dyDescent="0.2">
      <c r="A8" s="140" t="s">
        <v>6</v>
      </c>
      <c r="B8" s="140"/>
      <c r="C8" s="140" t="str">
        <f>'SO02 KL'!E28</f>
        <v xml:space="preserve"> </v>
      </c>
      <c r="D8" s="140"/>
      <c r="E8" s="203"/>
      <c r="F8" s="140"/>
      <c r="G8" s="140"/>
      <c r="H8" s="140"/>
      <c r="I8" s="140"/>
      <c r="J8" s="140"/>
      <c r="K8" s="140"/>
      <c r="L8" s="140"/>
      <c r="M8" s="137"/>
      <c r="N8" s="137"/>
      <c r="O8" s="137"/>
      <c r="P8" s="138"/>
      <c r="Q8" s="138"/>
      <c r="R8" s="137"/>
      <c r="S8" s="137"/>
      <c r="T8" s="137"/>
      <c r="U8" s="137"/>
    </row>
    <row r="9" spans="1:22" ht="11.25" customHeight="1" x14ac:dyDescent="0.2">
      <c r="A9" s="140" t="s">
        <v>2</v>
      </c>
      <c r="B9" s="140"/>
      <c r="C9" s="140" t="s">
        <v>58</v>
      </c>
      <c r="D9" s="140"/>
      <c r="E9" s="203"/>
      <c r="F9" s="140"/>
      <c r="G9" s="140"/>
      <c r="H9" s="140"/>
      <c r="I9" s="140"/>
      <c r="J9" s="140"/>
      <c r="K9" s="140"/>
      <c r="L9" s="140"/>
      <c r="M9" s="137"/>
      <c r="N9" s="137"/>
      <c r="O9" s="137"/>
      <c r="P9" s="138"/>
      <c r="Q9" s="138"/>
      <c r="R9" s="137"/>
      <c r="S9" s="137"/>
      <c r="T9" s="137"/>
      <c r="U9" s="137"/>
    </row>
    <row r="10" spans="1:22" ht="5.25" customHeight="1" x14ac:dyDescent="0.2">
      <c r="A10" s="137"/>
      <c r="B10" s="137"/>
      <c r="C10" s="137"/>
      <c r="D10" s="137"/>
      <c r="E10" s="20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7"/>
      <c r="S10" s="137"/>
      <c r="T10" s="137"/>
      <c r="U10" s="137"/>
    </row>
    <row r="11" spans="1:22" ht="21.75" customHeight="1" x14ac:dyDescent="0.2">
      <c r="A11" s="141" t="s">
        <v>109</v>
      </c>
      <c r="B11" s="142" t="s">
        <v>110</v>
      </c>
      <c r="C11" s="142" t="s">
        <v>111</v>
      </c>
      <c r="D11" s="207" t="s">
        <v>614</v>
      </c>
      <c r="E11" s="142" t="s">
        <v>112</v>
      </c>
      <c r="F11" s="142" t="s">
        <v>113</v>
      </c>
      <c r="G11" s="142" t="s">
        <v>114</v>
      </c>
      <c r="H11" s="142" t="s">
        <v>115</v>
      </c>
      <c r="I11" s="142" t="s">
        <v>116</v>
      </c>
      <c r="J11" s="142" t="s">
        <v>117</v>
      </c>
      <c r="K11" s="142" t="s">
        <v>118</v>
      </c>
      <c r="L11" s="142" t="s">
        <v>119</v>
      </c>
      <c r="M11" s="142" t="s">
        <v>120</v>
      </c>
      <c r="N11" s="142" t="s">
        <v>121</v>
      </c>
      <c r="O11" s="142" t="s">
        <v>122</v>
      </c>
      <c r="P11" s="143" t="s">
        <v>123</v>
      </c>
      <c r="Q11" s="144" t="s">
        <v>124</v>
      </c>
      <c r="R11" s="142"/>
      <c r="S11" s="142"/>
      <c r="T11" s="142"/>
      <c r="U11" s="145" t="s">
        <v>125</v>
      </c>
      <c r="V11" s="146"/>
    </row>
    <row r="12" spans="1:22" ht="11.25" customHeight="1" x14ac:dyDescent="0.2">
      <c r="A12" s="147">
        <v>1</v>
      </c>
      <c r="B12" s="148">
        <v>2</v>
      </c>
      <c r="C12" s="148">
        <v>3</v>
      </c>
      <c r="D12" s="148"/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/>
      <c r="L12" s="148"/>
      <c r="M12" s="148"/>
      <c r="N12" s="148"/>
      <c r="O12" s="148">
        <v>10</v>
      </c>
      <c r="P12" s="149">
        <v>11</v>
      </c>
      <c r="Q12" s="150">
        <v>12</v>
      </c>
      <c r="R12" s="148"/>
      <c r="S12" s="148"/>
      <c r="T12" s="148"/>
      <c r="U12" s="151">
        <v>11</v>
      </c>
      <c r="V12" s="146"/>
    </row>
    <row r="13" spans="1:22" ht="3.75" customHeight="1" x14ac:dyDescent="0.2">
      <c r="A13" s="137"/>
      <c r="B13" s="137"/>
      <c r="C13" s="137"/>
      <c r="D13" s="137"/>
      <c r="E13" s="20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52"/>
      <c r="R13" s="137"/>
      <c r="S13" s="137"/>
      <c r="T13" s="137"/>
      <c r="U13" s="137"/>
    </row>
    <row r="14" spans="1:22" s="153" customFormat="1" ht="12.75" customHeight="1" x14ac:dyDescent="0.15">
      <c r="A14" s="163"/>
      <c r="B14" s="164" t="s">
        <v>93</v>
      </c>
      <c r="C14" s="163"/>
      <c r="D14" s="163"/>
      <c r="E14" s="164" t="s">
        <v>74</v>
      </c>
      <c r="F14" s="163" t="s">
        <v>193</v>
      </c>
      <c r="G14" s="163"/>
      <c r="H14" s="163"/>
      <c r="I14" s="163"/>
      <c r="J14" s="165">
        <f>J15+J29+J35+J39+J43+J45+J61+J72</f>
        <v>0</v>
      </c>
      <c r="K14" s="163"/>
      <c r="L14" s="166">
        <f>L15+L29+L35+L39+L43+L45+L61+L72</f>
        <v>58.624827209999992</v>
      </c>
      <c r="M14" s="163"/>
      <c r="N14" s="166">
        <f>N15+N29+N35+N39+N43+N45+N61+N72</f>
        <v>274.42500000000001</v>
      </c>
      <c r="O14" s="163"/>
      <c r="Q14" s="154" t="s">
        <v>127</v>
      </c>
    </row>
    <row r="15" spans="1:22" s="153" customFormat="1" ht="12.75" customHeight="1" x14ac:dyDescent="0.15">
      <c r="A15" s="173"/>
      <c r="B15" s="182" t="s">
        <v>93</v>
      </c>
      <c r="C15" s="173"/>
      <c r="D15" s="209" t="s">
        <v>615</v>
      </c>
      <c r="E15" s="182" t="s">
        <v>128</v>
      </c>
      <c r="F15" s="183" t="s">
        <v>194</v>
      </c>
      <c r="G15" s="173"/>
      <c r="H15" s="173"/>
      <c r="I15" s="173"/>
      <c r="J15" s="184">
        <f>SUM(J16:J28)</f>
        <v>0</v>
      </c>
      <c r="K15" s="173"/>
      <c r="L15" s="185">
        <f>SUM(L16:L28)</f>
        <v>0</v>
      </c>
      <c r="M15" s="173"/>
      <c r="N15" s="185">
        <f>SUM(N16:N28)</f>
        <v>274.42500000000001</v>
      </c>
      <c r="O15" s="173"/>
      <c r="Q15" s="160" t="s">
        <v>128</v>
      </c>
    </row>
    <row r="16" spans="1:22" s="33" customFormat="1" ht="13.5" customHeight="1" x14ac:dyDescent="0.15">
      <c r="A16" s="167" t="s">
        <v>128</v>
      </c>
      <c r="B16" s="167" t="s">
        <v>129</v>
      </c>
      <c r="C16" s="167" t="s">
        <v>312</v>
      </c>
      <c r="D16" s="194" t="s">
        <v>615</v>
      </c>
      <c r="E16" s="167" t="s">
        <v>372</v>
      </c>
      <c r="F16" s="168" t="s">
        <v>373</v>
      </c>
      <c r="G16" s="167" t="s">
        <v>210</v>
      </c>
      <c r="H16" s="169">
        <v>245</v>
      </c>
      <c r="I16" s="230"/>
      <c r="J16" s="170">
        <f t="shared" ref="J16:J28" si="0">ROUND(H16*I16,2)</f>
        <v>0</v>
      </c>
      <c r="K16" s="171">
        <v>0</v>
      </c>
      <c r="L16" s="169">
        <f t="shared" ref="L16:L28" si="1">H16*K16</f>
        <v>0</v>
      </c>
      <c r="M16" s="171">
        <v>0.24</v>
      </c>
      <c r="N16" s="169">
        <f t="shared" ref="N16:N28" si="2">H16*M16</f>
        <v>58.8</v>
      </c>
      <c r="O16" s="172">
        <v>21</v>
      </c>
      <c r="P16" s="155">
        <v>4</v>
      </c>
      <c r="Q16" s="33" t="s">
        <v>133</v>
      </c>
    </row>
    <row r="17" spans="1:17" s="33" customFormat="1" ht="13.5" customHeight="1" x14ac:dyDescent="0.15">
      <c r="A17" s="167" t="s">
        <v>133</v>
      </c>
      <c r="B17" s="167" t="s">
        <v>129</v>
      </c>
      <c r="C17" s="167" t="s">
        <v>312</v>
      </c>
      <c r="D17" s="194" t="s">
        <v>615</v>
      </c>
      <c r="E17" s="167" t="s">
        <v>374</v>
      </c>
      <c r="F17" s="168" t="s">
        <v>375</v>
      </c>
      <c r="G17" s="167" t="s">
        <v>210</v>
      </c>
      <c r="H17" s="169">
        <v>220</v>
      </c>
      <c r="I17" s="230"/>
      <c r="J17" s="170">
        <f t="shared" si="0"/>
        <v>0</v>
      </c>
      <c r="K17" s="171">
        <v>0</v>
      </c>
      <c r="L17" s="169">
        <f t="shared" si="1"/>
        <v>0</v>
      </c>
      <c r="M17" s="171">
        <v>0.4</v>
      </c>
      <c r="N17" s="169">
        <f t="shared" si="2"/>
        <v>88</v>
      </c>
      <c r="O17" s="172">
        <v>21</v>
      </c>
      <c r="P17" s="155">
        <v>4</v>
      </c>
      <c r="Q17" s="33" t="s">
        <v>133</v>
      </c>
    </row>
    <row r="18" spans="1:17" s="33" customFormat="1" ht="13.5" customHeight="1" x14ac:dyDescent="0.15">
      <c r="A18" s="167" t="s">
        <v>135</v>
      </c>
      <c r="B18" s="167" t="s">
        <v>129</v>
      </c>
      <c r="C18" s="167" t="s">
        <v>312</v>
      </c>
      <c r="D18" s="194" t="s">
        <v>615</v>
      </c>
      <c r="E18" s="167" t="s">
        <v>376</v>
      </c>
      <c r="F18" s="168" t="s">
        <v>377</v>
      </c>
      <c r="G18" s="167" t="s">
        <v>210</v>
      </c>
      <c r="H18" s="169">
        <v>245</v>
      </c>
      <c r="I18" s="230"/>
      <c r="J18" s="170">
        <f t="shared" si="0"/>
        <v>0</v>
      </c>
      <c r="K18" s="171">
        <v>0</v>
      </c>
      <c r="L18" s="169">
        <f t="shared" si="1"/>
        <v>0</v>
      </c>
      <c r="M18" s="171">
        <v>0.5</v>
      </c>
      <c r="N18" s="169">
        <f t="shared" si="2"/>
        <v>122.5</v>
      </c>
      <c r="O18" s="172">
        <v>21</v>
      </c>
      <c r="P18" s="155">
        <v>4</v>
      </c>
      <c r="Q18" s="33" t="s">
        <v>133</v>
      </c>
    </row>
    <row r="19" spans="1:17" s="33" customFormat="1" ht="13.5" customHeight="1" x14ac:dyDescent="0.15">
      <c r="A19" s="167" t="s">
        <v>137</v>
      </c>
      <c r="B19" s="167" t="s">
        <v>129</v>
      </c>
      <c r="C19" s="167" t="s">
        <v>312</v>
      </c>
      <c r="D19" s="194" t="s">
        <v>615</v>
      </c>
      <c r="E19" s="167" t="s">
        <v>378</v>
      </c>
      <c r="F19" s="168" t="s">
        <v>379</v>
      </c>
      <c r="G19" s="167" t="s">
        <v>255</v>
      </c>
      <c r="H19" s="169">
        <v>25</v>
      </c>
      <c r="I19" s="230"/>
      <c r="J19" s="170">
        <f t="shared" si="0"/>
        <v>0</v>
      </c>
      <c r="K19" s="171">
        <v>0</v>
      </c>
      <c r="L19" s="169">
        <f t="shared" si="1"/>
        <v>0</v>
      </c>
      <c r="M19" s="171">
        <v>0.20499999999999999</v>
      </c>
      <c r="N19" s="169">
        <f t="shared" si="2"/>
        <v>5.125</v>
      </c>
      <c r="O19" s="172">
        <v>21</v>
      </c>
      <c r="P19" s="155">
        <v>4</v>
      </c>
      <c r="Q19" s="33" t="s">
        <v>133</v>
      </c>
    </row>
    <row r="20" spans="1:17" s="33" customFormat="1" ht="13.5" customHeight="1" x14ac:dyDescent="0.15">
      <c r="A20" s="167" t="s">
        <v>138</v>
      </c>
      <c r="B20" s="167" t="s">
        <v>129</v>
      </c>
      <c r="C20" s="167" t="s">
        <v>32</v>
      </c>
      <c r="D20" s="194" t="s">
        <v>615</v>
      </c>
      <c r="E20" s="167" t="s">
        <v>195</v>
      </c>
      <c r="F20" s="168" t="s">
        <v>196</v>
      </c>
      <c r="G20" s="167" t="s">
        <v>197</v>
      </c>
      <c r="H20" s="169">
        <v>480</v>
      </c>
      <c r="I20" s="230"/>
      <c r="J20" s="170">
        <f t="shared" si="0"/>
        <v>0</v>
      </c>
      <c r="K20" s="171">
        <v>0</v>
      </c>
      <c r="L20" s="169">
        <f t="shared" si="1"/>
        <v>0</v>
      </c>
      <c r="M20" s="171">
        <v>0</v>
      </c>
      <c r="N20" s="169">
        <f t="shared" si="2"/>
        <v>0</v>
      </c>
      <c r="O20" s="172">
        <v>21</v>
      </c>
      <c r="P20" s="155">
        <v>4</v>
      </c>
      <c r="Q20" s="33" t="s">
        <v>133</v>
      </c>
    </row>
    <row r="21" spans="1:17" s="33" customFormat="1" ht="13.5" customHeight="1" x14ac:dyDescent="0.15">
      <c r="A21" s="167" t="s">
        <v>141</v>
      </c>
      <c r="B21" s="167" t="s">
        <v>129</v>
      </c>
      <c r="C21" s="167" t="s">
        <v>32</v>
      </c>
      <c r="D21" s="194" t="s">
        <v>615</v>
      </c>
      <c r="E21" s="167" t="s">
        <v>198</v>
      </c>
      <c r="F21" s="168" t="s">
        <v>199</v>
      </c>
      <c r="G21" s="167" t="s">
        <v>200</v>
      </c>
      <c r="H21" s="169">
        <v>20</v>
      </c>
      <c r="I21" s="230"/>
      <c r="J21" s="170">
        <f t="shared" si="0"/>
        <v>0</v>
      </c>
      <c r="K21" s="171">
        <v>0</v>
      </c>
      <c r="L21" s="169">
        <f t="shared" si="1"/>
        <v>0</v>
      </c>
      <c r="M21" s="171">
        <v>0</v>
      </c>
      <c r="N21" s="169">
        <f t="shared" si="2"/>
        <v>0</v>
      </c>
      <c r="O21" s="172">
        <v>21</v>
      </c>
      <c r="P21" s="155">
        <v>4</v>
      </c>
      <c r="Q21" s="33" t="s">
        <v>133</v>
      </c>
    </row>
    <row r="22" spans="1:17" s="33" customFormat="1" ht="13.5" customHeight="1" x14ac:dyDescent="0.15">
      <c r="A22" s="167" t="s">
        <v>144</v>
      </c>
      <c r="B22" s="167" t="s">
        <v>129</v>
      </c>
      <c r="C22" s="167" t="s">
        <v>32</v>
      </c>
      <c r="D22" s="194" t="s">
        <v>615</v>
      </c>
      <c r="E22" s="167" t="s">
        <v>204</v>
      </c>
      <c r="F22" s="168" t="s">
        <v>205</v>
      </c>
      <c r="G22" s="167" t="s">
        <v>203</v>
      </c>
      <c r="H22" s="169">
        <v>700</v>
      </c>
      <c r="I22" s="230"/>
      <c r="J22" s="170">
        <f t="shared" si="0"/>
        <v>0</v>
      </c>
      <c r="K22" s="171">
        <v>0</v>
      </c>
      <c r="L22" s="169">
        <f t="shared" si="1"/>
        <v>0</v>
      </c>
      <c r="M22" s="171">
        <v>0</v>
      </c>
      <c r="N22" s="169">
        <f t="shared" si="2"/>
        <v>0</v>
      </c>
      <c r="O22" s="172">
        <v>21</v>
      </c>
      <c r="P22" s="155">
        <v>4</v>
      </c>
      <c r="Q22" s="33" t="s">
        <v>133</v>
      </c>
    </row>
    <row r="23" spans="1:17" s="33" customFormat="1" ht="13.5" customHeight="1" x14ac:dyDescent="0.15">
      <c r="A23" s="167" t="s">
        <v>147</v>
      </c>
      <c r="B23" s="167" t="s">
        <v>129</v>
      </c>
      <c r="C23" s="167" t="s">
        <v>32</v>
      </c>
      <c r="D23" s="194" t="s">
        <v>615</v>
      </c>
      <c r="E23" s="167" t="s">
        <v>206</v>
      </c>
      <c r="F23" s="168" t="s">
        <v>207</v>
      </c>
      <c r="G23" s="167" t="s">
        <v>203</v>
      </c>
      <c r="H23" s="169">
        <v>700</v>
      </c>
      <c r="I23" s="230"/>
      <c r="J23" s="170">
        <f t="shared" si="0"/>
        <v>0</v>
      </c>
      <c r="K23" s="171">
        <v>0</v>
      </c>
      <c r="L23" s="169">
        <f t="shared" si="1"/>
        <v>0</v>
      </c>
      <c r="M23" s="171">
        <v>0</v>
      </c>
      <c r="N23" s="169">
        <f t="shared" si="2"/>
        <v>0</v>
      </c>
      <c r="O23" s="172">
        <v>21</v>
      </c>
      <c r="P23" s="155">
        <v>4</v>
      </c>
      <c r="Q23" s="33" t="s">
        <v>133</v>
      </c>
    </row>
    <row r="24" spans="1:17" s="33" customFormat="1" ht="13.5" customHeight="1" x14ac:dyDescent="0.15">
      <c r="A24" s="167" t="s">
        <v>150</v>
      </c>
      <c r="B24" s="167" t="s">
        <v>129</v>
      </c>
      <c r="C24" s="167" t="s">
        <v>32</v>
      </c>
      <c r="D24" s="194" t="s">
        <v>615</v>
      </c>
      <c r="E24" s="167" t="s">
        <v>211</v>
      </c>
      <c r="F24" s="168" t="s">
        <v>212</v>
      </c>
      <c r="G24" s="167" t="s">
        <v>203</v>
      </c>
      <c r="H24" s="169">
        <v>1200</v>
      </c>
      <c r="I24" s="230"/>
      <c r="J24" s="170">
        <f t="shared" si="0"/>
        <v>0</v>
      </c>
      <c r="K24" s="171">
        <v>0</v>
      </c>
      <c r="L24" s="169">
        <f t="shared" si="1"/>
        <v>0</v>
      </c>
      <c r="M24" s="171">
        <v>0</v>
      </c>
      <c r="N24" s="169">
        <f t="shared" si="2"/>
        <v>0</v>
      </c>
      <c r="O24" s="172">
        <v>21</v>
      </c>
      <c r="P24" s="155">
        <v>4</v>
      </c>
      <c r="Q24" s="33" t="s">
        <v>133</v>
      </c>
    </row>
    <row r="25" spans="1:17" s="33" customFormat="1" ht="13.5" customHeight="1" x14ac:dyDescent="0.15">
      <c r="A25" s="167" t="s">
        <v>152</v>
      </c>
      <c r="B25" s="167" t="s">
        <v>129</v>
      </c>
      <c r="C25" s="167" t="s">
        <v>32</v>
      </c>
      <c r="D25" s="194" t="s">
        <v>615</v>
      </c>
      <c r="E25" s="167" t="s">
        <v>213</v>
      </c>
      <c r="F25" s="168" t="s">
        <v>214</v>
      </c>
      <c r="G25" s="167" t="s">
        <v>203</v>
      </c>
      <c r="H25" s="169">
        <v>400</v>
      </c>
      <c r="I25" s="230"/>
      <c r="J25" s="170">
        <f t="shared" si="0"/>
        <v>0</v>
      </c>
      <c r="K25" s="171">
        <v>0</v>
      </c>
      <c r="L25" s="169">
        <f t="shared" si="1"/>
        <v>0</v>
      </c>
      <c r="M25" s="171">
        <v>0</v>
      </c>
      <c r="N25" s="169">
        <f t="shared" si="2"/>
        <v>0</v>
      </c>
      <c r="O25" s="172">
        <v>21</v>
      </c>
      <c r="P25" s="155">
        <v>4</v>
      </c>
      <c r="Q25" s="33" t="s">
        <v>133</v>
      </c>
    </row>
    <row r="26" spans="1:17" s="33" customFormat="1" ht="24" customHeight="1" x14ac:dyDescent="0.15">
      <c r="A26" s="167" t="s">
        <v>155</v>
      </c>
      <c r="B26" s="167" t="s">
        <v>129</v>
      </c>
      <c r="C26" s="167" t="s">
        <v>32</v>
      </c>
      <c r="D26" s="194" t="s">
        <v>615</v>
      </c>
      <c r="E26" s="167" t="s">
        <v>215</v>
      </c>
      <c r="F26" s="168" t="s">
        <v>216</v>
      </c>
      <c r="G26" s="167" t="s">
        <v>203</v>
      </c>
      <c r="H26" s="169">
        <v>2000</v>
      </c>
      <c r="I26" s="230"/>
      <c r="J26" s="170">
        <f t="shared" si="0"/>
        <v>0</v>
      </c>
      <c r="K26" s="171">
        <v>0</v>
      </c>
      <c r="L26" s="169">
        <f t="shared" si="1"/>
        <v>0</v>
      </c>
      <c r="M26" s="171">
        <v>0</v>
      </c>
      <c r="N26" s="169">
        <f t="shared" si="2"/>
        <v>0</v>
      </c>
      <c r="O26" s="172">
        <v>21</v>
      </c>
      <c r="P26" s="155">
        <v>4</v>
      </c>
      <c r="Q26" s="33" t="s">
        <v>133</v>
      </c>
    </row>
    <row r="27" spans="1:17" s="33" customFormat="1" ht="13.5" customHeight="1" x14ac:dyDescent="0.15">
      <c r="A27" s="167" t="s">
        <v>156</v>
      </c>
      <c r="B27" s="167" t="s">
        <v>129</v>
      </c>
      <c r="C27" s="167" t="s">
        <v>32</v>
      </c>
      <c r="D27" s="194" t="s">
        <v>615</v>
      </c>
      <c r="E27" s="167" t="s">
        <v>217</v>
      </c>
      <c r="F27" s="168" t="s">
        <v>218</v>
      </c>
      <c r="G27" s="167" t="s">
        <v>203</v>
      </c>
      <c r="H27" s="169">
        <v>700</v>
      </c>
      <c r="I27" s="230"/>
      <c r="J27" s="170">
        <f t="shared" si="0"/>
        <v>0</v>
      </c>
      <c r="K27" s="171">
        <v>0</v>
      </c>
      <c r="L27" s="169">
        <f t="shared" si="1"/>
        <v>0</v>
      </c>
      <c r="M27" s="171">
        <v>0</v>
      </c>
      <c r="N27" s="169">
        <f t="shared" si="2"/>
        <v>0</v>
      </c>
      <c r="O27" s="172">
        <v>21</v>
      </c>
      <c r="P27" s="155">
        <v>4</v>
      </c>
      <c r="Q27" s="33" t="s">
        <v>133</v>
      </c>
    </row>
    <row r="28" spans="1:17" s="33" customFormat="1" ht="13.5" customHeight="1" x14ac:dyDescent="0.15">
      <c r="A28" s="167" t="s">
        <v>158</v>
      </c>
      <c r="B28" s="167" t="s">
        <v>129</v>
      </c>
      <c r="C28" s="167" t="s">
        <v>32</v>
      </c>
      <c r="D28" s="194" t="s">
        <v>615</v>
      </c>
      <c r="E28" s="167" t="s">
        <v>219</v>
      </c>
      <c r="F28" s="168" t="s">
        <v>220</v>
      </c>
      <c r="G28" s="167" t="s">
        <v>203</v>
      </c>
      <c r="H28" s="169">
        <v>700</v>
      </c>
      <c r="I28" s="230"/>
      <c r="J28" s="170">
        <f t="shared" si="0"/>
        <v>0</v>
      </c>
      <c r="K28" s="171">
        <v>0</v>
      </c>
      <c r="L28" s="169">
        <f t="shared" si="1"/>
        <v>0</v>
      </c>
      <c r="M28" s="171">
        <v>0</v>
      </c>
      <c r="N28" s="169">
        <f t="shared" si="2"/>
        <v>0</v>
      </c>
      <c r="O28" s="172">
        <v>21</v>
      </c>
      <c r="P28" s="155">
        <v>4</v>
      </c>
      <c r="Q28" s="33" t="s">
        <v>133</v>
      </c>
    </row>
    <row r="29" spans="1:17" s="153" customFormat="1" ht="12.75" customHeight="1" x14ac:dyDescent="0.15">
      <c r="A29" s="173"/>
      <c r="B29" s="182" t="s">
        <v>93</v>
      </c>
      <c r="C29" s="173"/>
      <c r="D29" s="209" t="s">
        <v>620</v>
      </c>
      <c r="E29" s="182" t="s">
        <v>133</v>
      </c>
      <c r="F29" s="183" t="s">
        <v>380</v>
      </c>
      <c r="G29" s="173"/>
      <c r="H29" s="173"/>
      <c r="I29" s="173"/>
      <c r="J29" s="184">
        <f>SUM(J30:J34)</f>
        <v>0</v>
      </c>
      <c r="K29" s="173"/>
      <c r="L29" s="185">
        <f>SUM(L30:L34)</f>
        <v>28.246765409999995</v>
      </c>
      <c r="M29" s="173"/>
      <c r="N29" s="185">
        <f>SUM(N30:N34)</f>
        <v>0</v>
      </c>
      <c r="O29" s="173"/>
      <c r="Q29" s="160" t="s">
        <v>128</v>
      </c>
    </row>
    <row r="30" spans="1:17" s="33" customFormat="1" ht="13.5" customHeight="1" x14ac:dyDescent="0.15">
      <c r="A30" s="167" t="s">
        <v>159</v>
      </c>
      <c r="B30" s="167" t="s">
        <v>129</v>
      </c>
      <c r="C30" s="167" t="s">
        <v>145</v>
      </c>
      <c r="D30" s="167" t="s">
        <v>620</v>
      </c>
      <c r="E30" s="167" t="s">
        <v>381</v>
      </c>
      <c r="F30" s="168" t="s">
        <v>382</v>
      </c>
      <c r="G30" s="167" t="s">
        <v>203</v>
      </c>
      <c r="H30" s="169">
        <v>8.4239999999999995</v>
      </c>
      <c r="I30" s="230"/>
      <c r="J30" s="170">
        <f>ROUND(H30*I30,2)</f>
        <v>0</v>
      </c>
      <c r="K30" s="171">
        <v>2.45329</v>
      </c>
      <c r="L30" s="169">
        <f>H30*K30</f>
        <v>20.666514959999997</v>
      </c>
      <c r="M30" s="171">
        <v>0</v>
      </c>
      <c r="N30" s="169">
        <f>H30*M30</f>
        <v>0</v>
      </c>
      <c r="O30" s="172">
        <v>21</v>
      </c>
      <c r="P30" s="155">
        <v>4</v>
      </c>
      <c r="Q30" s="33" t="s">
        <v>133</v>
      </c>
    </row>
    <row r="31" spans="1:17" s="33" customFormat="1" ht="13.5" customHeight="1" x14ac:dyDescent="0.15">
      <c r="A31" s="167" t="s">
        <v>160</v>
      </c>
      <c r="B31" s="167" t="s">
        <v>129</v>
      </c>
      <c r="C31" s="167" t="s">
        <v>145</v>
      </c>
      <c r="D31" s="167" t="s">
        <v>620</v>
      </c>
      <c r="E31" s="167" t="s">
        <v>383</v>
      </c>
      <c r="F31" s="168" t="s">
        <v>384</v>
      </c>
      <c r="G31" s="167" t="s">
        <v>210</v>
      </c>
      <c r="H31" s="169">
        <v>37.44</v>
      </c>
      <c r="I31" s="230"/>
      <c r="J31" s="170">
        <f>ROUND(H31*I31,2)</f>
        <v>0</v>
      </c>
      <c r="K31" s="171">
        <v>1.0300000000000001E-3</v>
      </c>
      <c r="L31" s="169">
        <f>H31*K31</f>
        <v>3.8563199999999999E-2</v>
      </c>
      <c r="M31" s="171">
        <v>0</v>
      </c>
      <c r="N31" s="169">
        <f>H31*M31</f>
        <v>0</v>
      </c>
      <c r="O31" s="172">
        <v>21</v>
      </c>
      <c r="P31" s="155">
        <v>4</v>
      </c>
      <c r="Q31" s="33" t="s">
        <v>133</v>
      </c>
    </row>
    <row r="32" spans="1:17" s="33" customFormat="1" ht="13.5" customHeight="1" x14ac:dyDescent="0.15">
      <c r="A32" s="167" t="s">
        <v>162</v>
      </c>
      <c r="B32" s="167" t="s">
        <v>129</v>
      </c>
      <c r="C32" s="167" t="s">
        <v>145</v>
      </c>
      <c r="D32" s="167" t="s">
        <v>620</v>
      </c>
      <c r="E32" s="167" t="s">
        <v>385</v>
      </c>
      <c r="F32" s="168" t="s">
        <v>386</v>
      </c>
      <c r="G32" s="167" t="s">
        <v>210</v>
      </c>
      <c r="H32" s="169">
        <v>37.44</v>
      </c>
      <c r="I32" s="230"/>
      <c r="J32" s="170">
        <f>ROUND(H32*I32,2)</f>
        <v>0</v>
      </c>
      <c r="K32" s="171">
        <v>0</v>
      </c>
      <c r="L32" s="169">
        <f>H32*K32</f>
        <v>0</v>
      </c>
      <c r="M32" s="171">
        <v>0</v>
      </c>
      <c r="N32" s="169">
        <f>H32*M32</f>
        <v>0</v>
      </c>
      <c r="O32" s="172">
        <v>21</v>
      </c>
      <c r="P32" s="155">
        <v>4</v>
      </c>
      <c r="Q32" s="33" t="s">
        <v>133</v>
      </c>
    </row>
    <row r="33" spans="1:17" s="33" customFormat="1" ht="13.5" customHeight="1" x14ac:dyDescent="0.15">
      <c r="A33" s="167" t="s">
        <v>164</v>
      </c>
      <c r="B33" s="167" t="s">
        <v>129</v>
      </c>
      <c r="C33" s="167" t="s">
        <v>145</v>
      </c>
      <c r="D33" s="167" t="s">
        <v>620</v>
      </c>
      <c r="E33" s="167" t="s">
        <v>387</v>
      </c>
      <c r="F33" s="168" t="s">
        <v>388</v>
      </c>
      <c r="G33" s="167" t="s">
        <v>315</v>
      </c>
      <c r="H33" s="169">
        <v>6.6749999999999998</v>
      </c>
      <c r="I33" s="230"/>
      <c r="J33" s="170">
        <f>ROUND(H33*I33,2)</f>
        <v>0</v>
      </c>
      <c r="K33" s="171">
        <v>1.0601700000000001</v>
      </c>
      <c r="L33" s="169">
        <f>H33*K33</f>
        <v>7.0766347500000002</v>
      </c>
      <c r="M33" s="171">
        <v>0</v>
      </c>
      <c r="N33" s="169">
        <f>H33*M33</f>
        <v>0</v>
      </c>
      <c r="O33" s="172">
        <v>21</v>
      </c>
      <c r="P33" s="155">
        <v>4</v>
      </c>
      <c r="Q33" s="33" t="s">
        <v>133</v>
      </c>
    </row>
    <row r="34" spans="1:17" s="33" customFormat="1" ht="13.5" customHeight="1" x14ac:dyDescent="0.15">
      <c r="A34" s="167" t="s">
        <v>166</v>
      </c>
      <c r="B34" s="167" t="s">
        <v>129</v>
      </c>
      <c r="C34" s="167" t="s">
        <v>33</v>
      </c>
      <c r="D34" s="167" t="s">
        <v>620</v>
      </c>
      <c r="E34" s="167" t="s">
        <v>389</v>
      </c>
      <c r="F34" s="168" t="s">
        <v>390</v>
      </c>
      <c r="G34" s="167" t="s">
        <v>255</v>
      </c>
      <c r="H34" s="169">
        <v>469.75</v>
      </c>
      <c r="I34" s="230"/>
      <c r="J34" s="170">
        <f>ROUND(H34*I34,2)</f>
        <v>0</v>
      </c>
      <c r="K34" s="171">
        <v>9.8999999999999999E-4</v>
      </c>
      <c r="L34" s="169">
        <f>H34*K34</f>
        <v>0.46505249999999998</v>
      </c>
      <c r="M34" s="171">
        <v>0</v>
      </c>
      <c r="N34" s="169">
        <f>H34*M34</f>
        <v>0</v>
      </c>
      <c r="O34" s="172">
        <v>21</v>
      </c>
      <c r="P34" s="155">
        <v>4</v>
      </c>
      <c r="Q34" s="33" t="s">
        <v>133</v>
      </c>
    </row>
    <row r="35" spans="1:17" s="153" customFormat="1" ht="12.75" customHeight="1" x14ac:dyDescent="0.15">
      <c r="A35" s="173"/>
      <c r="B35" s="182" t="s">
        <v>93</v>
      </c>
      <c r="C35" s="173"/>
      <c r="D35" s="209" t="s">
        <v>620</v>
      </c>
      <c r="E35" s="182" t="s">
        <v>137</v>
      </c>
      <c r="F35" s="183" t="s">
        <v>239</v>
      </c>
      <c r="G35" s="173"/>
      <c r="H35" s="173"/>
      <c r="I35" s="173"/>
      <c r="J35" s="184">
        <f>SUM(J36:J38)</f>
        <v>0</v>
      </c>
      <c r="K35" s="173"/>
      <c r="L35" s="185">
        <f>SUM(L36:L38)</f>
        <v>2.32576E-2</v>
      </c>
      <c r="M35" s="173"/>
      <c r="N35" s="185">
        <f>SUM(N36:N38)</f>
        <v>0</v>
      </c>
      <c r="O35" s="173"/>
      <c r="Q35" s="160" t="s">
        <v>128</v>
      </c>
    </row>
    <row r="36" spans="1:17" s="33" customFormat="1" ht="13.5" customHeight="1" x14ac:dyDescent="0.15">
      <c r="A36" s="167" t="s">
        <v>167</v>
      </c>
      <c r="B36" s="167" t="s">
        <v>129</v>
      </c>
      <c r="C36" s="167" t="s">
        <v>240</v>
      </c>
      <c r="D36" s="167" t="s">
        <v>620</v>
      </c>
      <c r="E36" s="167" t="s">
        <v>241</v>
      </c>
      <c r="F36" s="168" t="s">
        <v>242</v>
      </c>
      <c r="G36" s="167" t="s">
        <v>203</v>
      </c>
      <c r="H36" s="169">
        <v>4.2320000000000002</v>
      </c>
      <c r="I36" s="230"/>
      <c r="J36" s="170">
        <f>ROUND(H36*I36,2)</f>
        <v>0</v>
      </c>
      <c r="K36" s="171">
        <v>0</v>
      </c>
      <c r="L36" s="169">
        <f>H36*K36</f>
        <v>0</v>
      </c>
      <c r="M36" s="171">
        <v>0</v>
      </c>
      <c r="N36" s="169">
        <f>H36*M36</f>
        <v>0</v>
      </c>
      <c r="O36" s="172">
        <v>21</v>
      </c>
      <c r="P36" s="155">
        <v>4</v>
      </c>
      <c r="Q36" s="33" t="s">
        <v>133</v>
      </c>
    </row>
    <row r="37" spans="1:17" s="33" customFormat="1" ht="13.5" customHeight="1" x14ac:dyDescent="0.15">
      <c r="A37" s="167" t="s">
        <v>170</v>
      </c>
      <c r="B37" s="167" t="s">
        <v>129</v>
      </c>
      <c r="C37" s="167" t="s">
        <v>240</v>
      </c>
      <c r="D37" s="167" t="s">
        <v>620</v>
      </c>
      <c r="E37" s="167" t="s">
        <v>243</v>
      </c>
      <c r="F37" s="168" t="s">
        <v>244</v>
      </c>
      <c r="G37" s="167" t="s">
        <v>203</v>
      </c>
      <c r="H37" s="169">
        <v>4.2320000000000002</v>
      </c>
      <c r="I37" s="230"/>
      <c r="J37" s="170">
        <f>ROUND(H37*I37,2)</f>
        <v>0</v>
      </c>
      <c r="K37" s="171">
        <v>0</v>
      </c>
      <c r="L37" s="169">
        <f>H37*K37</f>
        <v>0</v>
      </c>
      <c r="M37" s="171">
        <v>0</v>
      </c>
      <c r="N37" s="169">
        <f>H37*M37</f>
        <v>0</v>
      </c>
      <c r="O37" s="172">
        <v>21</v>
      </c>
      <c r="P37" s="155">
        <v>4</v>
      </c>
      <c r="Q37" s="33" t="s">
        <v>133</v>
      </c>
    </row>
    <row r="38" spans="1:17" s="33" customFormat="1" ht="13.5" customHeight="1" x14ac:dyDescent="0.15">
      <c r="A38" s="167" t="s">
        <v>172</v>
      </c>
      <c r="B38" s="167" t="s">
        <v>129</v>
      </c>
      <c r="C38" s="167" t="s">
        <v>240</v>
      </c>
      <c r="D38" s="167" t="s">
        <v>620</v>
      </c>
      <c r="E38" s="167" t="s">
        <v>245</v>
      </c>
      <c r="F38" s="168" t="s">
        <v>246</v>
      </c>
      <c r="G38" s="167" t="s">
        <v>210</v>
      </c>
      <c r="H38" s="169">
        <v>3.68</v>
      </c>
      <c r="I38" s="230"/>
      <c r="J38" s="170">
        <f>ROUND(H38*I38,2)</f>
        <v>0</v>
      </c>
      <c r="K38" s="171">
        <v>6.3200000000000001E-3</v>
      </c>
      <c r="L38" s="169">
        <f>H38*K38</f>
        <v>2.32576E-2</v>
      </c>
      <c r="M38" s="171">
        <v>0</v>
      </c>
      <c r="N38" s="169">
        <f>H38*M38</f>
        <v>0</v>
      </c>
      <c r="O38" s="172">
        <v>21</v>
      </c>
      <c r="P38" s="155">
        <v>4</v>
      </c>
      <c r="Q38" s="33" t="s">
        <v>133</v>
      </c>
    </row>
    <row r="39" spans="1:17" s="153" customFormat="1" ht="12.75" customHeight="1" x14ac:dyDescent="0.15">
      <c r="A39" s="173"/>
      <c r="B39" s="182" t="s">
        <v>93</v>
      </c>
      <c r="C39" s="173"/>
      <c r="D39" s="209" t="s">
        <v>620</v>
      </c>
      <c r="E39" s="182" t="s">
        <v>138</v>
      </c>
      <c r="F39" s="183" t="s">
        <v>247</v>
      </c>
      <c r="G39" s="173"/>
      <c r="H39" s="173"/>
      <c r="I39" s="173"/>
      <c r="J39" s="184">
        <f>SUM(J40:J42)</f>
        <v>0</v>
      </c>
      <c r="K39" s="173"/>
      <c r="L39" s="185">
        <f>SUM(L40:L42)</f>
        <v>0</v>
      </c>
      <c r="M39" s="173"/>
      <c r="N39" s="185">
        <f>SUM(N40:N42)</f>
        <v>0</v>
      </c>
      <c r="O39" s="173"/>
      <c r="Q39" s="160" t="s">
        <v>128</v>
      </c>
    </row>
    <row r="40" spans="1:17" s="33" customFormat="1" ht="13.5" customHeight="1" x14ac:dyDescent="0.15">
      <c r="A40" s="167" t="s">
        <v>175</v>
      </c>
      <c r="B40" s="167" t="s">
        <v>129</v>
      </c>
      <c r="C40" s="167" t="s">
        <v>312</v>
      </c>
      <c r="D40" s="167" t="s">
        <v>620</v>
      </c>
      <c r="E40" s="167" t="s">
        <v>391</v>
      </c>
      <c r="F40" s="168" t="s">
        <v>392</v>
      </c>
      <c r="G40" s="167" t="s">
        <v>210</v>
      </c>
      <c r="H40" s="169">
        <v>245</v>
      </c>
      <c r="I40" s="230"/>
      <c r="J40" s="170">
        <f>ROUND(H40*I40,2)</f>
        <v>0</v>
      </c>
      <c r="K40" s="171">
        <v>0</v>
      </c>
      <c r="L40" s="169">
        <f>H40*K40</f>
        <v>0</v>
      </c>
      <c r="M40" s="171">
        <v>0</v>
      </c>
      <c r="N40" s="169">
        <f>H40*M40</f>
        <v>0</v>
      </c>
      <c r="O40" s="172">
        <v>21</v>
      </c>
      <c r="P40" s="155">
        <v>4</v>
      </c>
      <c r="Q40" s="33" t="s">
        <v>133</v>
      </c>
    </row>
    <row r="41" spans="1:17" s="33" customFormat="1" ht="13.5" customHeight="1" x14ac:dyDescent="0.15">
      <c r="A41" s="167" t="s">
        <v>178</v>
      </c>
      <c r="B41" s="167" t="s">
        <v>129</v>
      </c>
      <c r="C41" s="167" t="s">
        <v>312</v>
      </c>
      <c r="D41" s="167" t="s">
        <v>620</v>
      </c>
      <c r="E41" s="167" t="s">
        <v>393</v>
      </c>
      <c r="F41" s="168" t="s">
        <v>394</v>
      </c>
      <c r="G41" s="167" t="s">
        <v>210</v>
      </c>
      <c r="H41" s="169">
        <v>220</v>
      </c>
      <c r="I41" s="230"/>
      <c r="J41" s="170">
        <f>ROUND(H41*I41,2)</f>
        <v>0</v>
      </c>
      <c r="K41" s="171">
        <v>0</v>
      </c>
      <c r="L41" s="169">
        <f>H41*K41</f>
        <v>0</v>
      </c>
      <c r="M41" s="171">
        <v>0</v>
      </c>
      <c r="N41" s="169">
        <f>H41*M41</f>
        <v>0</v>
      </c>
      <c r="O41" s="172">
        <v>21</v>
      </c>
      <c r="P41" s="155">
        <v>4</v>
      </c>
      <c r="Q41" s="33" t="s">
        <v>133</v>
      </c>
    </row>
    <row r="42" spans="1:17" s="33" customFormat="1" ht="13.5" customHeight="1" x14ac:dyDescent="0.15">
      <c r="A42" s="167" t="s">
        <v>181</v>
      </c>
      <c r="B42" s="167" t="s">
        <v>129</v>
      </c>
      <c r="C42" s="167" t="s">
        <v>312</v>
      </c>
      <c r="D42" s="167" t="s">
        <v>620</v>
      </c>
      <c r="E42" s="167" t="s">
        <v>395</v>
      </c>
      <c r="F42" s="168" t="s">
        <v>396</v>
      </c>
      <c r="G42" s="167" t="s">
        <v>210</v>
      </c>
      <c r="H42" s="169">
        <v>245</v>
      </c>
      <c r="I42" s="230"/>
      <c r="J42" s="170">
        <f>ROUND(H42*I42,2)</f>
        <v>0</v>
      </c>
      <c r="K42" s="171">
        <v>0</v>
      </c>
      <c r="L42" s="169">
        <f>H42*K42</f>
        <v>0</v>
      </c>
      <c r="M42" s="171">
        <v>0</v>
      </c>
      <c r="N42" s="169">
        <f>H42*M42</f>
        <v>0</v>
      </c>
      <c r="O42" s="172">
        <v>21</v>
      </c>
      <c r="P42" s="155">
        <v>4</v>
      </c>
      <c r="Q42" s="33" t="s">
        <v>133</v>
      </c>
    </row>
    <row r="43" spans="1:17" s="153" customFormat="1" ht="12.75" customHeight="1" x14ac:dyDescent="0.15">
      <c r="A43" s="173"/>
      <c r="B43" s="182" t="s">
        <v>93</v>
      </c>
      <c r="C43" s="173"/>
      <c r="D43" s="209" t="s">
        <v>620</v>
      </c>
      <c r="E43" s="182" t="s">
        <v>141</v>
      </c>
      <c r="F43" s="183" t="s">
        <v>397</v>
      </c>
      <c r="G43" s="173"/>
      <c r="H43" s="173"/>
      <c r="I43" s="173"/>
      <c r="J43" s="184">
        <f>J44</f>
        <v>0</v>
      </c>
      <c r="K43" s="173"/>
      <c r="L43" s="185">
        <f>L44</f>
        <v>1.3900392000000001</v>
      </c>
      <c r="M43" s="173"/>
      <c r="N43" s="185">
        <f>N44</f>
        <v>0</v>
      </c>
      <c r="O43" s="173"/>
      <c r="Q43" s="160" t="s">
        <v>128</v>
      </c>
    </row>
    <row r="44" spans="1:17" s="33" customFormat="1" ht="13.5" customHeight="1" x14ac:dyDescent="0.15">
      <c r="A44" s="167" t="s">
        <v>184</v>
      </c>
      <c r="B44" s="167" t="s">
        <v>129</v>
      </c>
      <c r="C44" s="167" t="s">
        <v>145</v>
      </c>
      <c r="D44" s="167" t="s">
        <v>620</v>
      </c>
      <c r="E44" s="167" t="s">
        <v>398</v>
      </c>
      <c r="F44" s="168" t="s">
        <v>399</v>
      </c>
      <c r="G44" s="167" t="s">
        <v>315</v>
      </c>
      <c r="H44" s="169">
        <v>1.32</v>
      </c>
      <c r="I44" s="230"/>
      <c r="J44" s="170">
        <f>ROUND(H44*I44,2)</f>
        <v>0</v>
      </c>
      <c r="K44" s="171">
        <v>1.0530600000000001</v>
      </c>
      <c r="L44" s="169">
        <f>H44*K44</f>
        <v>1.3900392000000001</v>
      </c>
      <c r="M44" s="171">
        <v>0</v>
      </c>
      <c r="N44" s="169">
        <f>H44*M44</f>
        <v>0</v>
      </c>
      <c r="O44" s="172">
        <v>21</v>
      </c>
      <c r="P44" s="155">
        <v>4</v>
      </c>
      <c r="Q44" s="33" t="s">
        <v>133</v>
      </c>
    </row>
    <row r="45" spans="1:17" s="153" customFormat="1" ht="12.75" customHeight="1" x14ac:dyDescent="0.15">
      <c r="A45" s="173"/>
      <c r="B45" s="182" t="s">
        <v>93</v>
      </c>
      <c r="C45" s="173"/>
      <c r="D45" s="209" t="s">
        <v>615</v>
      </c>
      <c r="E45" s="182" t="s">
        <v>147</v>
      </c>
      <c r="F45" s="183" t="s">
        <v>258</v>
      </c>
      <c r="G45" s="173"/>
      <c r="H45" s="173"/>
      <c r="I45" s="173"/>
      <c r="J45" s="184">
        <f>SUM(J46:J60)</f>
        <v>0</v>
      </c>
      <c r="K45" s="173"/>
      <c r="L45" s="185">
        <f>SUM(L46:L60)</f>
        <v>23.006739999999997</v>
      </c>
      <c r="M45" s="173"/>
      <c r="N45" s="185">
        <f>SUM(N46:N60)</f>
        <v>0</v>
      </c>
      <c r="O45" s="173"/>
      <c r="Q45" s="160" t="s">
        <v>128</v>
      </c>
    </row>
    <row r="46" spans="1:17" s="33" customFormat="1" ht="13.5" customHeight="1" x14ac:dyDescent="0.15">
      <c r="A46" s="167" t="s">
        <v>187</v>
      </c>
      <c r="B46" s="167" t="s">
        <v>129</v>
      </c>
      <c r="C46" s="167" t="s">
        <v>240</v>
      </c>
      <c r="D46" s="194" t="s">
        <v>615</v>
      </c>
      <c r="E46" s="167" t="s">
        <v>400</v>
      </c>
      <c r="F46" s="168" t="s">
        <v>401</v>
      </c>
      <c r="G46" s="167" t="s">
        <v>261</v>
      </c>
      <c r="H46" s="169">
        <v>4</v>
      </c>
      <c r="I46" s="230"/>
      <c r="J46" s="170">
        <f t="shared" ref="J46:J60" si="3">ROUND(H46*I46,2)</f>
        <v>0</v>
      </c>
      <c r="K46" s="171">
        <v>2.1420000000000002E-2</v>
      </c>
      <c r="L46" s="169">
        <f t="shared" ref="L46:L60" si="4">H46*K46</f>
        <v>8.5680000000000006E-2</v>
      </c>
      <c r="M46" s="171">
        <v>0</v>
      </c>
      <c r="N46" s="169">
        <f t="shared" ref="N46:N60" si="5">H46*M46</f>
        <v>0</v>
      </c>
      <c r="O46" s="172">
        <v>21</v>
      </c>
      <c r="P46" s="155">
        <v>4</v>
      </c>
      <c r="Q46" s="33" t="s">
        <v>133</v>
      </c>
    </row>
    <row r="47" spans="1:17" s="33" customFormat="1" ht="13.5" customHeight="1" x14ac:dyDescent="0.15">
      <c r="A47" s="186" t="s">
        <v>190</v>
      </c>
      <c r="B47" s="186" t="s">
        <v>226</v>
      </c>
      <c r="C47" s="186" t="s">
        <v>227</v>
      </c>
      <c r="D47" s="194" t="s">
        <v>615</v>
      </c>
      <c r="E47" s="186" t="s">
        <v>402</v>
      </c>
      <c r="F47" s="187" t="s">
        <v>403</v>
      </c>
      <c r="G47" s="186" t="s">
        <v>305</v>
      </c>
      <c r="H47" s="188">
        <v>4</v>
      </c>
      <c r="I47" s="231"/>
      <c r="J47" s="189">
        <f t="shared" si="3"/>
        <v>0</v>
      </c>
      <c r="K47" s="190">
        <v>4.5</v>
      </c>
      <c r="L47" s="188">
        <f t="shared" si="4"/>
        <v>18</v>
      </c>
      <c r="M47" s="190">
        <v>0</v>
      </c>
      <c r="N47" s="188">
        <f t="shared" si="5"/>
        <v>0</v>
      </c>
      <c r="O47" s="191">
        <v>21</v>
      </c>
      <c r="P47" s="161">
        <v>8</v>
      </c>
      <c r="Q47" s="162" t="s">
        <v>133</v>
      </c>
    </row>
    <row r="48" spans="1:17" s="33" customFormat="1" ht="13.5" customHeight="1" x14ac:dyDescent="0.15">
      <c r="A48" s="167" t="s">
        <v>264</v>
      </c>
      <c r="B48" s="167" t="s">
        <v>129</v>
      </c>
      <c r="C48" s="167" t="s">
        <v>240</v>
      </c>
      <c r="D48" s="194" t="s">
        <v>615</v>
      </c>
      <c r="E48" s="167" t="s">
        <v>404</v>
      </c>
      <c r="F48" s="168" t="s">
        <v>405</v>
      </c>
      <c r="G48" s="167" t="s">
        <v>261</v>
      </c>
      <c r="H48" s="169">
        <v>1</v>
      </c>
      <c r="I48" s="230"/>
      <c r="J48" s="170">
        <f t="shared" si="3"/>
        <v>0</v>
      </c>
      <c r="K48" s="171">
        <v>3.9030000000000002E-2</v>
      </c>
      <c r="L48" s="169">
        <f t="shared" si="4"/>
        <v>3.9030000000000002E-2</v>
      </c>
      <c r="M48" s="171">
        <v>0</v>
      </c>
      <c r="N48" s="169">
        <f t="shared" si="5"/>
        <v>0</v>
      </c>
      <c r="O48" s="172">
        <v>21</v>
      </c>
      <c r="P48" s="155">
        <v>4</v>
      </c>
      <c r="Q48" s="33" t="s">
        <v>133</v>
      </c>
    </row>
    <row r="49" spans="1:17" s="33" customFormat="1" ht="13.5" customHeight="1" x14ac:dyDescent="0.15">
      <c r="A49" s="186" t="s">
        <v>267</v>
      </c>
      <c r="B49" s="186" t="s">
        <v>226</v>
      </c>
      <c r="C49" s="186" t="s">
        <v>227</v>
      </c>
      <c r="D49" s="194" t="s">
        <v>615</v>
      </c>
      <c r="E49" s="186" t="s">
        <v>406</v>
      </c>
      <c r="F49" s="187" t="s">
        <v>407</v>
      </c>
      <c r="G49" s="186" t="s">
        <v>305</v>
      </c>
      <c r="H49" s="188">
        <v>1</v>
      </c>
      <c r="I49" s="231"/>
      <c r="J49" s="189">
        <f t="shared" si="3"/>
        <v>0</v>
      </c>
      <c r="K49" s="190">
        <v>2.5</v>
      </c>
      <c r="L49" s="188">
        <f t="shared" si="4"/>
        <v>2.5</v>
      </c>
      <c r="M49" s="190">
        <v>0</v>
      </c>
      <c r="N49" s="188">
        <f t="shared" si="5"/>
        <v>0</v>
      </c>
      <c r="O49" s="191">
        <v>21</v>
      </c>
      <c r="P49" s="161">
        <v>8</v>
      </c>
      <c r="Q49" s="162" t="s">
        <v>133</v>
      </c>
    </row>
    <row r="50" spans="1:17" s="33" customFormat="1" ht="13.5" customHeight="1" x14ac:dyDescent="0.15">
      <c r="A50" s="167" t="s">
        <v>270</v>
      </c>
      <c r="B50" s="167" t="s">
        <v>129</v>
      </c>
      <c r="C50" s="167" t="s">
        <v>240</v>
      </c>
      <c r="D50" s="194" t="s">
        <v>615</v>
      </c>
      <c r="E50" s="167" t="s">
        <v>259</v>
      </c>
      <c r="F50" s="168" t="s">
        <v>260</v>
      </c>
      <c r="G50" s="167" t="s">
        <v>261</v>
      </c>
      <c r="H50" s="169">
        <v>2</v>
      </c>
      <c r="I50" s="230"/>
      <c r="J50" s="170">
        <f t="shared" si="3"/>
        <v>0</v>
      </c>
      <c r="K50" s="171">
        <v>9.5399999999999999E-3</v>
      </c>
      <c r="L50" s="169">
        <f t="shared" si="4"/>
        <v>1.908E-2</v>
      </c>
      <c r="M50" s="171">
        <v>0</v>
      </c>
      <c r="N50" s="169">
        <f t="shared" si="5"/>
        <v>0</v>
      </c>
      <c r="O50" s="172">
        <v>21</v>
      </c>
      <c r="P50" s="155">
        <v>4</v>
      </c>
      <c r="Q50" s="33" t="s">
        <v>133</v>
      </c>
    </row>
    <row r="51" spans="1:17" s="33" customFormat="1" ht="13.5" customHeight="1" x14ac:dyDescent="0.15">
      <c r="A51" s="186" t="s">
        <v>273</v>
      </c>
      <c r="B51" s="186" t="s">
        <v>226</v>
      </c>
      <c r="C51" s="186" t="s">
        <v>227</v>
      </c>
      <c r="D51" s="194" t="s">
        <v>615</v>
      </c>
      <c r="E51" s="186" t="s">
        <v>262</v>
      </c>
      <c r="F51" s="187" t="s">
        <v>263</v>
      </c>
      <c r="G51" s="186" t="s">
        <v>261</v>
      </c>
      <c r="H51" s="188">
        <v>1</v>
      </c>
      <c r="I51" s="231"/>
      <c r="J51" s="189">
        <f t="shared" si="3"/>
        <v>0</v>
      </c>
      <c r="K51" s="190">
        <v>0.52</v>
      </c>
      <c r="L51" s="188">
        <f t="shared" si="4"/>
        <v>0.52</v>
      </c>
      <c r="M51" s="190">
        <v>0</v>
      </c>
      <c r="N51" s="188">
        <f t="shared" si="5"/>
        <v>0</v>
      </c>
      <c r="O51" s="191">
        <v>21</v>
      </c>
      <c r="P51" s="161">
        <v>8</v>
      </c>
      <c r="Q51" s="162" t="s">
        <v>133</v>
      </c>
    </row>
    <row r="52" spans="1:17" s="33" customFormat="1" ht="13.5" customHeight="1" x14ac:dyDescent="0.15">
      <c r="A52" s="186" t="s">
        <v>276</v>
      </c>
      <c r="B52" s="186" t="s">
        <v>226</v>
      </c>
      <c r="C52" s="186" t="s">
        <v>227</v>
      </c>
      <c r="D52" s="194" t="s">
        <v>615</v>
      </c>
      <c r="E52" s="186" t="s">
        <v>265</v>
      </c>
      <c r="F52" s="187" t="s">
        <v>266</v>
      </c>
      <c r="G52" s="186" t="s">
        <v>261</v>
      </c>
      <c r="H52" s="188">
        <v>1</v>
      </c>
      <c r="I52" s="231"/>
      <c r="J52" s="189">
        <f t="shared" si="3"/>
        <v>0</v>
      </c>
      <c r="K52" s="190">
        <v>1.0349999999999999</v>
      </c>
      <c r="L52" s="188">
        <f t="shared" si="4"/>
        <v>1.0349999999999999</v>
      </c>
      <c r="M52" s="190">
        <v>0</v>
      </c>
      <c r="N52" s="188">
        <f t="shared" si="5"/>
        <v>0</v>
      </c>
      <c r="O52" s="191">
        <v>21</v>
      </c>
      <c r="P52" s="161">
        <v>8</v>
      </c>
      <c r="Q52" s="162" t="s">
        <v>133</v>
      </c>
    </row>
    <row r="53" spans="1:17" s="33" customFormat="1" ht="13.5" customHeight="1" x14ac:dyDescent="0.15">
      <c r="A53" s="167" t="s">
        <v>279</v>
      </c>
      <c r="B53" s="167" t="s">
        <v>129</v>
      </c>
      <c r="C53" s="167" t="s">
        <v>240</v>
      </c>
      <c r="D53" s="194" t="s">
        <v>615</v>
      </c>
      <c r="E53" s="167" t="s">
        <v>268</v>
      </c>
      <c r="F53" s="168" t="s">
        <v>269</v>
      </c>
      <c r="G53" s="167" t="s">
        <v>261</v>
      </c>
      <c r="H53" s="169">
        <v>1</v>
      </c>
      <c r="I53" s="230"/>
      <c r="J53" s="170">
        <f t="shared" si="3"/>
        <v>0</v>
      </c>
      <c r="K53" s="171">
        <v>1.193E-2</v>
      </c>
      <c r="L53" s="169">
        <f t="shared" si="4"/>
        <v>1.193E-2</v>
      </c>
      <c r="M53" s="171">
        <v>0</v>
      </c>
      <c r="N53" s="169">
        <f t="shared" si="5"/>
        <v>0</v>
      </c>
      <c r="O53" s="172">
        <v>21</v>
      </c>
      <c r="P53" s="155">
        <v>4</v>
      </c>
      <c r="Q53" s="33" t="s">
        <v>133</v>
      </c>
    </row>
    <row r="54" spans="1:17" s="33" customFormat="1" ht="13.5" customHeight="1" x14ac:dyDescent="0.15">
      <c r="A54" s="186" t="s">
        <v>284</v>
      </c>
      <c r="B54" s="186" t="s">
        <v>226</v>
      </c>
      <c r="C54" s="186" t="s">
        <v>227</v>
      </c>
      <c r="D54" s="194" t="s">
        <v>615</v>
      </c>
      <c r="E54" s="186" t="s">
        <v>271</v>
      </c>
      <c r="F54" s="187" t="s">
        <v>272</v>
      </c>
      <c r="G54" s="186" t="s">
        <v>261</v>
      </c>
      <c r="H54" s="188">
        <v>1</v>
      </c>
      <c r="I54" s="231"/>
      <c r="J54" s="189">
        <f t="shared" si="3"/>
        <v>0</v>
      </c>
      <c r="K54" s="190">
        <v>0.61</v>
      </c>
      <c r="L54" s="188">
        <f t="shared" si="4"/>
        <v>0.61</v>
      </c>
      <c r="M54" s="190">
        <v>0</v>
      </c>
      <c r="N54" s="188">
        <f t="shared" si="5"/>
        <v>0</v>
      </c>
      <c r="O54" s="191">
        <v>21</v>
      </c>
      <c r="P54" s="161">
        <v>8</v>
      </c>
      <c r="Q54" s="162" t="s">
        <v>133</v>
      </c>
    </row>
    <row r="55" spans="1:17" s="33" customFormat="1" ht="13.5" customHeight="1" x14ac:dyDescent="0.15">
      <c r="A55" s="167" t="s">
        <v>287</v>
      </c>
      <c r="B55" s="167" t="s">
        <v>129</v>
      </c>
      <c r="C55" s="167" t="s">
        <v>240</v>
      </c>
      <c r="D55" s="194" t="s">
        <v>615</v>
      </c>
      <c r="E55" s="167" t="s">
        <v>274</v>
      </c>
      <c r="F55" s="168" t="s">
        <v>275</v>
      </c>
      <c r="G55" s="167" t="s">
        <v>261</v>
      </c>
      <c r="H55" s="169">
        <v>1</v>
      </c>
      <c r="I55" s="230"/>
      <c r="J55" s="170">
        <f t="shared" si="3"/>
        <v>0</v>
      </c>
      <c r="K55" s="171">
        <v>7.0200000000000002E-3</v>
      </c>
      <c r="L55" s="169">
        <f t="shared" si="4"/>
        <v>7.0200000000000002E-3</v>
      </c>
      <c r="M55" s="171">
        <v>0</v>
      </c>
      <c r="N55" s="169">
        <f t="shared" si="5"/>
        <v>0</v>
      </c>
      <c r="O55" s="172">
        <v>21</v>
      </c>
      <c r="P55" s="155">
        <v>4</v>
      </c>
      <c r="Q55" s="33" t="s">
        <v>133</v>
      </c>
    </row>
    <row r="56" spans="1:17" s="33" customFormat="1" ht="13.5" customHeight="1" x14ac:dyDescent="0.15">
      <c r="A56" s="186" t="s">
        <v>290</v>
      </c>
      <c r="B56" s="186" t="s">
        <v>226</v>
      </c>
      <c r="C56" s="186" t="s">
        <v>227</v>
      </c>
      <c r="D56" s="194" t="s">
        <v>615</v>
      </c>
      <c r="E56" s="186" t="s">
        <v>277</v>
      </c>
      <c r="F56" s="187" t="s">
        <v>278</v>
      </c>
      <c r="G56" s="186" t="s">
        <v>261</v>
      </c>
      <c r="H56" s="188">
        <v>1</v>
      </c>
      <c r="I56" s="231"/>
      <c r="J56" s="189">
        <f t="shared" si="3"/>
        <v>0</v>
      </c>
      <c r="K56" s="190">
        <v>0.17899999999999999</v>
      </c>
      <c r="L56" s="188">
        <f t="shared" si="4"/>
        <v>0.17899999999999999</v>
      </c>
      <c r="M56" s="190">
        <v>0</v>
      </c>
      <c r="N56" s="188">
        <f t="shared" si="5"/>
        <v>0</v>
      </c>
      <c r="O56" s="191">
        <v>21</v>
      </c>
      <c r="P56" s="161">
        <v>8</v>
      </c>
      <c r="Q56" s="162" t="s">
        <v>133</v>
      </c>
    </row>
    <row r="57" spans="1:17" s="33" customFormat="1" ht="13.5" customHeight="1" x14ac:dyDescent="0.15">
      <c r="A57" s="167" t="s">
        <v>293</v>
      </c>
      <c r="B57" s="167" t="s">
        <v>129</v>
      </c>
      <c r="C57" s="167" t="s">
        <v>130</v>
      </c>
      <c r="D57" s="194" t="s">
        <v>615</v>
      </c>
      <c r="E57" s="167" t="s">
        <v>408</v>
      </c>
      <c r="F57" s="168" t="s">
        <v>409</v>
      </c>
      <c r="G57" s="167" t="s">
        <v>282</v>
      </c>
      <c r="H57" s="169">
        <v>1</v>
      </c>
      <c r="I57" s="230"/>
      <c r="J57" s="170">
        <f t="shared" si="3"/>
        <v>0</v>
      </c>
      <c r="K57" s="171">
        <v>0</v>
      </c>
      <c r="L57" s="169">
        <f t="shared" si="4"/>
        <v>0</v>
      </c>
      <c r="M57" s="171">
        <v>0</v>
      </c>
      <c r="N57" s="169">
        <f t="shared" si="5"/>
        <v>0</v>
      </c>
      <c r="O57" s="172">
        <v>21</v>
      </c>
      <c r="P57" s="155">
        <v>4</v>
      </c>
      <c r="Q57" s="33" t="s">
        <v>133</v>
      </c>
    </row>
    <row r="58" spans="1:17" s="33" customFormat="1" ht="13.5" customHeight="1" x14ac:dyDescent="0.15">
      <c r="A58" s="167" t="s">
        <v>296</v>
      </c>
      <c r="B58" s="167" t="s">
        <v>129</v>
      </c>
      <c r="C58" s="167" t="s">
        <v>130</v>
      </c>
      <c r="D58" s="194" t="s">
        <v>615</v>
      </c>
      <c r="E58" s="167" t="s">
        <v>280</v>
      </c>
      <c r="F58" s="168" t="s">
        <v>281</v>
      </c>
      <c r="G58" s="167" t="s">
        <v>282</v>
      </c>
      <c r="H58" s="169">
        <v>1</v>
      </c>
      <c r="I58" s="230"/>
      <c r="J58" s="170">
        <f t="shared" si="3"/>
        <v>0</v>
      </c>
      <c r="K58" s="171">
        <v>0</v>
      </c>
      <c r="L58" s="169">
        <f t="shared" si="4"/>
        <v>0</v>
      </c>
      <c r="M58" s="171">
        <v>0</v>
      </c>
      <c r="N58" s="169">
        <f t="shared" si="5"/>
        <v>0</v>
      </c>
      <c r="O58" s="172">
        <v>21</v>
      </c>
      <c r="P58" s="155">
        <v>4</v>
      </c>
      <c r="Q58" s="33" t="s">
        <v>133</v>
      </c>
    </row>
    <row r="59" spans="1:17" s="33" customFormat="1" ht="13.5" customHeight="1" x14ac:dyDescent="0.15">
      <c r="A59" s="167" t="s">
        <v>299</v>
      </c>
      <c r="B59" s="167" t="s">
        <v>129</v>
      </c>
      <c r="C59" s="167" t="s">
        <v>130</v>
      </c>
      <c r="D59" s="194" t="s">
        <v>615</v>
      </c>
      <c r="E59" s="167" t="s">
        <v>410</v>
      </c>
      <c r="F59" s="168" t="s">
        <v>411</v>
      </c>
      <c r="G59" s="167" t="s">
        <v>255</v>
      </c>
      <c r="H59" s="169">
        <v>15</v>
      </c>
      <c r="I59" s="230"/>
      <c r="J59" s="170">
        <f t="shared" si="3"/>
        <v>0</v>
      </c>
      <c r="K59" s="171">
        <v>0</v>
      </c>
      <c r="L59" s="169">
        <f t="shared" si="4"/>
        <v>0</v>
      </c>
      <c r="M59" s="171">
        <v>0</v>
      </c>
      <c r="N59" s="169">
        <f t="shared" si="5"/>
        <v>0</v>
      </c>
      <c r="O59" s="172">
        <v>21</v>
      </c>
      <c r="P59" s="155">
        <v>4</v>
      </c>
      <c r="Q59" s="33" t="s">
        <v>133</v>
      </c>
    </row>
    <row r="60" spans="1:17" s="33" customFormat="1" ht="13.5" customHeight="1" x14ac:dyDescent="0.15">
      <c r="A60" s="167" t="s">
        <v>302</v>
      </c>
      <c r="B60" s="167" t="s">
        <v>129</v>
      </c>
      <c r="C60" s="167" t="s">
        <v>130</v>
      </c>
      <c r="D60" s="194" t="s">
        <v>615</v>
      </c>
      <c r="E60" s="167" t="s">
        <v>412</v>
      </c>
      <c r="F60" s="168" t="s">
        <v>413</v>
      </c>
      <c r="G60" s="167" t="s">
        <v>255</v>
      </c>
      <c r="H60" s="169">
        <v>15</v>
      </c>
      <c r="I60" s="230"/>
      <c r="J60" s="170">
        <f t="shared" si="3"/>
        <v>0</v>
      </c>
      <c r="K60" s="171">
        <v>0</v>
      </c>
      <c r="L60" s="169">
        <f t="shared" si="4"/>
        <v>0</v>
      </c>
      <c r="M60" s="171">
        <v>0</v>
      </c>
      <c r="N60" s="169">
        <f t="shared" si="5"/>
        <v>0</v>
      </c>
      <c r="O60" s="172">
        <v>21</v>
      </c>
      <c r="P60" s="155">
        <v>4</v>
      </c>
      <c r="Q60" s="33" t="s">
        <v>133</v>
      </c>
    </row>
    <row r="61" spans="1:17" s="153" customFormat="1" ht="12.75" customHeight="1" x14ac:dyDescent="0.15">
      <c r="A61" s="173"/>
      <c r="B61" s="182" t="s">
        <v>93</v>
      </c>
      <c r="C61" s="173"/>
      <c r="D61" s="209" t="s">
        <v>619</v>
      </c>
      <c r="E61" s="182" t="s">
        <v>150</v>
      </c>
      <c r="F61" s="183" t="s">
        <v>283</v>
      </c>
      <c r="G61" s="173"/>
      <c r="H61" s="173"/>
      <c r="I61" s="173"/>
      <c r="J61" s="184">
        <f>SUM(J62:J71)</f>
        <v>0</v>
      </c>
      <c r="K61" s="173"/>
      <c r="L61" s="185">
        <f>SUM(L62:L71)</f>
        <v>5.958025000000001</v>
      </c>
      <c r="M61" s="173"/>
      <c r="N61" s="185">
        <f>SUM(N62:N71)</f>
        <v>0</v>
      </c>
      <c r="O61" s="173"/>
      <c r="Q61" s="160" t="s">
        <v>128</v>
      </c>
    </row>
    <row r="62" spans="1:17" s="33" customFormat="1" ht="24" customHeight="1" x14ac:dyDescent="0.15">
      <c r="A62" s="167" t="s">
        <v>306</v>
      </c>
      <c r="B62" s="167" t="s">
        <v>129</v>
      </c>
      <c r="C62" s="167" t="s">
        <v>312</v>
      </c>
      <c r="D62" s="194" t="s">
        <v>619</v>
      </c>
      <c r="E62" s="204" t="s">
        <v>414</v>
      </c>
      <c r="F62" s="168" t="s">
        <v>415</v>
      </c>
      <c r="G62" s="167" t="s">
        <v>255</v>
      </c>
      <c r="H62" s="169">
        <v>25</v>
      </c>
      <c r="I62" s="230"/>
      <c r="J62" s="170">
        <f t="shared" ref="J62:J71" si="6">ROUND(H62*I62,2)</f>
        <v>0</v>
      </c>
      <c r="K62" s="171">
        <v>0.15540000000000001</v>
      </c>
      <c r="L62" s="169">
        <f t="shared" ref="L62:L71" si="7">H62*K62</f>
        <v>3.8850000000000002</v>
      </c>
      <c r="M62" s="171">
        <v>0</v>
      </c>
      <c r="N62" s="169">
        <f t="shared" ref="N62:N71" si="8">H62*M62</f>
        <v>0</v>
      </c>
      <c r="O62" s="172">
        <v>21</v>
      </c>
      <c r="P62" s="155">
        <v>4</v>
      </c>
      <c r="Q62" s="33" t="s">
        <v>133</v>
      </c>
    </row>
    <row r="63" spans="1:17" s="33" customFormat="1" ht="13.5" customHeight="1" x14ac:dyDescent="0.15">
      <c r="A63" s="186" t="s">
        <v>311</v>
      </c>
      <c r="B63" s="186" t="s">
        <v>226</v>
      </c>
      <c r="C63" s="186" t="s">
        <v>227</v>
      </c>
      <c r="D63" s="194" t="s">
        <v>619</v>
      </c>
      <c r="E63" s="186" t="s">
        <v>416</v>
      </c>
      <c r="F63" s="187" t="s">
        <v>417</v>
      </c>
      <c r="G63" s="186" t="s">
        <v>261</v>
      </c>
      <c r="H63" s="188">
        <v>25.25</v>
      </c>
      <c r="I63" s="231"/>
      <c r="J63" s="189">
        <f t="shared" si="6"/>
        <v>0</v>
      </c>
      <c r="K63" s="190">
        <v>8.2100000000000006E-2</v>
      </c>
      <c r="L63" s="188">
        <f t="shared" si="7"/>
        <v>2.0730250000000003</v>
      </c>
      <c r="M63" s="190">
        <v>0</v>
      </c>
      <c r="N63" s="188">
        <f t="shared" si="8"/>
        <v>0</v>
      </c>
      <c r="O63" s="191">
        <v>21</v>
      </c>
      <c r="P63" s="161">
        <v>8</v>
      </c>
      <c r="Q63" s="162" t="s">
        <v>133</v>
      </c>
    </row>
    <row r="64" spans="1:17" s="33" customFormat="1" ht="13.5" customHeight="1" x14ac:dyDescent="0.15">
      <c r="A64" s="167" t="s">
        <v>316</v>
      </c>
      <c r="B64" s="167" t="s">
        <v>129</v>
      </c>
      <c r="C64" s="167" t="s">
        <v>130</v>
      </c>
      <c r="D64" s="194" t="s">
        <v>619</v>
      </c>
      <c r="E64" s="167" t="s">
        <v>288</v>
      </c>
      <c r="F64" s="168" t="s">
        <v>289</v>
      </c>
      <c r="G64" s="167" t="s">
        <v>282</v>
      </c>
      <c r="H64" s="169">
        <v>1</v>
      </c>
      <c r="I64" s="230"/>
      <c r="J64" s="170">
        <f t="shared" si="6"/>
        <v>0</v>
      </c>
      <c r="K64" s="171">
        <v>0</v>
      </c>
      <c r="L64" s="169">
        <f t="shared" si="7"/>
        <v>0</v>
      </c>
      <c r="M64" s="171">
        <v>0</v>
      </c>
      <c r="N64" s="169">
        <f t="shared" si="8"/>
        <v>0</v>
      </c>
      <c r="O64" s="172">
        <v>21</v>
      </c>
      <c r="P64" s="155">
        <v>4</v>
      </c>
      <c r="Q64" s="33" t="s">
        <v>133</v>
      </c>
    </row>
    <row r="65" spans="1:17" s="33" customFormat="1" ht="13.5" customHeight="1" x14ac:dyDescent="0.15">
      <c r="A65" s="167" t="s">
        <v>319</v>
      </c>
      <c r="B65" s="167" t="s">
        <v>129</v>
      </c>
      <c r="C65" s="167" t="s">
        <v>130</v>
      </c>
      <c r="D65" s="194" t="s">
        <v>619</v>
      </c>
      <c r="E65" s="167" t="s">
        <v>294</v>
      </c>
      <c r="F65" s="168" t="s">
        <v>295</v>
      </c>
      <c r="G65" s="167" t="s">
        <v>282</v>
      </c>
      <c r="H65" s="169">
        <v>1</v>
      </c>
      <c r="I65" s="230"/>
      <c r="J65" s="170">
        <f t="shared" si="6"/>
        <v>0</v>
      </c>
      <c r="K65" s="171">
        <v>0</v>
      </c>
      <c r="L65" s="169">
        <f t="shared" si="7"/>
        <v>0</v>
      </c>
      <c r="M65" s="171">
        <v>0</v>
      </c>
      <c r="N65" s="169">
        <f t="shared" si="8"/>
        <v>0</v>
      </c>
      <c r="O65" s="172">
        <v>21</v>
      </c>
      <c r="P65" s="155">
        <v>4</v>
      </c>
      <c r="Q65" s="33" t="s">
        <v>133</v>
      </c>
    </row>
    <row r="66" spans="1:17" s="33" customFormat="1" ht="13.5" customHeight="1" x14ac:dyDescent="0.15">
      <c r="A66" s="167" t="s">
        <v>322</v>
      </c>
      <c r="B66" s="167" t="s">
        <v>129</v>
      </c>
      <c r="C66" s="167" t="s">
        <v>130</v>
      </c>
      <c r="D66" s="194" t="s">
        <v>619</v>
      </c>
      <c r="E66" s="167" t="s">
        <v>418</v>
      </c>
      <c r="F66" s="168" t="s">
        <v>419</v>
      </c>
      <c r="G66" s="167" t="s">
        <v>282</v>
      </c>
      <c r="H66" s="169">
        <v>1</v>
      </c>
      <c r="I66" s="230"/>
      <c r="J66" s="170">
        <f t="shared" si="6"/>
        <v>0</v>
      </c>
      <c r="K66" s="171">
        <v>0</v>
      </c>
      <c r="L66" s="169">
        <f t="shared" si="7"/>
        <v>0</v>
      </c>
      <c r="M66" s="171">
        <v>0</v>
      </c>
      <c r="N66" s="169">
        <f t="shared" si="8"/>
        <v>0</v>
      </c>
      <c r="O66" s="172">
        <v>21</v>
      </c>
      <c r="P66" s="155">
        <v>4</v>
      </c>
      <c r="Q66" s="33" t="s">
        <v>133</v>
      </c>
    </row>
    <row r="67" spans="1:17" s="33" customFormat="1" ht="13.5" customHeight="1" x14ac:dyDescent="0.15">
      <c r="A67" s="167" t="s">
        <v>325</v>
      </c>
      <c r="B67" s="167" t="s">
        <v>129</v>
      </c>
      <c r="C67" s="167" t="s">
        <v>130</v>
      </c>
      <c r="D67" s="194" t="s">
        <v>619</v>
      </c>
      <c r="E67" s="167" t="s">
        <v>420</v>
      </c>
      <c r="F67" s="168" t="s">
        <v>421</v>
      </c>
      <c r="G67" s="167" t="s">
        <v>282</v>
      </c>
      <c r="H67" s="169">
        <v>1</v>
      </c>
      <c r="I67" s="230"/>
      <c r="J67" s="170">
        <f t="shared" si="6"/>
        <v>0</v>
      </c>
      <c r="K67" s="171">
        <v>0</v>
      </c>
      <c r="L67" s="169">
        <f t="shared" si="7"/>
        <v>0</v>
      </c>
      <c r="M67" s="171">
        <v>0</v>
      </c>
      <c r="N67" s="169">
        <f t="shared" si="8"/>
        <v>0</v>
      </c>
      <c r="O67" s="172">
        <v>21</v>
      </c>
      <c r="P67" s="155">
        <v>4</v>
      </c>
      <c r="Q67" s="33" t="s">
        <v>133</v>
      </c>
    </row>
    <row r="68" spans="1:17" s="33" customFormat="1" ht="13.5" customHeight="1" x14ac:dyDescent="0.15">
      <c r="A68" s="167" t="s">
        <v>331</v>
      </c>
      <c r="B68" s="167" t="s">
        <v>129</v>
      </c>
      <c r="C68" s="167" t="s">
        <v>130</v>
      </c>
      <c r="D68" s="194" t="s">
        <v>619</v>
      </c>
      <c r="E68" s="167" t="s">
        <v>422</v>
      </c>
      <c r="F68" s="168" t="s">
        <v>423</v>
      </c>
      <c r="G68" s="167" t="s">
        <v>282</v>
      </c>
      <c r="H68" s="169">
        <v>1</v>
      </c>
      <c r="I68" s="230"/>
      <c r="J68" s="170">
        <f t="shared" si="6"/>
        <v>0</v>
      </c>
      <c r="K68" s="171">
        <v>0</v>
      </c>
      <c r="L68" s="169">
        <f t="shared" si="7"/>
        <v>0</v>
      </c>
      <c r="M68" s="171">
        <v>0</v>
      </c>
      <c r="N68" s="169">
        <f t="shared" si="8"/>
        <v>0</v>
      </c>
      <c r="O68" s="172">
        <v>21</v>
      </c>
      <c r="P68" s="155">
        <v>4</v>
      </c>
      <c r="Q68" s="33" t="s">
        <v>133</v>
      </c>
    </row>
    <row r="69" spans="1:17" s="33" customFormat="1" ht="13.5" customHeight="1" x14ac:dyDescent="0.15">
      <c r="A69" s="167" t="s">
        <v>332</v>
      </c>
      <c r="B69" s="167" t="s">
        <v>129</v>
      </c>
      <c r="C69" s="167" t="s">
        <v>130</v>
      </c>
      <c r="D69" s="194" t="s">
        <v>619</v>
      </c>
      <c r="E69" s="167" t="s">
        <v>424</v>
      </c>
      <c r="F69" s="168" t="s">
        <v>425</v>
      </c>
      <c r="G69" s="167" t="s">
        <v>282</v>
      </c>
      <c r="H69" s="169">
        <v>1</v>
      </c>
      <c r="I69" s="230"/>
      <c r="J69" s="170">
        <f t="shared" si="6"/>
        <v>0</v>
      </c>
      <c r="K69" s="171">
        <v>0</v>
      </c>
      <c r="L69" s="169">
        <f t="shared" si="7"/>
        <v>0</v>
      </c>
      <c r="M69" s="171">
        <v>0</v>
      </c>
      <c r="N69" s="169">
        <f t="shared" si="8"/>
        <v>0</v>
      </c>
      <c r="O69" s="172">
        <v>21</v>
      </c>
      <c r="P69" s="155">
        <v>4</v>
      </c>
      <c r="Q69" s="33" t="s">
        <v>133</v>
      </c>
    </row>
    <row r="70" spans="1:17" s="33" customFormat="1" ht="24" customHeight="1" x14ac:dyDescent="0.15">
      <c r="A70" s="167" t="s">
        <v>334</v>
      </c>
      <c r="B70" s="167" t="s">
        <v>129</v>
      </c>
      <c r="C70" s="167" t="s">
        <v>130</v>
      </c>
      <c r="D70" s="194" t="s">
        <v>619</v>
      </c>
      <c r="E70" s="167" t="s">
        <v>426</v>
      </c>
      <c r="F70" s="168" t="s">
        <v>427</v>
      </c>
      <c r="G70" s="167" t="s">
        <v>282</v>
      </c>
      <c r="H70" s="169">
        <v>1</v>
      </c>
      <c r="I70" s="230"/>
      <c r="J70" s="170">
        <f t="shared" si="6"/>
        <v>0</v>
      </c>
      <c r="K70" s="171">
        <v>0</v>
      </c>
      <c r="L70" s="169">
        <f t="shared" si="7"/>
        <v>0</v>
      </c>
      <c r="M70" s="171">
        <v>0</v>
      </c>
      <c r="N70" s="169">
        <f t="shared" si="8"/>
        <v>0</v>
      </c>
      <c r="O70" s="172">
        <v>21</v>
      </c>
      <c r="P70" s="155">
        <v>4</v>
      </c>
      <c r="Q70" s="33" t="s">
        <v>133</v>
      </c>
    </row>
    <row r="71" spans="1:17" s="33" customFormat="1" ht="13.5" customHeight="1" x14ac:dyDescent="0.15">
      <c r="A71" s="167" t="s">
        <v>336</v>
      </c>
      <c r="B71" s="167" t="s">
        <v>129</v>
      </c>
      <c r="C71" s="167" t="s">
        <v>130</v>
      </c>
      <c r="D71" s="194" t="s">
        <v>619</v>
      </c>
      <c r="E71" s="167" t="s">
        <v>428</v>
      </c>
      <c r="F71" s="168" t="s">
        <v>429</v>
      </c>
      <c r="G71" s="167" t="s">
        <v>282</v>
      </c>
      <c r="H71" s="169">
        <v>1</v>
      </c>
      <c r="I71" s="230"/>
      <c r="J71" s="170">
        <f t="shared" si="6"/>
        <v>0</v>
      </c>
      <c r="K71" s="171">
        <v>0</v>
      </c>
      <c r="L71" s="169">
        <f t="shared" si="7"/>
        <v>0</v>
      </c>
      <c r="M71" s="171">
        <v>0</v>
      </c>
      <c r="N71" s="169">
        <f t="shared" si="8"/>
        <v>0</v>
      </c>
      <c r="O71" s="172">
        <v>21</v>
      </c>
      <c r="P71" s="155">
        <v>4</v>
      </c>
      <c r="Q71" s="33" t="s">
        <v>133</v>
      </c>
    </row>
    <row r="72" spans="1:17" s="153" customFormat="1" ht="12.75" customHeight="1" x14ac:dyDescent="0.15">
      <c r="A72" s="173"/>
      <c r="B72" s="182" t="s">
        <v>93</v>
      </c>
      <c r="C72" s="173"/>
      <c r="D72" s="209" t="s">
        <v>618</v>
      </c>
      <c r="E72" s="182" t="s">
        <v>309</v>
      </c>
      <c r="F72" s="183" t="s">
        <v>310</v>
      </c>
      <c r="G72" s="173"/>
      <c r="H72" s="173"/>
      <c r="I72" s="173"/>
      <c r="J72" s="184">
        <f>SUM(J73:J77)</f>
        <v>0</v>
      </c>
      <c r="K72" s="173"/>
      <c r="L72" s="185">
        <f>SUM(L73:L77)</f>
        <v>0</v>
      </c>
      <c r="M72" s="173"/>
      <c r="N72" s="185">
        <f>SUM(N73:N77)</f>
        <v>0</v>
      </c>
      <c r="O72" s="173"/>
      <c r="Q72" s="160" t="s">
        <v>128</v>
      </c>
    </row>
    <row r="73" spans="1:17" s="33" customFormat="1" ht="13.5" customHeight="1" x14ac:dyDescent="0.15">
      <c r="A73" s="167" t="s">
        <v>337</v>
      </c>
      <c r="B73" s="167" t="s">
        <v>129</v>
      </c>
      <c r="C73" s="167" t="s">
        <v>312</v>
      </c>
      <c r="D73" s="194" t="s">
        <v>618</v>
      </c>
      <c r="E73" s="167" t="s">
        <v>313</v>
      </c>
      <c r="F73" s="168" t="s">
        <v>314</v>
      </c>
      <c r="G73" s="167" t="s">
        <v>315</v>
      </c>
      <c r="H73" s="169">
        <v>274.42500000000001</v>
      </c>
      <c r="I73" s="230"/>
      <c r="J73" s="170">
        <f>ROUND(H73*I73,2)</f>
        <v>0</v>
      </c>
      <c r="K73" s="171">
        <v>0</v>
      </c>
      <c r="L73" s="169">
        <f>H73*K73</f>
        <v>0</v>
      </c>
      <c r="M73" s="171">
        <v>0</v>
      </c>
      <c r="N73" s="169">
        <f>H73*M73</f>
        <v>0</v>
      </c>
      <c r="O73" s="172">
        <v>21</v>
      </c>
      <c r="P73" s="155">
        <v>4</v>
      </c>
      <c r="Q73" s="33" t="s">
        <v>133</v>
      </c>
    </row>
    <row r="74" spans="1:17" s="33" customFormat="1" ht="13.5" customHeight="1" x14ac:dyDescent="0.15">
      <c r="A74" s="167" t="s">
        <v>339</v>
      </c>
      <c r="B74" s="167" t="s">
        <v>129</v>
      </c>
      <c r="C74" s="167" t="s">
        <v>312</v>
      </c>
      <c r="D74" s="194" t="s">
        <v>618</v>
      </c>
      <c r="E74" s="167" t="s">
        <v>317</v>
      </c>
      <c r="F74" s="168" t="s">
        <v>318</v>
      </c>
      <c r="G74" s="167" t="s">
        <v>315</v>
      </c>
      <c r="H74" s="169">
        <v>5214.0749999999998</v>
      </c>
      <c r="I74" s="230"/>
      <c r="J74" s="170">
        <f>ROUND(H74*I74,2)</f>
        <v>0</v>
      </c>
      <c r="K74" s="171">
        <v>0</v>
      </c>
      <c r="L74" s="169">
        <f>H74*K74</f>
        <v>0</v>
      </c>
      <c r="M74" s="171">
        <v>0</v>
      </c>
      <c r="N74" s="169">
        <f>H74*M74</f>
        <v>0</v>
      </c>
      <c r="O74" s="172">
        <v>21</v>
      </c>
      <c r="P74" s="155">
        <v>4</v>
      </c>
      <c r="Q74" s="33" t="s">
        <v>133</v>
      </c>
    </row>
    <row r="75" spans="1:17" s="33" customFormat="1" ht="13.5" customHeight="1" x14ac:dyDescent="0.15">
      <c r="A75" s="167" t="s">
        <v>340</v>
      </c>
      <c r="B75" s="167" t="s">
        <v>129</v>
      </c>
      <c r="C75" s="167" t="s">
        <v>312</v>
      </c>
      <c r="D75" s="194" t="s">
        <v>618</v>
      </c>
      <c r="E75" s="167" t="s">
        <v>320</v>
      </c>
      <c r="F75" s="168" t="s">
        <v>321</v>
      </c>
      <c r="G75" s="167" t="s">
        <v>315</v>
      </c>
      <c r="H75" s="169">
        <v>274.42500000000001</v>
      </c>
      <c r="I75" s="230"/>
      <c r="J75" s="170">
        <f>ROUND(H75*I75,2)</f>
        <v>0</v>
      </c>
      <c r="K75" s="171">
        <v>0</v>
      </c>
      <c r="L75" s="169">
        <f>H75*K75</f>
        <v>0</v>
      </c>
      <c r="M75" s="171">
        <v>0</v>
      </c>
      <c r="N75" s="169">
        <f>H75*M75</f>
        <v>0</v>
      </c>
      <c r="O75" s="172">
        <v>21</v>
      </c>
      <c r="P75" s="155">
        <v>4</v>
      </c>
      <c r="Q75" s="33" t="s">
        <v>133</v>
      </c>
    </row>
    <row r="76" spans="1:17" s="33" customFormat="1" ht="13.5" customHeight="1" x14ac:dyDescent="0.15">
      <c r="A76" s="167" t="s">
        <v>341</v>
      </c>
      <c r="B76" s="167" t="s">
        <v>129</v>
      </c>
      <c r="C76" s="167" t="s">
        <v>312</v>
      </c>
      <c r="D76" s="194" t="s">
        <v>618</v>
      </c>
      <c r="E76" s="167" t="s">
        <v>323</v>
      </c>
      <c r="F76" s="168" t="s">
        <v>324</v>
      </c>
      <c r="G76" s="167" t="s">
        <v>315</v>
      </c>
      <c r="H76" s="169">
        <v>274.42500000000001</v>
      </c>
      <c r="I76" s="230"/>
      <c r="J76" s="170">
        <f>ROUND(H76*I76,2)</f>
        <v>0</v>
      </c>
      <c r="K76" s="171">
        <v>0</v>
      </c>
      <c r="L76" s="169">
        <f>H76*K76</f>
        <v>0</v>
      </c>
      <c r="M76" s="171">
        <v>0</v>
      </c>
      <c r="N76" s="169">
        <f>H76*M76</f>
        <v>0</v>
      </c>
      <c r="O76" s="172">
        <v>21</v>
      </c>
      <c r="P76" s="155">
        <v>4</v>
      </c>
      <c r="Q76" s="33" t="s">
        <v>133</v>
      </c>
    </row>
    <row r="77" spans="1:17" s="33" customFormat="1" ht="13.5" customHeight="1" x14ac:dyDescent="0.15">
      <c r="A77" s="167" t="s">
        <v>344</v>
      </c>
      <c r="B77" s="167" t="s">
        <v>129</v>
      </c>
      <c r="C77" s="167" t="s">
        <v>223</v>
      </c>
      <c r="D77" s="194" t="s">
        <v>618</v>
      </c>
      <c r="E77" s="167" t="s">
        <v>326</v>
      </c>
      <c r="F77" s="168" t="s">
        <v>327</v>
      </c>
      <c r="G77" s="167" t="s">
        <v>315</v>
      </c>
      <c r="H77" s="169">
        <v>58.625</v>
      </c>
      <c r="I77" s="230"/>
      <c r="J77" s="170">
        <f>ROUND(H77*I77,2)</f>
        <v>0</v>
      </c>
      <c r="K77" s="171">
        <v>0</v>
      </c>
      <c r="L77" s="169">
        <f>H77*K77</f>
        <v>0</v>
      </c>
      <c r="M77" s="171">
        <v>0</v>
      </c>
      <c r="N77" s="169">
        <f>H77*M77</f>
        <v>0</v>
      </c>
      <c r="O77" s="172">
        <v>21</v>
      </c>
      <c r="P77" s="155">
        <v>4</v>
      </c>
      <c r="Q77" s="33" t="s">
        <v>133</v>
      </c>
    </row>
    <row r="78" spans="1:17" s="156" customFormat="1" ht="12.75" customHeight="1" x14ac:dyDescent="0.15">
      <c r="D78" s="24"/>
      <c r="E78" s="205"/>
      <c r="F78" s="157" t="s">
        <v>25</v>
      </c>
      <c r="J78" s="158">
        <f>J14</f>
        <v>0</v>
      </c>
      <c r="L78" s="159">
        <f>L14</f>
        <v>58.624827209999992</v>
      </c>
      <c r="N78" s="159">
        <f>N14</f>
        <v>274.42500000000001</v>
      </c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82" fitToHeight="2" orientation="portrait" blackAndWhite="1" r:id="rId1"/>
  <headerFooter alignWithMargins="0">
    <oddFooter>&amp;C   Strana &amp;P 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2" workbookViewId="0"/>
  </sheetViews>
  <sheetFormatPr defaultRowHeight="12.75" customHeight="1" x14ac:dyDescent="0.15"/>
  <cols>
    <col min="1" max="1" width="2.83203125" style="24" customWidth="1"/>
    <col min="2" max="2" width="2.1640625" style="24" customWidth="1"/>
    <col min="3" max="3" width="3.1640625" style="24" customWidth="1"/>
    <col min="4" max="4" width="8" style="24" customWidth="1"/>
    <col min="5" max="5" width="15.83203125" style="24" customWidth="1"/>
    <col min="6" max="6" width="0.6640625" style="24" customWidth="1"/>
    <col min="7" max="7" width="3" style="24" customWidth="1"/>
    <col min="8" max="8" width="3.1640625" style="24" customWidth="1"/>
    <col min="9" max="9" width="11.33203125" style="24" customWidth="1"/>
    <col min="10" max="10" width="15.83203125" style="24" customWidth="1"/>
    <col min="11" max="11" width="0.83203125" style="24" customWidth="1"/>
    <col min="12" max="12" width="2.83203125" style="24" customWidth="1"/>
    <col min="13" max="13" width="3.33203125" style="24" customWidth="1"/>
    <col min="14" max="14" width="2.33203125" style="24" customWidth="1"/>
    <col min="15" max="15" width="14.83203125" style="24" customWidth="1"/>
    <col min="16" max="16" width="3.33203125" style="24" customWidth="1"/>
    <col min="17" max="17" width="2.33203125" style="24" customWidth="1"/>
    <col min="18" max="18" width="15.83203125" style="24" customWidth="1"/>
    <col min="19" max="19" width="0.6640625" style="24" customWidth="1"/>
    <col min="20" max="16384" width="9.33203125" style="24"/>
  </cols>
  <sheetData>
    <row r="1" spans="1:19" ht="12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3.25" customHeight="1" x14ac:dyDescent="0.35">
      <c r="A2" s="21"/>
      <c r="B2" s="22"/>
      <c r="C2" s="22"/>
      <c r="D2" s="22"/>
      <c r="E2" s="22"/>
      <c r="F2" s="22"/>
      <c r="G2" s="25" t="s">
        <v>37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2" hidden="1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8.2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24" customHeight="1" x14ac:dyDescent="0.15">
      <c r="A5" s="32"/>
      <c r="B5" s="33" t="s">
        <v>38</v>
      </c>
      <c r="C5" s="33"/>
      <c r="D5" s="33"/>
      <c r="E5" s="220" t="str">
        <f>'Bruntál - ALFA PLASTIK - T 62'!C3</f>
        <v>Bruntál - ALFA PLASTIK - TG2 - projekt sanace</v>
      </c>
      <c r="F5" s="221"/>
      <c r="G5" s="221"/>
      <c r="H5" s="221"/>
      <c r="I5" s="221"/>
      <c r="J5" s="222"/>
      <c r="K5" s="33"/>
      <c r="L5" s="33"/>
      <c r="M5" s="33"/>
      <c r="N5" s="33"/>
      <c r="O5" s="33" t="s">
        <v>39</v>
      </c>
      <c r="P5" s="34" t="s">
        <v>40</v>
      </c>
      <c r="Q5" s="35"/>
      <c r="R5" s="36"/>
      <c r="S5" s="37"/>
    </row>
    <row r="6" spans="1:19" ht="17.25" hidden="1" customHeight="1" x14ac:dyDescent="0.15">
      <c r="A6" s="32"/>
      <c r="B6" s="33" t="s">
        <v>41</v>
      </c>
      <c r="C6" s="33"/>
      <c r="D6" s="33"/>
      <c r="E6" s="38" t="s">
        <v>19</v>
      </c>
      <c r="F6" s="33"/>
      <c r="G6" s="33"/>
      <c r="H6" s="33"/>
      <c r="I6" s="33"/>
      <c r="J6" s="39"/>
      <c r="K6" s="33"/>
      <c r="L6" s="33"/>
      <c r="M6" s="33"/>
      <c r="N6" s="33"/>
      <c r="O6" s="33"/>
      <c r="P6" s="40"/>
      <c r="Q6" s="41"/>
      <c r="R6" s="39"/>
      <c r="S6" s="37"/>
    </row>
    <row r="7" spans="1:19" ht="24" customHeight="1" x14ac:dyDescent="0.15">
      <c r="A7" s="32"/>
      <c r="B7" s="33" t="s">
        <v>42</v>
      </c>
      <c r="C7" s="33"/>
      <c r="D7" s="33"/>
      <c r="E7" s="223" t="str">
        <f>'Bruntál - ALFA PLASTIK - T 62'!C15</f>
        <v xml:space="preserve">    SO 03 Ohnisko nástrojárna   </v>
      </c>
      <c r="F7" s="224"/>
      <c r="G7" s="224"/>
      <c r="H7" s="224"/>
      <c r="I7" s="224"/>
      <c r="J7" s="225"/>
      <c r="K7" s="33"/>
      <c r="L7" s="33"/>
      <c r="M7" s="33"/>
      <c r="N7" s="33"/>
      <c r="O7" s="33" t="s">
        <v>43</v>
      </c>
      <c r="P7" s="42"/>
      <c r="Q7" s="41"/>
      <c r="R7" s="39"/>
      <c r="S7" s="37"/>
    </row>
    <row r="8" spans="1:19" ht="17.25" hidden="1" customHeight="1" x14ac:dyDescent="0.15">
      <c r="A8" s="32"/>
      <c r="B8" s="33" t="s">
        <v>44</v>
      </c>
      <c r="C8" s="33"/>
      <c r="D8" s="33"/>
      <c r="E8" s="38" t="s">
        <v>23</v>
      </c>
      <c r="F8" s="33"/>
      <c r="G8" s="33"/>
      <c r="H8" s="33"/>
      <c r="I8" s="33"/>
      <c r="J8" s="39"/>
      <c r="K8" s="33"/>
      <c r="L8" s="33"/>
      <c r="M8" s="33"/>
      <c r="N8" s="33"/>
      <c r="O8" s="33"/>
      <c r="P8" s="40"/>
      <c r="Q8" s="41"/>
      <c r="R8" s="39"/>
      <c r="S8" s="37"/>
    </row>
    <row r="9" spans="1:19" ht="24" customHeight="1" x14ac:dyDescent="0.15">
      <c r="A9" s="32"/>
      <c r="B9" s="33" t="s">
        <v>45</v>
      </c>
      <c r="C9" s="33"/>
      <c r="D9" s="33"/>
      <c r="E9" s="226" t="s">
        <v>40</v>
      </c>
      <c r="F9" s="227"/>
      <c r="G9" s="227"/>
      <c r="H9" s="227"/>
      <c r="I9" s="227"/>
      <c r="J9" s="228"/>
      <c r="K9" s="33"/>
      <c r="L9" s="33"/>
      <c r="M9" s="33"/>
      <c r="N9" s="33"/>
      <c r="O9" s="33" t="s">
        <v>46</v>
      </c>
      <c r="P9" s="229"/>
      <c r="Q9" s="227"/>
      <c r="R9" s="228"/>
      <c r="S9" s="37"/>
    </row>
    <row r="10" spans="1:19" ht="17.25" hidden="1" customHeight="1" x14ac:dyDescent="0.15">
      <c r="A10" s="32"/>
      <c r="B10" s="33" t="s">
        <v>47</v>
      </c>
      <c r="C10" s="33"/>
      <c r="D10" s="33"/>
      <c r="E10" s="43" t="s">
        <v>40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1"/>
      <c r="Q10" s="41"/>
      <c r="R10" s="33"/>
      <c r="S10" s="37"/>
    </row>
    <row r="11" spans="1:19" ht="17.25" hidden="1" customHeight="1" x14ac:dyDescent="0.15">
      <c r="A11" s="32"/>
      <c r="B11" s="33" t="s">
        <v>48</v>
      </c>
      <c r="C11" s="33"/>
      <c r="D11" s="33"/>
      <c r="E11" s="43" t="s">
        <v>40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1"/>
      <c r="R11" s="33"/>
      <c r="S11" s="37"/>
    </row>
    <row r="12" spans="1:19" ht="17.25" hidden="1" customHeight="1" x14ac:dyDescent="0.15">
      <c r="A12" s="32"/>
      <c r="B12" s="33" t="s">
        <v>49</v>
      </c>
      <c r="C12" s="33"/>
      <c r="D12" s="33"/>
      <c r="E12" s="43" t="s">
        <v>40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1"/>
      <c r="Q12" s="41"/>
      <c r="R12" s="33"/>
      <c r="S12" s="37"/>
    </row>
    <row r="13" spans="1:19" ht="17.25" hidden="1" customHeight="1" x14ac:dyDescent="0.15">
      <c r="A13" s="32"/>
      <c r="B13" s="33"/>
      <c r="C13" s="33"/>
      <c r="D13" s="33"/>
      <c r="E13" s="43" t="s">
        <v>40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33"/>
      <c r="S13" s="37"/>
    </row>
    <row r="14" spans="1:19" ht="17.25" hidden="1" customHeight="1" x14ac:dyDescent="0.15">
      <c r="A14" s="32"/>
      <c r="B14" s="33"/>
      <c r="C14" s="33"/>
      <c r="D14" s="33"/>
      <c r="E14" s="43" t="s">
        <v>40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33"/>
      <c r="S14" s="37"/>
    </row>
    <row r="15" spans="1:19" ht="17.25" hidden="1" customHeight="1" x14ac:dyDescent="0.15">
      <c r="A15" s="32"/>
      <c r="B15" s="33"/>
      <c r="C15" s="33"/>
      <c r="D15" s="33"/>
      <c r="E15" s="43" t="s">
        <v>40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33"/>
      <c r="S15" s="37"/>
    </row>
    <row r="16" spans="1:19" ht="17.25" hidden="1" customHeight="1" x14ac:dyDescent="0.15">
      <c r="A16" s="32"/>
      <c r="B16" s="33"/>
      <c r="C16" s="33"/>
      <c r="D16" s="33"/>
      <c r="E16" s="43" t="s">
        <v>40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33"/>
      <c r="S16" s="37"/>
    </row>
    <row r="17" spans="1:19" ht="17.25" hidden="1" customHeight="1" x14ac:dyDescent="0.15">
      <c r="A17" s="32"/>
      <c r="B17" s="33"/>
      <c r="C17" s="33"/>
      <c r="D17" s="33"/>
      <c r="E17" s="43" t="s">
        <v>40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33"/>
      <c r="S17" s="37"/>
    </row>
    <row r="18" spans="1:19" ht="17.25" hidden="1" customHeight="1" x14ac:dyDescent="0.15">
      <c r="A18" s="32"/>
      <c r="B18" s="33"/>
      <c r="C18" s="33"/>
      <c r="D18" s="33"/>
      <c r="E18" s="4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33"/>
      <c r="S18" s="37"/>
    </row>
    <row r="19" spans="1:19" ht="17.25" hidden="1" customHeight="1" x14ac:dyDescent="0.15">
      <c r="A19" s="32"/>
      <c r="B19" s="33"/>
      <c r="C19" s="33"/>
      <c r="D19" s="33"/>
      <c r="E19" s="43" t="s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33"/>
      <c r="S19" s="37"/>
    </row>
    <row r="20" spans="1:19" ht="17.25" hidden="1" customHeight="1" x14ac:dyDescent="0.15">
      <c r="A20" s="32"/>
      <c r="B20" s="33"/>
      <c r="C20" s="33"/>
      <c r="D20" s="33"/>
      <c r="E20" s="43" t="s">
        <v>40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33"/>
      <c r="S20" s="37"/>
    </row>
    <row r="21" spans="1:19" ht="17.25" hidden="1" customHeight="1" x14ac:dyDescent="0.15">
      <c r="A21" s="32"/>
      <c r="B21" s="33"/>
      <c r="C21" s="33"/>
      <c r="D21" s="33"/>
      <c r="E21" s="43" t="s">
        <v>40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1"/>
      <c r="Q21" s="41"/>
      <c r="R21" s="33"/>
      <c r="S21" s="37"/>
    </row>
    <row r="22" spans="1:19" ht="17.25" hidden="1" customHeight="1" x14ac:dyDescent="0.15">
      <c r="A22" s="32"/>
      <c r="B22" s="33"/>
      <c r="C22" s="33"/>
      <c r="D22" s="33"/>
      <c r="E22" s="43" t="s">
        <v>40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33"/>
      <c r="S22" s="37"/>
    </row>
    <row r="23" spans="1:19" ht="17.25" hidden="1" customHeight="1" x14ac:dyDescent="0.15">
      <c r="A23" s="32"/>
      <c r="B23" s="33"/>
      <c r="C23" s="33"/>
      <c r="D23" s="33"/>
      <c r="E23" s="43" t="s">
        <v>40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1"/>
      <c r="Q23" s="41"/>
      <c r="R23" s="33"/>
      <c r="S23" s="37"/>
    </row>
    <row r="24" spans="1:19" ht="17.25" hidden="1" customHeight="1" x14ac:dyDescent="0.15">
      <c r="A24" s="32"/>
      <c r="B24" s="33"/>
      <c r="C24" s="33"/>
      <c r="D24" s="33"/>
      <c r="E24" s="44" t="s">
        <v>40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1"/>
      <c r="Q24" s="41"/>
      <c r="R24" s="33"/>
      <c r="S24" s="37"/>
    </row>
    <row r="25" spans="1:19" ht="17.2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50</v>
      </c>
      <c r="P25" s="33" t="s">
        <v>51</v>
      </c>
      <c r="Q25" s="33"/>
      <c r="R25" s="33"/>
      <c r="S25" s="37"/>
    </row>
    <row r="26" spans="1:19" ht="17.25" customHeight="1" x14ac:dyDescent="0.15">
      <c r="A26" s="32"/>
      <c r="B26" s="33" t="s">
        <v>52</v>
      </c>
      <c r="C26" s="33"/>
      <c r="D26" s="33"/>
      <c r="E26" s="34" t="str">
        <f>'Bruntál - ALFA PLASTIK - T 62'!C4</f>
        <v>Alfa Plastik, a.s.</v>
      </c>
      <c r="F26" s="45"/>
      <c r="G26" s="45"/>
      <c r="H26" s="45"/>
      <c r="I26" s="45"/>
      <c r="J26" s="36"/>
      <c r="K26" s="33"/>
      <c r="L26" s="33"/>
      <c r="M26" s="33"/>
      <c r="N26" s="33"/>
      <c r="O26" s="46"/>
      <c r="P26" s="47"/>
      <c r="Q26" s="48"/>
      <c r="R26" s="49"/>
      <c r="S26" s="37"/>
    </row>
    <row r="27" spans="1:19" ht="17.25" customHeight="1" x14ac:dyDescent="0.15">
      <c r="A27" s="32"/>
      <c r="B27" s="33" t="s">
        <v>53</v>
      </c>
      <c r="C27" s="33"/>
      <c r="D27" s="33"/>
      <c r="E27" s="42"/>
      <c r="F27" s="33"/>
      <c r="G27" s="33"/>
      <c r="H27" s="33"/>
      <c r="I27" s="33"/>
      <c r="J27" s="39"/>
      <c r="K27" s="33"/>
      <c r="L27" s="33"/>
      <c r="M27" s="33"/>
      <c r="N27" s="33"/>
      <c r="O27" s="46"/>
      <c r="P27" s="47"/>
      <c r="Q27" s="48"/>
      <c r="R27" s="49"/>
      <c r="S27" s="37"/>
    </row>
    <row r="28" spans="1:19" ht="17.25" customHeight="1" x14ac:dyDescent="0.15">
      <c r="A28" s="32"/>
      <c r="B28" s="33" t="s">
        <v>54</v>
      </c>
      <c r="C28" s="33"/>
      <c r="D28" s="33"/>
      <c r="E28" s="42" t="s">
        <v>40</v>
      </c>
      <c r="F28" s="33"/>
      <c r="G28" s="33"/>
      <c r="H28" s="33"/>
      <c r="I28" s="33"/>
      <c r="J28" s="39"/>
      <c r="K28" s="33"/>
      <c r="L28" s="33"/>
      <c r="M28" s="33"/>
      <c r="N28" s="33"/>
      <c r="O28" s="46"/>
      <c r="P28" s="47"/>
      <c r="Q28" s="48"/>
      <c r="R28" s="49"/>
      <c r="S28" s="37"/>
    </row>
    <row r="29" spans="1:19" ht="17.25" customHeight="1" x14ac:dyDescent="0.15">
      <c r="A29" s="32"/>
      <c r="B29" s="33"/>
      <c r="C29" s="33"/>
      <c r="D29" s="33"/>
      <c r="E29" s="50"/>
      <c r="F29" s="51"/>
      <c r="G29" s="51"/>
      <c r="H29" s="51"/>
      <c r="I29" s="51"/>
      <c r="J29" s="52"/>
      <c r="K29" s="33"/>
      <c r="L29" s="33"/>
      <c r="M29" s="33"/>
      <c r="N29" s="33"/>
      <c r="O29" s="41"/>
      <c r="P29" s="41"/>
      <c r="Q29" s="41"/>
      <c r="R29" s="33"/>
      <c r="S29" s="37"/>
    </row>
    <row r="30" spans="1:19" ht="17.25" customHeight="1" x14ac:dyDescent="0.15">
      <c r="A30" s="32"/>
      <c r="B30" s="33"/>
      <c r="C30" s="33"/>
      <c r="D30" s="33"/>
      <c r="E30" s="53" t="s">
        <v>55</v>
      </c>
      <c r="F30" s="33"/>
      <c r="G30" s="33" t="s">
        <v>56</v>
      </c>
      <c r="H30" s="33"/>
      <c r="I30" s="33"/>
      <c r="J30" s="33"/>
      <c r="K30" s="33"/>
      <c r="L30" s="33"/>
      <c r="M30" s="33"/>
      <c r="N30" s="33"/>
      <c r="O30" s="53" t="s">
        <v>57</v>
      </c>
      <c r="P30" s="41"/>
      <c r="Q30" s="41"/>
      <c r="R30" s="54"/>
      <c r="S30" s="37"/>
    </row>
    <row r="31" spans="1:19" ht="17.25" customHeight="1" x14ac:dyDescent="0.15">
      <c r="A31" s="32"/>
      <c r="B31" s="33"/>
      <c r="C31" s="33"/>
      <c r="D31" s="33"/>
      <c r="E31" s="46"/>
      <c r="F31" s="33"/>
      <c r="G31" s="47"/>
      <c r="H31" s="55"/>
      <c r="I31" s="56"/>
      <c r="J31" s="33"/>
      <c r="K31" s="33"/>
      <c r="L31" s="33"/>
      <c r="M31" s="33"/>
      <c r="N31" s="33"/>
      <c r="O31" s="57" t="s">
        <v>58</v>
      </c>
      <c r="P31" s="41"/>
      <c r="Q31" s="41"/>
      <c r="R31" s="58"/>
      <c r="S31" s="37"/>
    </row>
    <row r="32" spans="1:19" ht="8.25" customHeight="1" x14ac:dyDescent="0.1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20.25" customHeight="1" x14ac:dyDescent="0.15">
      <c r="A33" s="62"/>
      <c r="B33" s="63"/>
      <c r="C33" s="63"/>
      <c r="D33" s="63"/>
      <c r="E33" s="64" t="s">
        <v>59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5"/>
    </row>
    <row r="34" spans="1:19" ht="20.25" customHeight="1" x14ac:dyDescent="0.15">
      <c r="A34" s="66" t="s">
        <v>60</v>
      </c>
      <c r="B34" s="67"/>
      <c r="C34" s="67"/>
      <c r="D34" s="68"/>
      <c r="E34" s="69" t="s">
        <v>61</v>
      </c>
      <c r="F34" s="68"/>
      <c r="G34" s="69" t="s">
        <v>62</v>
      </c>
      <c r="H34" s="67"/>
      <c r="I34" s="68"/>
      <c r="J34" s="69" t="s">
        <v>63</v>
      </c>
      <c r="K34" s="67"/>
      <c r="L34" s="69" t="s">
        <v>64</v>
      </c>
      <c r="M34" s="67"/>
      <c r="N34" s="67"/>
      <c r="O34" s="68"/>
      <c r="P34" s="69" t="s">
        <v>65</v>
      </c>
      <c r="Q34" s="67"/>
      <c r="R34" s="67"/>
      <c r="S34" s="70"/>
    </row>
    <row r="35" spans="1:19" ht="20.25" customHeight="1" x14ac:dyDescent="0.15">
      <c r="A35" s="71"/>
      <c r="B35" s="72"/>
      <c r="C35" s="72"/>
      <c r="D35" s="73">
        <v>0</v>
      </c>
      <c r="E35" s="74">
        <f>IF(D35=0,0,R47/D35)</f>
        <v>0</v>
      </c>
      <c r="F35" s="75"/>
      <c r="G35" s="76"/>
      <c r="H35" s="72"/>
      <c r="I35" s="73">
        <v>0</v>
      </c>
      <c r="J35" s="74">
        <f>IF(I35=0,0,R47/I35)</f>
        <v>0</v>
      </c>
      <c r="K35" s="77"/>
      <c r="L35" s="76"/>
      <c r="M35" s="72"/>
      <c r="N35" s="72"/>
      <c r="O35" s="73">
        <v>0</v>
      </c>
      <c r="P35" s="76"/>
      <c r="Q35" s="72"/>
      <c r="R35" s="78">
        <f>IF(O35=0,0,R47/O35)</f>
        <v>0</v>
      </c>
      <c r="S35" s="79"/>
    </row>
    <row r="36" spans="1:19" ht="20.25" customHeight="1" x14ac:dyDescent="0.15">
      <c r="A36" s="62"/>
      <c r="B36" s="63"/>
      <c r="C36" s="63"/>
      <c r="D36" s="63"/>
      <c r="E36" s="64" t="s">
        <v>66</v>
      </c>
      <c r="F36" s="63"/>
      <c r="G36" s="63"/>
      <c r="H36" s="63"/>
      <c r="I36" s="63"/>
      <c r="J36" s="80" t="s">
        <v>67</v>
      </c>
      <c r="K36" s="63"/>
      <c r="L36" s="63"/>
      <c r="M36" s="63"/>
      <c r="N36" s="63"/>
      <c r="O36" s="63"/>
      <c r="P36" s="63"/>
      <c r="Q36" s="63"/>
      <c r="R36" s="63"/>
      <c r="S36" s="65"/>
    </row>
    <row r="37" spans="1:19" ht="20.25" customHeight="1" x14ac:dyDescent="0.15">
      <c r="A37" s="81" t="s">
        <v>68</v>
      </c>
      <c r="B37" s="82"/>
      <c r="C37" s="83" t="s">
        <v>69</v>
      </c>
      <c r="D37" s="84"/>
      <c r="E37" s="84"/>
      <c r="F37" s="85"/>
      <c r="G37" s="81" t="s">
        <v>70</v>
      </c>
      <c r="H37" s="86"/>
      <c r="I37" s="83" t="s">
        <v>71</v>
      </c>
      <c r="J37" s="84"/>
      <c r="K37" s="84"/>
      <c r="L37" s="81" t="s">
        <v>72</v>
      </c>
      <c r="M37" s="86"/>
      <c r="N37" s="83" t="s">
        <v>73</v>
      </c>
      <c r="O37" s="84"/>
      <c r="P37" s="84"/>
      <c r="Q37" s="84"/>
      <c r="R37" s="84"/>
      <c r="S37" s="85"/>
    </row>
    <row r="38" spans="1:19" ht="20.25" customHeight="1" x14ac:dyDescent="0.15">
      <c r="A38" s="87">
        <v>1</v>
      </c>
      <c r="B38" s="88" t="s">
        <v>74</v>
      </c>
      <c r="C38" s="36"/>
      <c r="D38" s="89" t="s">
        <v>75</v>
      </c>
      <c r="E38" s="90">
        <f>SUMIF('SO03 R'!P5:P89,8,'SO03 R'!J5:J89)</f>
        <v>0</v>
      </c>
      <c r="F38" s="91"/>
      <c r="G38" s="87">
        <v>8</v>
      </c>
      <c r="H38" s="92" t="s">
        <v>76</v>
      </c>
      <c r="I38" s="49"/>
      <c r="J38" s="93">
        <v>0</v>
      </c>
      <c r="K38" s="94"/>
      <c r="L38" s="87">
        <v>13</v>
      </c>
      <c r="M38" s="47" t="s">
        <v>77</v>
      </c>
      <c r="N38" s="55"/>
      <c r="O38" s="55"/>
      <c r="P38" s="95">
        <f>M49</f>
        <v>21</v>
      </c>
      <c r="Q38" s="96" t="s">
        <v>78</v>
      </c>
      <c r="R38" s="90">
        <v>0</v>
      </c>
      <c r="S38" s="91"/>
    </row>
    <row r="39" spans="1:19" ht="20.25" customHeight="1" x14ac:dyDescent="0.15">
      <c r="A39" s="87">
        <v>2</v>
      </c>
      <c r="B39" s="97"/>
      <c r="C39" s="52"/>
      <c r="D39" s="89" t="s">
        <v>79</v>
      </c>
      <c r="E39" s="90">
        <f>SUMIF('SO03 R'!P10:P89,4,'SO03 R'!J10:J89)</f>
        <v>0</v>
      </c>
      <c r="F39" s="91"/>
      <c r="G39" s="87">
        <v>9</v>
      </c>
      <c r="H39" s="33" t="s">
        <v>80</v>
      </c>
      <c r="I39" s="89"/>
      <c r="J39" s="93">
        <v>0</v>
      </c>
      <c r="K39" s="94"/>
      <c r="L39" s="87">
        <v>14</v>
      </c>
      <c r="M39" s="47" t="s">
        <v>81</v>
      </c>
      <c r="N39" s="55"/>
      <c r="O39" s="55"/>
      <c r="P39" s="95">
        <f>M49</f>
        <v>21</v>
      </c>
      <c r="Q39" s="96" t="s">
        <v>78</v>
      </c>
      <c r="R39" s="90">
        <v>0</v>
      </c>
      <c r="S39" s="91"/>
    </row>
    <row r="40" spans="1:19" ht="20.25" customHeight="1" x14ac:dyDescent="0.15">
      <c r="A40" s="87">
        <v>3</v>
      </c>
      <c r="B40" s="88" t="s">
        <v>82</v>
      </c>
      <c r="C40" s="36"/>
      <c r="D40" s="89" t="s">
        <v>75</v>
      </c>
      <c r="E40" s="90">
        <f>SUMIF('SO03 R'!P11:P89,32,'SO03 R'!J11:J89)</f>
        <v>0</v>
      </c>
      <c r="F40" s="91"/>
      <c r="G40" s="87">
        <v>10</v>
      </c>
      <c r="H40" s="92" t="s">
        <v>83</v>
      </c>
      <c r="I40" s="49"/>
      <c r="J40" s="93">
        <v>0</v>
      </c>
      <c r="K40" s="94"/>
      <c r="L40" s="87">
        <v>15</v>
      </c>
      <c r="M40" s="47" t="s">
        <v>84</v>
      </c>
      <c r="N40" s="55"/>
      <c r="O40" s="55"/>
      <c r="P40" s="95">
        <f>M49</f>
        <v>21</v>
      </c>
      <c r="Q40" s="96" t="s">
        <v>78</v>
      </c>
      <c r="R40" s="90">
        <v>0</v>
      </c>
      <c r="S40" s="91"/>
    </row>
    <row r="41" spans="1:19" ht="20.25" customHeight="1" x14ac:dyDescent="0.15">
      <c r="A41" s="87">
        <v>4</v>
      </c>
      <c r="B41" s="97"/>
      <c r="C41" s="52"/>
      <c r="D41" s="89" t="s">
        <v>79</v>
      </c>
      <c r="E41" s="90">
        <f>SUMIF('SO03 R'!P12:P89,16,'SO03 R'!J12:J89)+SUMIF('SO03 R'!P12:P89,128,'SO03 R'!J12:J89)</f>
        <v>0</v>
      </c>
      <c r="F41" s="91"/>
      <c r="G41" s="87">
        <v>11</v>
      </c>
      <c r="H41" s="92"/>
      <c r="I41" s="49"/>
      <c r="J41" s="93">
        <v>0</v>
      </c>
      <c r="K41" s="94"/>
      <c r="L41" s="87">
        <v>16</v>
      </c>
      <c r="M41" s="47" t="s">
        <v>85</v>
      </c>
      <c r="N41" s="55"/>
      <c r="O41" s="55"/>
      <c r="P41" s="95">
        <f>M49</f>
        <v>21</v>
      </c>
      <c r="Q41" s="96" t="s">
        <v>78</v>
      </c>
      <c r="R41" s="90">
        <v>0</v>
      </c>
      <c r="S41" s="91"/>
    </row>
    <row r="42" spans="1:19" ht="20.25" customHeight="1" x14ac:dyDescent="0.15">
      <c r="A42" s="87">
        <v>5</v>
      </c>
      <c r="B42" s="88" t="s">
        <v>86</v>
      </c>
      <c r="C42" s="36"/>
      <c r="D42" s="89" t="s">
        <v>75</v>
      </c>
      <c r="E42" s="90">
        <f>SUMIF('SO03 R'!P13:P89,256,'SO03 R'!J13:J89)</f>
        <v>0</v>
      </c>
      <c r="F42" s="91"/>
      <c r="G42" s="98"/>
      <c r="H42" s="55"/>
      <c r="I42" s="49"/>
      <c r="J42" s="99"/>
      <c r="K42" s="94"/>
      <c r="L42" s="87">
        <v>17</v>
      </c>
      <c r="M42" s="47" t="s">
        <v>14</v>
      </c>
      <c r="N42" s="55"/>
      <c r="O42" s="55"/>
      <c r="P42" s="95">
        <f>M49</f>
        <v>21</v>
      </c>
      <c r="Q42" s="96" t="s">
        <v>78</v>
      </c>
      <c r="R42" s="90">
        <v>0</v>
      </c>
      <c r="S42" s="91"/>
    </row>
    <row r="43" spans="1:19" ht="20.25" customHeight="1" x14ac:dyDescent="0.15">
      <c r="A43" s="87">
        <v>6</v>
      </c>
      <c r="B43" s="97"/>
      <c r="C43" s="52"/>
      <c r="D43" s="89" t="s">
        <v>79</v>
      </c>
      <c r="E43" s="90">
        <f>SUMIF('SO03 R'!P14:P89,64,'SO03 R'!J14:J89)</f>
        <v>0</v>
      </c>
      <c r="F43" s="91"/>
      <c r="G43" s="98"/>
      <c r="H43" s="55"/>
      <c r="I43" s="49"/>
      <c r="J43" s="99"/>
      <c r="K43" s="94"/>
      <c r="L43" s="87">
        <v>18</v>
      </c>
      <c r="M43" s="92" t="s">
        <v>87</v>
      </c>
      <c r="N43" s="55"/>
      <c r="O43" s="55"/>
      <c r="P43" s="55"/>
      <c r="Q43" s="49"/>
      <c r="R43" s="90">
        <f>SUMIF('SO03 R'!P14:P89,1024,'SO03 R'!J14:J89)</f>
        <v>0</v>
      </c>
      <c r="S43" s="91"/>
    </row>
    <row r="44" spans="1:19" ht="20.25" customHeight="1" x14ac:dyDescent="0.15">
      <c r="A44" s="87">
        <v>7</v>
      </c>
      <c r="B44" s="100" t="s">
        <v>88</v>
      </c>
      <c r="C44" s="55"/>
      <c r="D44" s="49"/>
      <c r="E44" s="101">
        <f>SUM(E38:E43)</f>
        <v>0</v>
      </c>
      <c r="F44" s="65"/>
      <c r="G44" s="87">
        <v>12</v>
      </c>
      <c r="H44" s="100" t="s">
        <v>89</v>
      </c>
      <c r="I44" s="49"/>
      <c r="J44" s="102">
        <f>SUM(J38:J41)</f>
        <v>0</v>
      </c>
      <c r="K44" s="103"/>
      <c r="L44" s="87">
        <v>19</v>
      </c>
      <c r="M44" s="88" t="s">
        <v>90</v>
      </c>
      <c r="N44" s="45"/>
      <c r="O44" s="45"/>
      <c r="P44" s="45"/>
      <c r="Q44" s="104"/>
      <c r="R44" s="101">
        <f>SUM(R38:R43)</f>
        <v>0</v>
      </c>
      <c r="S44" s="65"/>
    </row>
    <row r="45" spans="1:19" ht="20.25" customHeight="1" x14ac:dyDescent="0.15">
      <c r="A45" s="105">
        <v>20</v>
      </c>
      <c r="B45" s="106" t="s">
        <v>16</v>
      </c>
      <c r="C45" s="107"/>
      <c r="D45" s="108"/>
      <c r="E45" s="109">
        <f>SUMIF('SO03 R'!P14:P89,512,'SO03 R'!J14:J89)</f>
        <v>0</v>
      </c>
      <c r="F45" s="61"/>
      <c r="G45" s="105">
        <v>21</v>
      </c>
      <c r="H45" s="106" t="s">
        <v>91</v>
      </c>
      <c r="I45" s="108"/>
      <c r="J45" s="110">
        <v>0</v>
      </c>
      <c r="K45" s="111">
        <f>M49</f>
        <v>21</v>
      </c>
      <c r="L45" s="105">
        <v>22</v>
      </c>
      <c r="M45" s="106" t="s">
        <v>92</v>
      </c>
      <c r="N45" s="107"/>
      <c r="O45" s="107"/>
      <c r="P45" s="107"/>
      <c r="Q45" s="108"/>
      <c r="R45" s="109">
        <f>SUMIF('SO03 R'!P14:P89,"&lt;4",'SO03 R'!J14:J89)+SUMIF('SO03 R'!P14:P89,"&gt;1024",'SO03 R'!J14:J89)</f>
        <v>0</v>
      </c>
      <c r="S45" s="61"/>
    </row>
    <row r="46" spans="1:19" ht="20.25" customHeight="1" x14ac:dyDescent="0.15">
      <c r="A46" s="112" t="s">
        <v>53</v>
      </c>
      <c r="B46" s="30"/>
      <c r="C46" s="30"/>
      <c r="D46" s="30"/>
      <c r="E46" s="30"/>
      <c r="F46" s="113"/>
      <c r="G46" s="114"/>
      <c r="H46" s="30"/>
      <c r="I46" s="30"/>
      <c r="J46" s="30"/>
      <c r="K46" s="30"/>
      <c r="L46" s="81" t="s">
        <v>93</v>
      </c>
      <c r="M46" s="68"/>
      <c r="N46" s="83" t="s">
        <v>94</v>
      </c>
      <c r="O46" s="67"/>
      <c r="P46" s="67"/>
      <c r="Q46" s="67"/>
      <c r="R46" s="67"/>
      <c r="S46" s="70"/>
    </row>
    <row r="47" spans="1:19" ht="20.25" customHeight="1" x14ac:dyDescent="0.15">
      <c r="A47" s="32"/>
      <c r="B47" s="33"/>
      <c r="C47" s="33"/>
      <c r="D47" s="33"/>
      <c r="E47" s="33"/>
      <c r="F47" s="39"/>
      <c r="G47" s="115"/>
      <c r="H47" s="33"/>
      <c r="I47" s="33"/>
      <c r="J47" s="33"/>
      <c r="K47" s="33"/>
      <c r="L47" s="87">
        <v>23</v>
      </c>
      <c r="M47" s="92" t="s">
        <v>95</v>
      </c>
      <c r="N47" s="55"/>
      <c r="O47" s="55"/>
      <c r="P47" s="55"/>
      <c r="Q47" s="91"/>
      <c r="R47" s="101">
        <f>ROUND(E44+J44+R44+E45+J45+R45,2)</f>
        <v>0</v>
      </c>
      <c r="S47" s="116">
        <f>E44+J44+R44+E45+J45+R45</f>
        <v>0</v>
      </c>
    </row>
    <row r="48" spans="1:19" ht="20.25" customHeight="1" x14ac:dyDescent="0.2">
      <c r="A48" s="117" t="s">
        <v>96</v>
      </c>
      <c r="B48" s="51"/>
      <c r="C48" s="51"/>
      <c r="D48" s="51"/>
      <c r="E48" s="51"/>
      <c r="F48" s="52"/>
      <c r="G48" s="118" t="s">
        <v>97</v>
      </c>
      <c r="H48" s="51"/>
      <c r="I48" s="51"/>
      <c r="J48" s="51"/>
      <c r="K48" s="51"/>
      <c r="L48" s="87">
        <v>24</v>
      </c>
      <c r="M48" s="119">
        <v>15</v>
      </c>
      <c r="N48" s="52" t="s">
        <v>78</v>
      </c>
      <c r="O48" s="120">
        <f>R47-O49</f>
        <v>0</v>
      </c>
      <c r="P48" s="55" t="s">
        <v>98</v>
      </c>
      <c r="Q48" s="49"/>
      <c r="R48" s="121">
        <f>ROUNDUP(O48*M48/100,1)</f>
        <v>0</v>
      </c>
      <c r="S48" s="122">
        <f>O48*M48/100</f>
        <v>0</v>
      </c>
    </row>
    <row r="49" spans="1:19" ht="20.25" customHeight="1" thickBot="1" x14ac:dyDescent="0.2">
      <c r="A49" s="123" t="s">
        <v>52</v>
      </c>
      <c r="B49" s="45"/>
      <c r="C49" s="45"/>
      <c r="D49" s="45"/>
      <c r="E49" s="45"/>
      <c r="F49" s="36"/>
      <c r="G49" s="124"/>
      <c r="H49" s="45"/>
      <c r="I49" s="45"/>
      <c r="J49" s="45"/>
      <c r="K49" s="45"/>
      <c r="L49" s="87">
        <v>25</v>
      </c>
      <c r="M49" s="125">
        <v>21</v>
      </c>
      <c r="N49" s="49" t="s">
        <v>78</v>
      </c>
      <c r="O49" s="120">
        <f>ROUND(SUMIF('SO03 R'!O14:O89,M49,'SO03 R'!J14:J89)+SUMIF(P38:P42,M49,R38:R42)+IF(K45=M49,J45,0),2)</f>
        <v>0</v>
      </c>
      <c r="P49" s="55" t="s">
        <v>98</v>
      </c>
      <c r="Q49" s="49"/>
      <c r="R49" s="90">
        <f>ROUNDUP(O49*M49/100,1)</f>
        <v>0</v>
      </c>
      <c r="S49" s="126">
        <f>O49*M49/100</f>
        <v>0</v>
      </c>
    </row>
    <row r="50" spans="1:19" ht="20.25" customHeight="1" thickBot="1" x14ac:dyDescent="0.2">
      <c r="A50" s="32"/>
      <c r="B50" s="33"/>
      <c r="C50" s="33"/>
      <c r="D50" s="33"/>
      <c r="E50" s="33"/>
      <c r="F50" s="39"/>
      <c r="G50" s="115"/>
      <c r="H50" s="33"/>
      <c r="I50" s="33"/>
      <c r="J50" s="33"/>
      <c r="K50" s="33"/>
      <c r="L50" s="105">
        <v>26</v>
      </c>
      <c r="M50" s="127" t="s">
        <v>99</v>
      </c>
      <c r="N50" s="107"/>
      <c r="O50" s="107"/>
      <c r="P50" s="107"/>
      <c r="Q50" s="128"/>
      <c r="R50" s="129">
        <f>R47+R48+R49</f>
        <v>0</v>
      </c>
      <c r="S50" s="130"/>
    </row>
    <row r="51" spans="1:19" ht="20.25" customHeight="1" x14ac:dyDescent="0.2">
      <c r="A51" s="117" t="s">
        <v>96</v>
      </c>
      <c r="B51" s="51"/>
      <c r="C51" s="51"/>
      <c r="D51" s="51"/>
      <c r="E51" s="51"/>
      <c r="F51" s="52"/>
      <c r="G51" s="118" t="s">
        <v>97</v>
      </c>
      <c r="H51" s="51"/>
      <c r="I51" s="51"/>
      <c r="J51" s="51"/>
      <c r="K51" s="51"/>
      <c r="L51" s="81" t="s">
        <v>100</v>
      </c>
      <c r="M51" s="68"/>
      <c r="N51" s="83" t="s">
        <v>101</v>
      </c>
      <c r="O51" s="67"/>
      <c r="P51" s="67"/>
      <c r="Q51" s="67"/>
      <c r="R51" s="131"/>
      <c r="S51" s="70"/>
    </row>
    <row r="52" spans="1:19" ht="20.25" customHeight="1" x14ac:dyDescent="0.15">
      <c r="A52" s="123" t="s">
        <v>54</v>
      </c>
      <c r="B52" s="45"/>
      <c r="C52" s="45"/>
      <c r="D52" s="45"/>
      <c r="E52" s="45"/>
      <c r="F52" s="36"/>
      <c r="G52" s="124"/>
      <c r="H52" s="45"/>
      <c r="I52" s="45"/>
      <c r="J52" s="45"/>
      <c r="K52" s="45"/>
      <c r="L52" s="87">
        <v>27</v>
      </c>
      <c r="M52" s="92" t="s">
        <v>102</v>
      </c>
      <c r="N52" s="55"/>
      <c r="O52" s="55"/>
      <c r="P52" s="55"/>
      <c r="Q52" s="49"/>
      <c r="R52" s="90">
        <v>0</v>
      </c>
      <c r="S52" s="91"/>
    </row>
    <row r="53" spans="1:19" ht="20.25" customHeight="1" x14ac:dyDescent="0.15">
      <c r="A53" s="32"/>
      <c r="B53" s="33"/>
      <c r="C53" s="33"/>
      <c r="D53" s="33"/>
      <c r="E53" s="33"/>
      <c r="F53" s="39"/>
      <c r="G53" s="115"/>
      <c r="H53" s="33"/>
      <c r="I53" s="33"/>
      <c r="J53" s="33"/>
      <c r="K53" s="33"/>
      <c r="L53" s="87">
        <v>28</v>
      </c>
      <c r="M53" s="92" t="s">
        <v>103</v>
      </c>
      <c r="N53" s="55"/>
      <c r="O53" s="55"/>
      <c r="P53" s="55"/>
      <c r="Q53" s="49"/>
      <c r="R53" s="90">
        <v>0</v>
      </c>
      <c r="S53" s="91"/>
    </row>
    <row r="54" spans="1:19" ht="20.25" customHeight="1" x14ac:dyDescent="0.2">
      <c r="A54" s="132" t="s">
        <v>96</v>
      </c>
      <c r="B54" s="60"/>
      <c r="C54" s="60"/>
      <c r="D54" s="60"/>
      <c r="E54" s="60"/>
      <c r="F54" s="133"/>
      <c r="G54" s="134" t="s">
        <v>97</v>
      </c>
      <c r="H54" s="60"/>
      <c r="I54" s="60"/>
      <c r="J54" s="60"/>
      <c r="K54" s="60"/>
      <c r="L54" s="105">
        <v>29</v>
      </c>
      <c r="M54" s="106" t="s">
        <v>104</v>
      </c>
      <c r="N54" s="107"/>
      <c r="O54" s="107"/>
      <c r="P54" s="107"/>
      <c r="Q54" s="108"/>
      <c r="R54" s="74">
        <v>0</v>
      </c>
      <c r="S54" s="135"/>
    </row>
  </sheetData>
  <mergeCells count="4">
    <mergeCell ref="E5:J5"/>
    <mergeCell ref="E7:J7"/>
    <mergeCell ref="E9:J9"/>
    <mergeCell ref="P9:R9"/>
  </mergeCells>
  <printOptions horizontalCentered="1" verticalCentered="1"/>
  <pageMargins left="0.39370078740157483" right="0.39370078740157483" top="0.78740157480314965" bottom="0.78740157480314965" header="0" footer="0"/>
  <pageSetup paperSize="9" orientation="portrait" blackAndWhite="1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opLeftCell="A61" workbookViewId="0">
      <selection activeCell="I73" sqref="I73"/>
    </sheetView>
  </sheetViews>
  <sheetFormatPr defaultRowHeight="11.25" customHeight="1" x14ac:dyDescent="0.15"/>
  <cols>
    <col min="1" max="1" width="6.5" style="24" customWidth="1"/>
    <col min="2" max="2" width="5.1640625" style="24" customWidth="1"/>
    <col min="3" max="3" width="5.5" style="24" customWidth="1"/>
    <col min="4" max="4" width="12.5" style="24" customWidth="1"/>
    <col min="5" max="5" width="11" style="206" bestFit="1" customWidth="1"/>
    <col min="6" max="6" width="64.83203125" style="24" customWidth="1"/>
    <col min="7" max="7" width="5.5" style="24" customWidth="1"/>
    <col min="8" max="8" width="11.5" style="24" customWidth="1"/>
    <col min="9" max="9" width="11.33203125" style="24" customWidth="1"/>
    <col min="10" max="10" width="15.83203125" style="24" customWidth="1"/>
    <col min="11" max="11" width="12.33203125" style="24" hidden="1" customWidth="1"/>
    <col min="12" max="12" width="12.6640625" style="24" hidden="1" customWidth="1"/>
    <col min="13" max="13" width="11.33203125" style="24" hidden="1" customWidth="1"/>
    <col min="14" max="14" width="13.5" style="24" hidden="1" customWidth="1"/>
    <col min="15" max="15" width="6.1640625" style="24" customWidth="1"/>
    <col min="16" max="16" width="8.1640625" style="24" hidden="1" customWidth="1"/>
    <col min="17" max="17" width="8.5" style="24" hidden="1" customWidth="1"/>
    <col min="18" max="20" width="10.6640625" style="24" hidden="1" customWidth="1"/>
    <col min="21" max="21" width="0" style="24" hidden="1" customWidth="1"/>
    <col min="22" max="16384" width="9.33203125" style="24"/>
  </cols>
  <sheetData>
    <row r="1" spans="1:22" ht="18" customHeight="1" x14ac:dyDescent="0.25">
      <c r="A1" s="136" t="s">
        <v>105</v>
      </c>
      <c r="B1" s="137"/>
      <c r="C1" s="137"/>
      <c r="D1" s="137"/>
      <c r="E1" s="202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  <c r="R1" s="137"/>
      <c r="S1" s="137"/>
      <c r="T1" s="137"/>
      <c r="U1" s="137"/>
    </row>
    <row r="2" spans="1:22" ht="11.25" customHeight="1" x14ac:dyDescent="0.2">
      <c r="A2" s="139" t="s">
        <v>1</v>
      </c>
      <c r="B2" s="140"/>
      <c r="C2" s="140" t="str">
        <f>'SO03 KL'!E5</f>
        <v>Bruntál - ALFA PLASTIK - TG2 - projekt sanace</v>
      </c>
      <c r="D2" s="140"/>
      <c r="E2" s="203"/>
      <c r="F2" s="140"/>
      <c r="G2" s="140"/>
      <c r="H2" s="140"/>
      <c r="I2" s="140"/>
      <c r="J2" s="140"/>
      <c r="K2" s="140"/>
      <c r="L2" s="140"/>
      <c r="M2" s="137"/>
      <c r="N2" s="137"/>
      <c r="O2" s="137"/>
      <c r="P2" s="138"/>
      <c r="Q2" s="138"/>
      <c r="R2" s="137"/>
      <c r="S2" s="137"/>
      <c r="T2" s="137"/>
      <c r="U2" s="137"/>
    </row>
    <row r="3" spans="1:22" ht="11.25" customHeight="1" x14ac:dyDescent="0.2">
      <c r="A3" s="139" t="s">
        <v>106</v>
      </c>
      <c r="B3" s="140"/>
      <c r="C3" s="140" t="str">
        <f>'SO03 KL'!E7</f>
        <v xml:space="preserve">    SO 03 Ohnisko nástrojárna   </v>
      </c>
      <c r="D3" s="140"/>
      <c r="E3" s="203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38"/>
      <c r="Q3" s="138"/>
      <c r="R3" s="137"/>
      <c r="S3" s="137"/>
      <c r="T3" s="137"/>
      <c r="U3" s="137"/>
    </row>
    <row r="4" spans="1:22" ht="11.25" customHeight="1" x14ac:dyDescent="0.2">
      <c r="A4" s="139" t="s">
        <v>107</v>
      </c>
      <c r="B4" s="140"/>
      <c r="C4" s="140" t="str">
        <f>'SO03 KL'!E9</f>
        <v xml:space="preserve"> </v>
      </c>
      <c r="D4" s="140"/>
      <c r="E4" s="203"/>
      <c r="F4" s="140"/>
      <c r="G4" s="140"/>
      <c r="H4" s="140"/>
      <c r="I4" s="140"/>
      <c r="J4" s="140"/>
      <c r="K4" s="140"/>
      <c r="L4" s="140"/>
      <c r="M4" s="137"/>
      <c r="N4" s="137"/>
      <c r="O4" s="137"/>
      <c r="P4" s="138"/>
      <c r="Q4" s="138"/>
      <c r="R4" s="137"/>
      <c r="S4" s="137"/>
      <c r="T4" s="137"/>
      <c r="U4" s="137"/>
    </row>
    <row r="5" spans="1:22" ht="11.25" customHeight="1" x14ac:dyDescent="0.2">
      <c r="A5" s="140" t="s">
        <v>108</v>
      </c>
      <c r="B5" s="140"/>
      <c r="C5" s="140" t="str">
        <f>'SO03 KL'!P5</f>
        <v xml:space="preserve"> </v>
      </c>
      <c r="D5" s="140"/>
      <c r="E5" s="203"/>
      <c r="F5" s="140"/>
      <c r="G5" s="140"/>
      <c r="H5" s="140"/>
      <c r="I5" s="140"/>
      <c r="J5" s="140"/>
      <c r="K5" s="140"/>
      <c r="L5" s="140"/>
      <c r="M5" s="137"/>
      <c r="N5" s="137"/>
      <c r="O5" s="137"/>
      <c r="P5" s="138"/>
      <c r="Q5" s="138"/>
      <c r="R5" s="137"/>
      <c r="S5" s="137"/>
      <c r="T5" s="137"/>
      <c r="U5" s="137"/>
    </row>
    <row r="6" spans="1:22" ht="6" customHeight="1" x14ac:dyDescent="0.2">
      <c r="A6" s="140"/>
      <c r="B6" s="140"/>
      <c r="C6" s="140"/>
      <c r="D6" s="140"/>
      <c r="E6" s="203"/>
      <c r="F6" s="140"/>
      <c r="G6" s="140"/>
      <c r="H6" s="140"/>
      <c r="I6" s="140"/>
      <c r="J6" s="140"/>
      <c r="K6" s="140"/>
      <c r="L6" s="140"/>
      <c r="M6" s="137"/>
      <c r="N6" s="137"/>
      <c r="O6" s="137"/>
      <c r="P6" s="138"/>
      <c r="Q6" s="138"/>
      <c r="R6" s="137"/>
      <c r="S6" s="137"/>
      <c r="T6" s="137"/>
      <c r="U6" s="137"/>
    </row>
    <row r="7" spans="1:22" ht="11.25" customHeight="1" x14ac:dyDescent="0.2">
      <c r="A7" s="140" t="s">
        <v>4</v>
      </c>
      <c r="B7" s="140"/>
      <c r="C7" s="140" t="str">
        <f>'SO03 KL'!E26</f>
        <v>Alfa Plastik, a.s.</v>
      </c>
      <c r="D7" s="140"/>
      <c r="E7" s="203"/>
      <c r="F7" s="140"/>
      <c r="G7" s="140"/>
      <c r="H7" s="140"/>
      <c r="I7" s="140"/>
      <c r="J7" s="140"/>
      <c r="K7" s="140"/>
      <c r="L7" s="140"/>
      <c r="M7" s="137"/>
      <c r="N7" s="137"/>
      <c r="O7" s="137"/>
      <c r="P7" s="138"/>
      <c r="Q7" s="138"/>
      <c r="R7" s="137"/>
      <c r="S7" s="137"/>
      <c r="T7" s="137"/>
      <c r="U7" s="137"/>
    </row>
    <row r="8" spans="1:22" ht="11.25" customHeight="1" x14ac:dyDescent="0.2">
      <c r="A8" s="140" t="s">
        <v>6</v>
      </c>
      <c r="B8" s="140"/>
      <c r="C8" s="140" t="str">
        <f>'SO03 KL'!E28</f>
        <v xml:space="preserve"> </v>
      </c>
      <c r="D8" s="140"/>
      <c r="E8" s="203"/>
      <c r="F8" s="140"/>
      <c r="G8" s="140"/>
      <c r="H8" s="140"/>
      <c r="I8" s="140"/>
      <c r="J8" s="140"/>
      <c r="K8" s="140"/>
      <c r="L8" s="140"/>
      <c r="M8" s="137"/>
      <c r="N8" s="137"/>
      <c r="O8" s="137"/>
      <c r="P8" s="138"/>
      <c r="Q8" s="138"/>
      <c r="R8" s="137"/>
      <c r="S8" s="137"/>
      <c r="T8" s="137"/>
      <c r="U8" s="137"/>
    </row>
    <row r="9" spans="1:22" ht="11.25" customHeight="1" x14ac:dyDescent="0.2">
      <c r="A9" s="140" t="s">
        <v>2</v>
      </c>
      <c r="B9" s="140"/>
      <c r="C9" s="140" t="s">
        <v>58</v>
      </c>
      <c r="D9" s="140"/>
      <c r="E9" s="203"/>
      <c r="F9" s="140"/>
      <c r="G9" s="140"/>
      <c r="H9" s="140"/>
      <c r="I9" s="140"/>
      <c r="J9" s="140"/>
      <c r="K9" s="140"/>
      <c r="L9" s="140"/>
      <c r="M9" s="137"/>
      <c r="N9" s="137"/>
      <c r="O9" s="137"/>
      <c r="P9" s="138"/>
      <c r="Q9" s="138"/>
      <c r="R9" s="137"/>
      <c r="S9" s="137"/>
      <c r="T9" s="137"/>
      <c r="U9" s="137"/>
    </row>
    <row r="10" spans="1:22" ht="5.25" customHeight="1" x14ac:dyDescent="0.2">
      <c r="A10" s="137"/>
      <c r="B10" s="137"/>
      <c r="C10" s="137"/>
      <c r="D10" s="137"/>
      <c r="E10" s="20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38"/>
      <c r="R10" s="137"/>
      <c r="S10" s="137"/>
      <c r="T10" s="137"/>
      <c r="U10" s="137"/>
    </row>
    <row r="11" spans="1:22" ht="21.75" customHeight="1" x14ac:dyDescent="0.2">
      <c r="A11" s="141" t="s">
        <v>109</v>
      </c>
      <c r="B11" s="142" t="s">
        <v>110</v>
      </c>
      <c r="C11" s="142" t="s">
        <v>111</v>
      </c>
      <c r="D11" s="207" t="s">
        <v>614</v>
      </c>
      <c r="E11" s="142" t="s">
        <v>112</v>
      </c>
      <c r="F11" s="142" t="s">
        <v>113</v>
      </c>
      <c r="G11" s="142" t="s">
        <v>114</v>
      </c>
      <c r="H11" s="142" t="s">
        <v>115</v>
      </c>
      <c r="I11" s="142" t="s">
        <v>116</v>
      </c>
      <c r="J11" s="142" t="s">
        <v>117</v>
      </c>
      <c r="K11" s="142" t="s">
        <v>118</v>
      </c>
      <c r="L11" s="142" t="s">
        <v>119</v>
      </c>
      <c r="M11" s="142" t="s">
        <v>120</v>
      </c>
      <c r="N11" s="142" t="s">
        <v>121</v>
      </c>
      <c r="O11" s="142" t="s">
        <v>122</v>
      </c>
      <c r="P11" s="143" t="s">
        <v>123</v>
      </c>
      <c r="Q11" s="144" t="s">
        <v>124</v>
      </c>
      <c r="R11" s="142"/>
      <c r="S11" s="142"/>
      <c r="T11" s="142"/>
      <c r="U11" s="145" t="s">
        <v>125</v>
      </c>
      <c r="V11" s="146"/>
    </row>
    <row r="12" spans="1:22" ht="11.25" customHeight="1" x14ac:dyDescent="0.2">
      <c r="A12" s="147">
        <v>1</v>
      </c>
      <c r="B12" s="148">
        <v>2</v>
      </c>
      <c r="C12" s="148">
        <v>3</v>
      </c>
      <c r="D12" s="148"/>
      <c r="E12" s="148">
        <v>4</v>
      </c>
      <c r="F12" s="148">
        <v>5</v>
      </c>
      <c r="G12" s="148">
        <v>6</v>
      </c>
      <c r="H12" s="148">
        <v>7</v>
      </c>
      <c r="I12" s="148">
        <v>8</v>
      </c>
      <c r="J12" s="148">
        <v>9</v>
      </c>
      <c r="K12" s="148"/>
      <c r="L12" s="148"/>
      <c r="M12" s="148"/>
      <c r="N12" s="148"/>
      <c r="O12" s="148">
        <v>10</v>
      </c>
      <c r="P12" s="149">
        <v>11</v>
      </c>
      <c r="Q12" s="150">
        <v>12</v>
      </c>
      <c r="R12" s="148"/>
      <c r="S12" s="148"/>
      <c r="T12" s="148"/>
      <c r="U12" s="151">
        <v>11</v>
      </c>
      <c r="V12" s="146"/>
    </row>
    <row r="13" spans="1:22" ht="3.75" customHeight="1" x14ac:dyDescent="0.2">
      <c r="A13" s="137"/>
      <c r="B13" s="137"/>
      <c r="C13" s="137"/>
      <c r="D13" s="137"/>
      <c r="E13" s="202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52"/>
      <c r="R13" s="137"/>
      <c r="S13" s="137"/>
      <c r="T13" s="137"/>
      <c r="U13" s="137"/>
    </row>
    <row r="14" spans="1:22" s="153" customFormat="1" ht="12.75" customHeight="1" x14ac:dyDescent="0.15">
      <c r="A14" s="163"/>
      <c r="B14" s="164" t="s">
        <v>93</v>
      </c>
      <c r="C14" s="163"/>
      <c r="D14" s="163"/>
      <c r="E14" s="164" t="s">
        <v>74</v>
      </c>
      <c r="F14" s="163" t="s">
        <v>193</v>
      </c>
      <c r="G14" s="163"/>
      <c r="H14" s="163"/>
      <c r="I14" s="163"/>
      <c r="J14" s="165">
        <f>J15+J29+J35+J39+J45+J59+J70</f>
        <v>0</v>
      </c>
      <c r="K14" s="163"/>
      <c r="L14" s="166">
        <f>L15+L29+L35+L39+L45+L59+L70</f>
        <v>528.62316286999999</v>
      </c>
      <c r="M14" s="163"/>
      <c r="N14" s="166">
        <f>N15+N29+N35+N39+N45+N59+N70</f>
        <v>742.67200000000003</v>
      </c>
      <c r="O14" s="163"/>
      <c r="Q14" s="154" t="s">
        <v>127</v>
      </c>
    </row>
    <row r="15" spans="1:22" s="153" customFormat="1" ht="12.75" customHeight="1" x14ac:dyDescent="0.15">
      <c r="A15" s="173"/>
      <c r="B15" s="182" t="s">
        <v>93</v>
      </c>
      <c r="C15" s="173"/>
      <c r="D15" s="209" t="s">
        <v>615</v>
      </c>
      <c r="E15" s="182" t="s">
        <v>128</v>
      </c>
      <c r="F15" s="183" t="s">
        <v>194</v>
      </c>
      <c r="G15" s="173"/>
      <c r="H15" s="173"/>
      <c r="I15" s="173"/>
      <c r="J15" s="184">
        <f>SUM(J16:J28)</f>
        <v>0</v>
      </c>
      <c r="K15" s="173"/>
      <c r="L15" s="185">
        <f>SUM(L16:L28)</f>
        <v>0.39704</v>
      </c>
      <c r="M15" s="173"/>
      <c r="N15" s="185">
        <f>SUM(N16:N28)</f>
        <v>470.40000000000003</v>
      </c>
      <c r="O15" s="173"/>
      <c r="Q15" s="160" t="s">
        <v>128</v>
      </c>
    </row>
    <row r="16" spans="1:22" s="33" customFormat="1" ht="13.5" customHeight="1" x14ac:dyDescent="0.15">
      <c r="A16" s="167" t="s">
        <v>128</v>
      </c>
      <c r="B16" s="167" t="s">
        <v>129</v>
      </c>
      <c r="C16" s="167" t="s">
        <v>312</v>
      </c>
      <c r="D16" s="194" t="s">
        <v>615</v>
      </c>
      <c r="E16" s="167" t="s">
        <v>430</v>
      </c>
      <c r="F16" s="168" t="s">
        <v>431</v>
      </c>
      <c r="G16" s="167" t="s">
        <v>210</v>
      </c>
      <c r="H16" s="169">
        <v>40</v>
      </c>
      <c r="I16" s="230"/>
      <c r="J16" s="170">
        <f t="shared" ref="J16:J28" si="0">ROUND(H16*I16,2)</f>
        <v>0</v>
      </c>
      <c r="K16" s="171">
        <v>0</v>
      </c>
      <c r="L16" s="169">
        <f t="shared" ref="L16:L28" si="1">H16*K16</f>
        <v>0</v>
      </c>
      <c r="M16" s="171">
        <v>0.24</v>
      </c>
      <c r="N16" s="169">
        <f t="shared" ref="N16:N28" si="2">H16*M16</f>
        <v>9.6</v>
      </c>
      <c r="O16" s="172">
        <v>21</v>
      </c>
      <c r="P16" s="155">
        <v>4</v>
      </c>
      <c r="Q16" s="33" t="s">
        <v>133</v>
      </c>
    </row>
    <row r="17" spans="1:17" s="33" customFormat="1" ht="24" customHeight="1" x14ac:dyDescent="0.15">
      <c r="A17" s="167" t="s">
        <v>133</v>
      </c>
      <c r="B17" s="167" t="s">
        <v>129</v>
      </c>
      <c r="C17" s="167" t="s">
        <v>312</v>
      </c>
      <c r="D17" s="194" t="s">
        <v>615</v>
      </c>
      <c r="E17" s="167" t="s">
        <v>432</v>
      </c>
      <c r="F17" s="168" t="s">
        <v>433</v>
      </c>
      <c r="G17" s="167" t="s">
        <v>210</v>
      </c>
      <c r="H17" s="169">
        <v>1800</v>
      </c>
      <c r="I17" s="230"/>
      <c r="J17" s="170">
        <f t="shared" si="0"/>
        <v>0</v>
      </c>
      <c r="K17" s="171">
        <v>2.1000000000000001E-4</v>
      </c>
      <c r="L17" s="169">
        <f t="shared" si="1"/>
        <v>0.378</v>
      </c>
      <c r="M17" s="171">
        <v>0.25600000000000001</v>
      </c>
      <c r="N17" s="169">
        <f t="shared" si="2"/>
        <v>460.8</v>
      </c>
      <c r="O17" s="172">
        <v>21</v>
      </c>
      <c r="P17" s="155">
        <v>4</v>
      </c>
      <c r="Q17" s="33" t="s">
        <v>133</v>
      </c>
    </row>
    <row r="18" spans="1:17" s="33" customFormat="1" ht="13.5" customHeight="1" x14ac:dyDescent="0.15">
      <c r="A18" s="167" t="s">
        <v>135</v>
      </c>
      <c r="B18" s="167" t="s">
        <v>129</v>
      </c>
      <c r="C18" s="167" t="s">
        <v>32</v>
      </c>
      <c r="D18" s="194" t="s">
        <v>615</v>
      </c>
      <c r="E18" s="167" t="s">
        <v>195</v>
      </c>
      <c r="F18" s="168" t="s">
        <v>196</v>
      </c>
      <c r="G18" s="167" t="s">
        <v>197</v>
      </c>
      <c r="H18" s="169">
        <v>480</v>
      </c>
      <c r="I18" s="230"/>
      <c r="J18" s="170">
        <f t="shared" si="0"/>
        <v>0</v>
      </c>
      <c r="K18" s="171">
        <v>0</v>
      </c>
      <c r="L18" s="169">
        <f t="shared" si="1"/>
        <v>0</v>
      </c>
      <c r="M18" s="171">
        <v>0</v>
      </c>
      <c r="N18" s="169">
        <f t="shared" si="2"/>
        <v>0</v>
      </c>
      <c r="O18" s="172">
        <v>21</v>
      </c>
      <c r="P18" s="155">
        <v>4</v>
      </c>
      <c r="Q18" s="33" t="s">
        <v>133</v>
      </c>
    </row>
    <row r="19" spans="1:17" s="33" customFormat="1" ht="13.5" customHeight="1" x14ac:dyDescent="0.15">
      <c r="A19" s="167" t="s">
        <v>137</v>
      </c>
      <c r="B19" s="167" t="s">
        <v>129</v>
      </c>
      <c r="C19" s="167" t="s">
        <v>32</v>
      </c>
      <c r="D19" s="194" t="s">
        <v>615</v>
      </c>
      <c r="E19" s="167" t="s">
        <v>198</v>
      </c>
      <c r="F19" s="168" t="s">
        <v>199</v>
      </c>
      <c r="G19" s="167" t="s">
        <v>200</v>
      </c>
      <c r="H19" s="169">
        <v>20</v>
      </c>
      <c r="I19" s="230"/>
      <c r="J19" s="170">
        <f t="shared" si="0"/>
        <v>0</v>
      </c>
      <c r="K19" s="171">
        <v>0</v>
      </c>
      <c r="L19" s="169">
        <f t="shared" si="1"/>
        <v>0</v>
      </c>
      <c r="M19" s="171">
        <v>0</v>
      </c>
      <c r="N19" s="169">
        <f t="shared" si="2"/>
        <v>0</v>
      </c>
      <c r="O19" s="172">
        <v>21</v>
      </c>
      <c r="P19" s="155">
        <v>4</v>
      </c>
      <c r="Q19" s="33" t="s">
        <v>133</v>
      </c>
    </row>
    <row r="20" spans="1:17" s="33" customFormat="1" ht="13.5" customHeight="1" x14ac:dyDescent="0.15">
      <c r="A20" s="167" t="s">
        <v>138</v>
      </c>
      <c r="B20" s="167" t="s">
        <v>129</v>
      </c>
      <c r="C20" s="167" t="s">
        <v>32</v>
      </c>
      <c r="D20" s="194" t="s">
        <v>615</v>
      </c>
      <c r="E20" s="167" t="s">
        <v>204</v>
      </c>
      <c r="F20" s="168" t="s">
        <v>205</v>
      </c>
      <c r="G20" s="167" t="s">
        <v>203</v>
      </c>
      <c r="H20" s="169">
        <v>122</v>
      </c>
      <c r="I20" s="230"/>
      <c r="J20" s="170">
        <f t="shared" si="0"/>
        <v>0</v>
      </c>
      <c r="K20" s="171">
        <v>0</v>
      </c>
      <c r="L20" s="169">
        <f t="shared" si="1"/>
        <v>0</v>
      </c>
      <c r="M20" s="171">
        <v>0</v>
      </c>
      <c r="N20" s="169">
        <f t="shared" si="2"/>
        <v>0</v>
      </c>
      <c r="O20" s="172">
        <v>21</v>
      </c>
      <c r="P20" s="155">
        <v>4</v>
      </c>
      <c r="Q20" s="33" t="s">
        <v>133</v>
      </c>
    </row>
    <row r="21" spans="1:17" s="33" customFormat="1" ht="13.5" customHeight="1" x14ac:dyDescent="0.15">
      <c r="A21" s="167" t="s">
        <v>141</v>
      </c>
      <c r="B21" s="167" t="s">
        <v>129</v>
      </c>
      <c r="C21" s="167" t="s">
        <v>32</v>
      </c>
      <c r="D21" s="194" t="s">
        <v>615</v>
      </c>
      <c r="E21" s="167" t="s">
        <v>206</v>
      </c>
      <c r="F21" s="168" t="s">
        <v>207</v>
      </c>
      <c r="G21" s="167" t="s">
        <v>203</v>
      </c>
      <c r="H21" s="169">
        <v>122</v>
      </c>
      <c r="I21" s="230"/>
      <c r="J21" s="170">
        <f t="shared" si="0"/>
        <v>0</v>
      </c>
      <c r="K21" s="171">
        <v>0</v>
      </c>
      <c r="L21" s="169">
        <f t="shared" si="1"/>
        <v>0</v>
      </c>
      <c r="M21" s="171">
        <v>0</v>
      </c>
      <c r="N21" s="169">
        <f t="shared" si="2"/>
        <v>0</v>
      </c>
      <c r="O21" s="172">
        <v>21</v>
      </c>
      <c r="P21" s="155">
        <v>4</v>
      </c>
      <c r="Q21" s="33" t="s">
        <v>133</v>
      </c>
    </row>
    <row r="22" spans="1:17" s="33" customFormat="1" ht="13.5" customHeight="1" x14ac:dyDescent="0.15">
      <c r="A22" s="167" t="s">
        <v>144</v>
      </c>
      <c r="B22" s="167" t="s">
        <v>129</v>
      </c>
      <c r="C22" s="167" t="s">
        <v>32</v>
      </c>
      <c r="D22" s="194" t="s">
        <v>615</v>
      </c>
      <c r="E22" s="167" t="s">
        <v>434</v>
      </c>
      <c r="F22" s="168" t="s">
        <v>435</v>
      </c>
      <c r="G22" s="167" t="s">
        <v>210</v>
      </c>
      <c r="H22" s="169">
        <v>22.4</v>
      </c>
      <c r="I22" s="230"/>
      <c r="J22" s="170">
        <f t="shared" si="0"/>
        <v>0</v>
      </c>
      <c r="K22" s="171">
        <v>8.4999999999999995E-4</v>
      </c>
      <c r="L22" s="169">
        <f t="shared" si="1"/>
        <v>1.9039999999999998E-2</v>
      </c>
      <c r="M22" s="171">
        <v>0</v>
      </c>
      <c r="N22" s="169">
        <f t="shared" si="2"/>
        <v>0</v>
      </c>
      <c r="O22" s="172">
        <v>21</v>
      </c>
      <c r="P22" s="155">
        <v>4</v>
      </c>
      <c r="Q22" s="33" t="s">
        <v>133</v>
      </c>
    </row>
    <row r="23" spans="1:17" s="33" customFormat="1" ht="13.5" customHeight="1" x14ac:dyDescent="0.15">
      <c r="A23" s="167" t="s">
        <v>147</v>
      </c>
      <c r="B23" s="167" t="s">
        <v>129</v>
      </c>
      <c r="C23" s="167" t="s">
        <v>32</v>
      </c>
      <c r="D23" s="194" t="s">
        <v>615</v>
      </c>
      <c r="E23" s="167" t="s">
        <v>436</v>
      </c>
      <c r="F23" s="168" t="s">
        <v>437</v>
      </c>
      <c r="G23" s="167" t="s">
        <v>210</v>
      </c>
      <c r="H23" s="169">
        <v>22.4</v>
      </c>
      <c r="I23" s="230"/>
      <c r="J23" s="170">
        <f t="shared" si="0"/>
        <v>0</v>
      </c>
      <c r="K23" s="171">
        <v>0</v>
      </c>
      <c r="L23" s="169">
        <f t="shared" si="1"/>
        <v>0</v>
      </c>
      <c r="M23" s="171">
        <v>0</v>
      </c>
      <c r="N23" s="169">
        <f t="shared" si="2"/>
        <v>0</v>
      </c>
      <c r="O23" s="172">
        <v>21</v>
      </c>
      <c r="P23" s="155">
        <v>4</v>
      </c>
      <c r="Q23" s="33" t="s">
        <v>133</v>
      </c>
    </row>
    <row r="24" spans="1:17" s="33" customFormat="1" ht="13.5" customHeight="1" x14ac:dyDescent="0.15">
      <c r="A24" s="167" t="s">
        <v>150</v>
      </c>
      <c r="B24" s="167" t="s">
        <v>129</v>
      </c>
      <c r="C24" s="167" t="s">
        <v>32</v>
      </c>
      <c r="D24" s="194" t="s">
        <v>615</v>
      </c>
      <c r="E24" s="167" t="s">
        <v>211</v>
      </c>
      <c r="F24" s="168" t="s">
        <v>212</v>
      </c>
      <c r="G24" s="167" t="s">
        <v>203</v>
      </c>
      <c r="H24" s="169">
        <v>271.5</v>
      </c>
      <c r="I24" s="230"/>
      <c r="J24" s="170">
        <f t="shared" si="0"/>
        <v>0</v>
      </c>
      <c r="K24" s="171">
        <v>0</v>
      </c>
      <c r="L24" s="169">
        <f t="shared" si="1"/>
        <v>0</v>
      </c>
      <c r="M24" s="171">
        <v>0</v>
      </c>
      <c r="N24" s="169">
        <f t="shared" si="2"/>
        <v>0</v>
      </c>
      <c r="O24" s="172">
        <v>21</v>
      </c>
      <c r="P24" s="155">
        <v>4</v>
      </c>
      <c r="Q24" s="33" t="s">
        <v>133</v>
      </c>
    </row>
    <row r="25" spans="1:17" s="33" customFormat="1" ht="13.5" customHeight="1" x14ac:dyDescent="0.15">
      <c r="A25" s="167" t="s">
        <v>152</v>
      </c>
      <c r="B25" s="167" t="s">
        <v>129</v>
      </c>
      <c r="C25" s="167" t="s">
        <v>32</v>
      </c>
      <c r="D25" s="194" t="s">
        <v>615</v>
      </c>
      <c r="E25" s="167" t="s">
        <v>213</v>
      </c>
      <c r="F25" s="168" t="s">
        <v>214</v>
      </c>
      <c r="G25" s="167" t="s">
        <v>203</v>
      </c>
      <c r="H25" s="169">
        <v>85</v>
      </c>
      <c r="I25" s="230"/>
      <c r="J25" s="170">
        <f t="shared" si="0"/>
        <v>0</v>
      </c>
      <c r="K25" s="171">
        <v>0</v>
      </c>
      <c r="L25" s="169">
        <f t="shared" si="1"/>
        <v>0</v>
      </c>
      <c r="M25" s="171">
        <v>0</v>
      </c>
      <c r="N25" s="169">
        <f t="shared" si="2"/>
        <v>0</v>
      </c>
      <c r="O25" s="172">
        <v>21</v>
      </c>
      <c r="P25" s="155">
        <v>4</v>
      </c>
      <c r="Q25" s="33" t="s">
        <v>133</v>
      </c>
    </row>
    <row r="26" spans="1:17" s="33" customFormat="1" ht="24" customHeight="1" x14ac:dyDescent="0.15">
      <c r="A26" s="167" t="s">
        <v>155</v>
      </c>
      <c r="B26" s="167" t="s">
        <v>129</v>
      </c>
      <c r="C26" s="167" t="s">
        <v>32</v>
      </c>
      <c r="D26" s="194" t="s">
        <v>615</v>
      </c>
      <c r="E26" s="167" t="s">
        <v>215</v>
      </c>
      <c r="F26" s="168" t="s">
        <v>216</v>
      </c>
      <c r="G26" s="167" t="s">
        <v>203</v>
      </c>
      <c r="H26" s="169">
        <v>850</v>
      </c>
      <c r="I26" s="230"/>
      <c r="J26" s="170">
        <f t="shared" si="0"/>
        <v>0</v>
      </c>
      <c r="K26" s="171">
        <v>0</v>
      </c>
      <c r="L26" s="169">
        <f t="shared" si="1"/>
        <v>0</v>
      </c>
      <c r="M26" s="171">
        <v>0</v>
      </c>
      <c r="N26" s="169">
        <f t="shared" si="2"/>
        <v>0</v>
      </c>
      <c r="O26" s="172">
        <v>21</v>
      </c>
      <c r="P26" s="155">
        <v>4</v>
      </c>
      <c r="Q26" s="33" t="s">
        <v>133</v>
      </c>
    </row>
    <row r="27" spans="1:17" s="33" customFormat="1" ht="13.5" customHeight="1" x14ac:dyDescent="0.15">
      <c r="A27" s="167" t="s">
        <v>156</v>
      </c>
      <c r="B27" s="167" t="s">
        <v>129</v>
      </c>
      <c r="C27" s="167" t="s">
        <v>32</v>
      </c>
      <c r="D27" s="194" t="s">
        <v>615</v>
      </c>
      <c r="E27" s="167" t="s">
        <v>217</v>
      </c>
      <c r="F27" s="168" t="s">
        <v>218</v>
      </c>
      <c r="G27" s="167" t="s">
        <v>203</v>
      </c>
      <c r="H27" s="169">
        <v>122</v>
      </c>
      <c r="I27" s="230"/>
      <c r="J27" s="170">
        <f t="shared" si="0"/>
        <v>0</v>
      </c>
      <c r="K27" s="171">
        <v>0</v>
      </c>
      <c r="L27" s="169">
        <f t="shared" si="1"/>
        <v>0</v>
      </c>
      <c r="M27" s="171">
        <v>0</v>
      </c>
      <c r="N27" s="169">
        <f t="shared" si="2"/>
        <v>0</v>
      </c>
      <c r="O27" s="172">
        <v>21</v>
      </c>
      <c r="P27" s="155">
        <v>4</v>
      </c>
      <c r="Q27" s="33" t="s">
        <v>133</v>
      </c>
    </row>
    <row r="28" spans="1:17" s="33" customFormat="1" ht="13.5" customHeight="1" x14ac:dyDescent="0.15">
      <c r="A28" s="167" t="s">
        <v>158</v>
      </c>
      <c r="B28" s="167" t="s">
        <v>129</v>
      </c>
      <c r="C28" s="167" t="s">
        <v>32</v>
      </c>
      <c r="D28" s="194" t="s">
        <v>615</v>
      </c>
      <c r="E28" s="167" t="s">
        <v>219</v>
      </c>
      <c r="F28" s="168" t="s">
        <v>220</v>
      </c>
      <c r="G28" s="167" t="s">
        <v>203</v>
      </c>
      <c r="H28" s="169">
        <v>122</v>
      </c>
      <c r="I28" s="230"/>
      <c r="J28" s="170">
        <f t="shared" si="0"/>
        <v>0</v>
      </c>
      <c r="K28" s="171">
        <v>0</v>
      </c>
      <c r="L28" s="169">
        <f t="shared" si="1"/>
        <v>0</v>
      </c>
      <c r="M28" s="171">
        <v>0</v>
      </c>
      <c r="N28" s="169">
        <f t="shared" si="2"/>
        <v>0</v>
      </c>
      <c r="O28" s="172">
        <v>21</v>
      </c>
      <c r="P28" s="155">
        <v>4</v>
      </c>
      <c r="Q28" s="33" t="s">
        <v>133</v>
      </c>
    </row>
    <row r="29" spans="1:17" s="153" customFormat="1" ht="12.75" customHeight="1" x14ac:dyDescent="0.15">
      <c r="A29" s="173"/>
      <c r="B29" s="182" t="s">
        <v>93</v>
      </c>
      <c r="C29" s="173"/>
      <c r="D29" s="209" t="s">
        <v>620</v>
      </c>
      <c r="E29" s="182" t="s">
        <v>133</v>
      </c>
      <c r="F29" s="183" t="s">
        <v>380</v>
      </c>
      <c r="G29" s="173"/>
      <c r="H29" s="173"/>
      <c r="I29" s="173"/>
      <c r="J29" s="184">
        <f>SUM(J30:J34)</f>
        <v>0</v>
      </c>
      <c r="K29" s="173"/>
      <c r="L29" s="185">
        <f>SUM(L30:L34)</f>
        <v>10.325756870000001</v>
      </c>
      <c r="M29" s="173"/>
      <c r="N29" s="185">
        <f>SUM(N30:N34)</f>
        <v>0</v>
      </c>
      <c r="O29" s="173"/>
      <c r="Q29" s="160" t="s">
        <v>128</v>
      </c>
    </row>
    <row r="30" spans="1:17" s="33" customFormat="1" ht="13.5" customHeight="1" x14ac:dyDescent="0.15">
      <c r="A30" s="167" t="s">
        <v>159</v>
      </c>
      <c r="B30" s="167" t="s">
        <v>129</v>
      </c>
      <c r="C30" s="167" t="s">
        <v>145</v>
      </c>
      <c r="D30" s="167" t="s">
        <v>620</v>
      </c>
      <c r="E30" s="167" t="s">
        <v>381</v>
      </c>
      <c r="F30" s="168" t="s">
        <v>382</v>
      </c>
      <c r="G30" s="167" t="s">
        <v>203</v>
      </c>
      <c r="H30" s="169">
        <v>2.988</v>
      </c>
      <c r="I30" s="230"/>
      <c r="J30" s="170">
        <f>ROUND(H30*I30,2)</f>
        <v>0</v>
      </c>
      <c r="K30" s="171">
        <v>2.45329</v>
      </c>
      <c r="L30" s="169">
        <f>H30*K30</f>
        <v>7.3304305200000002</v>
      </c>
      <c r="M30" s="171">
        <v>0</v>
      </c>
      <c r="N30" s="169">
        <f>H30*M30</f>
        <v>0</v>
      </c>
      <c r="O30" s="172">
        <v>21</v>
      </c>
      <c r="P30" s="155">
        <v>4</v>
      </c>
      <c r="Q30" s="33" t="s">
        <v>133</v>
      </c>
    </row>
    <row r="31" spans="1:17" s="33" customFormat="1" ht="13.5" customHeight="1" x14ac:dyDescent="0.15">
      <c r="A31" s="167" t="s">
        <v>160</v>
      </c>
      <c r="B31" s="167" t="s">
        <v>129</v>
      </c>
      <c r="C31" s="167" t="s">
        <v>145</v>
      </c>
      <c r="D31" s="167" t="s">
        <v>620</v>
      </c>
      <c r="E31" s="167" t="s">
        <v>383</v>
      </c>
      <c r="F31" s="168" t="s">
        <v>384</v>
      </c>
      <c r="G31" s="167" t="s">
        <v>210</v>
      </c>
      <c r="H31" s="169">
        <v>13.28</v>
      </c>
      <c r="I31" s="230"/>
      <c r="J31" s="170">
        <f>ROUND(H31*I31,2)</f>
        <v>0</v>
      </c>
      <c r="K31" s="171">
        <v>1.0300000000000001E-3</v>
      </c>
      <c r="L31" s="169">
        <f>H31*K31</f>
        <v>1.36784E-2</v>
      </c>
      <c r="M31" s="171">
        <v>0</v>
      </c>
      <c r="N31" s="169">
        <f>H31*M31</f>
        <v>0</v>
      </c>
      <c r="O31" s="172">
        <v>21</v>
      </c>
      <c r="P31" s="155">
        <v>4</v>
      </c>
      <c r="Q31" s="33" t="s">
        <v>133</v>
      </c>
    </row>
    <row r="32" spans="1:17" s="33" customFormat="1" ht="13.5" customHeight="1" x14ac:dyDescent="0.15">
      <c r="A32" s="167" t="s">
        <v>162</v>
      </c>
      <c r="B32" s="167" t="s">
        <v>129</v>
      </c>
      <c r="C32" s="167" t="s">
        <v>145</v>
      </c>
      <c r="D32" s="167" t="s">
        <v>620</v>
      </c>
      <c r="E32" s="167" t="s">
        <v>385</v>
      </c>
      <c r="F32" s="168" t="s">
        <v>386</v>
      </c>
      <c r="G32" s="167" t="s">
        <v>210</v>
      </c>
      <c r="H32" s="169">
        <v>13.28</v>
      </c>
      <c r="I32" s="230"/>
      <c r="J32" s="170">
        <f>ROUND(H32*I32,2)</f>
        <v>0</v>
      </c>
      <c r="K32" s="171">
        <v>0</v>
      </c>
      <c r="L32" s="169">
        <f>H32*K32</f>
        <v>0</v>
      </c>
      <c r="M32" s="171">
        <v>0</v>
      </c>
      <c r="N32" s="169">
        <f>H32*M32</f>
        <v>0</v>
      </c>
      <c r="O32" s="172">
        <v>21</v>
      </c>
      <c r="P32" s="155">
        <v>4</v>
      </c>
      <c r="Q32" s="33" t="s">
        <v>133</v>
      </c>
    </row>
    <row r="33" spans="1:17" s="33" customFormat="1" ht="13.5" customHeight="1" x14ac:dyDescent="0.15">
      <c r="A33" s="167" t="s">
        <v>164</v>
      </c>
      <c r="B33" s="167" t="s">
        <v>129</v>
      </c>
      <c r="C33" s="167" t="s">
        <v>145</v>
      </c>
      <c r="D33" s="167" t="s">
        <v>620</v>
      </c>
      <c r="E33" s="167" t="s">
        <v>387</v>
      </c>
      <c r="F33" s="168" t="s">
        <v>388</v>
      </c>
      <c r="G33" s="167" t="s">
        <v>315</v>
      </c>
      <c r="H33" s="169">
        <v>2.6349999999999998</v>
      </c>
      <c r="I33" s="230"/>
      <c r="J33" s="170">
        <f>ROUND(H33*I33,2)</f>
        <v>0</v>
      </c>
      <c r="K33" s="171">
        <v>1.0601700000000001</v>
      </c>
      <c r="L33" s="169">
        <f>H33*K33</f>
        <v>2.7935479499999998</v>
      </c>
      <c r="M33" s="171">
        <v>0</v>
      </c>
      <c r="N33" s="169">
        <f>H33*M33</f>
        <v>0</v>
      </c>
      <c r="O33" s="172">
        <v>21</v>
      </c>
      <c r="P33" s="155">
        <v>4</v>
      </c>
      <c r="Q33" s="33" t="s">
        <v>133</v>
      </c>
    </row>
    <row r="34" spans="1:17" s="33" customFormat="1" ht="13.5" customHeight="1" x14ac:dyDescent="0.15">
      <c r="A34" s="167" t="s">
        <v>166</v>
      </c>
      <c r="B34" s="167" t="s">
        <v>129</v>
      </c>
      <c r="C34" s="167" t="s">
        <v>33</v>
      </c>
      <c r="D34" s="167" t="s">
        <v>620</v>
      </c>
      <c r="E34" s="167" t="s">
        <v>389</v>
      </c>
      <c r="F34" s="168" t="s">
        <v>390</v>
      </c>
      <c r="G34" s="167" t="s">
        <v>255</v>
      </c>
      <c r="H34" s="169">
        <v>190</v>
      </c>
      <c r="I34" s="230"/>
      <c r="J34" s="170">
        <f>ROUND(H34*I34,2)</f>
        <v>0</v>
      </c>
      <c r="K34" s="171">
        <v>9.8999999999999999E-4</v>
      </c>
      <c r="L34" s="169">
        <f>H34*K34</f>
        <v>0.18809999999999999</v>
      </c>
      <c r="M34" s="171">
        <v>0</v>
      </c>
      <c r="N34" s="169">
        <f>H34*M34</f>
        <v>0</v>
      </c>
      <c r="O34" s="172">
        <v>21</v>
      </c>
      <c r="P34" s="155">
        <v>4</v>
      </c>
      <c r="Q34" s="33" t="s">
        <v>133</v>
      </c>
    </row>
    <row r="35" spans="1:17" s="153" customFormat="1" ht="12.75" customHeight="1" x14ac:dyDescent="0.15">
      <c r="A35" s="173"/>
      <c r="B35" s="182" t="s">
        <v>93</v>
      </c>
      <c r="C35" s="173"/>
      <c r="D35" s="209" t="s">
        <v>620</v>
      </c>
      <c r="E35" s="182" t="s">
        <v>137</v>
      </c>
      <c r="F35" s="183" t="s">
        <v>239</v>
      </c>
      <c r="G35" s="173"/>
      <c r="H35" s="173"/>
      <c r="I35" s="173"/>
      <c r="J35" s="184">
        <f>SUM(J36:J38)</f>
        <v>0</v>
      </c>
      <c r="K35" s="173"/>
      <c r="L35" s="185">
        <f>SUM(L36:L38)</f>
        <v>2.32576E-2</v>
      </c>
      <c r="M35" s="173"/>
      <c r="N35" s="185">
        <f>SUM(N36:N38)</f>
        <v>0</v>
      </c>
      <c r="O35" s="173"/>
      <c r="Q35" s="160" t="s">
        <v>128</v>
      </c>
    </row>
    <row r="36" spans="1:17" s="33" customFormat="1" ht="13.5" customHeight="1" x14ac:dyDescent="0.15">
      <c r="A36" s="167" t="s">
        <v>167</v>
      </c>
      <c r="B36" s="167" t="s">
        <v>129</v>
      </c>
      <c r="C36" s="167" t="s">
        <v>240</v>
      </c>
      <c r="D36" s="167" t="s">
        <v>620</v>
      </c>
      <c r="E36" s="167" t="s">
        <v>241</v>
      </c>
      <c r="F36" s="168" t="s">
        <v>242</v>
      </c>
      <c r="G36" s="167" t="s">
        <v>203</v>
      </c>
      <c r="H36" s="169">
        <v>4.2320000000000002</v>
      </c>
      <c r="I36" s="230"/>
      <c r="J36" s="170">
        <f>ROUND(H36*I36,2)</f>
        <v>0</v>
      </c>
      <c r="K36" s="171">
        <v>0</v>
      </c>
      <c r="L36" s="169">
        <f>H36*K36</f>
        <v>0</v>
      </c>
      <c r="M36" s="171">
        <v>0</v>
      </c>
      <c r="N36" s="169">
        <f>H36*M36</f>
        <v>0</v>
      </c>
      <c r="O36" s="172">
        <v>21</v>
      </c>
      <c r="P36" s="155">
        <v>4</v>
      </c>
      <c r="Q36" s="33" t="s">
        <v>133</v>
      </c>
    </row>
    <row r="37" spans="1:17" s="33" customFormat="1" ht="13.5" customHeight="1" x14ac:dyDescent="0.15">
      <c r="A37" s="167" t="s">
        <v>170</v>
      </c>
      <c r="B37" s="167" t="s">
        <v>129</v>
      </c>
      <c r="C37" s="167" t="s">
        <v>240</v>
      </c>
      <c r="D37" s="167" t="s">
        <v>620</v>
      </c>
      <c r="E37" s="167" t="s">
        <v>243</v>
      </c>
      <c r="F37" s="168" t="s">
        <v>244</v>
      </c>
      <c r="G37" s="167" t="s">
        <v>203</v>
      </c>
      <c r="H37" s="169">
        <v>4.2320000000000002</v>
      </c>
      <c r="I37" s="230"/>
      <c r="J37" s="170">
        <f>ROUND(H37*I37,2)</f>
        <v>0</v>
      </c>
      <c r="K37" s="171">
        <v>0</v>
      </c>
      <c r="L37" s="169">
        <f>H37*K37</f>
        <v>0</v>
      </c>
      <c r="M37" s="171">
        <v>0</v>
      </c>
      <c r="N37" s="169">
        <f>H37*M37</f>
        <v>0</v>
      </c>
      <c r="O37" s="172">
        <v>21</v>
      </c>
      <c r="P37" s="155">
        <v>4</v>
      </c>
      <c r="Q37" s="33" t="s">
        <v>133</v>
      </c>
    </row>
    <row r="38" spans="1:17" s="33" customFormat="1" ht="13.5" customHeight="1" x14ac:dyDescent="0.15">
      <c r="A38" s="167" t="s">
        <v>172</v>
      </c>
      <c r="B38" s="167" t="s">
        <v>129</v>
      </c>
      <c r="C38" s="167" t="s">
        <v>240</v>
      </c>
      <c r="D38" s="167" t="s">
        <v>620</v>
      </c>
      <c r="E38" s="167" t="s">
        <v>245</v>
      </c>
      <c r="F38" s="168" t="s">
        <v>246</v>
      </c>
      <c r="G38" s="167" t="s">
        <v>210</v>
      </c>
      <c r="H38" s="169">
        <v>3.68</v>
      </c>
      <c r="I38" s="230"/>
      <c r="J38" s="170">
        <f>ROUND(H38*I38,2)</f>
        <v>0</v>
      </c>
      <c r="K38" s="171">
        <v>6.3200000000000001E-3</v>
      </c>
      <c r="L38" s="169">
        <f>H38*K38</f>
        <v>2.32576E-2</v>
      </c>
      <c r="M38" s="171">
        <v>0</v>
      </c>
      <c r="N38" s="169">
        <f>H38*M38</f>
        <v>0</v>
      </c>
      <c r="O38" s="172">
        <v>21</v>
      </c>
      <c r="P38" s="155">
        <v>4</v>
      </c>
      <c r="Q38" s="33" t="s">
        <v>133</v>
      </c>
    </row>
    <row r="39" spans="1:17" s="153" customFormat="1" ht="12.75" customHeight="1" x14ac:dyDescent="0.15">
      <c r="A39" s="173"/>
      <c r="B39" s="182" t="s">
        <v>93</v>
      </c>
      <c r="C39" s="173"/>
      <c r="D39" s="209" t="s">
        <v>620</v>
      </c>
      <c r="E39" s="182" t="s">
        <v>141</v>
      </c>
      <c r="F39" s="183" t="s">
        <v>397</v>
      </c>
      <c r="G39" s="173"/>
      <c r="H39" s="173"/>
      <c r="I39" s="173"/>
      <c r="J39" s="184">
        <f>SUM(J40:J44)</f>
        <v>0</v>
      </c>
      <c r="K39" s="173"/>
      <c r="L39" s="185">
        <f>SUM(L40:L44)</f>
        <v>494.87036840000002</v>
      </c>
      <c r="M39" s="173"/>
      <c r="N39" s="185">
        <f>SUM(N40:N44)</f>
        <v>0</v>
      </c>
      <c r="O39" s="173"/>
      <c r="Q39" s="160" t="s">
        <v>128</v>
      </c>
    </row>
    <row r="40" spans="1:17" s="33" customFormat="1" ht="13.5" customHeight="1" x14ac:dyDescent="0.15">
      <c r="A40" s="167" t="s">
        <v>175</v>
      </c>
      <c r="B40" s="167" t="s">
        <v>129</v>
      </c>
      <c r="C40" s="167" t="s">
        <v>145</v>
      </c>
      <c r="D40" s="167" t="s">
        <v>620</v>
      </c>
      <c r="E40" s="167" t="s">
        <v>438</v>
      </c>
      <c r="F40" s="168" t="s">
        <v>439</v>
      </c>
      <c r="G40" s="167" t="s">
        <v>203</v>
      </c>
      <c r="H40" s="169">
        <v>2.2000000000000002</v>
      </c>
      <c r="I40" s="230"/>
      <c r="J40" s="170">
        <f>ROUND(H40*I40,2)</f>
        <v>0</v>
      </c>
      <c r="K40" s="171">
        <v>2.2563399999999998</v>
      </c>
      <c r="L40" s="169">
        <f>H40*K40</f>
        <v>4.9639480000000002</v>
      </c>
      <c r="M40" s="171">
        <v>0</v>
      </c>
      <c r="N40" s="169">
        <f>H40*M40</f>
        <v>0</v>
      </c>
      <c r="O40" s="172">
        <v>21</v>
      </c>
      <c r="P40" s="155">
        <v>4</v>
      </c>
      <c r="Q40" s="33" t="s">
        <v>133</v>
      </c>
    </row>
    <row r="41" spans="1:17" s="33" customFormat="1" ht="13.5" customHeight="1" x14ac:dyDescent="0.15">
      <c r="A41" s="167" t="s">
        <v>178</v>
      </c>
      <c r="B41" s="167" t="s">
        <v>129</v>
      </c>
      <c r="C41" s="167" t="s">
        <v>145</v>
      </c>
      <c r="D41" s="167" t="s">
        <v>620</v>
      </c>
      <c r="E41" s="167" t="s">
        <v>440</v>
      </c>
      <c r="F41" s="168" t="s">
        <v>441</v>
      </c>
      <c r="G41" s="167" t="s">
        <v>203</v>
      </c>
      <c r="H41" s="169">
        <v>6.6</v>
      </c>
      <c r="I41" s="230"/>
      <c r="J41" s="170">
        <f>ROUND(H41*I41,2)</f>
        <v>0</v>
      </c>
      <c r="K41" s="171">
        <v>2.2563399999999998</v>
      </c>
      <c r="L41" s="169">
        <f>H41*K41</f>
        <v>14.891843999999997</v>
      </c>
      <c r="M41" s="171">
        <v>0</v>
      </c>
      <c r="N41" s="169">
        <f>H41*M41</f>
        <v>0</v>
      </c>
      <c r="O41" s="172">
        <v>21</v>
      </c>
      <c r="P41" s="155">
        <v>4</v>
      </c>
      <c r="Q41" s="33" t="s">
        <v>133</v>
      </c>
    </row>
    <row r="42" spans="1:17" s="33" customFormat="1" ht="13.5" customHeight="1" x14ac:dyDescent="0.15">
      <c r="A42" s="167" t="s">
        <v>181</v>
      </c>
      <c r="B42" s="167" t="s">
        <v>129</v>
      </c>
      <c r="C42" s="167" t="s">
        <v>145</v>
      </c>
      <c r="D42" s="167" t="s">
        <v>620</v>
      </c>
      <c r="E42" s="167" t="s">
        <v>442</v>
      </c>
      <c r="F42" s="168" t="s">
        <v>443</v>
      </c>
      <c r="G42" s="167" t="s">
        <v>203</v>
      </c>
      <c r="H42" s="169">
        <v>188.36</v>
      </c>
      <c r="I42" s="230"/>
      <c r="J42" s="170">
        <f>ROUND(H42*I42,2)</f>
        <v>0</v>
      </c>
      <c r="K42" s="171">
        <v>2.45329</v>
      </c>
      <c r="L42" s="169">
        <f>H42*K42</f>
        <v>462.10170440000002</v>
      </c>
      <c r="M42" s="171">
        <v>0</v>
      </c>
      <c r="N42" s="169">
        <f>H42*M42</f>
        <v>0</v>
      </c>
      <c r="O42" s="172">
        <v>21</v>
      </c>
      <c r="P42" s="155">
        <v>4</v>
      </c>
      <c r="Q42" s="33" t="s">
        <v>133</v>
      </c>
    </row>
    <row r="43" spans="1:17" s="33" customFormat="1" ht="24" customHeight="1" x14ac:dyDescent="0.15">
      <c r="A43" s="167" t="s">
        <v>184</v>
      </c>
      <c r="B43" s="167" t="s">
        <v>129</v>
      </c>
      <c r="C43" s="167" t="s">
        <v>145</v>
      </c>
      <c r="D43" s="167" t="s">
        <v>620</v>
      </c>
      <c r="E43" s="167" t="s">
        <v>444</v>
      </c>
      <c r="F43" s="168" t="s">
        <v>445</v>
      </c>
      <c r="G43" s="167" t="s">
        <v>203</v>
      </c>
      <c r="H43" s="169">
        <v>188.36</v>
      </c>
      <c r="I43" s="230"/>
      <c r="J43" s="170">
        <f>ROUND(H43*I43,2)</f>
        <v>0</v>
      </c>
      <c r="K43" s="171">
        <v>2.0199999999999999E-2</v>
      </c>
      <c r="L43" s="169">
        <f>H43*K43</f>
        <v>3.804872</v>
      </c>
      <c r="M43" s="171">
        <v>0</v>
      </c>
      <c r="N43" s="169">
        <f>H43*M43</f>
        <v>0</v>
      </c>
      <c r="O43" s="172">
        <v>21</v>
      </c>
      <c r="P43" s="155">
        <v>4</v>
      </c>
      <c r="Q43" s="33" t="s">
        <v>133</v>
      </c>
    </row>
    <row r="44" spans="1:17" s="33" customFormat="1" ht="13.5" customHeight="1" x14ac:dyDescent="0.15">
      <c r="A44" s="167" t="s">
        <v>187</v>
      </c>
      <c r="B44" s="167" t="s">
        <v>129</v>
      </c>
      <c r="C44" s="167" t="s">
        <v>145</v>
      </c>
      <c r="D44" s="167" t="s">
        <v>620</v>
      </c>
      <c r="E44" s="167" t="s">
        <v>446</v>
      </c>
      <c r="F44" s="168" t="s">
        <v>447</v>
      </c>
      <c r="G44" s="167" t="s">
        <v>203</v>
      </c>
      <c r="H44" s="169">
        <v>4.5999999999999996</v>
      </c>
      <c r="I44" s="230"/>
      <c r="J44" s="170">
        <f>ROUND(H44*I44,2)</f>
        <v>0</v>
      </c>
      <c r="K44" s="171">
        <v>1.98</v>
      </c>
      <c r="L44" s="169">
        <f>H44*K44</f>
        <v>9.1079999999999988</v>
      </c>
      <c r="M44" s="171">
        <v>0</v>
      </c>
      <c r="N44" s="169">
        <f>H44*M44</f>
        <v>0</v>
      </c>
      <c r="O44" s="172">
        <v>21</v>
      </c>
      <c r="P44" s="155">
        <v>4</v>
      </c>
      <c r="Q44" s="33" t="s">
        <v>133</v>
      </c>
    </row>
    <row r="45" spans="1:17" s="153" customFormat="1" ht="12.75" customHeight="1" x14ac:dyDescent="0.15">
      <c r="A45" s="173"/>
      <c r="B45" s="182" t="s">
        <v>93</v>
      </c>
      <c r="C45" s="173"/>
      <c r="D45" s="209" t="s">
        <v>615</v>
      </c>
      <c r="E45" s="182" t="s">
        <v>147</v>
      </c>
      <c r="F45" s="183" t="s">
        <v>258</v>
      </c>
      <c r="G45" s="173"/>
      <c r="H45" s="173"/>
      <c r="I45" s="173"/>
      <c r="J45" s="184">
        <f>SUM(J46:J58)</f>
        <v>0</v>
      </c>
      <c r="K45" s="173"/>
      <c r="L45" s="185">
        <f>SUM(L46:L58)</f>
        <v>23.006739999999997</v>
      </c>
      <c r="M45" s="173"/>
      <c r="N45" s="185">
        <f>SUM(N46:N58)</f>
        <v>0</v>
      </c>
      <c r="O45" s="173"/>
      <c r="Q45" s="160" t="s">
        <v>128</v>
      </c>
    </row>
    <row r="46" spans="1:17" s="33" customFormat="1" ht="13.5" customHeight="1" x14ac:dyDescent="0.15">
      <c r="A46" s="167" t="s">
        <v>190</v>
      </c>
      <c r="B46" s="167" t="s">
        <v>129</v>
      </c>
      <c r="C46" s="167" t="s">
        <v>240</v>
      </c>
      <c r="D46" s="194" t="s">
        <v>615</v>
      </c>
      <c r="E46" s="167" t="s">
        <v>400</v>
      </c>
      <c r="F46" s="168" t="s">
        <v>401</v>
      </c>
      <c r="G46" s="167" t="s">
        <v>261</v>
      </c>
      <c r="H46" s="169">
        <v>4</v>
      </c>
      <c r="I46" s="230"/>
      <c r="J46" s="170">
        <f t="shared" ref="J46:J58" si="3">ROUND(H46*I46,2)</f>
        <v>0</v>
      </c>
      <c r="K46" s="171">
        <v>2.1420000000000002E-2</v>
      </c>
      <c r="L46" s="169">
        <f t="shared" ref="L46:L58" si="4">H46*K46</f>
        <v>8.5680000000000006E-2</v>
      </c>
      <c r="M46" s="171">
        <v>0</v>
      </c>
      <c r="N46" s="169">
        <f t="shared" ref="N46:N58" si="5">H46*M46</f>
        <v>0</v>
      </c>
      <c r="O46" s="172">
        <v>21</v>
      </c>
      <c r="P46" s="155">
        <v>4</v>
      </c>
      <c r="Q46" s="33" t="s">
        <v>133</v>
      </c>
    </row>
    <row r="47" spans="1:17" s="33" customFormat="1" ht="13.5" customHeight="1" x14ac:dyDescent="0.15">
      <c r="A47" s="186" t="s">
        <v>264</v>
      </c>
      <c r="B47" s="186" t="s">
        <v>226</v>
      </c>
      <c r="C47" s="186" t="s">
        <v>227</v>
      </c>
      <c r="D47" s="194" t="s">
        <v>615</v>
      </c>
      <c r="E47" s="186" t="s">
        <v>402</v>
      </c>
      <c r="F47" s="187" t="s">
        <v>403</v>
      </c>
      <c r="G47" s="186" t="s">
        <v>305</v>
      </c>
      <c r="H47" s="188">
        <v>4</v>
      </c>
      <c r="I47" s="231"/>
      <c r="J47" s="189">
        <f t="shared" si="3"/>
        <v>0</v>
      </c>
      <c r="K47" s="190">
        <v>4.5</v>
      </c>
      <c r="L47" s="188">
        <f t="shared" si="4"/>
        <v>18</v>
      </c>
      <c r="M47" s="190">
        <v>0</v>
      </c>
      <c r="N47" s="188">
        <f t="shared" si="5"/>
        <v>0</v>
      </c>
      <c r="O47" s="191">
        <v>21</v>
      </c>
      <c r="P47" s="161">
        <v>8</v>
      </c>
      <c r="Q47" s="162" t="s">
        <v>133</v>
      </c>
    </row>
    <row r="48" spans="1:17" s="33" customFormat="1" ht="13.5" customHeight="1" x14ac:dyDescent="0.15">
      <c r="A48" s="167" t="s">
        <v>267</v>
      </c>
      <c r="B48" s="167" t="s">
        <v>129</v>
      </c>
      <c r="C48" s="167" t="s">
        <v>240</v>
      </c>
      <c r="D48" s="194" t="s">
        <v>615</v>
      </c>
      <c r="E48" s="167" t="s">
        <v>404</v>
      </c>
      <c r="F48" s="168" t="s">
        <v>405</v>
      </c>
      <c r="G48" s="167" t="s">
        <v>261</v>
      </c>
      <c r="H48" s="169">
        <v>1</v>
      </c>
      <c r="I48" s="230"/>
      <c r="J48" s="170">
        <f t="shared" si="3"/>
        <v>0</v>
      </c>
      <c r="K48" s="171">
        <v>3.9030000000000002E-2</v>
      </c>
      <c r="L48" s="169">
        <f t="shared" si="4"/>
        <v>3.9030000000000002E-2</v>
      </c>
      <c r="M48" s="171">
        <v>0</v>
      </c>
      <c r="N48" s="169">
        <f t="shared" si="5"/>
        <v>0</v>
      </c>
      <c r="O48" s="172">
        <v>21</v>
      </c>
      <c r="P48" s="155">
        <v>4</v>
      </c>
      <c r="Q48" s="33" t="s">
        <v>133</v>
      </c>
    </row>
    <row r="49" spans="1:17" s="33" customFormat="1" ht="13.5" customHeight="1" x14ac:dyDescent="0.15">
      <c r="A49" s="186" t="s">
        <v>270</v>
      </c>
      <c r="B49" s="186" t="s">
        <v>226</v>
      </c>
      <c r="C49" s="186" t="s">
        <v>227</v>
      </c>
      <c r="D49" s="194" t="s">
        <v>615</v>
      </c>
      <c r="E49" s="186" t="s">
        <v>406</v>
      </c>
      <c r="F49" s="187" t="s">
        <v>407</v>
      </c>
      <c r="G49" s="186" t="s">
        <v>305</v>
      </c>
      <c r="H49" s="188">
        <v>1</v>
      </c>
      <c r="I49" s="231"/>
      <c r="J49" s="189">
        <f t="shared" si="3"/>
        <v>0</v>
      </c>
      <c r="K49" s="190">
        <v>2.5</v>
      </c>
      <c r="L49" s="188">
        <f t="shared" si="4"/>
        <v>2.5</v>
      </c>
      <c r="M49" s="190">
        <v>0</v>
      </c>
      <c r="N49" s="188">
        <f t="shared" si="5"/>
        <v>0</v>
      </c>
      <c r="O49" s="191">
        <v>21</v>
      </c>
      <c r="P49" s="161">
        <v>8</v>
      </c>
      <c r="Q49" s="162" t="s">
        <v>133</v>
      </c>
    </row>
    <row r="50" spans="1:17" s="33" customFormat="1" ht="13.5" customHeight="1" x14ac:dyDescent="0.15">
      <c r="A50" s="167" t="s">
        <v>273</v>
      </c>
      <c r="B50" s="167" t="s">
        <v>129</v>
      </c>
      <c r="C50" s="167" t="s">
        <v>240</v>
      </c>
      <c r="D50" s="194" t="s">
        <v>615</v>
      </c>
      <c r="E50" s="167" t="s">
        <v>259</v>
      </c>
      <c r="F50" s="168" t="s">
        <v>260</v>
      </c>
      <c r="G50" s="167" t="s">
        <v>261</v>
      </c>
      <c r="H50" s="169">
        <v>2</v>
      </c>
      <c r="I50" s="230"/>
      <c r="J50" s="170">
        <f t="shared" si="3"/>
        <v>0</v>
      </c>
      <c r="K50" s="171">
        <v>9.5399999999999999E-3</v>
      </c>
      <c r="L50" s="169">
        <f t="shared" si="4"/>
        <v>1.908E-2</v>
      </c>
      <c r="M50" s="171">
        <v>0</v>
      </c>
      <c r="N50" s="169">
        <f t="shared" si="5"/>
        <v>0</v>
      </c>
      <c r="O50" s="172">
        <v>21</v>
      </c>
      <c r="P50" s="155">
        <v>4</v>
      </c>
      <c r="Q50" s="33" t="s">
        <v>133</v>
      </c>
    </row>
    <row r="51" spans="1:17" s="33" customFormat="1" ht="13.5" customHeight="1" x14ac:dyDescent="0.15">
      <c r="A51" s="186" t="s">
        <v>276</v>
      </c>
      <c r="B51" s="186" t="s">
        <v>226</v>
      </c>
      <c r="C51" s="186" t="s">
        <v>227</v>
      </c>
      <c r="D51" s="194" t="s">
        <v>615</v>
      </c>
      <c r="E51" s="186" t="s">
        <v>262</v>
      </c>
      <c r="F51" s="187" t="s">
        <v>263</v>
      </c>
      <c r="G51" s="186" t="s">
        <v>261</v>
      </c>
      <c r="H51" s="188">
        <v>1</v>
      </c>
      <c r="I51" s="231"/>
      <c r="J51" s="189">
        <f t="shared" si="3"/>
        <v>0</v>
      </c>
      <c r="K51" s="190">
        <v>0.52</v>
      </c>
      <c r="L51" s="188">
        <f t="shared" si="4"/>
        <v>0.52</v>
      </c>
      <c r="M51" s="190">
        <v>0</v>
      </c>
      <c r="N51" s="188">
        <f t="shared" si="5"/>
        <v>0</v>
      </c>
      <c r="O51" s="191">
        <v>21</v>
      </c>
      <c r="P51" s="161">
        <v>8</v>
      </c>
      <c r="Q51" s="162" t="s">
        <v>133</v>
      </c>
    </row>
    <row r="52" spans="1:17" s="33" customFormat="1" ht="13.5" customHeight="1" x14ac:dyDescent="0.15">
      <c r="A52" s="186" t="s">
        <v>279</v>
      </c>
      <c r="B52" s="186" t="s">
        <v>226</v>
      </c>
      <c r="C52" s="186" t="s">
        <v>227</v>
      </c>
      <c r="D52" s="194" t="s">
        <v>615</v>
      </c>
      <c r="E52" s="186" t="s">
        <v>265</v>
      </c>
      <c r="F52" s="187" t="s">
        <v>266</v>
      </c>
      <c r="G52" s="186" t="s">
        <v>261</v>
      </c>
      <c r="H52" s="188">
        <v>1</v>
      </c>
      <c r="I52" s="231"/>
      <c r="J52" s="189">
        <f t="shared" si="3"/>
        <v>0</v>
      </c>
      <c r="K52" s="190">
        <v>1.0349999999999999</v>
      </c>
      <c r="L52" s="188">
        <f t="shared" si="4"/>
        <v>1.0349999999999999</v>
      </c>
      <c r="M52" s="190">
        <v>0</v>
      </c>
      <c r="N52" s="188">
        <f t="shared" si="5"/>
        <v>0</v>
      </c>
      <c r="O52" s="191">
        <v>21</v>
      </c>
      <c r="P52" s="161">
        <v>8</v>
      </c>
      <c r="Q52" s="162" t="s">
        <v>133</v>
      </c>
    </row>
    <row r="53" spans="1:17" s="33" customFormat="1" ht="13.5" customHeight="1" x14ac:dyDescent="0.15">
      <c r="A53" s="167" t="s">
        <v>284</v>
      </c>
      <c r="B53" s="167" t="s">
        <v>129</v>
      </c>
      <c r="C53" s="167" t="s">
        <v>240</v>
      </c>
      <c r="D53" s="194" t="s">
        <v>615</v>
      </c>
      <c r="E53" s="167" t="s">
        <v>268</v>
      </c>
      <c r="F53" s="168" t="s">
        <v>269</v>
      </c>
      <c r="G53" s="167" t="s">
        <v>261</v>
      </c>
      <c r="H53" s="169">
        <v>1</v>
      </c>
      <c r="I53" s="230"/>
      <c r="J53" s="170">
        <f t="shared" si="3"/>
        <v>0</v>
      </c>
      <c r="K53" s="171">
        <v>1.193E-2</v>
      </c>
      <c r="L53" s="169">
        <f t="shared" si="4"/>
        <v>1.193E-2</v>
      </c>
      <c r="M53" s="171">
        <v>0</v>
      </c>
      <c r="N53" s="169">
        <f t="shared" si="5"/>
        <v>0</v>
      </c>
      <c r="O53" s="172">
        <v>21</v>
      </c>
      <c r="P53" s="155">
        <v>4</v>
      </c>
      <c r="Q53" s="33" t="s">
        <v>133</v>
      </c>
    </row>
    <row r="54" spans="1:17" s="33" customFormat="1" ht="13.5" customHeight="1" x14ac:dyDescent="0.15">
      <c r="A54" s="186" t="s">
        <v>287</v>
      </c>
      <c r="B54" s="186" t="s">
        <v>226</v>
      </c>
      <c r="C54" s="186" t="s">
        <v>227</v>
      </c>
      <c r="D54" s="194" t="s">
        <v>615</v>
      </c>
      <c r="E54" s="186" t="s">
        <v>271</v>
      </c>
      <c r="F54" s="187" t="s">
        <v>272</v>
      </c>
      <c r="G54" s="186" t="s">
        <v>261</v>
      </c>
      <c r="H54" s="188">
        <v>1</v>
      </c>
      <c r="I54" s="231"/>
      <c r="J54" s="189">
        <f t="shared" si="3"/>
        <v>0</v>
      </c>
      <c r="K54" s="190">
        <v>0.61</v>
      </c>
      <c r="L54" s="188">
        <f t="shared" si="4"/>
        <v>0.61</v>
      </c>
      <c r="M54" s="190">
        <v>0</v>
      </c>
      <c r="N54" s="188">
        <f t="shared" si="5"/>
        <v>0</v>
      </c>
      <c r="O54" s="191">
        <v>21</v>
      </c>
      <c r="P54" s="161">
        <v>8</v>
      </c>
      <c r="Q54" s="162" t="s">
        <v>133</v>
      </c>
    </row>
    <row r="55" spans="1:17" s="33" customFormat="1" ht="13.5" customHeight="1" x14ac:dyDescent="0.15">
      <c r="A55" s="167" t="s">
        <v>290</v>
      </c>
      <c r="B55" s="167" t="s">
        <v>129</v>
      </c>
      <c r="C55" s="167" t="s">
        <v>240</v>
      </c>
      <c r="D55" s="194" t="s">
        <v>615</v>
      </c>
      <c r="E55" s="167" t="s">
        <v>274</v>
      </c>
      <c r="F55" s="168" t="s">
        <v>275</v>
      </c>
      <c r="G55" s="167" t="s">
        <v>261</v>
      </c>
      <c r="H55" s="169">
        <v>1</v>
      </c>
      <c r="I55" s="230"/>
      <c r="J55" s="170">
        <f t="shared" si="3"/>
        <v>0</v>
      </c>
      <c r="K55" s="171">
        <v>7.0200000000000002E-3</v>
      </c>
      <c r="L55" s="169">
        <f t="shared" si="4"/>
        <v>7.0200000000000002E-3</v>
      </c>
      <c r="M55" s="171">
        <v>0</v>
      </c>
      <c r="N55" s="169">
        <f t="shared" si="5"/>
        <v>0</v>
      </c>
      <c r="O55" s="172">
        <v>21</v>
      </c>
      <c r="P55" s="155">
        <v>4</v>
      </c>
      <c r="Q55" s="33" t="s">
        <v>133</v>
      </c>
    </row>
    <row r="56" spans="1:17" s="33" customFormat="1" ht="13.5" customHeight="1" x14ac:dyDescent="0.15">
      <c r="A56" s="186" t="s">
        <v>293</v>
      </c>
      <c r="B56" s="186" t="s">
        <v>226</v>
      </c>
      <c r="C56" s="186" t="s">
        <v>227</v>
      </c>
      <c r="D56" s="194" t="s">
        <v>615</v>
      </c>
      <c r="E56" s="186" t="s">
        <v>277</v>
      </c>
      <c r="F56" s="187" t="s">
        <v>278</v>
      </c>
      <c r="G56" s="186" t="s">
        <v>261</v>
      </c>
      <c r="H56" s="188">
        <v>1</v>
      </c>
      <c r="I56" s="231"/>
      <c r="J56" s="189">
        <f t="shared" si="3"/>
        <v>0</v>
      </c>
      <c r="K56" s="190">
        <v>0.17899999999999999</v>
      </c>
      <c r="L56" s="188">
        <f t="shared" si="4"/>
        <v>0.17899999999999999</v>
      </c>
      <c r="M56" s="190">
        <v>0</v>
      </c>
      <c r="N56" s="188">
        <f t="shared" si="5"/>
        <v>0</v>
      </c>
      <c r="O56" s="191">
        <v>21</v>
      </c>
      <c r="P56" s="161">
        <v>8</v>
      </c>
      <c r="Q56" s="162" t="s">
        <v>133</v>
      </c>
    </row>
    <row r="57" spans="1:17" s="33" customFormat="1" ht="13.5" customHeight="1" x14ac:dyDescent="0.15">
      <c r="A57" s="167" t="s">
        <v>296</v>
      </c>
      <c r="B57" s="167" t="s">
        <v>129</v>
      </c>
      <c r="C57" s="167" t="s">
        <v>130</v>
      </c>
      <c r="D57" s="194" t="s">
        <v>615</v>
      </c>
      <c r="E57" s="167" t="s">
        <v>408</v>
      </c>
      <c r="F57" s="168" t="s">
        <v>409</v>
      </c>
      <c r="G57" s="167" t="s">
        <v>282</v>
      </c>
      <c r="H57" s="169">
        <v>1</v>
      </c>
      <c r="I57" s="230"/>
      <c r="J57" s="170">
        <f t="shared" si="3"/>
        <v>0</v>
      </c>
      <c r="K57" s="171">
        <v>0</v>
      </c>
      <c r="L57" s="169">
        <f t="shared" si="4"/>
        <v>0</v>
      </c>
      <c r="M57" s="171">
        <v>0</v>
      </c>
      <c r="N57" s="169">
        <f t="shared" si="5"/>
        <v>0</v>
      </c>
      <c r="O57" s="172">
        <v>21</v>
      </c>
      <c r="P57" s="155">
        <v>4</v>
      </c>
      <c r="Q57" s="33" t="s">
        <v>133</v>
      </c>
    </row>
    <row r="58" spans="1:17" s="33" customFormat="1" ht="13.5" customHeight="1" x14ac:dyDescent="0.15">
      <c r="A58" s="167" t="s">
        <v>299</v>
      </c>
      <c r="B58" s="167" t="s">
        <v>129</v>
      </c>
      <c r="C58" s="167" t="s">
        <v>130</v>
      </c>
      <c r="D58" s="194" t="s">
        <v>615</v>
      </c>
      <c r="E58" s="167" t="s">
        <v>280</v>
      </c>
      <c r="F58" s="168" t="s">
        <v>281</v>
      </c>
      <c r="G58" s="167" t="s">
        <v>282</v>
      </c>
      <c r="H58" s="169">
        <v>1</v>
      </c>
      <c r="I58" s="230"/>
      <c r="J58" s="170">
        <f t="shared" si="3"/>
        <v>0</v>
      </c>
      <c r="K58" s="171">
        <v>0</v>
      </c>
      <c r="L58" s="169">
        <f t="shared" si="4"/>
        <v>0</v>
      </c>
      <c r="M58" s="171">
        <v>0</v>
      </c>
      <c r="N58" s="169">
        <f t="shared" si="5"/>
        <v>0</v>
      </c>
      <c r="O58" s="172">
        <v>21</v>
      </c>
      <c r="P58" s="155">
        <v>4</v>
      </c>
      <c r="Q58" s="33" t="s">
        <v>133</v>
      </c>
    </row>
    <row r="59" spans="1:17" s="153" customFormat="1" ht="12.75" customHeight="1" x14ac:dyDescent="0.15">
      <c r="A59" s="173"/>
      <c r="B59" s="182" t="s">
        <v>93</v>
      </c>
      <c r="C59" s="173"/>
      <c r="D59" s="209" t="s">
        <v>619</v>
      </c>
      <c r="E59" s="182" t="s">
        <v>150</v>
      </c>
      <c r="F59" s="183" t="s">
        <v>283</v>
      </c>
      <c r="G59" s="173"/>
      <c r="H59" s="173"/>
      <c r="I59" s="173"/>
      <c r="J59" s="184">
        <f>SUM(J60:J69)</f>
        <v>0</v>
      </c>
      <c r="K59" s="173"/>
      <c r="L59" s="185">
        <f>SUM(L60:L69)</f>
        <v>0</v>
      </c>
      <c r="M59" s="173"/>
      <c r="N59" s="185">
        <f>SUM(N60:N69)</f>
        <v>272.27199999999999</v>
      </c>
      <c r="O59" s="173"/>
      <c r="Q59" s="160" t="s">
        <v>128</v>
      </c>
    </row>
    <row r="60" spans="1:17" s="33" customFormat="1" ht="13.5" customHeight="1" x14ac:dyDescent="0.15">
      <c r="A60" s="167" t="s">
        <v>302</v>
      </c>
      <c r="B60" s="167" t="s">
        <v>129</v>
      </c>
      <c r="C60" s="167" t="s">
        <v>151</v>
      </c>
      <c r="D60" s="194" t="s">
        <v>619</v>
      </c>
      <c r="E60" s="167" t="s">
        <v>448</v>
      </c>
      <c r="F60" s="168" t="s">
        <v>449</v>
      </c>
      <c r="G60" s="167" t="s">
        <v>203</v>
      </c>
      <c r="H60" s="169">
        <v>10</v>
      </c>
      <c r="I60" s="230"/>
      <c r="J60" s="170">
        <f t="shared" ref="J60:J69" si="6">ROUND(H60*I60,2)</f>
        <v>0</v>
      </c>
      <c r="K60" s="171">
        <v>0</v>
      </c>
      <c r="L60" s="169">
        <f t="shared" ref="L60:L69" si="7">H60*K60</f>
        <v>0</v>
      </c>
      <c r="M60" s="171">
        <v>2.4</v>
      </c>
      <c r="N60" s="169">
        <f t="shared" ref="N60:N69" si="8">H60*M60</f>
        <v>24</v>
      </c>
      <c r="O60" s="172">
        <v>21</v>
      </c>
      <c r="P60" s="155">
        <v>4</v>
      </c>
      <c r="Q60" s="33" t="s">
        <v>133</v>
      </c>
    </row>
    <row r="61" spans="1:17" s="33" customFormat="1" ht="24" customHeight="1" x14ac:dyDescent="0.15">
      <c r="A61" s="167" t="s">
        <v>306</v>
      </c>
      <c r="B61" s="167" t="s">
        <v>129</v>
      </c>
      <c r="C61" s="167" t="s">
        <v>151</v>
      </c>
      <c r="D61" s="194" t="s">
        <v>619</v>
      </c>
      <c r="E61" s="167" t="s">
        <v>450</v>
      </c>
      <c r="F61" s="168" t="s">
        <v>451</v>
      </c>
      <c r="G61" s="167" t="s">
        <v>203</v>
      </c>
      <c r="H61" s="169">
        <v>17.16</v>
      </c>
      <c r="I61" s="230"/>
      <c r="J61" s="170">
        <f t="shared" si="6"/>
        <v>0</v>
      </c>
      <c r="K61" s="171">
        <v>0</v>
      </c>
      <c r="L61" s="169">
        <f t="shared" si="7"/>
        <v>0</v>
      </c>
      <c r="M61" s="171">
        <v>2.2000000000000002</v>
      </c>
      <c r="N61" s="169">
        <f t="shared" si="8"/>
        <v>37.752000000000002</v>
      </c>
      <c r="O61" s="172">
        <v>21</v>
      </c>
      <c r="P61" s="155">
        <v>4</v>
      </c>
      <c r="Q61" s="33" t="s">
        <v>133</v>
      </c>
    </row>
    <row r="62" spans="1:17" s="33" customFormat="1" ht="24" customHeight="1" x14ac:dyDescent="0.15">
      <c r="A62" s="167" t="s">
        <v>311</v>
      </c>
      <c r="B62" s="167" t="s">
        <v>129</v>
      </c>
      <c r="C62" s="167" t="s">
        <v>151</v>
      </c>
      <c r="D62" s="194" t="s">
        <v>619</v>
      </c>
      <c r="E62" s="167" t="s">
        <v>452</v>
      </c>
      <c r="F62" s="168" t="s">
        <v>453</v>
      </c>
      <c r="G62" s="167" t="s">
        <v>210</v>
      </c>
      <c r="H62" s="169">
        <v>4724</v>
      </c>
      <c r="I62" s="230"/>
      <c r="J62" s="170">
        <f t="shared" si="6"/>
        <v>0</v>
      </c>
      <c r="K62" s="171">
        <v>0</v>
      </c>
      <c r="L62" s="169">
        <f t="shared" si="7"/>
        <v>0</v>
      </c>
      <c r="M62" s="171">
        <v>0.04</v>
      </c>
      <c r="N62" s="169">
        <f t="shared" si="8"/>
        <v>188.96</v>
      </c>
      <c r="O62" s="172">
        <v>21</v>
      </c>
      <c r="P62" s="155">
        <v>4</v>
      </c>
      <c r="Q62" s="33" t="s">
        <v>133</v>
      </c>
    </row>
    <row r="63" spans="1:17" s="33" customFormat="1" ht="13.5" customHeight="1" x14ac:dyDescent="0.15">
      <c r="A63" s="167" t="s">
        <v>316</v>
      </c>
      <c r="B63" s="167" t="s">
        <v>129</v>
      </c>
      <c r="C63" s="167" t="s">
        <v>151</v>
      </c>
      <c r="D63" s="194" t="s">
        <v>619</v>
      </c>
      <c r="E63" s="167" t="s">
        <v>454</v>
      </c>
      <c r="F63" s="168" t="s">
        <v>455</v>
      </c>
      <c r="G63" s="167" t="s">
        <v>203</v>
      </c>
      <c r="H63" s="169">
        <v>15.4</v>
      </c>
      <c r="I63" s="230"/>
      <c r="J63" s="170">
        <f t="shared" si="6"/>
        <v>0</v>
      </c>
      <c r="K63" s="171">
        <v>0</v>
      </c>
      <c r="L63" s="169">
        <f t="shared" si="7"/>
        <v>0</v>
      </c>
      <c r="M63" s="171">
        <v>1.4</v>
      </c>
      <c r="N63" s="169">
        <f t="shared" si="8"/>
        <v>21.56</v>
      </c>
      <c r="O63" s="172">
        <v>21</v>
      </c>
      <c r="P63" s="155">
        <v>4</v>
      </c>
      <c r="Q63" s="33" t="s">
        <v>133</v>
      </c>
    </row>
    <row r="64" spans="1:17" s="33" customFormat="1" ht="22.5" x14ac:dyDescent="0.15">
      <c r="A64" s="167" t="s">
        <v>319</v>
      </c>
      <c r="B64" s="167" t="s">
        <v>129</v>
      </c>
      <c r="C64" s="167" t="s">
        <v>130</v>
      </c>
      <c r="D64" s="194" t="s">
        <v>619</v>
      </c>
      <c r="E64" s="167" t="s">
        <v>456</v>
      </c>
      <c r="F64" s="192" t="s">
        <v>494</v>
      </c>
      <c r="G64" s="167" t="s">
        <v>282</v>
      </c>
      <c r="H64" s="169">
        <v>1</v>
      </c>
      <c r="I64" s="230"/>
      <c r="J64" s="170">
        <f t="shared" si="6"/>
        <v>0</v>
      </c>
      <c r="K64" s="171">
        <v>0</v>
      </c>
      <c r="L64" s="169">
        <f t="shared" si="7"/>
        <v>0</v>
      </c>
      <c r="M64" s="171">
        <v>0</v>
      </c>
      <c r="N64" s="169">
        <f t="shared" si="8"/>
        <v>0</v>
      </c>
      <c r="O64" s="172">
        <v>21</v>
      </c>
      <c r="P64" s="155">
        <v>4</v>
      </c>
      <c r="Q64" s="33" t="s">
        <v>133</v>
      </c>
    </row>
    <row r="65" spans="1:17" s="33" customFormat="1" ht="24" customHeight="1" x14ac:dyDescent="0.15">
      <c r="A65" s="167" t="s">
        <v>322</v>
      </c>
      <c r="B65" s="167" t="s">
        <v>129</v>
      </c>
      <c r="C65" s="167" t="s">
        <v>130</v>
      </c>
      <c r="D65" s="194" t="s">
        <v>619</v>
      </c>
      <c r="E65" s="167" t="s">
        <v>457</v>
      </c>
      <c r="F65" s="192" t="s">
        <v>495</v>
      </c>
      <c r="G65" s="167" t="s">
        <v>282</v>
      </c>
      <c r="H65" s="169">
        <v>1</v>
      </c>
      <c r="I65" s="230"/>
      <c r="J65" s="170">
        <f t="shared" si="6"/>
        <v>0</v>
      </c>
      <c r="K65" s="171">
        <v>0</v>
      </c>
      <c r="L65" s="169">
        <f t="shared" si="7"/>
        <v>0</v>
      </c>
      <c r="M65" s="171">
        <v>0</v>
      </c>
      <c r="N65" s="169">
        <f t="shared" si="8"/>
        <v>0</v>
      </c>
      <c r="O65" s="172">
        <v>21</v>
      </c>
      <c r="P65" s="155">
        <v>4</v>
      </c>
      <c r="Q65" s="33" t="s">
        <v>133</v>
      </c>
    </row>
    <row r="66" spans="1:17" s="33" customFormat="1" ht="13.5" customHeight="1" x14ac:dyDescent="0.15">
      <c r="A66" s="167" t="s">
        <v>325</v>
      </c>
      <c r="B66" s="167" t="s">
        <v>129</v>
      </c>
      <c r="C66" s="167" t="s">
        <v>130</v>
      </c>
      <c r="D66" s="194" t="s">
        <v>619</v>
      </c>
      <c r="E66" s="167" t="s">
        <v>458</v>
      </c>
      <c r="F66" s="168" t="s">
        <v>459</v>
      </c>
      <c r="G66" s="167" t="s">
        <v>282</v>
      </c>
      <c r="H66" s="169">
        <v>1</v>
      </c>
      <c r="I66" s="230"/>
      <c r="J66" s="170">
        <f t="shared" si="6"/>
        <v>0</v>
      </c>
      <c r="K66" s="171">
        <v>0</v>
      </c>
      <c r="L66" s="169">
        <f t="shared" si="7"/>
        <v>0</v>
      </c>
      <c r="M66" s="171">
        <v>0</v>
      </c>
      <c r="N66" s="169">
        <f t="shared" si="8"/>
        <v>0</v>
      </c>
      <c r="O66" s="172">
        <v>21</v>
      </c>
      <c r="P66" s="155">
        <v>4</v>
      </c>
      <c r="Q66" s="33" t="s">
        <v>133</v>
      </c>
    </row>
    <row r="67" spans="1:17" s="33" customFormat="1" ht="13.5" customHeight="1" x14ac:dyDescent="0.15">
      <c r="A67" s="167" t="s">
        <v>331</v>
      </c>
      <c r="B67" s="167" t="s">
        <v>129</v>
      </c>
      <c r="C67" s="167" t="s">
        <v>130</v>
      </c>
      <c r="D67" s="194" t="s">
        <v>619</v>
      </c>
      <c r="E67" s="167" t="s">
        <v>460</v>
      </c>
      <c r="F67" s="168" t="s">
        <v>461</v>
      </c>
      <c r="G67" s="167" t="s">
        <v>282</v>
      </c>
      <c r="H67" s="169">
        <v>1</v>
      </c>
      <c r="I67" s="230"/>
      <c r="J67" s="170">
        <f t="shared" si="6"/>
        <v>0</v>
      </c>
      <c r="K67" s="171">
        <v>0</v>
      </c>
      <c r="L67" s="169">
        <f t="shared" si="7"/>
        <v>0</v>
      </c>
      <c r="M67" s="171">
        <v>0</v>
      </c>
      <c r="N67" s="169">
        <f t="shared" si="8"/>
        <v>0</v>
      </c>
      <c r="O67" s="172">
        <v>21</v>
      </c>
      <c r="P67" s="155">
        <v>4</v>
      </c>
      <c r="Q67" s="33" t="s">
        <v>133</v>
      </c>
    </row>
    <row r="68" spans="1:17" s="33" customFormat="1" ht="13.5" customHeight="1" x14ac:dyDescent="0.15">
      <c r="A68" s="167" t="s">
        <v>332</v>
      </c>
      <c r="B68" s="167" t="s">
        <v>129</v>
      </c>
      <c r="C68" s="167" t="s">
        <v>130</v>
      </c>
      <c r="D68" s="194" t="s">
        <v>619</v>
      </c>
      <c r="E68" s="167" t="s">
        <v>462</v>
      </c>
      <c r="F68" s="168" t="s">
        <v>463</v>
      </c>
      <c r="G68" s="167" t="s">
        <v>255</v>
      </c>
      <c r="H68" s="169">
        <v>5.5</v>
      </c>
      <c r="I68" s="230"/>
      <c r="J68" s="170">
        <f t="shared" si="6"/>
        <v>0</v>
      </c>
      <c r="K68" s="171">
        <v>0</v>
      </c>
      <c r="L68" s="169">
        <f t="shared" si="7"/>
        <v>0</v>
      </c>
      <c r="M68" s="171">
        <v>0</v>
      </c>
      <c r="N68" s="169">
        <f t="shared" si="8"/>
        <v>0</v>
      </c>
      <c r="O68" s="172">
        <v>21</v>
      </c>
      <c r="P68" s="155">
        <v>4</v>
      </c>
      <c r="Q68" s="33" t="s">
        <v>133</v>
      </c>
    </row>
    <row r="69" spans="1:17" s="33" customFormat="1" ht="13.5" customHeight="1" x14ac:dyDescent="0.15">
      <c r="A69" s="167" t="s">
        <v>334</v>
      </c>
      <c r="B69" s="167" t="s">
        <v>129</v>
      </c>
      <c r="C69" s="167" t="s">
        <v>130</v>
      </c>
      <c r="D69" s="194" t="s">
        <v>619</v>
      </c>
      <c r="E69" s="167" t="s">
        <v>464</v>
      </c>
      <c r="F69" s="168" t="s">
        <v>465</v>
      </c>
      <c r="G69" s="167" t="s">
        <v>282</v>
      </c>
      <c r="H69" s="169">
        <v>1</v>
      </c>
      <c r="I69" s="232"/>
      <c r="J69" s="170">
        <f t="shared" si="6"/>
        <v>0</v>
      </c>
      <c r="K69" s="171">
        <v>0</v>
      </c>
      <c r="L69" s="169">
        <f t="shared" si="7"/>
        <v>0</v>
      </c>
      <c r="M69" s="171">
        <v>0</v>
      </c>
      <c r="N69" s="169">
        <f t="shared" si="8"/>
        <v>0</v>
      </c>
      <c r="O69" s="172">
        <v>21</v>
      </c>
      <c r="P69" s="155">
        <v>4</v>
      </c>
      <c r="Q69" s="33" t="s">
        <v>133</v>
      </c>
    </row>
    <row r="70" spans="1:17" s="153" customFormat="1" ht="12.75" customHeight="1" x14ac:dyDescent="0.15">
      <c r="A70" s="173"/>
      <c r="B70" s="182" t="s">
        <v>93</v>
      </c>
      <c r="C70" s="173"/>
      <c r="D70" s="209" t="s">
        <v>618</v>
      </c>
      <c r="E70" s="182" t="s">
        <v>309</v>
      </c>
      <c r="F70" s="183" t="s">
        <v>310</v>
      </c>
      <c r="G70" s="173"/>
      <c r="H70" s="173"/>
      <c r="I70" s="173"/>
      <c r="J70" s="184">
        <f>SUM(J71:J75)</f>
        <v>0</v>
      </c>
      <c r="K70" s="173"/>
      <c r="L70" s="185">
        <f>SUM(L71:L75)</f>
        <v>0</v>
      </c>
      <c r="M70" s="173"/>
      <c r="N70" s="185">
        <f>SUM(N71:N75)</f>
        <v>0</v>
      </c>
      <c r="O70" s="173"/>
      <c r="Q70" s="160" t="s">
        <v>128</v>
      </c>
    </row>
    <row r="71" spans="1:17" s="33" customFormat="1" ht="13.5" customHeight="1" x14ac:dyDescent="0.15">
      <c r="A71" s="167" t="s">
        <v>336</v>
      </c>
      <c r="B71" s="167" t="s">
        <v>129</v>
      </c>
      <c r="C71" s="167" t="s">
        <v>312</v>
      </c>
      <c r="D71" s="194" t="s">
        <v>618</v>
      </c>
      <c r="E71" s="167" t="s">
        <v>313</v>
      </c>
      <c r="F71" s="168" t="s">
        <v>314</v>
      </c>
      <c r="G71" s="167" t="s">
        <v>315</v>
      </c>
      <c r="H71" s="169">
        <v>742.84799999999996</v>
      </c>
      <c r="I71" s="230"/>
      <c r="J71" s="170">
        <f>ROUND(H71*I71,2)</f>
        <v>0</v>
      </c>
      <c r="K71" s="171">
        <v>0</v>
      </c>
      <c r="L71" s="169">
        <f>H71*K71</f>
        <v>0</v>
      </c>
      <c r="M71" s="171">
        <v>0</v>
      </c>
      <c r="N71" s="169">
        <f>H71*M71</f>
        <v>0</v>
      </c>
      <c r="O71" s="172">
        <v>21</v>
      </c>
      <c r="P71" s="155">
        <v>4</v>
      </c>
      <c r="Q71" s="33" t="s">
        <v>133</v>
      </c>
    </row>
    <row r="72" spans="1:17" s="33" customFormat="1" ht="13.5" customHeight="1" x14ac:dyDescent="0.15">
      <c r="A72" s="167" t="s">
        <v>337</v>
      </c>
      <c r="B72" s="167" t="s">
        <v>129</v>
      </c>
      <c r="C72" s="167" t="s">
        <v>312</v>
      </c>
      <c r="D72" s="194" t="s">
        <v>618</v>
      </c>
      <c r="E72" s="167" t="s">
        <v>317</v>
      </c>
      <c r="F72" s="168" t="s">
        <v>318</v>
      </c>
      <c r="G72" s="167" t="s">
        <v>315</v>
      </c>
      <c r="H72" s="169">
        <v>14114.111999999999</v>
      </c>
      <c r="I72" s="230"/>
      <c r="J72" s="170">
        <f>ROUND(H72*I72,2)</f>
        <v>0</v>
      </c>
      <c r="K72" s="171">
        <v>0</v>
      </c>
      <c r="L72" s="169">
        <f>H72*K72</f>
        <v>0</v>
      </c>
      <c r="M72" s="171">
        <v>0</v>
      </c>
      <c r="N72" s="169">
        <f>H72*M72</f>
        <v>0</v>
      </c>
      <c r="O72" s="172">
        <v>21</v>
      </c>
      <c r="P72" s="155">
        <v>4</v>
      </c>
      <c r="Q72" s="33" t="s">
        <v>133</v>
      </c>
    </row>
    <row r="73" spans="1:17" s="33" customFormat="1" ht="13.5" customHeight="1" x14ac:dyDescent="0.15">
      <c r="A73" s="167" t="s">
        <v>339</v>
      </c>
      <c r="B73" s="167" t="s">
        <v>129</v>
      </c>
      <c r="C73" s="167" t="s">
        <v>312</v>
      </c>
      <c r="D73" s="194" t="s">
        <v>618</v>
      </c>
      <c r="E73" s="167" t="s">
        <v>320</v>
      </c>
      <c r="F73" s="168" t="s">
        <v>321</v>
      </c>
      <c r="G73" s="167" t="s">
        <v>315</v>
      </c>
      <c r="H73" s="169">
        <v>742.84799999999996</v>
      </c>
      <c r="I73" s="230"/>
      <c r="J73" s="170">
        <f>ROUND(H73*I73,2)</f>
        <v>0</v>
      </c>
      <c r="K73" s="171">
        <v>0</v>
      </c>
      <c r="L73" s="169">
        <f>H73*K73</f>
        <v>0</v>
      </c>
      <c r="M73" s="171">
        <v>0</v>
      </c>
      <c r="N73" s="169">
        <f>H73*M73</f>
        <v>0</v>
      </c>
      <c r="O73" s="172">
        <v>21</v>
      </c>
      <c r="P73" s="155">
        <v>4</v>
      </c>
      <c r="Q73" s="33" t="s">
        <v>133</v>
      </c>
    </row>
    <row r="74" spans="1:17" s="33" customFormat="1" ht="13.5" customHeight="1" x14ac:dyDescent="0.15">
      <c r="A74" s="167" t="s">
        <v>340</v>
      </c>
      <c r="B74" s="167" t="s">
        <v>129</v>
      </c>
      <c r="C74" s="167" t="s">
        <v>312</v>
      </c>
      <c r="D74" s="194" t="s">
        <v>618</v>
      </c>
      <c r="E74" s="167" t="s">
        <v>323</v>
      </c>
      <c r="F74" s="168" t="s">
        <v>324</v>
      </c>
      <c r="G74" s="167" t="s">
        <v>315</v>
      </c>
      <c r="H74" s="169">
        <v>742.84799999999996</v>
      </c>
      <c r="I74" s="230"/>
      <c r="J74" s="170">
        <f>ROUND(H74*I74,2)</f>
        <v>0</v>
      </c>
      <c r="K74" s="171">
        <v>0</v>
      </c>
      <c r="L74" s="169">
        <f>H74*K74</f>
        <v>0</v>
      </c>
      <c r="M74" s="171">
        <v>0</v>
      </c>
      <c r="N74" s="169">
        <f>H74*M74</f>
        <v>0</v>
      </c>
      <c r="O74" s="172">
        <v>21</v>
      </c>
      <c r="P74" s="155">
        <v>4</v>
      </c>
      <c r="Q74" s="33" t="s">
        <v>133</v>
      </c>
    </row>
    <row r="75" spans="1:17" s="33" customFormat="1" ht="13.5" customHeight="1" x14ac:dyDescent="0.15">
      <c r="A75" s="167" t="s">
        <v>341</v>
      </c>
      <c r="B75" s="167" t="s">
        <v>129</v>
      </c>
      <c r="C75" s="167" t="s">
        <v>223</v>
      </c>
      <c r="D75" s="194" t="s">
        <v>618</v>
      </c>
      <c r="E75" s="167" t="s">
        <v>326</v>
      </c>
      <c r="F75" s="168" t="s">
        <v>327</v>
      </c>
      <c r="G75" s="167" t="s">
        <v>315</v>
      </c>
      <c r="H75" s="169">
        <v>528.62300000000005</v>
      </c>
      <c r="I75" s="230"/>
      <c r="J75" s="170">
        <f>ROUND(H75*I75,2)</f>
        <v>0</v>
      </c>
      <c r="K75" s="171">
        <v>0</v>
      </c>
      <c r="L75" s="169">
        <f>H75*K75</f>
        <v>0</v>
      </c>
      <c r="M75" s="171">
        <v>0</v>
      </c>
      <c r="N75" s="169">
        <f>H75*M75</f>
        <v>0</v>
      </c>
      <c r="O75" s="172">
        <v>21</v>
      </c>
      <c r="P75" s="155">
        <v>4</v>
      </c>
      <c r="Q75" s="33" t="s">
        <v>133</v>
      </c>
    </row>
    <row r="76" spans="1:17" s="153" customFormat="1" ht="12.75" customHeight="1" x14ac:dyDescent="0.15">
      <c r="A76" s="173"/>
      <c r="B76" s="164" t="s">
        <v>93</v>
      </c>
      <c r="C76" s="173"/>
      <c r="D76" s="24"/>
      <c r="E76" s="164" t="s">
        <v>82</v>
      </c>
      <c r="F76" s="163" t="s">
        <v>466</v>
      </c>
      <c r="G76" s="173"/>
      <c r="H76" s="173"/>
      <c r="I76" s="173"/>
      <c r="J76" s="165">
        <f>J77+J86</f>
        <v>0</v>
      </c>
      <c r="K76" s="173"/>
      <c r="L76" s="166">
        <f>L77+L86</f>
        <v>42.472679999999997</v>
      </c>
      <c r="M76" s="173"/>
      <c r="N76" s="166">
        <f>N77+N86</f>
        <v>0.17599999999999999</v>
      </c>
      <c r="O76" s="173"/>
      <c r="Q76" s="154" t="s">
        <v>127</v>
      </c>
    </row>
    <row r="77" spans="1:17" s="153" customFormat="1" ht="12.75" customHeight="1" x14ac:dyDescent="0.15">
      <c r="A77" s="173"/>
      <c r="B77" s="182" t="s">
        <v>93</v>
      </c>
      <c r="C77" s="173"/>
      <c r="D77" s="209" t="s">
        <v>621</v>
      </c>
      <c r="E77" s="182" t="s">
        <v>467</v>
      </c>
      <c r="F77" s="183" t="s">
        <v>468</v>
      </c>
      <c r="G77" s="173"/>
      <c r="H77" s="173"/>
      <c r="I77" s="173"/>
      <c r="J77" s="184">
        <f>SUM(J78:J85)</f>
        <v>0</v>
      </c>
      <c r="K77" s="173"/>
      <c r="L77" s="185">
        <f>SUM(L78:L85)</f>
        <v>0.15268000000000001</v>
      </c>
      <c r="M77" s="173"/>
      <c r="N77" s="185">
        <f>SUM(N78:N85)</f>
        <v>0.17599999999999999</v>
      </c>
      <c r="O77" s="173"/>
      <c r="Q77" s="160" t="s">
        <v>128</v>
      </c>
    </row>
    <row r="78" spans="1:17" s="33" customFormat="1" ht="13.5" customHeight="1" x14ac:dyDescent="0.15">
      <c r="A78" s="167" t="s">
        <v>344</v>
      </c>
      <c r="B78" s="167" t="s">
        <v>129</v>
      </c>
      <c r="C78" s="167" t="s">
        <v>467</v>
      </c>
      <c r="D78" s="194" t="s">
        <v>621</v>
      </c>
      <c r="E78" s="167" t="s">
        <v>469</v>
      </c>
      <c r="F78" s="168" t="s">
        <v>470</v>
      </c>
      <c r="G78" s="167" t="s">
        <v>210</v>
      </c>
      <c r="H78" s="169">
        <v>44</v>
      </c>
      <c r="I78" s="230"/>
      <c r="J78" s="170">
        <f t="shared" ref="J78:J85" si="9">ROUND(H78*I78,2)</f>
        <v>0</v>
      </c>
      <c r="K78" s="171">
        <v>0</v>
      </c>
      <c r="L78" s="169">
        <f t="shared" ref="L78:L85" si="10">H78*K78</f>
        <v>0</v>
      </c>
      <c r="M78" s="171">
        <v>4.0000000000000001E-3</v>
      </c>
      <c r="N78" s="169">
        <f t="shared" ref="N78:N85" si="11">H78*M78</f>
        <v>0.17599999999999999</v>
      </c>
      <c r="O78" s="172">
        <v>21</v>
      </c>
      <c r="P78" s="155">
        <v>16</v>
      </c>
      <c r="Q78" s="33" t="s">
        <v>133</v>
      </c>
    </row>
    <row r="79" spans="1:17" s="33" customFormat="1" ht="13.5" customHeight="1" x14ac:dyDescent="0.15">
      <c r="A79" s="167" t="s">
        <v>346</v>
      </c>
      <c r="B79" s="167" t="s">
        <v>129</v>
      </c>
      <c r="C79" s="167" t="s">
        <v>467</v>
      </c>
      <c r="D79" s="194" t="s">
        <v>621</v>
      </c>
      <c r="E79" s="167" t="s">
        <v>471</v>
      </c>
      <c r="F79" s="168" t="s">
        <v>472</v>
      </c>
      <c r="G79" s="167" t="s">
        <v>210</v>
      </c>
      <c r="H79" s="169">
        <v>44</v>
      </c>
      <c r="I79" s="230"/>
      <c r="J79" s="170">
        <f t="shared" si="9"/>
        <v>0</v>
      </c>
      <c r="K79" s="171">
        <v>1.8000000000000001E-4</v>
      </c>
      <c r="L79" s="169">
        <f t="shared" si="10"/>
        <v>7.92E-3</v>
      </c>
      <c r="M79" s="171">
        <v>0</v>
      </c>
      <c r="N79" s="169">
        <f t="shared" si="11"/>
        <v>0</v>
      </c>
      <c r="O79" s="172">
        <v>21</v>
      </c>
      <c r="P79" s="155">
        <v>16</v>
      </c>
      <c r="Q79" s="33" t="s">
        <v>133</v>
      </c>
    </row>
    <row r="80" spans="1:17" s="33" customFormat="1" ht="13.5" customHeight="1" x14ac:dyDescent="0.15">
      <c r="A80" s="186" t="s">
        <v>348</v>
      </c>
      <c r="B80" s="186" t="s">
        <v>226</v>
      </c>
      <c r="C80" s="186" t="s">
        <v>227</v>
      </c>
      <c r="D80" s="194" t="s">
        <v>621</v>
      </c>
      <c r="E80" s="186" t="s">
        <v>473</v>
      </c>
      <c r="F80" s="187" t="s">
        <v>591</v>
      </c>
      <c r="G80" s="186" t="s">
        <v>210</v>
      </c>
      <c r="H80" s="188">
        <v>55</v>
      </c>
      <c r="I80" s="231"/>
      <c r="J80" s="189">
        <f t="shared" si="9"/>
        <v>0</v>
      </c>
      <c r="K80" s="190">
        <v>1.1199999999999999E-3</v>
      </c>
      <c r="L80" s="188">
        <f t="shared" si="10"/>
        <v>6.1599999999999995E-2</v>
      </c>
      <c r="M80" s="190">
        <v>0</v>
      </c>
      <c r="N80" s="188">
        <f t="shared" si="11"/>
        <v>0</v>
      </c>
      <c r="O80" s="191">
        <v>21</v>
      </c>
      <c r="P80" s="161">
        <v>32</v>
      </c>
      <c r="Q80" s="162" t="s">
        <v>133</v>
      </c>
    </row>
    <row r="81" spans="1:17" s="33" customFormat="1" ht="13.5" customHeight="1" x14ac:dyDescent="0.15">
      <c r="A81" s="167" t="s">
        <v>349</v>
      </c>
      <c r="B81" s="167" t="s">
        <v>129</v>
      </c>
      <c r="C81" s="167" t="s">
        <v>467</v>
      </c>
      <c r="D81" s="194" t="s">
        <v>621</v>
      </c>
      <c r="E81" s="167" t="s">
        <v>474</v>
      </c>
      <c r="F81" s="168" t="s">
        <v>475</v>
      </c>
      <c r="G81" s="167" t="s">
        <v>210</v>
      </c>
      <c r="H81" s="169">
        <v>44</v>
      </c>
      <c r="I81" s="230"/>
      <c r="J81" s="170">
        <f t="shared" si="9"/>
        <v>0</v>
      </c>
      <c r="K81" s="171">
        <v>0</v>
      </c>
      <c r="L81" s="169">
        <f t="shared" si="10"/>
        <v>0</v>
      </c>
      <c r="M81" s="171">
        <v>0</v>
      </c>
      <c r="N81" s="169">
        <f t="shared" si="11"/>
        <v>0</v>
      </c>
      <c r="O81" s="172">
        <v>21</v>
      </c>
      <c r="P81" s="155">
        <v>16</v>
      </c>
      <c r="Q81" s="33" t="s">
        <v>133</v>
      </c>
    </row>
    <row r="82" spans="1:17" s="33" customFormat="1" ht="22.5" x14ac:dyDescent="0.15">
      <c r="A82" s="186" t="s">
        <v>350</v>
      </c>
      <c r="B82" s="186" t="s">
        <v>226</v>
      </c>
      <c r="C82" s="186" t="s">
        <v>227</v>
      </c>
      <c r="D82" s="194" t="s">
        <v>621</v>
      </c>
      <c r="E82" s="186" t="s">
        <v>476</v>
      </c>
      <c r="F82" s="187" t="s">
        <v>594</v>
      </c>
      <c r="G82" s="186" t="s">
        <v>255</v>
      </c>
      <c r="H82" s="188">
        <v>46.2</v>
      </c>
      <c r="I82" s="231"/>
      <c r="J82" s="189">
        <f t="shared" si="9"/>
        <v>0</v>
      </c>
      <c r="K82" s="190">
        <v>8.9999999999999998E-4</v>
      </c>
      <c r="L82" s="188">
        <f t="shared" si="10"/>
        <v>4.1579999999999999E-2</v>
      </c>
      <c r="M82" s="190">
        <v>0</v>
      </c>
      <c r="N82" s="188">
        <f t="shared" si="11"/>
        <v>0</v>
      </c>
      <c r="O82" s="191">
        <v>21</v>
      </c>
      <c r="P82" s="161">
        <v>32</v>
      </c>
      <c r="Q82" s="162" t="s">
        <v>133</v>
      </c>
    </row>
    <row r="83" spans="1:17" s="33" customFormat="1" ht="13.5" customHeight="1" x14ac:dyDescent="0.15">
      <c r="A83" s="167" t="s">
        <v>351</v>
      </c>
      <c r="B83" s="167" t="s">
        <v>129</v>
      </c>
      <c r="C83" s="167" t="s">
        <v>467</v>
      </c>
      <c r="D83" s="194" t="s">
        <v>621</v>
      </c>
      <c r="E83" s="167" t="s">
        <v>477</v>
      </c>
      <c r="F83" s="168" t="s">
        <v>478</v>
      </c>
      <c r="G83" s="167" t="s">
        <v>210</v>
      </c>
      <c r="H83" s="169">
        <v>44</v>
      </c>
      <c r="I83" s="230"/>
      <c r="J83" s="170">
        <f t="shared" si="9"/>
        <v>0</v>
      </c>
      <c r="K83" s="171">
        <v>0</v>
      </c>
      <c r="L83" s="169">
        <f t="shared" si="10"/>
        <v>0</v>
      </c>
      <c r="M83" s="171">
        <v>0</v>
      </c>
      <c r="N83" s="169">
        <f t="shared" si="11"/>
        <v>0</v>
      </c>
      <c r="O83" s="172">
        <v>21</v>
      </c>
      <c r="P83" s="155">
        <v>16</v>
      </c>
      <c r="Q83" s="33" t="s">
        <v>133</v>
      </c>
    </row>
    <row r="84" spans="1:17" s="33" customFormat="1" ht="22.5" x14ac:dyDescent="0.15">
      <c r="A84" s="186" t="s">
        <v>352</v>
      </c>
      <c r="B84" s="186" t="s">
        <v>226</v>
      </c>
      <c r="C84" s="186" t="s">
        <v>227</v>
      </c>
      <c r="D84" s="194" t="s">
        <v>621</v>
      </c>
      <c r="E84" s="186" t="s">
        <v>476</v>
      </c>
      <c r="F84" s="187" t="s">
        <v>593</v>
      </c>
      <c r="G84" s="186" t="s">
        <v>255</v>
      </c>
      <c r="H84" s="188">
        <v>46.2</v>
      </c>
      <c r="I84" s="231"/>
      <c r="J84" s="189">
        <f t="shared" si="9"/>
        <v>0</v>
      </c>
      <c r="K84" s="190">
        <v>8.9999999999999998E-4</v>
      </c>
      <c r="L84" s="188">
        <f t="shared" si="10"/>
        <v>4.1579999999999999E-2</v>
      </c>
      <c r="M84" s="190">
        <v>0</v>
      </c>
      <c r="N84" s="188">
        <f t="shared" si="11"/>
        <v>0</v>
      </c>
      <c r="O84" s="191">
        <v>21</v>
      </c>
      <c r="P84" s="161">
        <v>32</v>
      </c>
      <c r="Q84" s="162" t="s">
        <v>133</v>
      </c>
    </row>
    <row r="85" spans="1:17" s="33" customFormat="1" ht="24" customHeight="1" x14ac:dyDescent="0.15">
      <c r="A85" s="167" t="s">
        <v>354</v>
      </c>
      <c r="B85" s="167" t="s">
        <v>129</v>
      </c>
      <c r="C85" s="167" t="s">
        <v>467</v>
      </c>
      <c r="D85" s="194" t="s">
        <v>621</v>
      </c>
      <c r="E85" s="167" t="s">
        <v>479</v>
      </c>
      <c r="F85" s="168" t="s">
        <v>480</v>
      </c>
      <c r="G85" s="167" t="s">
        <v>78</v>
      </c>
      <c r="H85" s="169">
        <v>168.036</v>
      </c>
      <c r="I85" s="230"/>
      <c r="J85" s="170">
        <f t="shared" si="9"/>
        <v>0</v>
      </c>
      <c r="K85" s="171">
        <v>0</v>
      </c>
      <c r="L85" s="169">
        <f t="shared" si="10"/>
        <v>0</v>
      </c>
      <c r="M85" s="171">
        <v>0</v>
      </c>
      <c r="N85" s="169">
        <f t="shared" si="11"/>
        <v>0</v>
      </c>
      <c r="O85" s="172">
        <v>21</v>
      </c>
      <c r="P85" s="155">
        <v>16</v>
      </c>
      <c r="Q85" s="33" t="s">
        <v>133</v>
      </c>
    </row>
    <row r="86" spans="1:17" s="153" customFormat="1" ht="12.75" customHeight="1" x14ac:dyDescent="0.15">
      <c r="A86" s="173"/>
      <c r="B86" s="182" t="s">
        <v>93</v>
      </c>
      <c r="C86" s="173"/>
      <c r="D86" s="209" t="s">
        <v>621</v>
      </c>
      <c r="E86" s="182" t="s">
        <v>481</v>
      </c>
      <c r="F86" s="183" t="s">
        <v>482</v>
      </c>
      <c r="G86" s="173"/>
      <c r="H86" s="173"/>
      <c r="I86" s="173"/>
      <c r="J86" s="184">
        <f>SUM(J87:J88)</f>
        <v>0</v>
      </c>
      <c r="K86" s="173"/>
      <c r="L86" s="185">
        <f>SUM(L87:L88)</f>
        <v>42.32</v>
      </c>
      <c r="M86" s="173"/>
      <c r="N86" s="185">
        <f>SUM(N87:N88)</f>
        <v>0</v>
      </c>
      <c r="O86" s="173"/>
      <c r="Q86" s="160" t="s">
        <v>128</v>
      </c>
    </row>
    <row r="87" spans="1:17" s="33" customFormat="1" ht="24" customHeight="1" x14ac:dyDescent="0.15">
      <c r="A87" s="167" t="s">
        <v>356</v>
      </c>
      <c r="B87" s="167" t="s">
        <v>129</v>
      </c>
      <c r="C87" s="167" t="s">
        <v>481</v>
      </c>
      <c r="D87" s="194" t="s">
        <v>621</v>
      </c>
      <c r="E87" s="167" t="s">
        <v>483</v>
      </c>
      <c r="F87" s="192" t="s">
        <v>592</v>
      </c>
      <c r="G87" s="167" t="s">
        <v>210</v>
      </c>
      <c r="H87" s="169">
        <v>1840</v>
      </c>
      <c r="I87" s="230"/>
      <c r="J87" s="170">
        <f>ROUND(H87*I87,2)</f>
        <v>0</v>
      </c>
      <c r="K87" s="171">
        <v>2.3E-2</v>
      </c>
      <c r="L87" s="169">
        <f>H87*K87</f>
        <v>42.32</v>
      </c>
      <c r="M87" s="171">
        <v>0</v>
      </c>
      <c r="N87" s="169">
        <f>H87*M87</f>
        <v>0</v>
      </c>
      <c r="O87" s="172">
        <v>21</v>
      </c>
      <c r="P87" s="155">
        <v>16</v>
      </c>
      <c r="Q87" s="33" t="s">
        <v>133</v>
      </c>
    </row>
    <row r="88" spans="1:17" s="33" customFormat="1" ht="13.5" customHeight="1" x14ac:dyDescent="0.15">
      <c r="A88" s="167" t="s">
        <v>359</v>
      </c>
      <c r="B88" s="167" t="s">
        <v>129</v>
      </c>
      <c r="C88" s="167" t="s">
        <v>481</v>
      </c>
      <c r="D88" s="194" t="s">
        <v>621</v>
      </c>
      <c r="E88" s="167" t="s">
        <v>484</v>
      </c>
      <c r="F88" s="168" t="s">
        <v>485</v>
      </c>
      <c r="G88" s="167" t="s">
        <v>78</v>
      </c>
      <c r="H88" s="169">
        <v>46100</v>
      </c>
      <c r="I88" s="230"/>
      <c r="J88" s="170">
        <f>ROUND(H88*I88,2)</f>
        <v>0</v>
      </c>
      <c r="K88" s="171">
        <v>0</v>
      </c>
      <c r="L88" s="169">
        <f>H88*K88</f>
        <v>0</v>
      </c>
      <c r="M88" s="171">
        <v>0</v>
      </c>
      <c r="N88" s="169">
        <f>H88*M88</f>
        <v>0</v>
      </c>
      <c r="O88" s="172">
        <v>21</v>
      </c>
      <c r="P88" s="155">
        <v>16</v>
      </c>
      <c r="Q88" s="33" t="s">
        <v>133</v>
      </c>
    </row>
    <row r="89" spans="1:17" s="156" customFormat="1" ht="12.75" customHeight="1" x14ac:dyDescent="0.15">
      <c r="D89" s="24"/>
      <c r="E89" s="205"/>
      <c r="F89" s="157" t="s">
        <v>25</v>
      </c>
      <c r="J89" s="158">
        <f>J14+J76</f>
        <v>0</v>
      </c>
      <c r="L89" s="159">
        <f>L14+L76</f>
        <v>571.09584286999996</v>
      </c>
      <c r="N89" s="159">
        <f>N14+N76</f>
        <v>742.84800000000007</v>
      </c>
    </row>
  </sheetData>
  <sheetProtection password="EF31" sheet="1" objects="1" scenarios="1"/>
  <printOptions horizontalCentered="1"/>
  <pageMargins left="0.39370078740157483" right="0.39370078740157483" top="0.78740157480314965" bottom="0.78740157480314965" header="0" footer="0"/>
  <pageSetup paperSize="9" scale="82" fitToHeight="2" orientation="portrait" blackAndWhite="1" r:id="rId1"/>
  <headerFooter alignWithMargins="0">
    <oddFooter>&amp;C   Strana &amp;P 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Bruntál - ALFA PLASTIK - T 62</vt:lpstr>
      <vt:lpstr>SO00 KL</vt:lpstr>
      <vt:lpstr>SO00 R</vt:lpstr>
      <vt:lpstr>SO01 KL</vt:lpstr>
      <vt:lpstr>SO01 R</vt:lpstr>
      <vt:lpstr>SO02 KL</vt:lpstr>
      <vt:lpstr>SO02 R</vt:lpstr>
      <vt:lpstr>SO03 KL</vt:lpstr>
      <vt:lpstr>SO03 R</vt:lpstr>
      <vt:lpstr>SP KL</vt:lpstr>
      <vt:lpstr>SP R</vt:lpstr>
      <vt:lpstr>'Bruntál - ALFA PLASTIK - T 62'!Názvy_tisku</vt:lpstr>
      <vt:lpstr>'Bruntál - ALFA PLASTIK - T 62'!Oblast_tisku</vt:lpstr>
      <vt:lpstr>'SO00 KL'!Oblast_tisku</vt:lpstr>
      <vt:lpstr>'SO01 KL'!Oblast_tisku</vt:lpstr>
      <vt:lpstr>'SO01 R'!Oblast_tisku</vt:lpstr>
      <vt:lpstr>'SO02 KL'!Oblast_tisku</vt:lpstr>
      <vt:lpstr>'SO02 R'!Oblast_tisku</vt:lpstr>
      <vt:lpstr>'SO03 KL'!Oblast_tisku</vt:lpstr>
      <vt:lpstr>'SO03 R'!Oblast_tisku</vt:lpstr>
      <vt:lpstr>'SP KL'!Oblast_tisku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Dedek</dc:creator>
  <cp:lastModifiedBy>Ing. Stanislav Mikolajek</cp:lastModifiedBy>
  <cp:lastPrinted>2015-05-26T10:01:54Z</cp:lastPrinted>
  <dcterms:created xsi:type="dcterms:W3CDTF">2015-05-26T05:13:56Z</dcterms:created>
  <dcterms:modified xsi:type="dcterms:W3CDTF">2016-03-08T12:07:40Z</dcterms:modified>
</cp:coreProperties>
</file>