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0" windowWidth="15480" windowHeight="5895" activeTab="0"/>
  </bookViews>
  <sheets>
    <sheet name="04_4_2" sheetId="1" r:id="rId1"/>
  </sheets>
  <definedNames>
    <definedName name="_xlnm.Print_Area" localSheetId="0">'04_4_2'!$B$3:$N$299</definedName>
  </definedNames>
  <calcPr fullCalcOnLoad="1"/>
</workbook>
</file>

<file path=xl/sharedStrings.xml><?xml version="1.0" encoding="utf-8"?>
<sst xmlns="http://schemas.openxmlformats.org/spreadsheetml/2006/main" count="1206" uniqueCount="308">
  <si>
    <t xml:space="preserve">Prvek obsahuje :  délku kabelové rýhy udanou v metrech . Cena za  práci   </t>
  </si>
  <si>
    <t xml:space="preserve"> EFA70 </t>
  </si>
  <si>
    <t xml:space="preserve"> EFA95 </t>
  </si>
  <si>
    <t xml:space="preserve"> EJA02 </t>
  </si>
  <si>
    <t xml:space="preserve">Prvek obsahuje : délku kabelového lože udanou v metrach - 184 kg / 1 m délky , písek zásypový červený fr. 0-4 a  délka pískového kabelového lože dané šířky a udaná v metrech </t>
  </si>
  <si>
    <t>cena za práci -  za   montáže .</t>
  </si>
  <si>
    <t xml:space="preserve"> EJA41 </t>
  </si>
  <si>
    <t xml:space="preserve"> ELA10 </t>
  </si>
  <si>
    <t xml:space="preserve">Prvek obsahuje :  délku kabelové rýhy udanou v metrech a   práci   </t>
  </si>
  <si>
    <t xml:space="preserve"> ELA19</t>
  </si>
  <si>
    <t xml:space="preserve">Prvek obsahuje :  délku ochranné trubky zadanou v metrech, trubka KORUNG ohebná , KORUFLEX 160 černá, 50m , 1 m délka ochranné trubky v metrech, trubka KORUNG ohebná 160 mm. Cena za materiál  </t>
  </si>
  <si>
    <t xml:space="preserve">Jde o pažení v kabelové rýze při větší hloubce než 1,00 m . Desky, hranoly, hřebíky, Cena za materiál </t>
  </si>
  <si>
    <t xml:space="preserve">Jde o pažení v kabelové jámě pro spojky a při větší hloubce než 1,00 m. Desky, hranoly, hřebíky, Cena za materiál  </t>
  </si>
  <si>
    <t>podkladový beton C 6/7,5 zadaný v m3  . Cena za materiál</t>
  </si>
  <si>
    <t xml:space="preserve"> ELA07 </t>
  </si>
  <si>
    <t xml:space="preserve"> ELA44 </t>
  </si>
  <si>
    <t xml:space="preserve"> ENA04 </t>
  </si>
  <si>
    <t xml:space="preserve"> ENA06 </t>
  </si>
  <si>
    <t xml:space="preserve">Prvek obsahuje : délku  určenou k montáži a následně  demontáži provizorní lávky, přes kabel.rýhu, dále obsahuje 0,530 kg hřebíků stavebních, se zap.hlav.mříž. 2,8x70,   0,020 m3 řeziva deskového jehlič. neopac.  a práci zadanou v NM a sazbě 220,- Kčdélku  určenou k montáži a následně  demontáži provizorní lávky, přes kabel.rýhu, Desky, hřebíky, cena za materiál  </t>
  </si>
  <si>
    <t xml:space="preserve"> ENA24 </t>
  </si>
  <si>
    <t xml:space="preserve"> EQA17 </t>
  </si>
  <si>
    <t xml:space="preserve"> EDA70 </t>
  </si>
  <si>
    <t xml:space="preserve"> EDA95 </t>
  </si>
  <si>
    <t xml:space="preserve"> ENA03 </t>
  </si>
  <si>
    <t xml:space="preserve"> PISEK ZASYPOVY CERVENY FR.0-4</t>
  </si>
  <si>
    <t xml:space="preserve"> REZIVO HRANOL JEHLICNATE DO120CM2</t>
  </si>
  <si>
    <t xml:space="preserve">  REZIVO DESKOVE JEHLICNATE NEOPRAC</t>
  </si>
  <si>
    <t xml:space="preserve">  SMES BETON. TR.C6/7,5 PODKLADOVY</t>
  </si>
  <si>
    <t xml:space="preserve">  KAMENIVO DRC.HRUBE FR.4-8 TR.B</t>
  </si>
  <si>
    <t xml:space="preserve"> KAMENIVO DRC.HRUBE FR.63-125 TR.B</t>
  </si>
  <si>
    <t xml:space="preserve">  KAMENIVO DOLOM.DO BETONU FR.0-4VL</t>
  </si>
  <si>
    <t xml:space="preserve">  STERKOPISEK FR.0-32 TR.C</t>
  </si>
  <si>
    <t xml:space="preserve">  STERKODRT FR.0-63 TR.A</t>
  </si>
  <si>
    <t>Dodávky zhotovitele potřebné množství vycházející se zadaných prvků-cena za materiál</t>
  </si>
  <si>
    <t xml:space="preserve">  ZIVICE STREDNEZRNNA OKS TR.OK-II</t>
  </si>
  <si>
    <t xml:space="preserve">  ZIVICE HRUBOZRNNA OKH TR.OK-II</t>
  </si>
  <si>
    <t xml:space="preserve">  LAK ASFALT.PENETRAL ALP SUD 160KG</t>
  </si>
  <si>
    <t xml:space="preserve">  ZALIVKA ASFALTOVA AZ BUBNY</t>
  </si>
  <si>
    <t xml:space="preserve">  KOTOUC REZACI DIAMANT PR450ASFALT</t>
  </si>
  <si>
    <t>List obsahuje:</t>
  </si>
  <si>
    <t>False</t>
  </si>
  <si>
    <t>optimalizováno pro tisk sestav ve formátu A4 - na výšku</t>
  </si>
  <si>
    <t>&gt;&gt;  skryté sloupce  &lt;&lt;</t>
  </si>
  <si>
    <t>v ---  níže se nacházejí doplnkové a pomocné údaje k sestavám  --- v</t>
  </si>
  <si>
    <t>Stavba:</t>
  </si>
  <si>
    <t>1</t>
  </si>
  <si>
    <t>Místo:</t>
  </si>
  <si>
    <t xml:space="preserve"> </t>
  </si>
  <si>
    <t>Datum:</t>
  </si>
  <si>
    <t>Zadavatel:</t>
  </si>
  <si>
    <t>Uchazeč:</t>
  </si>
  <si>
    <t>Projektant:</t>
  </si>
  <si>
    <t>Pöyry Environment a.s.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</si>
  <si>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</si>
  <si>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</si>
  <si>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</si>
  <si>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</si>
  <si>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</si>
  <si>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</si>
  <si>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</si>
  <si>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</si>
  <si>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</si>
  <si>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</si>
  <si>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</si>
  <si>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</si>
  <si>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</si>
  <si>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Typ</t>
  </si>
  <si>
    <t>D</t>
  </si>
  <si>
    <t>0</t>
  </si>
  <si>
    <t>2</t>
  </si>
  <si>
    <t>{F7A42206-50F0-43CB-A3BA-E003D74E2AE7}</t>
  </si>
  <si>
    <t>KRYCÍ LIST SOUPISU</t>
  </si>
  <si>
    <t>Objekt:</t>
  </si>
  <si>
    <t>KSO:</t>
  </si>
  <si>
    <t>REKAPITULACE ČLENĚNÍ SOUPISU PRACÍ</t>
  </si>
  <si>
    <t>Kód dílu - Popis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</si>
  <si>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</si>
  <si>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</si>
  <si>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</si>
  <si>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</si>
  <si>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</si>
  <si>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</si>
  <si>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</si>
  <si>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</si>
  <si>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</si>
  <si>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</si>
  <si>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</si>
  <si>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</si>
  <si>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</si>
  <si>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</si>
  <si>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</si>
  <si>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</si>
  <si>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</si>
  <si>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</si>
  <si>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</si>
  <si>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P</t>
  </si>
  <si>
    <t>VV</t>
  </si>
  <si>
    <t>M</t>
  </si>
  <si>
    <t>8</t>
  </si>
  <si>
    <t>001</t>
  </si>
  <si>
    <t>002</t>
  </si>
  <si>
    <t>Odstranění následků důlní činnosti a důlních poklesů z minulosti - protipovodňová ochrana Žabník v Ostravě - Koblově</t>
  </si>
  <si>
    <t>SO 04.4.2  Přel.kab.VN OVaK</t>
  </si>
  <si>
    <t>220 - Vedení kabelové VN</t>
  </si>
  <si>
    <t>XXA01</t>
  </si>
  <si>
    <t>XXA07</t>
  </si>
  <si>
    <t>XXA06</t>
  </si>
  <si>
    <t>XXA02</t>
  </si>
  <si>
    <t>XXA03</t>
  </si>
  <si>
    <t>XXA04</t>
  </si>
  <si>
    <t>CHA33</t>
  </si>
  <si>
    <t>CHA34</t>
  </si>
  <si>
    <t>CHA35</t>
  </si>
  <si>
    <t>CHA37</t>
  </si>
  <si>
    <t>CHA40</t>
  </si>
  <si>
    <t>BDA42</t>
  </si>
  <si>
    <t>BDA67</t>
  </si>
  <si>
    <t>CMA08</t>
  </si>
  <si>
    <t>CLA47</t>
  </si>
  <si>
    <t>CKA02</t>
  </si>
  <si>
    <t>CKA84</t>
  </si>
  <si>
    <t>CIA26</t>
  </si>
  <si>
    <t>CKA85</t>
  </si>
  <si>
    <t>CHA72</t>
  </si>
  <si>
    <t>BLA26</t>
  </si>
  <si>
    <t>CUA10</t>
  </si>
  <si>
    <t>CUA42</t>
  </si>
  <si>
    <t>izol.vodič PAS 1x150 mm2,</t>
  </si>
  <si>
    <t>Ručně - zemní práce nedifinované</t>
  </si>
  <si>
    <t xml:space="preserve">Kabel 22kV AXEKVCEY 1x150/25, cca 90 m </t>
  </si>
  <si>
    <t>montáž.plošina, montáž a demont. omezovačů a koncovek</t>
  </si>
  <si>
    <t>Elektromontáž.práce - dokončování</t>
  </si>
  <si>
    <t>Náhradní zdroj - 250 kVA, zapínání,vypínání</t>
  </si>
  <si>
    <t>STITEK OZNACOV.SJZ PRO KABEL-NOVA VEDENI</t>
  </si>
  <si>
    <t>STITEK OZNACOV.SJZ PRO KABEL-STAV.VEDENI</t>
  </si>
  <si>
    <t>OZNACENI KABELU V ZEMI - BALL MARKER</t>
  </si>
  <si>
    <t>SVAZKOVANI 1.ZIL.KABELU VN</t>
  </si>
  <si>
    <t>PRIPL.NA ZATAH. KABELU V OCHRANNE TRUBCE</t>
  </si>
  <si>
    <t>MONTAZ OCHR.KABELOVEHO KRYTU 200MM</t>
  </si>
  <si>
    <t>KRYT KABELOVY-DL.3M NA PR.STOZ.,PR.3X44</t>
  </si>
  <si>
    <t>PRIPLATEK K MONT.KONC.22-35KV Z PLOSINY</t>
  </si>
  <si>
    <t>SPOJKA 22KV POLJ24/1X70-150 70-150MM</t>
  </si>
  <si>
    <t>KONC VENK 22KV POLT24D/1XO70-240 120-240</t>
  </si>
  <si>
    <t>SADA KAB.OK AL3X240/M12+CU3X25/M10 AXEKV</t>
  </si>
  <si>
    <t>UKONC.A ZAP.VODICE AL 150 MM2 VC.OKA-M10</t>
  </si>
  <si>
    <t>SADA KAB.OK AL3X240/M16+CU3X25/M10 AXEKV</t>
  </si>
  <si>
    <t>PRICHYTKA KAB.KPZ PR.KAB.3X44 NA PR.STOZ</t>
  </si>
  <si>
    <t>LISTA OMEZ. PREPETI 22KV ES-PS, 689-00</t>
  </si>
  <si>
    <t>OMEZ.PREP.VENK. II.TR,22KV,KONZ,BEZ ZAP</t>
  </si>
  <si>
    <t>MONTAZ OMEZOVACE VN VCETNE ZAPOJENI</t>
  </si>
  <si>
    <t>HOD</t>
  </si>
  <si>
    <t>KS</t>
  </si>
  <si>
    <t>SADA</t>
  </si>
  <si>
    <t>Celková
cena</t>
  </si>
  <si>
    <t>POB000 - Kabely VN demontáž</t>
  </si>
  <si>
    <t>KABEL 22KV AXEKVCE 1X150/25 VOLNE ULOZ.</t>
  </si>
  <si>
    <t>KABEL 22KV AXEKVCE 1X150/25 PEVNE ULOZ.</t>
  </si>
  <si>
    <t>UKONC.A ZAP.VODICE AL 150 MM2 VC.OKA-M12</t>
  </si>
  <si>
    <t>MONTAZ OCHR.KABELOVEHO KRYTU 300MM</t>
  </si>
  <si>
    <t>VODIC IZOLOVANY PAS 22KV - 1X 120 MM2</t>
  </si>
  <si>
    <t>SVODOVY VODIC-LANO FEZN50MM2 BEZ PODPER</t>
  </si>
  <si>
    <t>Elektromontážní práce -demontáže</t>
  </si>
  <si>
    <t>CGA08</t>
  </si>
  <si>
    <t>CGA58</t>
  </si>
  <si>
    <t>CIA21</t>
  </si>
  <si>
    <t>BDA43</t>
  </si>
  <si>
    <t>XDA12</t>
  </si>
  <si>
    <t>DQA32</t>
  </si>
  <si>
    <t>XXA05</t>
  </si>
  <si>
    <t>POB0002 - Zemní práce</t>
  </si>
  <si>
    <t>ZAHOZ KABEL.RYHY 65X120CM RUCNE,ZEM.TR.4</t>
  </si>
  <si>
    <t>ZAHOZ KABEL.RYHY 80X130CM RUCNE,ZEM.TR.4</t>
  </si>
  <si>
    <t>KAB.LOZE PISKOVE SIRE 50 CM,BEZ ZAKRYTI</t>
  </si>
  <si>
    <t>FOLIE VYSTRAZNA Z PVC ,SIRKA 33 CM</t>
  </si>
  <si>
    <t>ZAHOZ JAMY PRO KABEL.SPOJKU RUCNE TR.3-4</t>
  </si>
  <si>
    <t>VYPODLOZ.,ODDELENI,KRYTI SPOJKY DO 6KV</t>
  </si>
  <si>
    <t>VYKOP JAMY PRO SPOJKU NAD 10KV RUC.TR.4</t>
  </si>
  <si>
    <t>TRUBKA OCHRANNA KORUFLEX 160MM CERNA</t>
  </si>
  <si>
    <t>PAZENI RYH SIRKY DO 1,3M HLOUBKY DO 2M</t>
  </si>
  <si>
    <t>PAZENI V JAME O PLOSE DO 10M2 HL.DO 2M</t>
  </si>
  <si>
    <t>ODSTR.PAZENI-RYHA SIRKY DO 1,3M HL.DO 2M</t>
  </si>
  <si>
    <t>ODSTR.PAZENI-JAM DO 10M2 HLOUBKA DO 2M</t>
  </si>
  <si>
    <t>ZRIZENI A ODSTRANENI PROVIZORNI LAVKY</t>
  </si>
  <si>
    <t>PODKLADOVA VRSTVA Z BETONU TR. C6/7,5</t>
  </si>
  <si>
    <t>VYKOP KABEL.RYHY 65X120CM RUCNE,ZEM.TR.4</t>
  </si>
  <si>
    <t>VYKOP KABEL.RYHY 80X130CM RUCNE,ZEM.TR.4</t>
  </si>
  <si>
    <t>HUTNENI ZEMINY STROJNE,VRSTVA 20CM</t>
  </si>
  <si>
    <t>DEM+MONT.VOZOVKA ASFALT. KRYT NAD VYKOP</t>
  </si>
  <si>
    <t>EFA70</t>
  </si>
  <si>
    <t>EFA95</t>
  </si>
  <si>
    <t>EJA02</t>
  </si>
  <si>
    <t>EJA41</t>
  </si>
  <si>
    <t>ELA10</t>
  </si>
  <si>
    <t>ELA07</t>
  </si>
  <si>
    <t>ELA44</t>
  </si>
  <si>
    <t>ENA04</t>
  </si>
  <si>
    <t>ENA06</t>
  </si>
  <si>
    <t>ENA10</t>
  </si>
  <si>
    <t>ENA12</t>
  </si>
  <si>
    <t>ENA24</t>
  </si>
  <si>
    <t>EQA17</t>
  </si>
  <si>
    <t>EDA70</t>
  </si>
  <si>
    <t>EDA95</t>
  </si>
  <si>
    <t>ENA03</t>
  </si>
  <si>
    <t>MEA11</t>
  </si>
  <si>
    <t>M3</t>
  </si>
  <si>
    <t>M2</t>
  </si>
  <si>
    <t>Bodový rozpis</t>
  </si>
  <si>
    <t>Cena za  Ruční - zemní práce - jinde  nedefinované , pro případ nepředpokládaných překážek při výkopových pracích</t>
  </si>
  <si>
    <t>Cena ( předběžná ) za práce, které nejsou nikde definované, např. fázování vedení, nebo práce vyvolané přímo stavbou a které nebylo možné předpokládat</t>
  </si>
  <si>
    <t>Cenový příplatek za práci ve výšce spojenou s demontáží venkovních kabelových koncovek VN při použití montážní plošiny ,</t>
  </si>
  <si>
    <t xml:space="preserve"> Demontáže, práce vyvolané stavbou a jinde nedefinované,  </t>
  </si>
  <si>
    <t xml:space="preserve">délka záhozu udané kabelové rýhy  v metrech  </t>
  </si>
  <si>
    <t xml:space="preserve">délka dané kabelové rýhy udaná v m3 </t>
  </si>
  <si>
    <t xml:space="preserve">počet jam pro spojky nad 10 kV udaných v kusech  </t>
  </si>
  <si>
    <t xml:space="preserve">počet pažení  v jámě určených k demontáži </t>
  </si>
  <si>
    <t xml:space="preserve">délka kabelové rýhy udaná v metrech  </t>
  </si>
  <si>
    <t xml:space="preserve">množství dané v m3 provedeného hutnění v kabelových rýhách  </t>
  </si>
  <si>
    <t>Dem + Mont. Vozovka asfalt, kryt  nad výkopem kabelové rýhy</t>
  </si>
  <si>
    <t xml:space="preserve">Ruční - zemní práce - jinde  nedefinované  </t>
  </si>
  <si>
    <t>Oceněné práce HZS</t>
  </si>
  <si>
    <t>Cena ( přeběžná )  za obsluhu mobilního náhradního zdroje při stavbě, za dobu kdy bude tento náhradní zdroj využít. ( není určen  k trvalé instalaci - je jen dočasný na dobu stavby SO 04.4.2 )</t>
  </si>
  <si>
    <t>Dodávky zhotovitele</t>
  </si>
  <si>
    <t>výk.</t>
  </si>
  <si>
    <t>KG</t>
  </si>
  <si>
    <t>materiál  výkonnový</t>
  </si>
  <si>
    <t>Vytýčení podzemních zařízení</t>
  </si>
  <si>
    <t>Doprava výkonového materiálu,odvoz zeminy</t>
  </si>
  <si>
    <t>Revize</t>
  </si>
  <si>
    <t>Zábory</t>
  </si>
  <si>
    <t>Skládkovné</t>
  </si>
  <si>
    <t>Koordinační činnost zhotovitele</t>
  </si>
  <si>
    <t>Ostatní náklady</t>
  </si>
  <si>
    <t>R</t>
  </si>
  <si>
    <t>Jinénáklady</t>
  </si>
  <si>
    <t>003</t>
  </si>
  <si>
    <t>004</t>
  </si>
  <si>
    <t>005</t>
  </si>
  <si>
    <t>006</t>
  </si>
  <si>
    <t>Rozumí se cena za  vytyčení stávajících podzemních zařízení v prostoru stavby Stavebního objektu SO 04.4.2, před zahájením výkopových prací</t>
  </si>
  <si>
    <t>Revize - dle ČSN 33 1500  musí každé zařízení elektro projít Výchozí revizí , o způsobilosti provozování , provedení a vypsání TZ Revize</t>
  </si>
  <si>
    <t>Cena za nutné zábory pro výstavbu SO 04.4.2, stavba SO toto nevyžaduje</t>
  </si>
  <si>
    <t xml:space="preserve">Koordinační činnost zhotovitele SO 04.4.2 s dalšími zhotoviteli, se správci stávajících  inženýrských sítí </t>
  </si>
  <si>
    <t>Manipulace,vypínání,diagnostika a činnost ČDS</t>
  </si>
  <si>
    <t>Pronájem záložních zdrojů a mobilních TS</t>
  </si>
  <si>
    <t>007</t>
  </si>
  <si>
    <t>008</t>
  </si>
  <si>
    <t xml:space="preserve">Cena za manipulace na vedení VN pro zajištění odběratelů el.energie na vypínaném vedení VN 179. Vypínáním se rozumí Vypínání a opětné zapnutí po provedené montáži u SO 04.4.2 do veřejné distribuční sítě VN 22 kV. Diagnostikou a činností ČDS , se myslí měření zvýšeným napětím nových kabelů VN a spojek VN , před spuštěním do trvalého provozu. Motoda PPN ( Práce Pod Napětím ) se u tohoto SO nebudou provádět - nejsou nutné. Stavba SO 04.4.2 toto nevyžaduje .) </t>
  </si>
  <si>
    <t xml:space="preserve">Cena za zapůjčení záložního zdroje o požadovaném výkonu 250 kVA, ten bude po dobu přepojování, provádění spojek VN na novém kabelu VN,  v provozu dle požadavku techniků vlastníka vkládaného zařízení tj. OVaK Ostrava </t>
  </si>
  <si>
    <t>kplt</t>
  </si>
  <si>
    <t>t</t>
  </si>
  <si>
    <t>Jiné náklady</t>
  </si>
  <si>
    <t>Cena za uložení výkopového materiálu na veřejné  skládce, dovoz na skládku do 10 km, skládkovné</t>
  </si>
  <si>
    <t>Přesun hmot pro elektromontážní práce</t>
  </si>
  <si>
    <t>Cena ( přeběžná )  za obsluhu mobilního náhradního zdroje při stavbě, za dobu kdy bude tento náhradní zdroj využít. ( není určen  k trvalé instalaci - je jen dočasný na dobu stavby přeložky OVaK )</t>
  </si>
  <si>
    <t xml:space="preserve">Práce spojená s montáží ( umístěním ) kabelového krytu -  ochrany kabelu VN na podpěrný bod ( stožár ), kabel.kryt chrání kabel VN před poškozením . Cena jen za práci </t>
  </si>
  <si>
    <t xml:space="preserve">Příplatek za práci při zatahování kabelu VN do ochranné trubky, před uložením trubky s kabelem do výkopu kabelové rýhy,  Cena za práci - jen montáž. </t>
  </si>
  <si>
    <t>Kabelová ochrana o délce 3,00 m , s pryžovými držáky pro kabel do prům. jedné žíly - 44 mm , kabelová ochrana je pro uchycení na příhradový stožár. Cena jen za materiál.</t>
  </si>
  <si>
    <t xml:space="preserve">Cenový příplatek za práci ve výšce spojenou s montáží venkovních kabelových koncovek VN při použití montážní plošiny , u montáže nového vedení  a demontáže stávajícího vedení. Cena jen za práci. </t>
  </si>
  <si>
    <t>Sada kabelových ok AL pro ukončení kabelů v koncovce vč. ok pro uzemnění stínění, oka 240 se nahradí oky 150. Cena jen materiál.</t>
  </si>
  <si>
    <t>pryžová kabelová příchytka pro kabel do průměru jedné žíly 44 mm pro upevnění na příhradový stožár. Cena jen za materiál.</t>
  </si>
  <si>
    <t>Omezovače přepětí VN 22 kV, 10 kA, pro umístění na konzolu, pro uchycení 2 ks ok. Cena jen za materiál.</t>
  </si>
  <si>
    <t xml:space="preserve">Prvek obsahuje :  obsahuje cenu jen  za  práci  , materiál    n e n í .  </t>
  </si>
  <si>
    <t>stávající kabel VN 22 kV typu AXEKVCE 1x150/25 mm2 ,   volně uložený =  kabel se ruší  ,   Cena za demontáž  , bez materiálu  .</t>
  </si>
  <si>
    <t>stávající kabel VN 22 kV typu AXEKVCE 1x150/25 mm2 ,   pevně uložený na stožáru =  kabel se ruší  ,   Cena za demontáž  , bez materiálu  .</t>
  </si>
  <si>
    <t xml:space="preserve">kabelové oko pro ukončení jednožilových kabelů VN typu AXEKVCEY 1x150 mm2 ve venkovní koncovce , materiál nebude na stavbu dodáván,  Cena  demontáže , bez materiálu.  </t>
  </si>
  <si>
    <t>lišta pro uchycení omezovačů přepětí VN 22 kV na příhradový stožár, materiál nebude na stavbu dodáván, Cena demontáže na stavbě  bez materiálu .</t>
  </si>
  <si>
    <t xml:space="preserve">Prvek obsahuje : koncovka venkovní určená  pro ukončení jednožilových kabelů VN typu AXEKVCEY 1x150 mm2, materiál nebude na stavbu dodáván, Cena demontáže na stavbě  bez materiálu .  </t>
  </si>
  <si>
    <t>Práce spojená s demontáží ( zrušením umístění  ) omezovače přepětí VN - na liště umístěné na kontrukci příhradového stožáru VN . Cena demontáže na stavbě  bez materiálu .</t>
  </si>
  <si>
    <t>Práce spojená s demontáží kabelového krytu -  ochrany na podpěrný bod ( stožár ),  materiál nebude na stavbu dodáván, Cena demontáže na stavbě  bez materiálu .</t>
  </si>
  <si>
    <t>izolovaný vodič VN 22 kV PAS 1x 120 mm2,  materiál nebude na stavbu dodáván, Cena demontáže na stavbě  bez materiálu .</t>
  </si>
  <si>
    <t>pramence ocelové 50 mm2 , 540 MPa,  materiál nebude na stavbu dodáván, Cena demontáže na stavbě  bez materiálu .</t>
  </si>
  <si>
    <t>ELA19</t>
  </si>
  <si>
    <t>VYPODLOZ.,ODDELENI,KRYTI SPOJKY NAD  35 KV</t>
  </si>
  <si>
    <t>délka  určená k demontáži pažení v kabelové rýze  . Cena za práci - demontáž .</t>
  </si>
  <si>
    <t xml:space="preserve">Cena ( předběžná ) pro nákup typizovaného jednožilového kabelu VN 22 kV typu AXEKVCEY 1x150 mm2 s AL drády, izolací proti vodě a stíněním, který je nutný pro provedení stavby, dle požadavku provozovatele překládaného zařízení. Cena jen za materiál. </t>
  </si>
  <si>
    <t>Cena ( předběžná ) pro nákup typizovaného izolovaného vodiče typu PAS 1x150 mm2, který je nutný pro provedení propojů - zapojeníIzolovaný vodič VN 22 kV typu PAS 1x 150 mm2 , jde o hliníkové lano s izolací , cena jen za materiál</t>
  </si>
  <si>
    <t xml:space="preserve">Značka kabelová BALL MARKER 1402 - 1 ks , ukládá se do výkopu nad kabely VN a používá se u spojek, změny směru trasy, u křížení s komunikacemi apod. Cena materiálu . </t>
  </si>
  <si>
    <t>Svazkování jednožilového kabelu do trojúhelníku , svazkuje se provádí v rozteči cca 1,00 střídá se s popisovým štítkem, Cena materiálu  .</t>
  </si>
  <si>
    <t>Prvek obsahuje : štítek na kabel - 359 050 - 1 ks, vázací drát pro kabel VPC 5/430 - bal. = 100 ks, 0,010 bal. Štítek na kabel, který  je umístěný na svazkovaném jednožilovém kabelu VN , u spojky ze strany stávajícího kabelu . Cena materiálu  .</t>
  </si>
  <si>
    <t xml:space="preserve">Prvek obsahuje : štítek na kabel - 359 050 - 1 ks, vázací drát pro kabel VPC 5/430 - bal. = 100 ks, 0,010 bal. Štítek na kabel , který  je umístěný na svazkovaném jednožilovém kabelu VN , pod koncovkami, změně trasy, u spojky, křížení s jiným zařízením apod. Cena materiálu . </t>
  </si>
  <si>
    <t xml:space="preserve"> kabelové spojky VN typu POLJ 24 /1X  70-150 , 70-150 mm2 včetně spojovačů , spojka je pro spojení stávajícího  a nového jednožilového kabelu VN 22 kV typu AXEKVCEY 1x 150 mm2, Cena za materiál  .</t>
  </si>
  <si>
    <t>venkovní kabelové koncovky typu POLT24D/1XO 120-240 mm2,  pro ukončení jednožilových kabelů VN typu AXEKVCEY 1x150 mm2, ve výšce ve venkovním prostředí . Cena za materiál .</t>
  </si>
  <si>
    <t>Prvek obsahuje :  kabelové oko plné 150 ,  pro ukončení jednožilových kabelů VN typu AXEKVCEY 1x150 mm2 pro konovky . Cena za materiál  .</t>
  </si>
  <si>
    <r>
      <t xml:space="preserve">Bodový rozpis - </t>
    </r>
    <r>
      <rPr>
        <b/>
        <sz val="12"/>
        <color indexed="56"/>
        <rFont val="Trebuchet MS"/>
        <family val="2"/>
      </rPr>
      <t xml:space="preserve">ceny  j e n  za  dodaný  m a t e r i á l </t>
    </r>
  </si>
  <si>
    <r>
      <t xml:space="preserve">Oceněné práce HZS  -  </t>
    </r>
    <r>
      <rPr>
        <b/>
        <sz val="12"/>
        <color indexed="56"/>
        <rFont val="Trebuchet MS"/>
        <family val="2"/>
      </rPr>
      <t xml:space="preserve">ceny za p r á c i </t>
    </r>
  </si>
  <si>
    <t>Cena za práci -  za   montáže .</t>
  </si>
  <si>
    <t xml:space="preserve">Cena jen  za práci   </t>
  </si>
  <si>
    <t xml:space="preserve">Cenový příplatek za práci ve výšce spojenou s montáží venkovních kabelových koncovek VN při použití montážní plošiny ,  </t>
  </si>
  <si>
    <t xml:space="preserve">cena jen za práci </t>
  </si>
  <si>
    <t xml:space="preserve"> Prvek obsahuje : 1 ks lišty pro uchycení omezovačů přepětí VN 22 kV na příhradový stožár,  Cena jen za  materiál .  </t>
  </si>
  <si>
    <t xml:space="preserve"> CHA33 </t>
  </si>
  <si>
    <t xml:space="preserve"> CHA34 </t>
  </si>
  <si>
    <t xml:space="preserve"> CHA35 </t>
  </si>
  <si>
    <t xml:space="preserve"> CHA37 </t>
  </si>
  <si>
    <t xml:space="preserve"> CHA40  </t>
  </si>
  <si>
    <t xml:space="preserve"> CMA08 </t>
  </si>
  <si>
    <t>Cena je za práci</t>
  </si>
  <si>
    <t xml:space="preserve">Práce spojená s montáží ( umístěním ) omezovače přepětí VN - na lištu umístěnou na kontrukci příhradového stožáru VN ,   </t>
  </si>
  <si>
    <t xml:space="preserve"> CLA47 </t>
  </si>
  <si>
    <t xml:space="preserve"> CKA02 </t>
  </si>
  <si>
    <t xml:space="preserve"> CIA26 </t>
  </si>
  <si>
    <t xml:space="preserve"> BLA26 </t>
  </si>
  <si>
    <t xml:space="preserve"> CUA42 </t>
  </si>
  <si>
    <t xml:space="preserve"> Demontáže, práce vyvolané stavbou a jinde nedefinované, obsahují práci  </t>
  </si>
  <si>
    <t>délka ochranné energetické folie zadaná v metrech,  Cena za materiál</t>
  </si>
  <si>
    <t>Vypodložení, oddělení, krytí spojky do 22 kV , 1 ks / písek - 245 kg,, cihla  pálená - 28 ks . Cena za materiál</t>
  </si>
  <si>
    <t>Cena ( předběžná )  pro zapůjčení montážní plošiny, která je nutná pro práce ve výšce, tj. pro montáž a demontáž omezovačů VN na konzolu a pro montáž a demontáž venkovních kabelových koncovek VN na šrouby omezovačů a propojů PAS vodiči mezi omezovači a spodními šrouby úsekového odpínače.Cena za obsluhu montážní plošiny.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</si>
</sst>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9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20"/>
      <name val="Trebuchet MS"/>
      <family val="0"/>
    </font>
    <font>
      <sz val="10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i/>
      <sz val="7"/>
      <name val="Trebuchet MS"/>
      <family val="0"/>
    </font>
    <font>
      <b/>
      <i/>
      <sz val="10"/>
      <name val="Arial"/>
      <family val="2"/>
    </font>
    <font>
      <b/>
      <i/>
      <sz val="7"/>
      <name val="Trebuchet MS"/>
      <family val="0"/>
    </font>
    <font>
      <sz val="9"/>
      <name val="Arial"/>
      <family val="2"/>
    </font>
    <font>
      <sz val="10"/>
      <name val="Helv"/>
      <family val="0"/>
    </font>
    <font>
      <b/>
      <sz val="12"/>
      <color indexed="56"/>
      <name val="Trebuchet MS"/>
      <family val="2"/>
    </font>
    <font>
      <b/>
      <sz val="8"/>
      <color indexed="56"/>
      <name val="Trebuchet MS"/>
      <family val="2"/>
    </font>
    <font>
      <i/>
      <sz val="9"/>
      <name val="Arial"/>
      <family val="2"/>
    </font>
    <font>
      <i/>
      <sz val="9"/>
      <name val="Trebuchet MS"/>
      <family val="0"/>
    </font>
    <font>
      <i/>
      <sz val="9"/>
      <color indexed="55"/>
      <name val="Trebuchet MS"/>
      <family val="0"/>
    </font>
    <font>
      <b/>
      <sz val="10"/>
      <color indexed="12"/>
      <name val="Arial"/>
      <family val="2"/>
    </font>
    <font>
      <sz val="10"/>
      <name val="Arial CE"/>
      <family val="0"/>
    </font>
    <font>
      <b/>
      <i/>
      <sz val="10"/>
      <color indexed="12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hair">
        <color indexed="55"/>
      </top>
      <bottom style="hair">
        <color indexed="55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/>
      <bottom style="hair"/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9" fontId="0" fillId="0" borderId="0" applyFont="0" applyFill="0" applyBorder="0" applyAlignment="0" applyProtection="0"/>
  </cellStyleXfs>
  <cellXfs count="28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65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3" borderId="7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167" fontId="16" fillId="0" borderId="11" xfId="0" applyFont="1" applyBorder="1" applyAlignment="1">
      <alignment horizontal="right"/>
    </xf>
    <xf numFmtId="167" fontId="16" fillId="0" borderId="18" xfId="0" applyFont="1" applyBorder="1" applyAlignment="1">
      <alignment horizontal="right"/>
    </xf>
    <xf numFmtId="164" fontId="17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13" fillId="0" borderId="4" xfId="0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12" xfId="0" applyBorder="1" applyAlignment="1">
      <alignment horizontal="left"/>
    </xf>
    <xf numFmtId="167" fontId="13" fillId="0" borderId="0" xfId="0" applyFont="1" applyAlignment="1">
      <alignment horizontal="right"/>
    </xf>
    <xf numFmtId="167" fontId="13" fillId="0" borderId="13" xfId="0" applyFont="1" applyBorder="1" applyAlignment="1">
      <alignment horizontal="right"/>
    </xf>
    <xf numFmtId="164" fontId="13" fillId="0" borderId="0" xfId="0" applyFont="1" applyAlignment="1">
      <alignment horizontal="righ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Font="1" applyAlignment="1">
      <alignment horizontal="right" vertical="center"/>
    </xf>
    <xf numFmtId="167" fontId="9" fillId="0" borderId="13" xfId="0" applyFont="1" applyBorder="1" applyAlignment="1">
      <alignment horizontal="right" vertical="center"/>
    </xf>
    <xf numFmtId="164" fontId="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12" xfId="0" applyBorder="1" applyAlignment="1">
      <alignment horizontal="left" vertical="center"/>
    </xf>
    <xf numFmtId="0" fontId="19" fillId="0" borderId="13" xfId="0" applyBorder="1" applyAlignment="1">
      <alignment horizontal="left" vertical="center"/>
    </xf>
    <xf numFmtId="0" fontId="19" fillId="0" borderId="0" xfId="0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2" xfId="0" applyBorder="1" applyAlignment="1">
      <alignment horizontal="left" vertical="center"/>
    </xf>
    <xf numFmtId="0" fontId="20" fillId="0" borderId="13" xfId="0" applyBorder="1" applyAlignment="1">
      <alignment horizontal="left" vertical="center"/>
    </xf>
    <xf numFmtId="0" fontId="2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2" xfId="0" applyBorder="1" applyAlignment="1">
      <alignment horizontal="left" vertical="center"/>
    </xf>
    <xf numFmtId="0" fontId="21" fillId="0" borderId="13" xfId="0" applyBorder="1" applyAlignment="1">
      <alignment horizontal="left" vertical="center"/>
    </xf>
    <xf numFmtId="0" fontId="21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3" borderId="15" xfId="0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4" fillId="0" borderId="2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9" fillId="0" borderId="22" xfId="0" applyBorder="1" applyAlignment="1">
      <alignment horizontal="left" vertical="center"/>
    </xf>
    <xf numFmtId="0" fontId="20" fillId="0" borderId="22" xfId="0" applyBorder="1" applyAlignment="1">
      <alignment horizontal="left" vertical="center"/>
    </xf>
    <xf numFmtId="0" fontId="13" fillId="0" borderId="22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9" fillId="0" borderId="0" xfId="0" applyBorder="1" applyAlignment="1">
      <alignment horizontal="left" vertical="center"/>
    </xf>
    <xf numFmtId="0" fontId="20" fillId="0" borderId="0" xfId="0" applyBorder="1" applyAlignment="1">
      <alignment horizontal="left" vertical="center"/>
    </xf>
    <xf numFmtId="0" fontId="13" fillId="0" borderId="0" xfId="0" applyBorder="1" applyAlignment="1">
      <alignment horizontal="left"/>
    </xf>
    <xf numFmtId="0" fontId="0" fillId="0" borderId="23" xfId="0" applyFont="1" applyBorder="1" applyAlignment="1">
      <alignment horizontal="center" vertical="center"/>
    </xf>
    <xf numFmtId="0" fontId="22" fillId="0" borderId="23" xfId="0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 vertical="center"/>
      <protection locked="0"/>
    </xf>
    <xf numFmtId="0" fontId="28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0" fillId="0" borderId="21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vertical="top" wrapText="1"/>
      <protection locked="0"/>
    </xf>
    <xf numFmtId="0" fontId="18" fillId="0" borderId="20" xfId="0" applyFont="1" applyBorder="1" applyAlignment="1" applyProtection="1">
      <alignment vertical="top" wrapText="1"/>
      <protection locked="0"/>
    </xf>
    <xf numFmtId="0" fontId="0" fillId="0" borderId="21" xfId="0" applyBorder="1" applyAlignment="1">
      <alignment horizontal="left" vertical="center"/>
    </xf>
    <xf numFmtId="0" fontId="18" fillId="0" borderId="0" xfId="0" applyFont="1" applyBorder="1" applyAlignment="1" applyProtection="1">
      <alignment vertical="top" wrapText="1"/>
      <protection locked="0"/>
    </xf>
    <xf numFmtId="0" fontId="23" fillId="0" borderId="21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horizontal="left" vertical="center"/>
      <protection locked="0"/>
    </xf>
    <xf numFmtId="0" fontId="17" fillId="0" borderId="21" xfId="0" applyFont="1" applyBorder="1" applyAlignment="1">
      <alignment horizontal="left"/>
    </xf>
    <xf numFmtId="0" fontId="17" fillId="0" borderId="21" xfId="0" applyFont="1" applyBorder="1" applyAlignment="1">
      <alignment horizontal="left" vertical="center"/>
    </xf>
    <xf numFmtId="0" fontId="17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6" fillId="0" borderId="21" xfId="0" applyFont="1" applyBorder="1" applyAlignment="1" applyProtection="1">
      <alignment horizontal="left" vertical="center"/>
      <protection/>
    </xf>
    <xf numFmtId="0" fontId="27" fillId="0" borderId="21" xfId="0" applyFont="1" applyBorder="1" applyAlignment="1">
      <alignment vertical="top" wrapText="1"/>
    </xf>
    <xf numFmtId="0" fontId="27" fillId="0" borderId="21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 applyProtection="1">
      <alignment vertical="top" wrapText="1"/>
      <protection locked="0"/>
    </xf>
    <xf numFmtId="0" fontId="15" fillId="0" borderId="0" xfId="0" applyFont="1" applyAlignment="1">
      <alignment horizontal="left" vertical="center"/>
    </xf>
    <xf numFmtId="0" fontId="9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20" fillId="0" borderId="24" xfId="0" applyBorder="1" applyAlignment="1">
      <alignment horizontal="left" vertical="center"/>
    </xf>
    <xf numFmtId="0" fontId="13" fillId="0" borderId="24" xfId="0" applyBorder="1" applyAlignment="1">
      <alignment horizontal="left"/>
    </xf>
    <xf numFmtId="0" fontId="19" fillId="0" borderId="24" xfId="0" applyBorder="1" applyAlignment="1">
      <alignment horizontal="left" vertical="center"/>
    </xf>
    <xf numFmtId="4" fontId="13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left" vertical="center"/>
    </xf>
    <xf numFmtId="4" fontId="31" fillId="0" borderId="0" xfId="0" applyNumberFormat="1" applyFont="1" applyAlignment="1">
      <alignment horizontal="right" vertical="center"/>
    </xf>
    <xf numFmtId="168" fontId="28" fillId="0" borderId="23" xfId="0" applyNumberFormat="1" applyFont="1" applyBorder="1" applyAlignment="1" applyProtection="1">
      <alignment horizontal="right" vertical="center"/>
      <protection/>
    </xf>
    <xf numFmtId="4" fontId="7" fillId="0" borderId="23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vertical="center"/>
    </xf>
    <xf numFmtId="168" fontId="32" fillId="0" borderId="21" xfId="0" applyNumberFormat="1" applyFont="1" applyBorder="1" applyAlignment="1" applyProtection="1">
      <alignment horizontal="right" vertical="center"/>
      <protection/>
    </xf>
    <xf numFmtId="4" fontId="7" fillId="0" borderId="21" xfId="0" applyNumberFormat="1" applyFont="1" applyBorder="1" applyAlignment="1">
      <alignment horizontal="right" vertical="center"/>
    </xf>
    <xf numFmtId="4" fontId="33" fillId="0" borderId="21" xfId="0" applyNumberFormat="1" applyFont="1" applyBorder="1" applyAlignment="1">
      <alignment horizontal="right" vertical="center" wrapText="1"/>
    </xf>
    <xf numFmtId="4" fontId="33" fillId="0" borderId="21" xfId="0" applyNumberFormat="1" applyFont="1" applyBorder="1" applyAlignment="1" applyProtection="1">
      <alignment horizontal="right" vertical="center" wrapText="1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33" fillId="0" borderId="0" xfId="0" applyFont="1" applyBorder="1" applyAlignment="1" applyProtection="1">
      <alignment vertical="center" wrapText="1"/>
      <protection locked="0"/>
    </xf>
    <xf numFmtId="4" fontId="33" fillId="0" borderId="0" xfId="0" applyNumberFormat="1" applyFont="1" applyBorder="1" applyAlignment="1" applyProtection="1">
      <alignment wrapText="1"/>
      <protection locked="0"/>
    </xf>
    <xf numFmtId="4" fontId="7" fillId="0" borderId="21" xfId="0" applyNumberFormat="1" applyFont="1" applyBorder="1" applyAlignment="1" applyProtection="1">
      <alignment horizontal="right" vertical="center" wrapText="1"/>
      <protection locked="0"/>
    </xf>
    <xf numFmtId="0" fontId="28" fillId="0" borderId="23" xfId="0" applyFont="1" applyBorder="1" applyAlignment="1" applyProtection="1">
      <alignment horizontal="left" vertical="center"/>
      <protection/>
    </xf>
    <xf numFmtId="0" fontId="32" fillId="0" borderId="21" xfId="0" applyFont="1" applyBorder="1" applyAlignment="1" applyProtection="1">
      <alignment horizontal="left" vertical="center"/>
      <protection/>
    </xf>
    <xf numFmtId="0" fontId="21" fillId="0" borderId="22" xfId="0" applyBorder="1" applyAlignment="1">
      <alignment horizontal="left" vertical="center"/>
    </xf>
    <xf numFmtId="0" fontId="21" fillId="0" borderId="0" xfId="0" applyBorder="1" applyAlignment="1">
      <alignment horizontal="left" vertical="center"/>
    </xf>
    <xf numFmtId="0" fontId="22" fillId="0" borderId="21" xfId="0" applyFont="1" applyBorder="1" applyAlignment="1" applyProtection="1">
      <alignment horizontal="left" vertical="center"/>
      <protection/>
    </xf>
    <xf numFmtId="0" fontId="28" fillId="0" borderId="21" xfId="0" applyFont="1" applyBorder="1" applyAlignment="1" applyProtection="1">
      <alignment horizontal="left" vertical="center"/>
      <protection/>
    </xf>
    <xf numFmtId="168" fontId="28" fillId="0" borderId="2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35" fillId="0" borderId="21" xfId="0" applyFont="1" applyBorder="1" applyAlignment="1" applyProtection="1">
      <alignment horizontal="left" vertical="center"/>
      <protection/>
    </xf>
    <xf numFmtId="4" fontId="7" fillId="0" borderId="21" xfId="0" applyNumberFormat="1" applyFon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49" fontId="0" fillId="0" borderId="21" xfId="0" applyNumberFormat="1" applyFont="1" applyBorder="1" applyAlignment="1" applyProtection="1">
      <alignment vertical="center"/>
      <protection locked="0"/>
    </xf>
    <xf numFmtId="4" fontId="0" fillId="0" borderId="21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" borderId="2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28" fillId="0" borderId="21" xfId="0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horizontal="righ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6" xfId="0" applyFont="1" applyBorder="1" applyAlignment="1">
      <alignment horizontal="left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>
      <alignment vertical="center"/>
    </xf>
    <xf numFmtId="0" fontId="25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25" fillId="0" borderId="27" xfId="0" applyFont="1" applyBorder="1" applyAlignment="1">
      <alignment vertical="top" wrapText="1"/>
    </xf>
    <xf numFmtId="0" fontId="25" fillId="0" borderId="27" xfId="0" applyFont="1" applyBorder="1" applyAlignment="1" applyProtection="1">
      <alignment vertical="top" wrapText="1"/>
      <protection locked="0"/>
    </xf>
    <xf numFmtId="0" fontId="34" fillId="0" borderId="0" xfId="0" applyFont="1" applyBorder="1" applyAlignment="1" applyProtection="1">
      <alignment vertical="top" wrapText="1"/>
      <protection locked="0"/>
    </xf>
    <xf numFmtId="4" fontId="34" fillId="0" borderId="0" xfId="0" applyNumberFormat="1" applyFont="1" applyBorder="1" applyAlignment="1" applyProtection="1">
      <alignment wrapText="1"/>
      <protection locked="0"/>
    </xf>
    <xf numFmtId="0" fontId="18" fillId="0" borderId="27" xfId="0" applyFont="1" applyBorder="1" applyAlignment="1" applyProtection="1">
      <alignment vertical="top" wrapText="1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4" fontId="0" fillId="0" borderId="31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left" vertical="center"/>
    </xf>
    <xf numFmtId="4" fontId="0" fillId="0" borderId="32" xfId="0" applyNumberFormat="1" applyFont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37" fillId="0" borderId="21" xfId="0" applyFont="1" applyBorder="1" applyAlignment="1" applyProtection="1">
      <alignment horizontal="left" vertical="center"/>
      <protection/>
    </xf>
    <xf numFmtId="0" fontId="28" fillId="0" borderId="21" xfId="0" applyFont="1" applyFill="1" applyBorder="1" applyAlignment="1">
      <alignment horizontal="left" vertical="center" wrapText="1"/>
    </xf>
    <xf numFmtId="164" fontId="5" fillId="3" borderId="7" xfId="0" applyFont="1" applyFill="1" applyBorder="1" applyAlignment="1">
      <alignment horizontal="right" vertical="center"/>
    </xf>
    <xf numFmtId="0" fontId="0" fillId="3" borderId="34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 wrapText="1"/>
    </xf>
    <xf numFmtId="0" fontId="38" fillId="0" borderId="23" xfId="0" applyFont="1" applyBorder="1" applyAlignment="1" applyProtection="1">
      <alignment horizontal="left" vertical="center"/>
      <protection/>
    </xf>
    <xf numFmtId="0" fontId="28" fillId="0" borderId="23" xfId="0" applyFont="1" applyFill="1" applyBorder="1" applyAlignment="1">
      <alignment horizontal="left" vertical="center" wrapText="1"/>
    </xf>
    <xf numFmtId="0" fontId="26" fillId="0" borderId="21" xfId="0" applyFont="1" applyBorder="1" applyAlignment="1" applyProtection="1">
      <alignment horizontal="left" vertical="center"/>
      <protection/>
    </xf>
    <xf numFmtId="2" fontId="28" fillId="0" borderId="23" xfId="0" applyNumberFormat="1" applyFont="1" applyFill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4" fillId="0" borderId="23" xfId="0" applyFont="1" applyBorder="1" applyAlignment="1" applyProtection="1">
      <alignment horizontal="left" vertical="center"/>
      <protection/>
    </xf>
    <xf numFmtId="0" fontId="35" fillId="0" borderId="23" xfId="0" applyFont="1" applyBorder="1" applyAlignment="1" applyProtection="1">
      <alignment horizontal="left" vertical="center"/>
      <protection/>
    </xf>
    <xf numFmtId="2" fontId="28" fillId="0" borderId="2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4" fillId="0" borderId="21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4" fontId="18" fillId="0" borderId="35" xfId="0" applyNumberFormat="1" applyFont="1" applyBorder="1" applyAlignment="1" applyProtection="1">
      <alignment wrapText="1"/>
      <protection locked="0"/>
    </xf>
    <xf numFmtId="0" fontId="0" fillId="0" borderId="36" xfId="0" applyBorder="1" applyAlignment="1">
      <alignment vertical="top" wrapText="1"/>
    </xf>
    <xf numFmtId="0" fontId="29" fillId="0" borderId="37" xfId="0" applyBorder="1" applyAlignment="1">
      <alignment horizontal="left"/>
    </xf>
    <xf numFmtId="0" fontId="29" fillId="0" borderId="35" xfId="0" applyBorder="1" applyAlignment="1">
      <alignment horizontal="left"/>
    </xf>
    <xf numFmtId="0" fontId="29" fillId="0" borderId="31" xfId="0" applyBorder="1" applyAlignment="1">
      <alignment horizontal="left"/>
    </xf>
    <xf numFmtId="49" fontId="36" fillId="0" borderId="21" xfId="19" applyNumberFormat="1" applyFont="1" applyFill="1" applyBorder="1" applyAlignment="1">
      <alignment horizontal="left" vertical="center" wrapText="1"/>
      <protection/>
    </xf>
    <xf numFmtId="0" fontId="24" fillId="0" borderId="37" xfId="0" applyFont="1" applyBorder="1" applyAlignment="1" applyProtection="1">
      <alignment horizontal="left" vertical="center"/>
      <protection/>
    </xf>
    <xf numFmtId="0" fontId="24" fillId="0" borderId="35" xfId="0" applyFont="1" applyBorder="1" applyAlignment="1" applyProtection="1">
      <alignment horizontal="left" vertical="center"/>
      <protection/>
    </xf>
    <xf numFmtId="0" fontId="24" fillId="0" borderId="31" xfId="0" applyFont="1" applyBorder="1" applyAlignment="1" applyProtection="1">
      <alignment horizontal="left" vertical="center"/>
      <protection/>
    </xf>
    <xf numFmtId="0" fontId="36" fillId="0" borderId="21" xfId="19" applyNumberFormat="1" applyFont="1" applyFill="1" applyBorder="1" applyAlignment="1">
      <alignment horizontal="left" vertical="center" wrapText="1"/>
      <protection/>
    </xf>
    <xf numFmtId="0" fontId="0" fillId="2" borderId="0" xfId="0" applyFill="1" applyAlignment="1">
      <alignment horizontal="left" vertical="top"/>
    </xf>
    <xf numFmtId="0" fontId="0" fillId="2" borderId="0" xfId="0" applyFont="1" applyFill="1" applyAlignment="1">
      <alignment horizontal="left" vertical="top"/>
    </xf>
    <xf numFmtId="0" fontId="3" fillId="3" borderId="0" xfId="0" applyFont="1" applyFill="1" applyAlignment="1">
      <alignment horizontal="center" vertical="center"/>
    </xf>
    <xf numFmtId="0" fontId="22" fillId="0" borderId="21" xfId="2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right" vertical="center"/>
      <protection/>
    </xf>
    <xf numFmtId="0" fontId="26" fillId="0" borderId="21" xfId="0" applyFont="1" applyFill="1" applyBorder="1" applyAlignment="1" applyProtection="1">
      <alignment horizontal="left" vertical="center"/>
      <protection/>
    </xf>
    <xf numFmtId="0" fontId="17" fillId="0" borderId="21" xfId="0" applyFont="1" applyFill="1" applyBorder="1" applyAlignment="1">
      <alignment vertical="center"/>
    </xf>
    <xf numFmtId="0" fontId="32" fillId="0" borderId="21" xfId="0" applyFont="1" applyFill="1" applyBorder="1" applyAlignment="1" applyProtection="1">
      <alignment horizontal="left" vertical="center"/>
      <protection/>
    </xf>
    <xf numFmtId="168" fontId="32" fillId="0" borderId="21" xfId="0" applyNumberFormat="1" applyFont="1" applyFill="1" applyBorder="1" applyAlignment="1" applyProtection="1">
      <alignment horizontal="right" vertical="center"/>
      <protection/>
    </xf>
    <xf numFmtId="4" fontId="7" fillId="0" borderId="21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7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19" fillId="0" borderId="22" xfId="0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19" fillId="0" borderId="0" xfId="0" applyFill="1" applyBorder="1" applyAlignment="1">
      <alignment horizontal="left" vertical="center"/>
    </xf>
    <xf numFmtId="0" fontId="19" fillId="0" borderId="12" xfId="0" applyFill="1" applyBorder="1" applyAlignment="1">
      <alignment horizontal="left" vertical="center"/>
    </xf>
    <xf numFmtId="0" fontId="19" fillId="0" borderId="13" xfId="0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ill="1" applyAlignment="1">
      <alignment horizontal="left" vertical="center"/>
    </xf>
    <xf numFmtId="0" fontId="19" fillId="0" borderId="24" xfId="0" applyFill="1" applyBorder="1" applyAlignment="1">
      <alignment horizontal="left" vertical="center"/>
    </xf>
    <xf numFmtId="0" fontId="20" fillId="0" borderId="22" xfId="0" applyFill="1" applyBorder="1" applyAlignment="1">
      <alignment horizontal="left" vertical="center"/>
    </xf>
    <xf numFmtId="0" fontId="22" fillId="0" borderId="21" xfId="0" applyFont="1" applyFill="1" applyBorder="1" applyAlignment="1" applyProtection="1">
      <alignment horizontal="left" vertical="center"/>
      <protection/>
    </xf>
    <xf numFmtId="0" fontId="24" fillId="0" borderId="21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vertical="top" wrapText="1"/>
      <protection locked="0"/>
    </xf>
    <xf numFmtId="0" fontId="28" fillId="0" borderId="21" xfId="0" applyFont="1" applyFill="1" applyBorder="1" applyAlignment="1" applyProtection="1">
      <alignment horizontal="left" vertical="center"/>
      <protection/>
    </xf>
    <xf numFmtId="168" fontId="28" fillId="0" borderId="21" xfId="0" applyNumberFormat="1" applyFont="1" applyFill="1" applyBorder="1" applyAlignment="1" applyProtection="1">
      <alignment horizontal="right" vertical="center"/>
      <protection/>
    </xf>
    <xf numFmtId="4" fontId="33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27" xfId="0" applyFont="1" applyFill="1" applyBorder="1" applyAlignment="1" applyProtection="1">
      <alignment vertical="top" wrapText="1"/>
      <protection locked="0"/>
    </xf>
    <xf numFmtId="0" fontId="20" fillId="0" borderId="0" xfId="0" applyFill="1" applyBorder="1" applyAlignment="1">
      <alignment horizontal="left" vertical="center"/>
    </xf>
    <xf numFmtId="0" fontId="20" fillId="0" borderId="12" xfId="0" applyFill="1" applyBorder="1" applyAlignment="1">
      <alignment horizontal="left" vertical="center"/>
    </xf>
    <xf numFmtId="0" fontId="20" fillId="0" borderId="13" xfId="0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ill="1" applyAlignment="1">
      <alignment horizontal="left" vertical="center"/>
    </xf>
    <xf numFmtId="0" fontId="20" fillId="0" borderId="24" xfId="0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D2_Stavebni cast" xfId="19"/>
    <cellStyle name="normální_Oceneni_Soupisu_praci_DPS_200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99"/>
  <sheetViews>
    <sheetView showGridLines="0"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M177" sqref="M177"/>
    </sheetView>
  </sheetViews>
  <sheetFormatPr defaultColWidth="9.332031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3.83203125" style="2" customWidth="1"/>
    <col min="6" max="7" width="11.16015625" style="2" customWidth="1"/>
    <col min="8" max="8" width="12.5" style="2" customWidth="1"/>
    <col min="9" max="9" width="29.33203125" style="2" customWidth="1"/>
    <col min="10" max="10" width="6.5" style="2" customWidth="1"/>
    <col min="11" max="11" width="11.5" style="2" customWidth="1"/>
    <col min="12" max="12" width="12" style="2" customWidth="1"/>
    <col min="13" max="13" width="12.5" style="2" customWidth="1"/>
    <col min="14" max="14" width="14.66015625" style="2" customWidth="1"/>
    <col min="15" max="15" width="8.16015625" style="2" customWidth="1"/>
    <col min="16" max="16" width="29.66015625" style="2" hidden="1" customWidth="1"/>
    <col min="17" max="17" width="16.33203125" style="2" hidden="1" customWidth="1"/>
    <col min="18" max="18" width="12.33203125" style="2" hidden="1" customWidth="1"/>
    <col min="19" max="19" width="16.33203125" style="2" hidden="1" customWidth="1"/>
    <col min="20" max="20" width="12.16015625" style="2" hidden="1" customWidth="1"/>
    <col min="21" max="21" width="15" style="2" hidden="1" customWidth="1"/>
    <col min="22" max="22" width="11" style="2" hidden="1" customWidth="1"/>
    <col min="23" max="23" width="15" style="2" hidden="1" customWidth="1"/>
    <col min="24" max="24" width="16.33203125" style="2" hidden="1" customWidth="1"/>
    <col min="25" max="25" width="11" style="2" customWidth="1"/>
    <col min="26" max="26" width="15" style="2" customWidth="1"/>
    <col min="27" max="27" width="16.33203125" style="2" customWidth="1"/>
    <col min="28" max="39" width="10.5" style="1" customWidth="1"/>
    <col min="40" max="59" width="10.5" style="2" hidden="1" customWidth="1"/>
    <col min="60" max="16384" width="10.5" style="1" customWidth="1"/>
  </cols>
  <sheetData>
    <row r="1" spans="1:252" s="3" customFormat="1" ht="22.5" customHeight="1">
      <c r="A1" s="4"/>
      <c r="B1" s="4"/>
      <c r="C1" s="4"/>
      <c r="D1" s="5" t="s">
        <v>39</v>
      </c>
      <c r="E1" s="4"/>
      <c r="F1" s="4"/>
      <c r="G1" s="4"/>
      <c r="H1" s="245"/>
      <c r="I1" s="246"/>
      <c r="J1" s="246"/>
      <c r="K1" s="246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3:42" s="2" customFormat="1" ht="37.5" customHeight="1">
      <c r="C2" s="221" t="s">
        <v>41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47" t="s">
        <v>42</v>
      </c>
      <c r="P2" s="222"/>
      <c r="Q2" s="222"/>
      <c r="R2" s="222"/>
      <c r="S2" s="222"/>
      <c r="T2" s="222"/>
      <c r="U2" s="222"/>
      <c r="V2" s="222"/>
      <c r="W2" s="222"/>
      <c r="X2" s="222"/>
      <c r="Y2" s="222"/>
      <c r="AP2" s="2" t="s">
        <v>70</v>
      </c>
    </row>
    <row r="3" spans="2:4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AP3" s="2" t="s">
        <v>69</v>
      </c>
    </row>
    <row r="4" spans="2:42" s="2" customFormat="1" ht="37.5" customHeight="1">
      <c r="B4" s="10"/>
      <c r="C4" s="223" t="s">
        <v>71</v>
      </c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4"/>
      <c r="P4" s="12" t="s">
        <v>43</v>
      </c>
      <c r="AP4" s="2" t="s">
        <v>40</v>
      </c>
    </row>
    <row r="5" spans="2:14" s="2" customFormat="1" ht="7.5" customHeight="1">
      <c r="B5" s="10"/>
      <c r="N5" s="11"/>
    </row>
    <row r="6" spans="2:14" s="2" customFormat="1" ht="15.75" customHeight="1">
      <c r="B6" s="10"/>
      <c r="D6" s="14" t="s">
        <v>44</v>
      </c>
      <c r="F6" s="225" t="s">
        <v>101</v>
      </c>
      <c r="G6" s="222"/>
      <c r="H6" s="222"/>
      <c r="I6" s="222"/>
      <c r="J6" s="222"/>
      <c r="K6" s="222"/>
      <c r="L6" s="222"/>
      <c r="M6" s="222"/>
      <c r="N6" s="11"/>
    </row>
    <row r="7" spans="2:14" s="6" customFormat="1" ht="18.75" customHeight="1">
      <c r="B7" s="16"/>
      <c r="D7" s="13" t="s">
        <v>72</v>
      </c>
      <c r="F7" s="226" t="s">
        <v>102</v>
      </c>
      <c r="G7" s="227"/>
      <c r="H7" s="227"/>
      <c r="I7" s="227"/>
      <c r="J7" s="227"/>
      <c r="K7" s="227"/>
      <c r="L7" s="227"/>
      <c r="M7" s="227"/>
      <c r="N7" s="17"/>
    </row>
    <row r="8" spans="2:14" s="6" customFormat="1" ht="14.25" customHeight="1">
      <c r="B8" s="16"/>
      <c r="N8" s="17"/>
    </row>
    <row r="9" spans="2:14" s="6" customFormat="1" ht="15" customHeight="1">
      <c r="B9" s="16"/>
      <c r="D9" s="14" t="s">
        <v>73</v>
      </c>
      <c r="F9" s="15"/>
      <c r="N9" s="17"/>
    </row>
    <row r="10" spans="2:14" s="6" customFormat="1" ht="15" customHeight="1">
      <c r="B10" s="16"/>
      <c r="D10" s="14" t="s">
        <v>46</v>
      </c>
      <c r="F10" s="15" t="s">
        <v>47</v>
      </c>
      <c r="N10" s="17"/>
    </row>
    <row r="11" spans="2:14" s="6" customFormat="1" ht="7.5" customHeight="1">
      <c r="B11" s="16"/>
      <c r="N11" s="17"/>
    </row>
    <row r="12" spans="2:14" s="6" customFormat="1" ht="15" customHeight="1">
      <c r="B12" s="16"/>
      <c r="D12" s="14" t="s">
        <v>49</v>
      </c>
      <c r="N12" s="17"/>
    </row>
    <row r="13" spans="2:14" s="6" customFormat="1" ht="18.75" customHeight="1">
      <c r="B13" s="16"/>
      <c r="E13" s="15"/>
      <c r="N13" s="17"/>
    </row>
    <row r="14" spans="2:14" s="6" customFormat="1" ht="7.5" customHeight="1">
      <c r="B14" s="16"/>
      <c r="N14" s="17"/>
    </row>
    <row r="15" spans="2:14" s="6" customFormat="1" ht="15" customHeight="1">
      <c r="B15" s="16"/>
      <c r="D15" s="14" t="s">
        <v>50</v>
      </c>
      <c r="N15" s="17"/>
    </row>
    <row r="16" spans="2:14" s="6" customFormat="1" ht="18.75" customHeight="1">
      <c r="B16" s="16"/>
      <c r="E16" s="15"/>
      <c r="N16" s="17"/>
    </row>
    <row r="17" spans="2:14" s="6" customFormat="1" ht="7.5" customHeight="1">
      <c r="B17" s="16"/>
      <c r="N17" s="17"/>
    </row>
    <row r="18" spans="2:14" s="6" customFormat="1" ht="15" customHeight="1">
      <c r="B18" s="16"/>
      <c r="D18" s="14" t="s">
        <v>51</v>
      </c>
      <c r="N18" s="17"/>
    </row>
    <row r="19" spans="2:14" s="6" customFormat="1" ht="18.75" customHeight="1">
      <c r="B19" s="16"/>
      <c r="E19" s="15" t="s">
        <v>52</v>
      </c>
      <c r="N19" s="17"/>
    </row>
    <row r="20" spans="2:14" s="6" customFormat="1" ht="7.5" customHeight="1">
      <c r="B20" s="16"/>
      <c r="N20" s="17"/>
    </row>
    <row r="21" spans="2:14" s="6" customFormat="1" ht="15" customHeight="1">
      <c r="B21" s="16"/>
      <c r="D21" s="14" t="s">
        <v>53</v>
      </c>
      <c r="N21" s="17"/>
    </row>
    <row r="22" spans="2:14" s="38" customFormat="1" ht="15.75" customHeight="1">
      <c r="B22" s="39"/>
      <c r="E22" s="229"/>
      <c r="F22" s="230"/>
      <c r="G22" s="230"/>
      <c r="H22" s="230"/>
      <c r="I22" s="230"/>
      <c r="J22" s="230"/>
      <c r="K22" s="230"/>
      <c r="L22" s="230"/>
      <c r="M22" s="230"/>
      <c r="N22" s="40"/>
    </row>
    <row r="23" spans="2:14" s="6" customFormat="1" ht="7.5" customHeight="1">
      <c r="B23" s="16"/>
      <c r="N23" s="17"/>
    </row>
    <row r="24" spans="2:14" s="6" customFormat="1" ht="7.5" customHeight="1">
      <c r="B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7"/>
    </row>
    <row r="25" spans="2:14" s="6" customFormat="1" ht="26.25" customHeight="1">
      <c r="B25" s="16"/>
      <c r="D25" s="41" t="s">
        <v>54</v>
      </c>
      <c r="M25" s="199">
        <f>M51</f>
        <v>0</v>
      </c>
      <c r="N25" s="17"/>
    </row>
    <row r="26" spans="2:14" s="6" customFormat="1" ht="7.5" customHeight="1">
      <c r="B26" s="1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17"/>
    </row>
    <row r="27" spans="2:14" s="6" customFormat="1" ht="15" customHeight="1">
      <c r="B27" s="16"/>
      <c r="D27" s="18" t="s">
        <v>55</v>
      </c>
      <c r="E27" s="18" t="s">
        <v>56</v>
      </c>
      <c r="F27" s="42">
        <v>0.2</v>
      </c>
      <c r="G27" s="43" t="s">
        <v>57</v>
      </c>
      <c r="H27" s="228">
        <f>M25*0.2</f>
        <v>0</v>
      </c>
      <c r="I27" s="227"/>
      <c r="J27" s="227"/>
      <c r="N27" s="17"/>
    </row>
    <row r="28" spans="2:14" s="6" customFormat="1" ht="15" customHeight="1">
      <c r="B28" s="16"/>
      <c r="E28" s="18" t="s">
        <v>58</v>
      </c>
      <c r="F28" s="42">
        <v>0.14</v>
      </c>
      <c r="G28" s="43" t="s">
        <v>57</v>
      </c>
      <c r="H28" s="228">
        <f>M25*0.14</f>
        <v>0</v>
      </c>
      <c r="I28" s="227"/>
      <c r="J28" s="227"/>
      <c r="N28" s="17"/>
    </row>
    <row r="29" spans="2:14" s="6" customFormat="1" ht="15" customHeight="1" hidden="1">
      <c r="B29" s="16"/>
      <c r="E29" s="18" t="s">
        <v>59</v>
      </c>
      <c r="F29" s="42">
        <v>0.2</v>
      </c>
      <c r="G29" s="43" t="s">
        <v>57</v>
      </c>
      <c r="H29" s="228">
        <f>ROUNDUP(SUM($BC$78:$BC$299),2)</f>
        <v>0</v>
      </c>
      <c r="I29" s="227"/>
      <c r="J29" s="227"/>
      <c r="N29" s="17"/>
    </row>
    <row r="30" spans="2:14" s="6" customFormat="1" ht="15" customHeight="1" hidden="1">
      <c r="B30" s="16"/>
      <c r="E30" s="18" t="s">
        <v>60</v>
      </c>
      <c r="F30" s="42">
        <v>0.14</v>
      </c>
      <c r="G30" s="43" t="s">
        <v>57</v>
      </c>
      <c r="H30" s="228">
        <f>ROUNDUP(SUM($BD$78:$BD$299),2)</f>
        <v>0</v>
      </c>
      <c r="I30" s="227"/>
      <c r="J30" s="227"/>
      <c r="N30" s="17"/>
    </row>
    <row r="31" spans="2:14" s="6" customFormat="1" ht="15" customHeight="1" hidden="1">
      <c r="B31" s="16"/>
      <c r="E31" s="18" t="s">
        <v>61</v>
      </c>
      <c r="F31" s="42">
        <v>0</v>
      </c>
      <c r="G31" s="43" t="s">
        <v>57</v>
      </c>
      <c r="H31" s="228">
        <f>ROUNDUP(SUM($BE$78:$BE$299),2)</f>
        <v>0</v>
      </c>
      <c r="I31" s="227"/>
      <c r="J31" s="227"/>
      <c r="N31" s="17"/>
    </row>
    <row r="32" spans="2:14" s="6" customFormat="1" ht="7.5" customHeight="1">
      <c r="B32" s="16"/>
      <c r="N32" s="17"/>
    </row>
    <row r="33" spans="2:14" s="6" customFormat="1" ht="26.25" customHeight="1">
      <c r="B33" s="16"/>
      <c r="C33" s="19"/>
      <c r="D33" s="20" t="s">
        <v>62</v>
      </c>
      <c r="E33" s="21"/>
      <c r="F33" s="21"/>
      <c r="G33" s="44" t="s">
        <v>63</v>
      </c>
      <c r="H33" s="22" t="s">
        <v>64</v>
      </c>
      <c r="I33" s="21"/>
      <c r="J33" s="21"/>
      <c r="K33" s="21"/>
      <c r="L33" s="203">
        <f>M25+H27</f>
        <v>0</v>
      </c>
      <c r="M33" s="204"/>
      <c r="N33" s="23"/>
    </row>
    <row r="34" spans="2:14" s="6" customFormat="1" ht="15" customHeight="1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8" spans="2:14" s="6" customFormat="1" ht="7.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45"/>
    </row>
    <row r="39" spans="2:14" s="6" customFormat="1" ht="37.5" customHeight="1">
      <c r="B39" s="16"/>
      <c r="C39" s="223" t="s">
        <v>74</v>
      </c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05"/>
    </row>
    <row r="40" spans="2:14" s="6" customFormat="1" ht="7.5" customHeight="1">
      <c r="B40" s="16"/>
      <c r="N40" s="17"/>
    </row>
    <row r="41" spans="2:14" s="6" customFormat="1" ht="15" customHeight="1">
      <c r="B41" s="16"/>
      <c r="C41" s="14" t="s">
        <v>44</v>
      </c>
      <c r="F41" s="225" t="str">
        <f>$F$6</f>
        <v>Odstranění následků důlní činnosti a důlních poklesů z minulosti - protipovodňová ochrana Žabník v Ostravě - Koblově</v>
      </c>
      <c r="G41" s="227"/>
      <c r="H41" s="227"/>
      <c r="I41" s="227"/>
      <c r="J41" s="227"/>
      <c r="K41" s="227"/>
      <c r="L41" s="227"/>
      <c r="M41" s="227"/>
      <c r="N41" s="17"/>
    </row>
    <row r="42" spans="2:14" s="6" customFormat="1" ht="15" customHeight="1">
      <c r="B42" s="16"/>
      <c r="C42" s="13" t="s">
        <v>72</v>
      </c>
      <c r="F42" s="226" t="str">
        <f>$F$7</f>
        <v>SO 04.4.2  Přel.kab.VN OVaK</v>
      </c>
      <c r="G42" s="227"/>
      <c r="H42" s="227"/>
      <c r="I42" s="227"/>
      <c r="J42" s="227"/>
      <c r="K42" s="227"/>
      <c r="L42" s="227"/>
      <c r="M42" s="227"/>
      <c r="N42" s="17"/>
    </row>
    <row r="43" spans="2:14" s="6" customFormat="1" ht="7.5" customHeight="1">
      <c r="B43" s="16"/>
      <c r="N43" s="17"/>
    </row>
    <row r="44" spans="2:14" s="6" customFormat="1" ht="18.75" customHeight="1">
      <c r="B44" s="16"/>
      <c r="C44" s="14" t="s">
        <v>46</v>
      </c>
      <c r="F44" s="15" t="str">
        <f>$F$10</f>
        <v> </v>
      </c>
      <c r="K44" s="14" t="s">
        <v>48</v>
      </c>
      <c r="N44" s="17"/>
    </row>
    <row r="45" spans="2:14" s="6" customFormat="1" ht="7.5" customHeight="1">
      <c r="B45" s="16"/>
      <c r="N45" s="17"/>
    </row>
    <row r="46" spans="2:14" s="6" customFormat="1" ht="15.75" customHeight="1">
      <c r="B46" s="16"/>
      <c r="C46" s="14" t="s">
        <v>49</v>
      </c>
      <c r="F46" s="15"/>
      <c r="K46" s="14" t="s">
        <v>51</v>
      </c>
      <c r="N46" s="17"/>
    </row>
    <row r="47" spans="2:14" s="6" customFormat="1" ht="15" customHeight="1">
      <c r="B47" s="16"/>
      <c r="C47" s="14" t="s">
        <v>50</v>
      </c>
      <c r="F47" s="15"/>
      <c r="N47" s="17"/>
    </row>
    <row r="48" spans="2:14" s="6" customFormat="1" ht="11.25" customHeight="1">
      <c r="B48" s="16"/>
      <c r="N48" s="17"/>
    </row>
    <row r="49" spans="2:14" s="6" customFormat="1" ht="30" customHeight="1">
      <c r="B49" s="16"/>
      <c r="C49" s="207" t="s">
        <v>75</v>
      </c>
      <c r="D49" s="208"/>
      <c r="E49" s="208"/>
      <c r="F49" s="208"/>
      <c r="G49" s="208"/>
      <c r="H49" s="19"/>
      <c r="I49" s="19"/>
      <c r="J49" s="19"/>
      <c r="K49" s="19"/>
      <c r="L49" s="19"/>
      <c r="M49" s="19"/>
      <c r="N49" s="23"/>
    </row>
    <row r="50" spans="2:14" s="6" customFormat="1" ht="11.25" customHeight="1">
      <c r="B50" s="16"/>
      <c r="N50" s="17"/>
    </row>
    <row r="51" spans="2:43" s="6" customFormat="1" ht="30" customHeight="1">
      <c r="B51" s="16"/>
      <c r="C51" s="36" t="s">
        <v>76</v>
      </c>
      <c r="M51" s="198">
        <f>M52+M56+M57+M58+M59</f>
        <v>0</v>
      </c>
      <c r="N51" s="17"/>
      <c r="AQ51" s="6" t="s">
        <v>77</v>
      </c>
    </row>
    <row r="52" spans="2:14" s="37" customFormat="1" ht="25.5" customHeight="1">
      <c r="B52" s="46"/>
      <c r="D52" s="132" t="s">
        <v>207</v>
      </c>
      <c r="M52" s="133">
        <f>M79</f>
        <v>0</v>
      </c>
      <c r="N52" s="47"/>
    </row>
    <row r="53" spans="2:14" s="48" customFormat="1" ht="21" customHeight="1">
      <c r="B53" s="49"/>
      <c r="D53" s="124" t="s">
        <v>103</v>
      </c>
      <c r="M53" s="130">
        <f>M80</f>
        <v>0</v>
      </c>
      <c r="N53" s="51"/>
    </row>
    <row r="54" spans="2:14" s="48" customFormat="1" ht="21" customHeight="1">
      <c r="B54" s="49"/>
      <c r="D54" s="124" t="s">
        <v>154</v>
      </c>
      <c r="M54" s="130">
        <f>M113</f>
        <v>0</v>
      </c>
      <c r="N54" s="51"/>
    </row>
    <row r="55" spans="2:14" s="48" customFormat="1" ht="21" customHeight="1">
      <c r="B55" s="49"/>
      <c r="D55" s="124" t="s">
        <v>169</v>
      </c>
      <c r="M55" s="130">
        <f>M136</f>
        <v>0</v>
      </c>
      <c r="N55" s="51"/>
    </row>
    <row r="56" spans="2:14" s="48" customFormat="1" ht="21" customHeight="1">
      <c r="B56" s="49"/>
      <c r="D56" s="131" t="s">
        <v>220</v>
      </c>
      <c r="M56" s="133">
        <f>M177</f>
        <v>0</v>
      </c>
      <c r="N56" s="51"/>
    </row>
    <row r="57" spans="2:14" s="48" customFormat="1" ht="21" customHeight="1">
      <c r="B57" s="49"/>
      <c r="D57" s="131" t="s">
        <v>222</v>
      </c>
      <c r="M57" s="133">
        <f>M252</f>
        <v>0</v>
      </c>
      <c r="N57" s="51"/>
    </row>
    <row r="58" spans="2:14" s="37" customFormat="1" ht="21.75" customHeight="1">
      <c r="B58" s="46"/>
      <c r="D58" s="131" t="s">
        <v>232</v>
      </c>
      <c r="M58" s="133">
        <f>M281</f>
        <v>0</v>
      </c>
      <c r="N58" s="47"/>
    </row>
    <row r="59" spans="2:14" s="37" customFormat="1" ht="20.25" customHeight="1">
      <c r="B59" s="46"/>
      <c r="D59" s="131" t="s">
        <v>251</v>
      </c>
      <c r="M59" s="133">
        <f>M294</f>
        <v>0</v>
      </c>
      <c r="N59" s="47"/>
    </row>
    <row r="60" spans="2:14" s="48" customFormat="1" ht="21" customHeight="1">
      <c r="B60" s="49"/>
      <c r="D60" s="50"/>
      <c r="M60" s="83"/>
      <c r="N60" s="51"/>
    </row>
    <row r="61" spans="2:14" s="6" customFormat="1" ht="22.5" customHeight="1">
      <c r="B61" s="16"/>
      <c r="N61" s="17"/>
    </row>
    <row r="62" spans="2:14" s="6" customFormat="1" ht="7.5" customHeight="1"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6"/>
    </row>
    <row r="66" spans="2:15" s="6" customFormat="1" ht="7.5" customHeight="1"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45"/>
      <c r="O66" s="93"/>
    </row>
    <row r="67" spans="2:15" s="6" customFormat="1" ht="37.5" customHeight="1">
      <c r="B67" s="16"/>
      <c r="C67" s="209" t="s">
        <v>78</v>
      </c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1"/>
      <c r="O67" s="93"/>
    </row>
    <row r="68" spans="2:15" s="6" customFormat="1" ht="7.5" customHeight="1">
      <c r="B68" s="1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5"/>
      <c r="O68" s="93"/>
    </row>
    <row r="69" spans="2:15" s="6" customFormat="1" ht="15" customHeight="1">
      <c r="B69" s="16"/>
      <c r="C69" s="88" t="s">
        <v>44</v>
      </c>
      <c r="D69" s="86"/>
      <c r="E69" s="86"/>
      <c r="F69" s="195" t="str">
        <f>$F$6</f>
        <v>Odstranění následků důlní činnosti a důlních poklesů z minulosti - protipovodňová ochrana Žabník v Ostravě - Koblově</v>
      </c>
      <c r="G69" s="210"/>
      <c r="H69" s="210"/>
      <c r="I69" s="210"/>
      <c r="J69" s="210"/>
      <c r="K69" s="210"/>
      <c r="L69" s="210"/>
      <c r="M69" s="210"/>
      <c r="N69" s="85"/>
      <c r="O69" s="93"/>
    </row>
    <row r="70" spans="2:15" s="6" customFormat="1" ht="15" customHeight="1">
      <c r="B70" s="16"/>
      <c r="C70" s="162" t="s">
        <v>72</v>
      </c>
      <c r="D70" s="86"/>
      <c r="E70" s="86"/>
      <c r="F70" s="232" t="str">
        <f>$F$7</f>
        <v>SO 04.4.2  Přel.kab.VN OVaK</v>
      </c>
      <c r="G70" s="210"/>
      <c r="H70" s="210"/>
      <c r="I70" s="210"/>
      <c r="J70" s="210"/>
      <c r="K70" s="210"/>
      <c r="L70" s="210"/>
      <c r="M70" s="210"/>
      <c r="N70" s="85"/>
      <c r="O70" s="93"/>
    </row>
    <row r="71" spans="2:15" s="6" customFormat="1" ht="7.5" customHeight="1">
      <c r="B71" s="1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5"/>
      <c r="O71" s="93"/>
    </row>
    <row r="72" spans="2:15" s="6" customFormat="1" ht="18.75" customHeight="1">
      <c r="B72" s="16"/>
      <c r="C72" s="88" t="s">
        <v>46</v>
      </c>
      <c r="D72" s="86"/>
      <c r="E72" s="86"/>
      <c r="F72" s="163" t="str">
        <f>$F$10</f>
        <v> </v>
      </c>
      <c r="G72" s="86"/>
      <c r="H72" s="86"/>
      <c r="I72" s="86"/>
      <c r="J72" s="86"/>
      <c r="K72" s="88" t="s">
        <v>48</v>
      </c>
      <c r="L72" s="86"/>
      <c r="M72" s="86"/>
      <c r="N72" s="85"/>
      <c r="O72" s="93"/>
    </row>
    <row r="73" spans="2:15" s="6" customFormat="1" ht="7.5" customHeight="1">
      <c r="B73" s="1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5"/>
      <c r="O73" s="93"/>
    </row>
    <row r="74" spans="2:15" s="6" customFormat="1" ht="15.75" customHeight="1">
      <c r="B74" s="16"/>
      <c r="C74" s="88" t="s">
        <v>49</v>
      </c>
      <c r="D74" s="86"/>
      <c r="E74" s="86"/>
      <c r="F74" s="163"/>
      <c r="G74" s="86"/>
      <c r="H74" s="86"/>
      <c r="I74" s="86"/>
      <c r="J74" s="86"/>
      <c r="K74" s="88" t="s">
        <v>51</v>
      </c>
      <c r="L74" s="86"/>
      <c r="M74" s="86"/>
      <c r="N74" s="85"/>
      <c r="O74" s="93"/>
    </row>
    <row r="75" spans="2:15" s="6" customFormat="1" ht="15" customHeight="1">
      <c r="B75" s="16"/>
      <c r="C75" s="88" t="s">
        <v>50</v>
      </c>
      <c r="D75" s="86"/>
      <c r="E75" s="86"/>
      <c r="F75" s="163">
        <f>IF($E$16="","",$E$16)</f>
      </c>
      <c r="G75" s="86"/>
      <c r="H75" s="86"/>
      <c r="I75" s="86"/>
      <c r="J75" s="86"/>
      <c r="K75" s="86"/>
      <c r="L75" s="86"/>
      <c r="M75" s="86"/>
      <c r="N75" s="85"/>
      <c r="O75" s="93"/>
    </row>
    <row r="76" spans="2:15" s="6" customFormat="1" ht="11.25" customHeight="1">
      <c r="B76" s="1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5"/>
      <c r="O76" s="93"/>
    </row>
    <row r="77" spans="2:23" s="52" customFormat="1" ht="30" customHeight="1">
      <c r="B77" s="53"/>
      <c r="C77" s="54" t="s">
        <v>79</v>
      </c>
      <c r="D77" s="55" t="s">
        <v>66</v>
      </c>
      <c r="E77" s="55" t="s">
        <v>65</v>
      </c>
      <c r="F77" s="233" t="s">
        <v>80</v>
      </c>
      <c r="G77" s="234"/>
      <c r="H77" s="234"/>
      <c r="I77" s="234"/>
      <c r="J77" s="55" t="s">
        <v>81</v>
      </c>
      <c r="K77" s="55" t="s">
        <v>82</v>
      </c>
      <c r="L77" s="55" t="s">
        <v>83</v>
      </c>
      <c r="M77" s="84" t="s">
        <v>153</v>
      </c>
      <c r="N77" s="164" t="s">
        <v>84</v>
      </c>
      <c r="O77" s="161"/>
      <c r="P77" s="32" t="s">
        <v>85</v>
      </c>
      <c r="Q77" s="33" t="s">
        <v>55</v>
      </c>
      <c r="R77" s="33" t="s">
        <v>86</v>
      </c>
      <c r="S77" s="33" t="s">
        <v>87</v>
      </c>
      <c r="T77" s="33" t="s">
        <v>88</v>
      </c>
      <c r="U77" s="33" t="s">
        <v>89</v>
      </c>
      <c r="V77" s="33" t="s">
        <v>90</v>
      </c>
      <c r="W77" s="34" t="s">
        <v>91</v>
      </c>
    </row>
    <row r="78" spans="2:59" s="6" customFormat="1" ht="30" customHeight="1">
      <c r="B78" s="16"/>
      <c r="C78" s="165" t="s">
        <v>76</v>
      </c>
      <c r="D78" s="86"/>
      <c r="E78" s="86"/>
      <c r="F78" s="86"/>
      <c r="G78" s="86"/>
      <c r="H78" s="86"/>
      <c r="I78" s="86"/>
      <c r="J78" s="86"/>
      <c r="K78" s="86"/>
      <c r="L78" s="86"/>
      <c r="M78" s="200">
        <f>M51</f>
        <v>0</v>
      </c>
      <c r="N78" s="85"/>
      <c r="O78" s="93"/>
      <c r="P78" s="35"/>
      <c r="Q78" s="29"/>
      <c r="R78" s="29"/>
      <c r="S78" s="56" t="e">
        <f>$S$79+$S$182+#REF!+#REF!+#REF!</f>
        <v>#REF!</v>
      </c>
      <c r="T78" s="29"/>
      <c r="U78" s="56" t="e">
        <f>$U$79+$U$182+#REF!+#REF!+#REF!</f>
        <v>#REF!</v>
      </c>
      <c r="V78" s="29"/>
      <c r="W78" s="57" t="e">
        <f>$W$79+$W$182+#REF!+#REF!+#REF!</f>
        <v>#REF!</v>
      </c>
      <c r="AP78" s="6" t="s">
        <v>67</v>
      </c>
      <c r="AQ78" s="6" t="s">
        <v>77</v>
      </c>
      <c r="BG78" s="58" t="e">
        <f>$BG$79+$BG$182+#REF!+#REF!+#REF!</f>
        <v>#REF!</v>
      </c>
    </row>
    <row r="79" spans="2:59" s="59" customFormat="1" ht="37.5" customHeight="1">
      <c r="B79" s="60"/>
      <c r="C79" s="101"/>
      <c r="D79" s="166" t="s">
        <v>284</v>
      </c>
      <c r="E79" s="101"/>
      <c r="F79" s="101"/>
      <c r="G79" s="101"/>
      <c r="H79" s="101"/>
      <c r="I79" s="101"/>
      <c r="J79" s="101"/>
      <c r="K79" s="101"/>
      <c r="L79" s="101"/>
      <c r="M79" s="168">
        <f>M80+M113+M136</f>
        <v>0</v>
      </c>
      <c r="N79" s="169"/>
      <c r="O79" s="96"/>
      <c r="P79" s="62"/>
      <c r="S79" s="63" t="e">
        <f>$S$80+#REF!+$S$103+$S$118+$S$141</f>
        <v>#REF!</v>
      </c>
      <c r="U79" s="63" t="e">
        <f>$U$80+#REF!+$U$103+$U$118+$U$141</f>
        <v>#REF!</v>
      </c>
      <c r="W79" s="64" t="e">
        <f>$W$80+#REF!+$W$103+$W$118+$W$141</f>
        <v>#REF!</v>
      </c>
      <c r="AN79" s="61" t="s">
        <v>45</v>
      </c>
      <c r="AP79" s="61" t="s">
        <v>67</v>
      </c>
      <c r="AQ79" s="61" t="s">
        <v>68</v>
      </c>
      <c r="AU79" s="61" t="s">
        <v>92</v>
      </c>
      <c r="BG79" s="65" t="e">
        <f>$BG$80+#REF!+$BG$103+$BG$118+$BG$141</f>
        <v>#REF!</v>
      </c>
    </row>
    <row r="80" spans="2:59" s="59" customFormat="1" ht="21" customHeight="1">
      <c r="B80" s="60"/>
      <c r="C80" s="101"/>
      <c r="D80" s="102" t="s">
        <v>103</v>
      </c>
      <c r="E80" s="101"/>
      <c r="F80" s="101"/>
      <c r="G80" s="101"/>
      <c r="H80" s="101"/>
      <c r="I80" s="101"/>
      <c r="J80" s="101"/>
      <c r="K80" s="101"/>
      <c r="L80" s="170"/>
      <c r="M80" s="168">
        <f>SUM(M81:M112)</f>
        <v>0</v>
      </c>
      <c r="N80" s="169"/>
      <c r="O80" s="96"/>
      <c r="P80" s="62"/>
      <c r="S80" s="63">
        <f>SUM($S$81:$S$94)</f>
        <v>0</v>
      </c>
      <c r="U80" s="63" t="e">
        <f>SUM($U$81:$U$94)</f>
        <v>#REF!</v>
      </c>
      <c r="W80" s="64" t="e">
        <f>SUM($W$81:$W$94)</f>
        <v>#REF!</v>
      </c>
      <c r="AN80" s="61" t="s">
        <v>45</v>
      </c>
      <c r="AP80" s="61" t="s">
        <v>67</v>
      </c>
      <c r="AQ80" s="61" t="s">
        <v>45</v>
      </c>
      <c r="AU80" s="61" t="s">
        <v>92</v>
      </c>
      <c r="BG80" s="65" t="e">
        <f>SUM($BG$81:$BG$94)</f>
        <v>#REF!</v>
      </c>
    </row>
    <row r="81" spans="2:59" s="6" customFormat="1" ht="15.75" customHeight="1">
      <c r="B81" s="89"/>
      <c r="C81" s="97">
        <v>1</v>
      </c>
      <c r="D81" s="100" t="s">
        <v>97</v>
      </c>
      <c r="E81" s="98" t="s">
        <v>104</v>
      </c>
      <c r="F81" s="219" t="s">
        <v>127</v>
      </c>
      <c r="G81" s="219"/>
      <c r="H81" s="219"/>
      <c r="I81" s="219"/>
      <c r="J81" s="145" t="s">
        <v>97</v>
      </c>
      <c r="K81" s="134">
        <v>6</v>
      </c>
      <c r="L81" s="135">
        <v>0</v>
      </c>
      <c r="M81" s="136">
        <f>L81*K81</f>
        <v>0</v>
      </c>
      <c r="N81" s="171"/>
      <c r="O81" s="93"/>
      <c r="P81" s="66"/>
      <c r="Q81" s="67" t="s">
        <v>56</v>
      </c>
      <c r="T81" s="68">
        <v>1.9205</v>
      </c>
      <c r="U81" s="68" t="e">
        <f>$T$81*#REF!</f>
        <v>#REF!</v>
      </c>
      <c r="V81" s="68">
        <v>0</v>
      </c>
      <c r="W81" s="69" t="e">
        <f>$V$81*#REF!</f>
        <v>#REF!</v>
      </c>
      <c r="AN81" s="38" t="s">
        <v>94</v>
      </c>
      <c r="AP81" s="38" t="s">
        <v>93</v>
      </c>
      <c r="AQ81" s="38" t="s">
        <v>69</v>
      </c>
      <c r="AU81" s="6" t="s">
        <v>92</v>
      </c>
      <c r="BA81" s="70" t="e">
        <f>IF($Q$81="základní",#REF!,0)</f>
        <v>#REF!</v>
      </c>
      <c r="BB81" s="70">
        <f>IF($Q$81="snížená",#REF!,0)</f>
        <v>0</v>
      </c>
      <c r="BC81" s="70">
        <f>IF($Q$81="zákl. přenesená",#REF!,0)</f>
        <v>0</v>
      </c>
      <c r="BD81" s="70">
        <f>IF($Q$81="sníž. přenesená",#REF!,0)</f>
        <v>0</v>
      </c>
      <c r="BE81" s="70">
        <f>IF($Q$81="nulová",#REF!,0)</f>
        <v>0</v>
      </c>
      <c r="BF81" s="38" t="s">
        <v>45</v>
      </c>
      <c r="BG81" s="70" t="e">
        <f>ROUND(#REF!*#REF!,2)</f>
        <v>#REF!</v>
      </c>
    </row>
    <row r="82" spans="2:59" s="6" customFormat="1" ht="63" customHeight="1">
      <c r="B82" s="89"/>
      <c r="C82" s="97"/>
      <c r="D82" s="100"/>
      <c r="E82" s="98"/>
      <c r="F82" s="216" t="s">
        <v>276</v>
      </c>
      <c r="G82" s="216"/>
      <c r="H82" s="216"/>
      <c r="I82" s="216"/>
      <c r="J82" s="145"/>
      <c r="K82" s="134"/>
      <c r="L82" s="135"/>
      <c r="M82" s="136"/>
      <c r="N82" s="171"/>
      <c r="O82" s="93"/>
      <c r="P82" s="66"/>
      <c r="Q82" s="67"/>
      <c r="T82" s="68"/>
      <c r="U82" s="68"/>
      <c r="V82" s="68"/>
      <c r="W82" s="69"/>
      <c r="AN82" s="38"/>
      <c r="AP82" s="38"/>
      <c r="AQ82" s="38"/>
      <c r="BA82" s="70"/>
      <c r="BB82" s="70"/>
      <c r="BC82" s="70"/>
      <c r="BD82" s="70"/>
      <c r="BE82" s="70"/>
      <c r="BF82" s="38"/>
      <c r="BG82" s="70"/>
    </row>
    <row r="83" spans="2:43" s="6" customFormat="1" ht="27" customHeight="1">
      <c r="B83" s="89"/>
      <c r="C83" s="99">
        <v>2</v>
      </c>
      <c r="D83" s="100" t="s">
        <v>97</v>
      </c>
      <c r="E83" s="98" t="s">
        <v>106</v>
      </c>
      <c r="F83" s="219" t="s">
        <v>129</v>
      </c>
      <c r="G83" s="219"/>
      <c r="H83" s="219"/>
      <c r="I83" s="219"/>
      <c r="J83" s="145" t="s">
        <v>97</v>
      </c>
      <c r="K83" s="134">
        <v>90</v>
      </c>
      <c r="L83" s="135">
        <v>0</v>
      </c>
      <c r="M83" s="136">
        <f aca="true" t="shared" si="0" ref="M83:M111">L83*K83</f>
        <v>0</v>
      </c>
      <c r="N83" s="172"/>
      <c r="O83" s="93"/>
      <c r="P83" s="30"/>
      <c r="W83" s="31"/>
      <c r="AP83" s="6" t="s">
        <v>95</v>
      </c>
      <c r="AQ83" s="6" t="s">
        <v>69</v>
      </c>
    </row>
    <row r="84" spans="2:23" s="6" customFormat="1" ht="57.75" customHeight="1">
      <c r="B84" s="89"/>
      <c r="C84" s="99"/>
      <c r="D84" s="100"/>
      <c r="E84" s="98"/>
      <c r="F84" s="217" t="s">
        <v>275</v>
      </c>
      <c r="G84" s="217"/>
      <c r="H84" s="217"/>
      <c r="I84" s="217"/>
      <c r="J84" s="145"/>
      <c r="K84" s="134"/>
      <c r="L84" s="135"/>
      <c r="M84" s="136"/>
      <c r="N84" s="172"/>
      <c r="O84" s="93"/>
      <c r="P84" s="126"/>
      <c r="W84" s="31"/>
    </row>
    <row r="85" spans="2:47" s="6" customFormat="1" ht="15.75" customHeight="1">
      <c r="B85" s="91"/>
      <c r="C85" s="99">
        <v>3</v>
      </c>
      <c r="D85" s="100" t="s">
        <v>97</v>
      </c>
      <c r="E85" s="98" t="s">
        <v>109</v>
      </c>
      <c r="F85" s="218" t="s">
        <v>132</v>
      </c>
      <c r="G85" s="218"/>
      <c r="H85" s="218"/>
      <c r="I85" s="218"/>
      <c r="J85" s="145" t="s">
        <v>151</v>
      </c>
      <c r="K85" s="134">
        <v>1</v>
      </c>
      <c r="L85" s="135"/>
      <c r="M85" s="136">
        <f t="shared" si="0"/>
        <v>0</v>
      </c>
      <c r="N85" s="172"/>
      <c r="O85" s="95"/>
      <c r="P85" s="76"/>
      <c r="W85" s="77"/>
      <c r="AP85" s="75" t="s">
        <v>96</v>
      </c>
      <c r="AQ85" s="75" t="s">
        <v>69</v>
      </c>
      <c r="AR85" s="78" t="s">
        <v>94</v>
      </c>
      <c r="AS85" s="78" t="s">
        <v>77</v>
      </c>
      <c r="AT85" s="78" t="s">
        <v>45</v>
      </c>
      <c r="AU85" s="75" t="s">
        <v>92</v>
      </c>
    </row>
    <row r="86" spans="2:47" s="6" customFormat="1" ht="49.5" customHeight="1">
      <c r="B86" s="91"/>
      <c r="C86" s="99"/>
      <c r="D86" s="100"/>
      <c r="E86" s="98"/>
      <c r="F86" s="217" t="s">
        <v>254</v>
      </c>
      <c r="G86" s="217"/>
      <c r="H86" s="217"/>
      <c r="I86" s="217"/>
      <c r="J86" s="145"/>
      <c r="K86" s="134"/>
      <c r="L86" s="135"/>
      <c r="M86" s="136"/>
      <c r="N86" s="172"/>
      <c r="O86" s="95"/>
      <c r="P86" s="127"/>
      <c r="W86" s="77"/>
      <c r="AP86" s="75"/>
      <c r="AQ86" s="75"/>
      <c r="AR86" s="78"/>
      <c r="AS86" s="78"/>
      <c r="AT86" s="78"/>
      <c r="AU86" s="75"/>
    </row>
    <row r="87" spans="2:59" s="6" customFormat="1" ht="27" customHeight="1">
      <c r="B87" s="89"/>
      <c r="C87" s="99">
        <v>4</v>
      </c>
      <c r="D87" s="100" t="s">
        <v>97</v>
      </c>
      <c r="E87" s="98" t="s">
        <v>110</v>
      </c>
      <c r="F87" s="219" t="s">
        <v>133</v>
      </c>
      <c r="G87" s="219"/>
      <c r="H87" s="219"/>
      <c r="I87" s="219"/>
      <c r="J87" s="145" t="s">
        <v>151</v>
      </c>
      <c r="K87" s="134">
        <v>6</v>
      </c>
      <c r="L87" s="135"/>
      <c r="M87" s="136">
        <f t="shared" si="0"/>
        <v>0</v>
      </c>
      <c r="N87" s="172"/>
      <c r="O87" s="93"/>
      <c r="P87" s="66"/>
      <c r="Q87" s="67" t="s">
        <v>56</v>
      </c>
      <c r="T87" s="68">
        <v>0.00055</v>
      </c>
      <c r="U87" s="68" t="e">
        <f>$T$87*#REF!</f>
        <v>#REF!</v>
      </c>
      <c r="V87" s="68">
        <v>0</v>
      </c>
      <c r="W87" s="69" t="e">
        <f>$V$87*#REF!</f>
        <v>#REF!</v>
      </c>
      <c r="AA87" s="86"/>
      <c r="AN87" s="38" t="s">
        <v>94</v>
      </c>
      <c r="AP87" s="38" t="s">
        <v>93</v>
      </c>
      <c r="AQ87" s="38" t="s">
        <v>69</v>
      </c>
      <c r="AU87" s="6" t="s">
        <v>92</v>
      </c>
      <c r="BA87" s="70" t="e">
        <f>IF($Q$87="základní",#REF!,0)</f>
        <v>#REF!</v>
      </c>
      <c r="BB87" s="70">
        <f>IF($Q$87="snížená",#REF!,0)</f>
        <v>0</v>
      </c>
      <c r="BC87" s="70">
        <f>IF($Q$87="zákl. přenesená",#REF!,0)</f>
        <v>0</v>
      </c>
      <c r="BD87" s="70">
        <f>IF($Q$87="sníž. přenesená",#REF!,0)</f>
        <v>0</v>
      </c>
      <c r="BE87" s="70">
        <f>IF($Q$87="nulová",#REF!,0)</f>
        <v>0</v>
      </c>
      <c r="BF87" s="38" t="s">
        <v>45</v>
      </c>
      <c r="BG87" s="70" t="e">
        <f>ROUND(#REF!*#REF!,2)</f>
        <v>#REF!</v>
      </c>
    </row>
    <row r="88" spans="2:59" s="6" customFormat="1" ht="68.25" customHeight="1">
      <c r="B88" s="89"/>
      <c r="C88" s="99"/>
      <c r="D88" s="100"/>
      <c r="E88" s="98"/>
      <c r="F88" s="214" t="s">
        <v>280</v>
      </c>
      <c r="G88" s="214"/>
      <c r="H88" s="214"/>
      <c r="I88" s="214"/>
      <c r="J88" s="145"/>
      <c r="K88" s="134"/>
      <c r="L88" s="135"/>
      <c r="M88" s="136"/>
      <c r="N88" s="172"/>
      <c r="O88" s="93"/>
      <c r="P88" s="66"/>
      <c r="Q88" s="67"/>
      <c r="T88" s="68"/>
      <c r="U88" s="68"/>
      <c r="V88" s="68"/>
      <c r="W88" s="69"/>
      <c r="AA88" s="86"/>
      <c r="AN88" s="38"/>
      <c r="AP88" s="38"/>
      <c r="AQ88" s="38"/>
      <c r="BA88" s="70"/>
      <c r="BB88" s="70"/>
      <c r="BC88" s="70"/>
      <c r="BD88" s="70"/>
      <c r="BE88" s="70"/>
      <c r="BF88" s="38"/>
      <c r="BG88" s="70"/>
    </row>
    <row r="89" spans="2:59" s="6" customFormat="1" ht="15.75" customHeight="1">
      <c r="B89" s="89"/>
      <c r="C89" s="99">
        <v>5</v>
      </c>
      <c r="D89" s="100" t="s">
        <v>97</v>
      </c>
      <c r="E89" s="98" t="s">
        <v>111</v>
      </c>
      <c r="F89" s="219" t="s">
        <v>134</v>
      </c>
      <c r="G89" s="219"/>
      <c r="H89" s="219"/>
      <c r="I89" s="219"/>
      <c r="J89" s="145" t="s">
        <v>151</v>
      </c>
      <c r="K89" s="134">
        <v>1</v>
      </c>
      <c r="L89" s="135"/>
      <c r="M89" s="136">
        <f t="shared" si="0"/>
        <v>0</v>
      </c>
      <c r="N89" s="172"/>
      <c r="O89" s="93"/>
      <c r="P89" s="66"/>
      <c r="Q89" s="67" t="s">
        <v>56</v>
      </c>
      <c r="T89" s="68">
        <v>0</v>
      </c>
      <c r="U89" s="68" t="e">
        <f>$T$89*#REF!</f>
        <v>#REF!</v>
      </c>
      <c r="V89" s="68">
        <v>0</v>
      </c>
      <c r="W89" s="69" t="e">
        <f>$V$89*#REF!</f>
        <v>#REF!</v>
      </c>
      <c r="AA89" s="86"/>
      <c r="AN89" s="38" t="s">
        <v>94</v>
      </c>
      <c r="AP89" s="38" t="s">
        <v>93</v>
      </c>
      <c r="AQ89" s="38" t="s">
        <v>69</v>
      </c>
      <c r="AU89" s="38" t="s">
        <v>92</v>
      </c>
      <c r="BA89" s="70" t="e">
        <f>IF($Q$89="základní",#REF!,0)</f>
        <v>#REF!</v>
      </c>
      <c r="BB89" s="70">
        <f>IF($Q$89="snížená",#REF!,0)</f>
        <v>0</v>
      </c>
      <c r="BC89" s="70">
        <f>IF($Q$89="zákl. přenesená",#REF!,0)</f>
        <v>0</v>
      </c>
      <c r="BD89" s="70">
        <f>IF($Q$89="sníž. přenesená",#REF!,0)</f>
        <v>0</v>
      </c>
      <c r="BE89" s="70">
        <f>IF($Q$89="nulová",#REF!,0)</f>
        <v>0</v>
      </c>
      <c r="BF89" s="38" t="s">
        <v>45</v>
      </c>
      <c r="BG89" s="70" t="e">
        <f>ROUND(#REF!*#REF!,2)</f>
        <v>#REF!</v>
      </c>
    </row>
    <row r="90" spans="2:59" s="6" customFormat="1" ht="55.5" customHeight="1">
      <c r="B90" s="89"/>
      <c r="C90" s="99"/>
      <c r="D90" s="100"/>
      <c r="E90" s="98"/>
      <c r="F90" s="214" t="s">
        <v>279</v>
      </c>
      <c r="G90" s="214"/>
      <c r="H90" s="214"/>
      <c r="I90" s="214"/>
      <c r="J90" s="145"/>
      <c r="K90" s="134"/>
      <c r="L90" s="135"/>
      <c r="M90" s="136"/>
      <c r="N90" s="172"/>
      <c r="O90" s="93"/>
      <c r="P90" s="125"/>
      <c r="Q90" s="67"/>
      <c r="T90" s="68"/>
      <c r="U90" s="68"/>
      <c r="V90" s="68"/>
      <c r="W90" s="69"/>
      <c r="AA90" s="86"/>
      <c r="AN90" s="38"/>
      <c r="AP90" s="38"/>
      <c r="AQ90" s="38"/>
      <c r="AU90" s="38"/>
      <c r="BA90" s="70"/>
      <c r="BB90" s="70"/>
      <c r="BC90" s="70"/>
      <c r="BD90" s="70"/>
      <c r="BE90" s="70"/>
      <c r="BF90" s="38"/>
      <c r="BG90" s="70"/>
    </row>
    <row r="91" spans="2:43" s="6" customFormat="1" ht="38.25" customHeight="1">
      <c r="B91" s="89"/>
      <c r="C91" s="97">
        <v>6</v>
      </c>
      <c r="D91" s="100" t="s">
        <v>97</v>
      </c>
      <c r="E91" s="98" t="s">
        <v>112</v>
      </c>
      <c r="F91" s="219" t="s">
        <v>135</v>
      </c>
      <c r="G91" s="219"/>
      <c r="H91" s="219"/>
      <c r="I91" s="219"/>
      <c r="J91" s="145" t="s">
        <v>151</v>
      </c>
      <c r="K91" s="134">
        <v>3</v>
      </c>
      <c r="L91" s="135"/>
      <c r="M91" s="136">
        <f t="shared" si="0"/>
        <v>0</v>
      </c>
      <c r="N91" s="172"/>
      <c r="O91" s="93"/>
      <c r="P91" s="30"/>
      <c r="W91" s="31"/>
      <c r="AA91" s="86"/>
      <c r="AP91" s="6" t="s">
        <v>95</v>
      </c>
      <c r="AQ91" s="6" t="s">
        <v>69</v>
      </c>
    </row>
    <row r="92" spans="2:27" s="6" customFormat="1" ht="45" customHeight="1">
      <c r="B92" s="89"/>
      <c r="C92" s="97"/>
      <c r="D92" s="100"/>
      <c r="E92" s="98"/>
      <c r="F92" s="214" t="s">
        <v>277</v>
      </c>
      <c r="G92" s="214"/>
      <c r="H92" s="214"/>
      <c r="I92" s="214"/>
      <c r="J92" s="145"/>
      <c r="K92" s="134"/>
      <c r="L92" s="135"/>
      <c r="M92" s="136"/>
      <c r="N92" s="172"/>
      <c r="O92" s="93"/>
      <c r="P92" s="30"/>
      <c r="W92" s="31"/>
      <c r="AA92" s="86"/>
    </row>
    <row r="93" spans="2:47" s="6" customFormat="1" ht="15.75" customHeight="1">
      <c r="B93" s="90"/>
      <c r="C93" s="99">
        <v>7</v>
      </c>
      <c r="D93" s="100" t="s">
        <v>97</v>
      </c>
      <c r="E93" s="98" t="s">
        <v>113</v>
      </c>
      <c r="F93" s="219" t="s">
        <v>136</v>
      </c>
      <c r="G93" s="219"/>
      <c r="H93" s="219"/>
      <c r="I93" s="219"/>
      <c r="J93" s="145" t="s">
        <v>151</v>
      </c>
      <c r="K93" s="134">
        <v>5</v>
      </c>
      <c r="L93" s="135"/>
      <c r="M93" s="136">
        <f t="shared" si="0"/>
        <v>0</v>
      </c>
      <c r="N93" s="172"/>
      <c r="O93" s="94"/>
      <c r="P93" s="72"/>
      <c r="W93" s="73"/>
      <c r="AP93" s="71" t="s">
        <v>96</v>
      </c>
      <c r="AQ93" s="71" t="s">
        <v>69</v>
      </c>
      <c r="AR93" s="74" t="s">
        <v>69</v>
      </c>
      <c r="AS93" s="74" t="s">
        <v>77</v>
      </c>
      <c r="AT93" s="74" t="s">
        <v>68</v>
      </c>
      <c r="AU93" s="71" t="s">
        <v>92</v>
      </c>
    </row>
    <row r="94" spans="2:47" s="6" customFormat="1" ht="37.5" customHeight="1">
      <c r="B94" s="90"/>
      <c r="C94" s="99"/>
      <c r="D94" s="100"/>
      <c r="E94" s="98"/>
      <c r="F94" s="214" t="s">
        <v>278</v>
      </c>
      <c r="G94" s="214"/>
      <c r="H94" s="214"/>
      <c r="I94" s="214"/>
      <c r="J94" s="145"/>
      <c r="K94" s="134"/>
      <c r="L94" s="135"/>
      <c r="M94" s="136"/>
      <c r="N94" s="172"/>
      <c r="O94" s="94"/>
      <c r="P94" s="72"/>
      <c r="W94" s="73"/>
      <c r="AP94" s="71"/>
      <c r="AQ94" s="71"/>
      <c r="AR94" s="74"/>
      <c r="AS94" s="74"/>
      <c r="AT94" s="74"/>
      <c r="AU94" s="71"/>
    </row>
    <row r="95" spans="2:59" s="6" customFormat="1" ht="27" customHeight="1">
      <c r="B95" s="89"/>
      <c r="C95" s="97">
        <v>8</v>
      </c>
      <c r="D95" s="100" t="s">
        <v>97</v>
      </c>
      <c r="E95" s="98" t="s">
        <v>116</v>
      </c>
      <c r="F95" s="219" t="s">
        <v>139</v>
      </c>
      <c r="G95" s="219"/>
      <c r="H95" s="219"/>
      <c r="I95" s="219"/>
      <c r="J95" s="145" t="s">
        <v>151</v>
      </c>
      <c r="K95" s="134">
        <v>1</v>
      </c>
      <c r="L95" s="135"/>
      <c r="M95" s="136">
        <f t="shared" si="0"/>
        <v>0</v>
      </c>
      <c r="N95" s="172"/>
      <c r="O95" s="93"/>
      <c r="P95" s="66"/>
      <c r="Q95" s="67" t="s">
        <v>56</v>
      </c>
      <c r="T95" s="68">
        <v>0</v>
      </c>
      <c r="U95" s="68" t="e">
        <f>$T$95*#REF!</f>
        <v>#REF!</v>
      </c>
      <c r="V95" s="68">
        <v>0</v>
      </c>
      <c r="W95" s="69" t="e">
        <f>$V$95*#REF!</f>
        <v>#REF!</v>
      </c>
      <c r="AN95" s="38" t="s">
        <v>94</v>
      </c>
      <c r="AP95" s="38" t="s">
        <v>93</v>
      </c>
      <c r="AQ95" s="38" t="s">
        <v>69</v>
      </c>
      <c r="AU95" s="6" t="s">
        <v>92</v>
      </c>
      <c r="BA95" s="70" t="e">
        <f>IF($Q$95="základní",#REF!,0)</f>
        <v>#REF!</v>
      </c>
      <c r="BB95" s="70">
        <f>IF($Q$95="snížená",#REF!,0)</f>
        <v>0</v>
      </c>
      <c r="BC95" s="70">
        <f>IF($Q$95="zákl. přenesená",#REF!,0)</f>
        <v>0</v>
      </c>
      <c r="BD95" s="70">
        <f>IF($Q$95="sníž. přenesená",#REF!,0)</f>
        <v>0</v>
      </c>
      <c r="BE95" s="70">
        <f>IF($Q$95="nulová",#REF!,0)</f>
        <v>0</v>
      </c>
      <c r="BF95" s="38" t="s">
        <v>45</v>
      </c>
      <c r="BG95" s="70" t="e">
        <f>ROUND(#REF!*#REF!,2)</f>
        <v>#REF!</v>
      </c>
    </row>
    <row r="96" spans="2:59" s="6" customFormat="1" ht="41.25" customHeight="1">
      <c r="B96" s="89"/>
      <c r="C96" s="97"/>
      <c r="D96" s="100"/>
      <c r="E96" s="98"/>
      <c r="F96" s="216" t="s">
        <v>257</v>
      </c>
      <c r="G96" s="216"/>
      <c r="H96" s="216"/>
      <c r="I96" s="216"/>
      <c r="J96" s="145"/>
      <c r="K96" s="134"/>
      <c r="L96" s="135"/>
      <c r="M96" s="136"/>
      <c r="N96" s="172"/>
      <c r="O96" s="93"/>
      <c r="P96" s="125"/>
      <c r="Q96" s="67"/>
      <c r="T96" s="68"/>
      <c r="U96" s="68"/>
      <c r="V96" s="68"/>
      <c r="W96" s="69"/>
      <c r="AN96" s="38"/>
      <c r="AP96" s="38"/>
      <c r="AQ96" s="38"/>
      <c r="BA96" s="70"/>
      <c r="BB96" s="70"/>
      <c r="BC96" s="70"/>
      <c r="BD96" s="70"/>
      <c r="BE96" s="70"/>
      <c r="BF96" s="38"/>
      <c r="BG96" s="70"/>
    </row>
    <row r="97" spans="2:47" s="6" customFormat="1" ht="15.75" customHeight="1">
      <c r="B97" s="90"/>
      <c r="C97" s="99">
        <v>10</v>
      </c>
      <c r="D97" s="100" t="s">
        <v>97</v>
      </c>
      <c r="E97" s="98" t="s">
        <v>118</v>
      </c>
      <c r="F97" s="219" t="s">
        <v>141</v>
      </c>
      <c r="G97" s="219"/>
      <c r="H97" s="219"/>
      <c r="I97" s="219"/>
      <c r="J97" s="145" t="s">
        <v>151</v>
      </c>
      <c r="K97" s="134">
        <v>3</v>
      </c>
      <c r="L97" s="135"/>
      <c r="M97" s="136">
        <f t="shared" si="0"/>
        <v>0</v>
      </c>
      <c r="N97" s="172"/>
      <c r="O97" s="94"/>
      <c r="P97" s="72"/>
      <c r="W97" s="73"/>
      <c r="AP97" s="71" t="s">
        <v>96</v>
      </c>
      <c r="AQ97" s="71" t="s">
        <v>69</v>
      </c>
      <c r="AR97" s="74" t="s">
        <v>69</v>
      </c>
      <c r="AS97" s="74" t="s">
        <v>77</v>
      </c>
      <c r="AT97" s="74" t="s">
        <v>68</v>
      </c>
      <c r="AU97" s="71" t="s">
        <v>92</v>
      </c>
    </row>
    <row r="98" spans="2:47" s="6" customFormat="1" ht="54.75" customHeight="1">
      <c r="B98" s="90"/>
      <c r="C98" s="99"/>
      <c r="D98" s="100"/>
      <c r="E98" s="98"/>
      <c r="F98" s="214" t="s">
        <v>281</v>
      </c>
      <c r="G98" s="214"/>
      <c r="H98" s="214"/>
      <c r="I98" s="214"/>
      <c r="J98" s="145"/>
      <c r="K98" s="134"/>
      <c r="L98" s="135"/>
      <c r="M98" s="136"/>
      <c r="N98" s="172"/>
      <c r="O98" s="94"/>
      <c r="P98" s="72"/>
      <c r="W98" s="73"/>
      <c r="AP98" s="71"/>
      <c r="AQ98" s="71"/>
      <c r="AR98" s="74"/>
      <c r="AS98" s="74"/>
      <c r="AT98" s="74"/>
      <c r="AU98" s="71"/>
    </row>
    <row r="99" spans="2:47" s="6" customFormat="1" ht="15.75" customHeight="1">
      <c r="B99" s="90"/>
      <c r="C99" s="99">
        <v>11</v>
      </c>
      <c r="D99" s="100" t="s">
        <v>97</v>
      </c>
      <c r="E99" s="98" t="s">
        <v>119</v>
      </c>
      <c r="F99" s="219" t="s">
        <v>142</v>
      </c>
      <c r="G99" s="219"/>
      <c r="H99" s="219"/>
      <c r="I99" s="219"/>
      <c r="J99" s="145" t="s">
        <v>152</v>
      </c>
      <c r="K99" s="134">
        <v>1</v>
      </c>
      <c r="L99" s="135"/>
      <c r="M99" s="136">
        <f t="shared" si="0"/>
        <v>0</v>
      </c>
      <c r="N99" s="173"/>
      <c r="O99" s="94"/>
      <c r="P99" s="72"/>
      <c r="W99" s="73"/>
      <c r="AP99" s="71" t="s">
        <v>96</v>
      </c>
      <c r="AQ99" s="71" t="s">
        <v>69</v>
      </c>
      <c r="AR99" s="74" t="s">
        <v>69</v>
      </c>
      <c r="AS99" s="74" t="s">
        <v>77</v>
      </c>
      <c r="AT99" s="74" t="s">
        <v>68</v>
      </c>
      <c r="AU99" s="71" t="s">
        <v>92</v>
      </c>
    </row>
    <row r="100" spans="2:47" s="6" customFormat="1" ht="45.75" customHeight="1">
      <c r="B100" s="90"/>
      <c r="C100" s="99"/>
      <c r="D100" s="100"/>
      <c r="E100" s="98"/>
      <c r="F100" s="214" t="s">
        <v>282</v>
      </c>
      <c r="G100" s="214"/>
      <c r="H100" s="214"/>
      <c r="I100" s="214"/>
      <c r="J100" s="145"/>
      <c r="K100" s="134"/>
      <c r="L100" s="135"/>
      <c r="M100" s="136"/>
      <c r="N100" s="173"/>
      <c r="O100" s="94"/>
      <c r="P100" s="72"/>
      <c r="W100" s="73"/>
      <c r="AP100" s="71"/>
      <c r="AQ100" s="71"/>
      <c r="AR100" s="74"/>
      <c r="AS100" s="74"/>
      <c r="AT100" s="74"/>
      <c r="AU100" s="71"/>
    </row>
    <row r="101" spans="2:47" s="6" customFormat="1" ht="15.75" customHeight="1">
      <c r="B101" s="91"/>
      <c r="C101" s="97">
        <v>12</v>
      </c>
      <c r="D101" s="100" t="s">
        <v>97</v>
      </c>
      <c r="E101" s="98" t="s">
        <v>120</v>
      </c>
      <c r="F101" s="219" t="s">
        <v>143</v>
      </c>
      <c r="G101" s="219"/>
      <c r="H101" s="219"/>
      <c r="I101" s="219"/>
      <c r="J101" s="145" t="s">
        <v>151</v>
      </c>
      <c r="K101" s="134">
        <v>1</v>
      </c>
      <c r="L101" s="135"/>
      <c r="M101" s="136">
        <f t="shared" si="0"/>
        <v>0</v>
      </c>
      <c r="N101" s="173"/>
      <c r="O101" s="95"/>
      <c r="P101" s="76"/>
      <c r="W101" s="77"/>
      <c r="AP101" s="75" t="s">
        <v>96</v>
      </c>
      <c r="AQ101" s="75" t="s">
        <v>69</v>
      </c>
      <c r="AR101" s="78" t="s">
        <v>94</v>
      </c>
      <c r="AS101" s="78" t="s">
        <v>77</v>
      </c>
      <c r="AT101" s="78" t="s">
        <v>45</v>
      </c>
      <c r="AU101" s="75" t="s">
        <v>92</v>
      </c>
    </row>
    <row r="102" spans="2:47" s="6" customFormat="1" ht="27" customHeight="1">
      <c r="B102" s="91"/>
      <c r="C102" s="97"/>
      <c r="D102" s="100"/>
      <c r="E102" s="98"/>
      <c r="F102" s="220" t="s">
        <v>259</v>
      </c>
      <c r="G102" s="220"/>
      <c r="H102" s="220"/>
      <c r="I102" s="220"/>
      <c r="J102" s="145"/>
      <c r="K102" s="134"/>
      <c r="L102" s="135"/>
      <c r="M102" s="136"/>
      <c r="N102" s="173"/>
      <c r="O102" s="95"/>
      <c r="P102" s="76"/>
      <c r="W102" s="77"/>
      <c r="AP102" s="75"/>
      <c r="AQ102" s="75"/>
      <c r="AR102" s="78"/>
      <c r="AS102" s="78"/>
      <c r="AT102" s="78"/>
      <c r="AU102" s="75"/>
    </row>
    <row r="103" spans="2:59" s="59" customFormat="1" ht="30.75" customHeight="1">
      <c r="B103" s="92"/>
      <c r="C103" s="99">
        <v>13</v>
      </c>
      <c r="D103" s="100" t="s">
        <v>97</v>
      </c>
      <c r="E103" s="98" t="s">
        <v>121</v>
      </c>
      <c r="F103" s="219" t="s">
        <v>144</v>
      </c>
      <c r="G103" s="219"/>
      <c r="H103" s="219"/>
      <c r="I103" s="219"/>
      <c r="J103" s="145" t="s">
        <v>151</v>
      </c>
      <c r="K103" s="134">
        <v>12</v>
      </c>
      <c r="L103" s="135"/>
      <c r="M103" s="136">
        <f t="shared" si="0"/>
        <v>0</v>
      </c>
      <c r="N103" s="174"/>
      <c r="O103" s="96"/>
      <c r="P103" s="62"/>
      <c r="S103" s="63">
        <f>SUM($S$105:$S$116)</f>
        <v>0</v>
      </c>
      <c r="U103" s="63" t="e">
        <f>SUM($U$105:$U$116)</f>
        <v>#REF!</v>
      </c>
      <c r="W103" s="64" t="e">
        <f>SUM($W$105:$W$116)</f>
        <v>#REF!</v>
      </c>
      <c r="AN103" s="61" t="s">
        <v>45</v>
      </c>
      <c r="AP103" s="61" t="s">
        <v>67</v>
      </c>
      <c r="AQ103" s="61" t="s">
        <v>45</v>
      </c>
      <c r="AU103" s="61" t="s">
        <v>92</v>
      </c>
      <c r="BG103" s="65" t="e">
        <f>SUM($BG$105:$BG$116)</f>
        <v>#REF!</v>
      </c>
    </row>
    <row r="104" spans="2:59" s="59" customFormat="1" ht="42.75" customHeight="1">
      <c r="B104" s="92"/>
      <c r="C104" s="99"/>
      <c r="D104" s="100"/>
      <c r="E104" s="98"/>
      <c r="F104" s="214" t="s">
        <v>283</v>
      </c>
      <c r="G104" s="214"/>
      <c r="H104" s="214"/>
      <c r="I104" s="214"/>
      <c r="J104" s="145"/>
      <c r="K104" s="134"/>
      <c r="L104" s="135"/>
      <c r="M104" s="136"/>
      <c r="N104" s="174"/>
      <c r="O104" s="96"/>
      <c r="P104" s="128"/>
      <c r="S104" s="63"/>
      <c r="U104" s="63"/>
      <c r="W104" s="64"/>
      <c r="AN104" s="61"/>
      <c r="AP104" s="61"/>
      <c r="AQ104" s="61"/>
      <c r="AU104" s="61"/>
      <c r="BG104" s="65"/>
    </row>
    <row r="105" spans="2:59" s="6" customFormat="1" ht="27" customHeight="1">
      <c r="B105" s="89"/>
      <c r="C105" s="99">
        <v>14</v>
      </c>
      <c r="D105" s="100" t="s">
        <v>97</v>
      </c>
      <c r="E105" s="98" t="s">
        <v>122</v>
      </c>
      <c r="F105" s="219" t="s">
        <v>145</v>
      </c>
      <c r="G105" s="219"/>
      <c r="H105" s="219"/>
      <c r="I105" s="219"/>
      <c r="J105" s="145" t="s">
        <v>151</v>
      </c>
      <c r="K105" s="134">
        <v>1</v>
      </c>
      <c r="L105" s="135"/>
      <c r="M105" s="136">
        <f t="shared" si="0"/>
        <v>0</v>
      </c>
      <c r="N105" s="175"/>
      <c r="O105" s="93"/>
      <c r="P105" s="66"/>
      <c r="Q105" s="67" t="s">
        <v>56</v>
      </c>
      <c r="T105" s="68">
        <v>2.108</v>
      </c>
      <c r="U105" s="68" t="e">
        <f>$T$105*#REF!</f>
        <v>#REF!</v>
      </c>
      <c r="V105" s="68">
        <v>0</v>
      </c>
      <c r="W105" s="69" t="e">
        <f>$V$105*#REF!</f>
        <v>#REF!</v>
      </c>
      <c r="AN105" s="38" t="s">
        <v>94</v>
      </c>
      <c r="AP105" s="38" t="s">
        <v>93</v>
      </c>
      <c r="AQ105" s="38" t="s">
        <v>69</v>
      </c>
      <c r="AU105" s="6" t="s">
        <v>92</v>
      </c>
      <c r="BA105" s="70" t="e">
        <f>IF($Q$105="základní",#REF!,0)</f>
        <v>#REF!</v>
      </c>
      <c r="BB105" s="70">
        <f>IF($Q$105="snížená",#REF!,0)</f>
        <v>0</v>
      </c>
      <c r="BC105" s="70">
        <f>IF($Q$105="zákl. přenesená",#REF!,0)</f>
        <v>0</v>
      </c>
      <c r="BD105" s="70">
        <f>IF($Q$105="sníž. přenesená",#REF!,0)</f>
        <v>0</v>
      </c>
      <c r="BE105" s="70">
        <f>IF($Q$105="nulová",#REF!,0)</f>
        <v>0</v>
      </c>
      <c r="BF105" s="38" t="s">
        <v>45</v>
      </c>
      <c r="BG105" s="70" t="e">
        <f>ROUND(#REF!*#REF!,2)</f>
        <v>#REF!</v>
      </c>
    </row>
    <row r="106" spans="2:59" s="6" customFormat="1" ht="33" customHeight="1">
      <c r="B106" s="89"/>
      <c r="C106" s="99"/>
      <c r="D106" s="100"/>
      <c r="E106" s="98"/>
      <c r="F106" s="220" t="s">
        <v>259</v>
      </c>
      <c r="G106" s="220"/>
      <c r="H106" s="220"/>
      <c r="I106" s="220"/>
      <c r="J106" s="145"/>
      <c r="K106" s="134"/>
      <c r="L106" s="135"/>
      <c r="M106" s="136"/>
      <c r="N106" s="175"/>
      <c r="O106" s="93"/>
      <c r="P106" s="125"/>
      <c r="Q106" s="67"/>
      <c r="T106" s="68"/>
      <c r="U106" s="68"/>
      <c r="V106" s="68"/>
      <c r="W106" s="69"/>
      <c r="AN106" s="38"/>
      <c r="AP106" s="38"/>
      <c r="AQ106" s="38"/>
      <c r="BA106" s="70"/>
      <c r="BB106" s="70"/>
      <c r="BC106" s="70"/>
      <c r="BD106" s="70"/>
      <c r="BE106" s="70"/>
      <c r="BF106" s="38"/>
      <c r="BG106" s="70"/>
    </row>
    <row r="107" spans="2:43" s="6" customFormat="1" ht="27" customHeight="1">
      <c r="B107" s="89"/>
      <c r="C107" s="99">
        <v>15</v>
      </c>
      <c r="D107" s="100" t="s">
        <v>97</v>
      </c>
      <c r="E107" s="98" t="s">
        <v>123</v>
      </c>
      <c r="F107" s="219" t="s">
        <v>146</v>
      </c>
      <c r="G107" s="219"/>
      <c r="H107" s="219"/>
      <c r="I107" s="219"/>
      <c r="J107" s="145" t="s">
        <v>151</v>
      </c>
      <c r="K107" s="134">
        <v>7</v>
      </c>
      <c r="L107" s="135"/>
      <c r="M107" s="136">
        <f t="shared" si="0"/>
        <v>0</v>
      </c>
      <c r="N107" s="176"/>
      <c r="O107" s="93"/>
      <c r="P107" s="30"/>
      <c r="W107" s="31"/>
      <c r="AP107" s="6" t="s">
        <v>95</v>
      </c>
      <c r="AQ107" s="6" t="s">
        <v>69</v>
      </c>
    </row>
    <row r="108" spans="2:23" s="6" customFormat="1" ht="27" customHeight="1">
      <c r="B108" s="89"/>
      <c r="C108" s="99"/>
      <c r="D108" s="100"/>
      <c r="E108" s="98"/>
      <c r="F108" s="214" t="s">
        <v>260</v>
      </c>
      <c r="G108" s="214"/>
      <c r="H108" s="214"/>
      <c r="I108" s="214"/>
      <c r="J108" s="145"/>
      <c r="K108" s="134"/>
      <c r="L108" s="135"/>
      <c r="M108" s="136"/>
      <c r="N108" s="176"/>
      <c r="O108" s="93"/>
      <c r="P108" s="30"/>
      <c r="W108" s="31"/>
    </row>
    <row r="109" spans="2:47" s="6" customFormat="1" ht="15.75" customHeight="1">
      <c r="B109" s="90"/>
      <c r="C109" s="97">
        <v>16</v>
      </c>
      <c r="D109" s="100" t="s">
        <v>97</v>
      </c>
      <c r="E109" s="98" t="s">
        <v>124</v>
      </c>
      <c r="F109" s="219" t="s">
        <v>147</v>
      </c>
      <c r="G109" s="219"/>
      <c r="H109" s="219"/>
      <c r="I109" s="219"/>
      <c r="J109" s="145" t="s">
        <v>151</v>
      </c>
      <c r="K109" s="134">
        <v>1</v>
      </c>
      <c r="L109" s="135"/>
      <c r="M109" s="136">
        <f t="shared" si="0"/>
        <v>0</v>
      </c>
      <c r="N109" s="173"/>
      <c r="O109" s="94"/>
      <c r="P109" s="72"/>
      <c r="W109" s="73"/>
      <c r="AP109" s="71" t="s">
        <v>96</v>
      </c>
      <c r="AQ109" s="71" t="s">
        <v>69</v>
      </c>
      <c r="AR109" s="74" t="s">
        <v>69</v>
      </c>
      <c r="AS109" s="74" t="s">
        <v>77</v>
      </c>
      <c r="AT109" s="74" t="s">
        <v>68</v>
      </c>
      <c r="AU109" s="71" t="s">
        <v>92</v>
      </c>
    </row>
    <row r="110" spans="2:47" s="6" customFormat="1" ht="31.5" customHeight="1">
      <c r="B110" s="90"/>
      <c r="C110" s="97"/>
      <c r="D110" s="100"/>
      <c r="E110" s="98"/>
      <c r="F110" s="214" t="s">
        <v>290</v>
      </c>
      <c r="G110" s="214"/>
      <c r="H110" s="214"/>
      <c r="I110" s="214"/>
      <c r="J110" s="145"/>
      <c r="K110" s="134"/>
      <c r="L110" s="135"/>
      <c r="M110" s="136"/>
      <c r="N110" s="173"/>
      <c r="O110" s="94"/>
      <c r="P110" s="72"/>
      <c r="W110" s="73"/>
      <c r="AP110" s="71"/>
      <c r="AQ110" s="71"/>
      <c r="AR110" s="74"/>
      <c r="AS110" s="74"/>
      <c r="AT110" s="74"/>
      <c r="AU110" s="71"/>
    </row>
    <row r="111" spans="2:47" s="6" customFormat="1" ht="15.75" customHeight="1">
      <c r="B111" s="90"/>
      <c r="C111" s="99">
        <v>17</v>
      </c>
      <c r="D111" s="100" t="s">
        <v>97</v>
      </c>
      <c r="E111" s="98" t="s">
        <v>125</v>
      </c>
      <c r="F111" s="219" t="s">
        <v>148</v>
      </c>
      <c r="G111" s="219"/>
      <c r="H111" s="219"/>
      <c r="I111" s="219"/>
      <c r="J111" s="145" t="s">
        <v>151</v>
      </c>
      <c r="K111" s="134">
        <v>3</v>
      </c>
      <c r="L111" s="135"/>
      <c r="M111" s="136">
        <f t="shared" si="0"/>
        <v>0</v>
      </c>
      <c r="N111" s="173"/>
      <c r="O111" s="94"/>
      <c r="P111" s="72"/>
      <c r="W111" s="73"/>
      <c r="AP111" s="71" t="s">
        <v>96</v>
      </c>
      <c r="AQ111" s="71" t="s">
        <v>69</v>
      </c>
      <c r="AR111" s="74" t="s">
        <v>69</v>
      </c>
      <c r="AS111" s="74" t="s">
        <v>77</v>
      </c>
      <c r="AT111" s="74" t="s">
        <v>68</v>
      </c>
      <c r="AU111" s="71" t="s">
        <v>92</v>
      </c>
    </row>
    <row r="112" spans="2:47" s="6" customFormat="1" ht="29.25" customHeight="1">
      <c r="B112" s="90"/>
      <c r="C112" s="99"/>
      <c r="D112" s="100"/>
      <c r="E112" s="98"/>
      <c r="F112" s="220" t="s">
        <v>261</v>
      </c>
      <c r="G112" s="220"/>
      <c r="H112" s="220"/>
      <c r="I112" s="220"/>
      <c r="J112" s="145"/>
      <c r="K112" s="134"/>
      <c r="L112" s="135"/>
      <c r="M112" s="136"/>
      <c r="N112" s="173"/>
      <c r="O112" s="94"/>
      <c r="P112" s="72"/>
      <c r="W112" s="73"/>
      <c r="AP112" s="71"/>
      <c r="AQ112" s="71"/>
      <c r="AR112" s="74"/>
      <c r="AS112" s="74"/>
      <c r="AT112" s="74"/>
      <c r="AU112" s="71"/>
    </row>
    <row r="113" spans="2:43" s="6" customFormat="1" ht="41.25" customHeight="1">
      <c r="B113" s="16"/>
      <c r="C113" s="86"/>
      <c r="D113" s="102" t="s">
        <v>154</v>
      </c>
      <c r="E113" s="86"/>
      <c r="F113" s="177"/>
      <c r="G113" s="178"/>
      <c r="H113" s="178"/>
      <c r="I113" s="178"/>
      <c r="J113" s="179"/>
      <c r="K113" s="179"/>
      <c r="L113" s="179"/>
      <c r="M113" s="180">
        <f>SUM(M114:M135)</f>
        <v>0</v>
      </c>
      <c r="N113" s="118"/>
      <c r="O113" s="93"/>
      <c r="P113" s="30"/>
      <c r="W113" s="31"/>
      <c r="AP113" s="6" t="s">
        <v>95</v>
      </c>
      <c r="AQ113" s="6" t="s">
        <v>69</v>
      </c>
    </row>
    <row r="114" spans="2:47" s="6" customFormat="1" ht="15.75" customHeight="1">
      <c r="B114" s="90"/>
      <c r="C114" s="105">
        <v>18</v>
      </c>
      <c r="D114" s="111" t="s">
        <v>67</v>
      </c>
      <c r="E114" s="113" t="s">
        <v>162</v>
      </c>
      <c r="F114" s="119" t="s">
        <v>155</v>
      </c>
      <c r="G114" s="117"/>
      <c r="H114" s="117"/>
      <c r="I114" s="117"/>
      <c r="J114" s="146" t="s">
        <v>97</v>
      </c>
      <c r="K114" s="137">
        <v>27</v>
      </c>
      <c r="L114" s="138"/>
      <c r="M114" s="138">
        <f>L114*K114</f>
        <v>0</v>
      </c>
      <c r="N114" s="181"/>
      <c r="O114" s="94"/>
      <c r="P114" s="72"/>
      <c r="W114" s="73"/>
      <c r="AP114" s="71" t="s">
        <v>96</v>
      </c>
      <c r="AQ114" s="71" t="s">
        <v>69</v>
      </c>
      <c r="AR114" s="74" t="s">
        <v>69</v>
      </c>
      <c r="AS114" s="74" t="s">
        <v>77</v>
      </c>
      <c r="AT114" s="74" t="s">
        <v>68</v>
      </c>
      <c r="AU114" s="71" t="s">
        <v>92</v>
      </c>
    </row>
    <row r="115" spans="2:47" s="6" customFormat="1" ht="33" customHeight="1">
      <c r="B115" s="90"/>
      <c r="C115" s="105"/>
      <c r="D115" s="111"/>
      <c r="E115" s="113"/>
      <c r="F115" s="202" t="s">
        <v>263</v>
      </c>
      <c r="G115" s="202"/>
      <c r="H115" s="202"/>
      <c r="I115" s="202"/>
      <c r="J115" s="146"/>
      <c r="K115" s="137"/>
      <c r="L115" s="138"/>
      <c r="M115" s="138"/>
      <c r="N115" s="181"/>
      <c r="O115" s="94"/>
      <c r="P115" s="72"/>
      <c r="W115" s="73"/>
      <c r="AP115" s="71"/>
      <c r="AQ115" s="71"/>
      <c r="AR115" s="74"/>
      <c r="AS115" s="74"/>
      <c r="AT115" s="74"/>
      <c r="AU115" s="71"/>
    </row>
    <row r="116" spans="2:47" s="6" customFormat="1" ht="15.75" customHeight="1">
      <c r="B116" s="91"/>
      <c r="C116" s="105">
        <v>19</v>
      </c>
      <c r="D116" s="111" t="s">
        <v>67</v>
      </c>
      <c r="E116" s="113" t="s">
        <v>163</v>
      </c>
      <c r="F116" s="119" t="s">
        <v>156</v>
      </c>
      <c r="G116" s="117"/>
      <c r="H116" s="117"/>
      <c r="I116" s="117"/>
      <c r="J116" s="146" t="s">
        <v>97</v>
      </c>
      <c r="K116" s="137">
        <v>27</v>
      </c>
      <c r="L116" s="138"/>
      <c r="M116" s="138">
        <f aca="true" t="shared" si="1" ref="M116:M134">L116*K116</f>
        <v>0</v>
      </c>
      <c r="N116" s="181"/>
      <c r="O116" s="95"/>
      <c r="P116" s="76"/>
      <c r="W116" s="77"/>
      <c r="AP116" s="75" t="s">
        <v>96</v>
      </c>
      <c r="AQ116" s="75" t="s">
        <v>69</v>
      </c>
      <c r="AR116" s="78" t="s">
        <v>94</v>
      </c>
      <c r="AS116" s="78" t="s">
        <v>77</v>
      </c>
      <c r="AT116" s="78" t="s">
        <v>45</v>
      </c>
      <c r="AU116" s="75" t="s">
        <v>92</v>
      </c>
    </row>
    <row r="117" spans="2:47" s="6" customFormat="1" ht="44.25" customHeight="1">
      <c r="B117" s="91"/>
      <c r="C117" s="105"/>
      <c r="D117" s="111"/>
      <c r="E117" s="113"/>
      <c r="F117" s="202" t="s">
        <v>264</v>
      </c>
      <c r="G117" s="202"/>
      <c r="H117" s="202"/>
      <c r="I117" s="202"/>
      <c r="J117" s="146"/>
      <c r="K117" s="137"/>
      <c r="L117" s="138"/>
      <c r="M117" s="138"/>
      <c r="N117" s="181"/>
      <c r="O117" s="95"/>
      <c r="P117" s="76"/>
      <c r="W117" s="77"/>
      <c r="AP117" s="75"/>
      <c r="AQ117" s="75"/>
      <c r="AR117" s="78"/>
      <c r="AS117" s="78"/>
      <c r="AT117" s="78"/>
      <c r="AU117" s="75"/>
    </row>
    <row r="118" spans="2:59" s="59" customFormat="1" ht="30.75" customHeight="1">
      <c r="B118" s="92"/>
      <c r="C118" s="106">
        <v>20</v>
      </c>
      <c r="D118" s="107" t="s">
        <v>67</v>
      </c>
      <c r="E118" s="113" t="s">
        <v>164</v>
      </c>
      <c r="F118" s="119" t="s">
        <v>157</v>
      </c>
      <c r="G118" s="115"/>
      <c r="H118" s="115"/>
      <c r="I118" s="115"/>
      <c r="J118" s="146" t="s">
        <v>151</v>
      </c>
      <c r="K118" s="137">
        <v>9</v>
      </c>
      <c r="L118" s="138"/>
      <c r="M118" s="138">
        <f t="shared" si="1"/>
        <v>0</v>
      </c>
      <c r="N118" s="182"/>
      <c r="O118" s="96"/>
      <c r="P118" s="62"/>
      <c r="S118" s="63">
        <f>SUM($S$120:$S$137)</f>
        <v>0</v>
      </c>
      <c r="U118" s="63" t="e">
        <f>SUM($U$120:$U$137)</f>
        <v>#REF!</v>
      </c>
      <c r="W118" s="64" t="e">
        <f>SUM($W$120:$W$137)</f>
        <v>#REF!</v>
      </c>
      <c r="AN118" s="61" t="s">
        <v>45</v>
      </c>
      <c r="AP118" s="61" t="s">
        <v>67</v>
      </c>
      <c r="AQ118" s="61" t="s">
        <v>45</v>
      </c>
      <c r="AU118" s="61" t="s">
        <v>92</v>
      </c>
      <c r="BG118" s="65" t="e">
        <f>SUM($BG$120:$BG$137)</f>
        <v>#REF!</v>
      </c>
    </row>
    <row r="119" spans="2:59" s="59" customFormat="1" ht="45" customHeight="1">
      <c r="B119" s="92"/>
      <c r="C119" s="106"/>
      <c r="D119" s="107"/>
      <c r="E119" s="113"/>
      <c r="F119" s="202" t="s">
        <v>265</v>
      </c>
      <c r="G119" s="202"/>
      <c r="H119" s="202"/>
      <c r="I119" s="202"/>
      <c r="J119" s="146"/>
      <c r="K119" s="137"/>
      <c r="L119" s="138"/>
      <c r="M119" s="138"/>
      <c r="N119" s="182"/>
      <c r="O119" s="96"/>
      <c r="P119" s="128"/>
      <c r="S119" s="63"/>
      <c r="U119" s="63"/>
      <c r="W119" s="64"/>
      <c r="AN119" s="61"/>
      <c r="AP119" s="61"/>
      <c r="AQ119" s="61"/>
      <c r="AU119" s="61"/>
      <c r="BG119" s="65"/>
    </row>
    <row r="120" spans="2:59" s="6" customFormat="1" ht="15.75" customHeight="1">
      <c r="B120" s="89"/>
      <c r="C120" s="105">
        <v>21</v>
      </c>
      <c r="D120" s="111" t="s">
        <v>67</v>
      </c>
      <c r="E120" s="113" t="s">
        <v>119</v>
      </c>
      <c r="F120" s="119" t="s">
        <v>142</v>
      </c>
      <c r="G120" s="117"/>
      <c r="H120" s="117"/>
      <c r="I120" s="117"/>
      <c r="J120" s="146" t="s">
        <v>152</v>
      </c>
      <c r="K120" s="137">
        <v>1</v>
      </c>
      <c r="L120" s="138"/>
      <c r="M120" s="138">
        <f t="shared" si="1"/>
        <v>0</v>
      </c>
      <c r="N120" s="181"/>
      <c r="O120" s="93"/>
      <c r="P120" s="66"/>
      <c r="Q120" s="67" t="s">
        <v>56</v>
      </c>
      <c r="T120" s="68">
        <v>0</v>
      </c>
      <c r="U120" s="68" t="e">
        <f>$T$120*#REF!</f>
        <v>#REF!</v>
      </c>
      <c r="V120" s="68">
        <v>0</v>
      </c>
      <c r="W120" s="69" t="e">
        <f>$V$120*#REF!</f>
        <v>#REF!</v>
      </c>
      <c r="AN120" s="38" t="s">
        <v>94</v>
      </c>
      <c r="AP120" s="38" t="s">
        <v>93</v>
      </c>
      <c r="AQ120" s="38" t="s">
        <v>69</v>
      </c>
      <c r="AU120" s="6" t="s">
        <v>92</v>
      </c>
      <c r="BA120" s="70" t="e">
        <f>IF($Q$120="základní",#REF!,0)</f>
        <v>#REF!</v>
      </c>
      <c r="BB120" s="70">
        <f>IF($Q$120="snížená",#REF!,0)</f>
        <v>0</v>
      </c>
      <c r="BC120" s="70">
        <f>IF($Q$120="zákl. přenesená",#REF!,0)</f>
        <v>0</v>
      </c>
      <c r="BD120" s="70">
        <f>IF($Q$120="sníž. přenesená",#REF!,0)</f>
        <v>0</v>
      </c>
      <c r="BE120" s="70">
        <f>IF($Q$120="nulová",#REF!,0)</f>
        <v>0</v>
      </c>
      <c r="BF120" s="38" t="s">
        <v>45</v>
      </c>
      <c r="BG120" s="70" t="e">
        <f>ROUND(#REF!*#REF!,2)</f>
        <v>#REF!</v>
      </c>
    </row>
    <row r="121" spans="2:59" s="6" customFormat="1" ht="62.25" customHeight="1">
      <c r="B121" s="89"/>
      <c r="C121" s="105"/>
      <c r="D121" s="111"/>
      <c r="E121" s="113"/>
      <c r="F121" s="202" t="s">
        <v>267</v>
      </c>
      <c r="G121" s="202"/>
      <c r="H121" s="202"/>
      <c r="I121" s="202"/>
      <c r="J121" s="146"/>
      <c r="K121" s="137"/>
      <c r="L121" s="138"/>
      <c r="M121" s="138"/>
      <c r="N121" s="181"/>
      <c r="O121" s="93"/>
      <c r="P121" s="125"/>
      <c r="Q121" s="67"/>
      <c r="T121" s="68"/>
      <c r="U121" s="68"/>
      <c r="V121" s="68"/>
      <c r="W121" s="69"/>
      <c r="AN121" s="38"/>
      <c r="AP121" s="38"/>
      <c r="AQ121" s="38"/>
      <c r="BA121" s="70"/>
      <c r="BB121" s="70"/>
      <c r="BC121" s="70"/>
      <c r="BD121" s="70"/>
      <c r="BE121" s="70"/>
      <c r="BF121" s="38"/>
      <c r="BG121" s="70"/>
    </row>
    <row r="122" spans="2:43" s="6" customFormat="1" ht="27" customHeight="1">
      <c r="B122" s="89"/>
      <c r="C122" s="105">
        <v>22</v>
      </c>
      <c r="D122" s="111" t="s">
        <v>67</v>
      </c>
      <c r="E122" s="113" t="s">
        <v>117</v>
      </c>
      <c r="F122" s="119" t="s">
        <v>140</v>
      </c>
      <c r="G122" s="120"/>
      <c r="H122" s="120"/>
      <c r="I122" s="120"/>
      <c r="J122" s="146" t="s">
        <v>151</v>
      </c>
      <c r="K122" s="137">
        <v>3</v>
      </c>
      <c r="L122" s="139"/>
      <c r="M122" s="138">
        <f t="shared" si="1"/>
        <v>0</v>
      </c>
      <c r="N122" s="183"/>
      <c r="O122" s="93"/>
      <c r="P122" s="30"/>
      <c r="W122" s="31"/>
      <c r="AP122" s="6" t="s">
        <v>95</v>
      </c>
      <c r="AQ122" s="6" t="s">
        <v>69</v>
      </c>
    </row>
    <row r="123" spans="2:23" s="6" customFormat="1" ht="39.75" customHeight="1">
      <c r="B123" s="89"/>
      <c r="C123" s="105"/>
      <c r="D123" s="111"/>
      <c r="E123" s="113"/>
      <c r="F123" s="202" t="s">
        <v>210</v>
      </c>
      <c r="G123" s="202"/>
      <c r="H123" s="202"/>
      <c r="I123" s="202"/>
      <c r="J123" s="146"/>
      <c r="K123" s="137"/>
      <c r="L123" s="139"/>
      <c r="M123" s="138"/>
      <c r="N123" s="183"/>
      <c r="O123" s="93"/>
      <c r="P123" s="30"/>
      <c r="W123" s="31"/>
    </row>
    <row r="124" spans="2:47" s="6" customFormat="1" ht="15.75" customHeight="1">
      <c r="B124" s="90"/>
      <c r="C124" s="106">
        <v>23</v>
      </c>
      <c r="D124" s="111" t="s">
        <v>67</v>
      </c>
      <c r="E124" s="113" t="s">
        <v>124</v>
      </c>
      <c r="F124" s="119" t="s">
        <v>147</v>
      </c>
      <c r="G124" s="117"/>
      <c r="H124" s="117"/>
      <c r="I124" s="117"/>
      <c r="J124" s="146" t="s">
        <v>151</v>
      </c>
      <c r="K124" s="137">
        <v>1</v>
      </c>
      <c r="L124" s="138"/>
      <c r="M124" s="138">
        <f t="shared" si="1"/>
        <v>0</v>
      </c>
      <c r="N124" s="181"/>
      <c r="O124" s="94"/>
      <c r="P124" s="72"/>
      <c r="W124" s="73"/>
      <c r="AP124" s="71" t="s">
        <v>96</v>
      </c>
      <c r="AQ124" s="71" t="s">
        <v>69</v>
      </c>
      <c r="AR124" s="74" t="s">
        <v>69</v>
      </c>
      <c r="AS124" s="74" t="s">
        <v>77</v>
      </c>
      <c r="AT124" s="74" t="s">
        <v>68</v>
      </c>
      <c r="AU124" s="71" t="s">
        <v>92</v>
      </c>
    </row>
    <row r="125" spans="2:47" s="6" customFormat="1" ht="45.75" customHeight="1">
      <c r="B125" s="90"/>
      <c r="C125" s="106"/>
      <c r="D125" s="111"/>
      <c r="E125" s="113"/>
      <c r="F125" s="202" t="s">
        <v>266</v>
      </c>
      <c r="G125" s="202"/>
      <c r="H125" s="202"/>
      <c r="I125" s="202"/>
      <c r="J125" s="146"/>
      <c r="K125" s="137"/>
      <c r="L125" s="138"/>
      <c r="M125" s="138"/>
      <c r="N125" s="181"/>
      <c r="O125" s="94"/>
      <c r="P125" s="72"/>
      <c r="W125" s="73"/>
      <c r="AP125" s="71"/>
      <c r="AQ125" s="71"/>
      <c r="AR125" s="74"/>
      <c r="AS125" s="74"/>
      <c r="AT125" s="74"/>
      <c r="AU125" s="71"/>
    </row>
    <row r="126" spans="2:47" s="6" customFormat="1" ht="15.75" customHeight="1">
      <c r="B126" s="90"/>
      <c r="C126" s="105">
        <v>24</v>
      </c>
      <c r="D126" s="111" t="s">
        <v>67</v>
      </c>
      <c r="E126" s="113" t="s">
        <v>126</v>
      </c>
      <c r="F126" s="119" t="s">
        <v>149</v>
      </c>
      <c r="G126" s="117"/>
      <c r="H126" s="117"/>
      <c r="I126" s="117"/>
      <c r="J126" s="146" t="s">
        <v>151</v>
      </c>
      <c r="K126" s="137">
        <v>3</v>
      </c>
      <c r="L126" s="138"/>
      <c r="M126" s="138">
        <f t="shared" si="1"/>
        <v>0</v>
      </c>
      <c r="N126" s="181"/>
      <c r="O126" s="94"/>
      <c r="P126" s="72"/>
      <c r="W126" s="73"/>
      <c r="AP126" s="71" t="s">
        <v>96</v>
      </c>
      <c r="AQ126" s="71" t="s">
        <v>69</v>
      </c>
      <c r="AR126" s="74" t="s">
        <v>69</v>
      </c>
      <c r="AS126" s="74" t="s">
        <v>77</v>
      </c>
      <c r="AT126" s="74" t="s">
        <v>68</v>
      </c>
      <c r="AU126" s="71" t="s">
        <v>92</v>
      </c>
    </row>
    <row r="127" spans="2:47" s="6" customFormat="1" ht="39" customHeight="1">
      <c r="B127" s="90"/>
      <c r="C127" s="105"/>
      <c r="D127" s="111"/>
      <c r="E127" s="113"/>
      <c r="F127" s="202" t="s">
        <v>268</v>
      </c>
      <c r="G127" s="202"/>
      <c r="H127" s="202"/>
      <c r="I127" s="202"/>
      <c r="J127" s="146"/>
      <c r="K127" s="137"/>
      <c r="L127" s="138"/>
      <c r="M127" s="138"/>
      <c r="N127" s="181"/>
      <c r="O127" s="94"/>
      <c r="P127" s="72"/>
      <c r="W127" s="73"/>
      <c r="AP127" s="71"/>
      <c r="AQ127" s="71"/>
      <c r="AR127" s="74"/>
      <c r="AS127" s="74"/>
      <c r="AT127" s="74"/>
      <c r="AU127" s="71"/>
    </row>
    <row r="128" spans="2:47" s="6" customFormat="1" ht="27" customHeight="1">
      <c r="B128" s="90"/>
      <c r="C128" s="105">
        <v>25</v>
      </c>
      <c r="D128" s="111" t="s">
        <v>67</v>
      </c>
      <c r="E128" s="113" t="s">
        <v>165</v>
      </c>
      <c r="F128" s="119" t="s">
        <v>158</v>
      </c>
      <c r="G128" s="116"/>
      <c r="H128" s="116"/>
      <c r="I128" s="116"/>
      <c r="J128" s="146" t="s">
        <v>97</v>
      </c>
      <c r="K128" s="137">
        <v>1</v>
      </c>
      <c r="L128" s="138">
        <v>0</v>
      </c>
      <c r="M128" s="138">
        <f t="shared" si="1"/>
        <v>0</v>
      </c>
      <c r="N128" s="181"/>
      <c r="O128" s="94"/>
      <c r="P128" s="72"/>
      <c r="W128" s="73"/>
      <c r="AP128" s="71" t="s">
        <v>96</v>
      </c>
      <c r="AQ128" s="71" t="s">
        <v>69</v>
      </c>
      <c r="AR128" s="74" t="s">
        <v>69</v>
      </c>
      <c r="AS128" s="74" t="s">
        <v>77</v>
      </c>
      <c r="AT128" s="74" t="s">
        <v>68</v>
      </c>
      <c r="AU128" s="71" t="s">
        <v>92</v>
      </c>
    </row>
    <row r="129" spans="2:47" s="6" customFormat="1" ht="46.5" customHeight="1">
      <c r="B129" s="90"/>
      <c r="C129" s="105"/>
      <c r="D129" s="111"/>
      <c r="E129" s="113"/>
      <c r="F129" s="206" t="s">
        <v>269</v>
      </c>
      <c r="G129" s="206"/>
      <c r="H129" s="206"/>
      <c r="I129" s="206"/>
      <c r="J129" s="146"/>
      <c r="K129" s="137"/>
      <c r="L129" s="138"/>
      <c r="M129" s="138"/>
      <c r="N129" s="181"/>
      <c r="O129" s="94"/>
      <c r="P129" s="72"/>
      <c r="W129" s="73"/>
      <c r="AP129" s="71"/>
      <c r="AQ129" s="71"/>
      <c r="AR129" s="74"/>
      <c r="AS129" s="74"/>
      <c r="AT129" s="74"/>
      <c r="AU129" s="71"/>
    </row>
    <row r="130" spans="2:47" s="6" customFormat="1" ht="15.75" customHeight="1">
      <c r="B130" s="91"/>
      <c r="C130" s="106">
        <v>26</v>
      </c>
      <c r="D130" s="111" t="s">
        <v>67</v>
      </c>
      <c r="E130" s="113" t="s">
        <v>166</v>
      </c>
      <c r="F130" s="119" t="s">
        <v>159</v>
      </c>
      <c r="G130" s="117"/>
      <c r="H130" s="117"/>
      <c r="I130" s="117"/>
      <c r="J130" s="146" t="s">
        <v>97</v>
      </c>
      <c r="K130" s="137">
        <v>6</v>
      </c>
      <c r="L130" s="138"/>
      <c r="M130" s="138">
        <f t="shared" si="1"/>
        <v>0</v>
      </c>
      <c r="N130" s="181"/>
      <c r="O130" s="95"/>
      <c r="P130" s="76"/>
      <c r="W130" s="77"/>
      <c r="AP130" s="75" t="s">
        <v>96</v>
      </c>
      <c r="AQ130" s="75" t="s">
        <v>69</v>
      </c>
      <c r="AR130" s="78" t="s">
        <v>94</v>
      </c>
      <c r="AS130" s="78" t="s">
        <v>77</v>
      </c>
      <c r="AT130" s="78" t="s">
        <v>45</v>
      </c>
      <c r="AU130" s="75" t="s">
        <v>92</v>
      </c>
    </row>
    <row r="131" spans="2:47" s="6" customFormat="1" ht="39.75" customHeight="1">
      <c r="B131" s="91"/>
      <c r="C131" s="106"/>
      <c r="D131" s="111"/>
      <c r="E131" s="113"/>
      <c r="F131" s="202" t="s">
        <v>270</v>
      </c>
      <c r="G131" s="202"/>
      <c r="H131" s="202"/>
      <c r="I131" s="202"/>
      <c r="J131" s="146"/>
      <c r="K131" s="137"/>
      <c r="L131" s="138"/>
      <c r="M131" s="138"/>
      <c r="N131" s="181"/>
      <c r="O131" s="95"/>
      <c r="P131" s="127"/>
      <c r="W131" s="77"/>
      <c r="AP131" s="75"/>
      <c r="AQ131" s="75"/>
      <c r="AR131" s="78"/>
      <c r="AS131" s="78"/>
      <c r="AT131" s="78"/>
      <c r="AU131" s="75"/>
    </row>
    <row r="132" spans="2:59" s="6" customFormat="1" ht="27" customHeight="1">
      <c r="B132" s="89"/>
      <c r="C132" s="105">
        <v>27</v>
      </c>
      <c r="D132" s="111" t="s">
        <v>67</v>
      </c>
      <c r="E132" s="113" t="s">
        <v>167</v>
      </c>
      <c r="F132" s="119" t="s">
        <v>160</v>
      </c>
      <c r="G132" s="121"/>
      <c r="H132" s="121"/>
      <c r="I132" s="121"/>
      <c r="J132" s="146" t="s">
        <v>97</v>
      </c>
      <c r="K132" s="137">
        <v>8</v>
      </c>
      <c r="L132" s="140"/>
      <c r="M132" s="138">
        <f t="shared" si="1"/>
        <v>0</v>
      </c>
      <c r="N132" s="184"/>
      <c r="O132" s="93"/>
      <c r="P132" s="66"/>
      <c r="Q132" s="67" t="s">
        <v>56</v>
      </c>
      <c r="T132" s="68">
        <v>0.19536</v>
      </c>
      <c r="U132" s="68">
        <f>$T$132*$K$132</f>
        <v>1.56288</v>
      </c>
      <c r="V132" s="68">
        <v>0</v>
      </c>
      <c r="W132" s="69">
        <f>$V$132*$K$132</f>
        <v>0</v>
      </c>
      <c r="AN132" s="38" t="s">
        <v>94</v>
      </c>
      <c r="AP132" s="38" t="s">
        <v>93</v>
      </c>
      <c r="AQ132" s="38" t="s">
        <v>69</v>
      </c>
      <c r="AU132" s="6" t="s">
        <v>92</v>
      </c>
      <c r="BA132" s="70" t="e">
        <f>IF($Q$132="základní",#REF!,0)</f>
        <v>#REF!</v>
      </c>
      <c r="BB132" s="70">
        <f>IF($Q$132="snížená",#REF!,0)</f>
        <v>0</v>
      </c>
      <c r="BC132" s="70">
        <f>IF($Q$132="zákl. přenesená",#REF!,0)</f>
        <v>0</v>
      </c>
      <c r="BD132" s="70">
        <f>IF($Q$132="sníž. přenesená",#REF!,0)</f>
        <v>0</v>
      </c>
      <c r="BE132" s="70">
        <f>IF($Q$132="nulová",#REF!,0)</f>
        <v>0</v>
      </c>
      <c r="BF132" s="38" t="s">
        <v>45</v>
      </c>
      <c r="BG132" s="70">
        <f>ROUND($L$132*$K$132,2)</f>
        <v>0</v>
      </c>
    </row>
    <row r="133" spans="2:59" s="6" customFormat="1" ht="37.5" customHeight="1">
      <c r="B133" s="89"/>
      <c r="C133" s="105"/>
      <c r="D133" s="111"/>
      <c r="E133" s="113"/>
      <c r="F133" s="202" t="s">
        <v>271</v>
      </c>
      <c r="G133" s="202"/>
      <c r="H133" s="202"/>
      <c r="I133" s="202"/>
      <c r="J133" s="146"/>
      <c r="K133" s="137"/>
      <c r="L133" s="140"/>
      <c r="M133" s="138"/>
      <c r="N133" s="184"/>
      <c r="O133" s="93"/>
      <c r="P133" s="125"/>
      <c r="Q133" s="67"/>
      <c r="T133" s="68"/>
      <c r="U133" s="68"/>
      <c r="V133" s="68"/>
      <c r="W133" s="69"/>
      <c r="AN133" s="38"/>
      <c r="AP133" s="38"/>
      <c r="AQ133" s="38"/>
      <c r="BA133" s="70"/>
      <c r="BB133" s="70"/>
      <c r="BC133" s="70"/>
      <c r="BD133" s="70"/>
      <c r="BE133" s="70"/>
      <c r="BF133" s="38"/>
      <c r="BG133" s="70"/>
    </row>
    <row r="134" spans="2:47" s="6" customFormat="1" ht="15.75" customHeight="1">
      <c r="B134" s="90"/>
      <c r="C134" s="105">
        <v>28</v>
      </c>
      <c r="D134" s="111" t="s">
        <v>97</v>
      </c>
      <c r="E134" s="113" t="s">
        <v>168</v>
      </c>
      <c r="F134" s="215" t="s">
        <v>161</v>
      </c>
      <c r="G134" s="215"/>
      <c r="H134" s="215"/>
      <c r="I134" s="215"/>
      <c r="J134" s="146" t="s">
        <v>150</v>
      </c>
      <c r="K134" s="137">
        <v>32</v>
      </c>
      <c r="L134" s="140"/>
      <c r="M134" s="138">
        <f t="shared" si="1"/>
        <v>0</v>
      </c>
      <c r="N134" s="184"/>
      <c r="O134" s="94"/>
      <c r="P134" s="72"/>
      <c r="W134" s="73"/>
      <c r="AP134" s="71" t="s">
        <v>96</v>
      </c>
      <c r="AQ134" s="71" t="s">
        <v>69</v>
      </c>
      <c r="AR134" s="74" t="s">
        <v>69</v>
      </c>
      <c r="AS134" s="74" t="s">
        <v>77</v>
      </c>
      <c r="AT134" s="74" t="s">
        <v>68</v>
      </c>
      <c r="AU134" s="71" t="s">
        <v>92</v>
      </c>
    </row>
    <row r="135" spans="2:47" s="6" customFormat="1" ht="15.75" customHeight="1">
      <c r="B135" s="90"/>
      <c r="C135" s="105"/>
      <c r="D135" s="111"/>
      <c r="E135" s="113"/>
      <c r="F135" s="206" t="s">
        <v>211</v>
      </c>
      <c r="G135" s="206"/>
      <c r="H135" s="206"/>
      <c r="I135" s="206"/>
      <c r="J135" s="146"/>
      <c r="K135" s="137"/>
      <c r="L135" s="140"/>
      <c r="M135" s="138"/>
      <c r="N135" s="184"/>
      <c r="O135" s="94"/>
      <c r="P135" s="129"/>
      <c r="W135" s="73"/>
      <c r="AP135" s="71"/>
      <c r="AQ135" s="71"/>
      <c r="AR135" s="74"/>
      <c r="AS135" s="74"/>
      <c r="AT135" s="74"/>
      <c r="AU135" s="71"/>
    </row>
    <row r="136" spans="2:59" s="6" customFormat="1" ht="27" customHeight="1">
      <c r="B136" s="16"/>
      <c r="C136" s="103"/>
      <c r="D136" s="102" t="s">
        <v>169</v>
      </c>
      <c r="E136" s="103"/>
      <c r="F136" s="122"/>
      <c r="G136" s="122"/>
      <c r="H136" s="122"/>
      <c r="I136" s="122"/>
      <c r="J136" s="141"/>
      <c r="K136" s="141"/>
      <c r="L136" s="142"/>
      <c r="M136" s="143">
        <f>SUM(M137:M176)</f>
        <v>0</v>
      </c>
      <c r="N136" s="123"/>
      <c r="O136" s="93"/>
      <c r="P136" s="66"/>
      <c r="Q136" s="67" t="s">
        <v>56</v>
      </c>
      <c r="T136" s="68">
        <v>1</v>
      </c>
      <c r="U136" s="68">
        <f>$T$136*$K$136</f>
        <v>0</v>
      </c>
      <c r="V136" s="68">
        <v>0</v>
      </c>
      <c r="W136" s="69">
        <f>$V$136*$K$136</f>
        <v>0</v>
      </c>
      <c r="AN136" s="38" t="s">
        <v>98</v>
      </c>
      <c r="AP136" s="38" t="s">
        <v>97</v>
      </c>
      <c r="AQ136" s="38" t="s">
        <v>69</v>
      </c>
      <c r="AU136" s="6" t="s">
        <v>92</v>
      </c>
      <c r="BA136" s="70" t="e">
        <f>IF($Q$136="základní",#REF!,0)</f>
        <v>#REF!</v>
      </c>
      <c r="BB136" s="70">
        <f>IF($Q$136="snížená",#REF!,0)</f>
        <v>0</v>
      </c>
      <c r="BC136" s="70">
        <f>IF($Q$136="zákl. přenesená",#REF!,0)</f>
        <v>0</v>
      </c>
      <c r="BD136" s="70">
        <f>IF($Q$136="sníž. přenesená",#REF!,0)</f>
        <v>0</v>
      </c>
      <c r="BE136" s="70">
        <f>IF($Q$136="nulová",#REF!,0)</f>
        <v>0</v>
      </c>
      <c r="BF136" s="38" t="s">
        <v>45</v>
      </c>
      <c r="BG136" s="70">
        <f>ROUND($L$136*$K$136,2)</f>
        <v>0</v>
      </c>
    </row>
    <row r="137" spans="2:47" s="6" customFormat="1" ht="27" customHeight="1">
      <c r="B137" s="90"/>
      <c r="C137" s="108">
        <v>29</v>
      </c>
      <c r="D137" s="114" t="s">
        <v>97</v>
      </c>
      <c r="E137" s="113" t="s">
        <v>188</v>
      </c>
      <c r="F137" s="119" t="s">
        <v>170</v>
      </c>
      <c r="G137" s="121"/>
      <c r="H137" s="121"/>
      <c r="I137" s="121"/>
      <c r="J137" s="146" t="s">
        <v>97</v>
      </c>
      <c r="K137" s="137">
        <v>20</v>
      </c>
      <c r="L137" s="144"/>
      <c r="M137" s="144">
        <f>L137*K137</f>
        <v>0</v>
      </c>
      <c r="N137" s="184"/>
      <c r="O137" s="94"/>
      <c r="P137" s="72"/>
      <c r="W137" s="73"/>
      <c r="AP137" s="71" t="s">
        <v>96</v>
      </c>
      <c r="AQ137" s="71" t="s">
        <v>69</v>
      </c>
      <c r="AR137" s="74" t="s">
        <v>69</v>
      </c>
      <c r="AS137" s="74" t="s">
        <v>77</v>
      </c>
      <c r="AT137" s="74" t="s">
        <v>45</v>
      </c>
      <c r="AU137" s="71" t="s">
        <v>92</v>
      </c>
    </row>
    <row r="138" spans="2:47" s="6" customFormat="1" ht="27" customHeight="1">
      <c r="B138" s="90"/>
      <c r="C138" s="108"/>
      <c r="D138" s="114"/>
      <c r="E138" s="113"/>
      <c r="F138" s="202" t="s">
        <v>212</v>
      </c>
      <c r="G138" s="202"/>
      <c r="H138" s="202"/>
      <c r="I138" s="202"/>
      <c r="J138" s="146"/>
      <c r="K138" s="137"/>
      <c r="L138" s="144"/>
      <c r="M138" s="144"/>
      <c r="N138" s="184"/>
      <c r="O138" s="94"/>
      <c r="P138" s="72"/>
      <c r="W138" s="73"/>
      <c r="AP138" s="71"/>
      <c r="AQ138" s="71"/>
      <c r="AR138" s="74"/>
      <c r="AS138" s="74"/>
      <c r="AT138" s="74"/>
      <c r="AU138" s="71"/>
    </row>
    <row r="139" spans="2:47" s="6" customFormat="1" ht="27" customHeight="1">
      <c r="B139" s="90"/>
      <c r="C139" s="108">
        <v>30</v>
      </c>
      <c r="D139" s="100" t="s">
        <v>97</v>
      </c>
      <c r="E139" s="98" t="s">
        <v>105</v>
      </c>
      <c r="F139" s="218" t="s">
        <v>128</v>
      </c>
      <c r="G139" s="218"/>
      <c r="H139" s="218"/>
      <c r="I139" s="218"/>
      <c r="J139" s="145" t="s">
        <v>150</v>
      </c>
      <c r="K139" s="134">
        <v>45</v>
      </c>
      <c r="L139" s="135"/>
      <c r="M139" s="136">
        <f>L139*K139</f>
        <v>0</v>
      </c>
      <c r="N139" s="184"/>
      <c r="O139" s="94"/>
      <c r="P139" s="72"/>
      <c r="W139" s="73"/>
      <c r="AP139" s="71"/>
      <c r="AQ139" s="71"/>
      <c r="AR139" s="74"/>
      <c r="AS139" s="74"/>
      <c r="AT139" s="74"/>
      <c r="AU139" s="71"/>
    </row>
    <row r="140" spans="2:47" s="6" customFormat="1" ht="27" customHeight="1">
      <c r="B140" s="90"/>
      <c r="C140" s="108"/>
      <c r="D140" s="114"/>
      <c r="E140" s="113"/>
      <c r="F140" s="212" t="s">
        <v>208</v>
      </c>
      <c r="G140" s="212"/>
      <c r="H140" s="212"/>
      <c r="I140" s="212"/>
      <c r="J140" s="146"/>
      <c r="K140" s="137"/>
      <c r="L140" s="144"/>
      <c r="M140" s="144"/>
      <c r="N140" s="184"/>
      <c r="O140" s="94"/>
      <c r="P140" s="72"/>
      <c r="W140" s="73"/>
      <c r="AP140" s="71"/>
      <c r="AQ140" s="71"/>
      <c r="AR140" s="74"/>
      <c r="AS140" s="74"/>
      <c r="AT140" s="74"/>
      <c r="AU140" s="71"/>
    </row>
    <row r="141" spans="2:59" s="59" customFormat="1" ht="30.75" customHeight="1">
      <c r="B141" s="92"/>
      <c r="C141" s="108">
        <v>31</v>
      </c>
      <c r="D141" s="114" t="s">
        <v>97</v>
      </c>
      <c r="E141" s="113" t="s">
        <v>189</v>
      </c>
      <c r="F141" s="119" t="s">
        <v>171</v>
      </c>
      <c r="G141" s="121"/>
      <c r="H141" s="121"/>
      <c r="I141" s="121"/>
      <c r="J141" s="146" t="s">
        <v>97</v>
      </c>
      <c r="K141" s="137">
        <v>10</v>
      </c>
      <c r="L141" s="144"/>
      <c r="M141" s="144">
        <f aca="true" t="shared" si="2" ref="M141:M175">L141*K141</f>
        <v>0</v>
      </c>
      <c r="N141" s="184"/>
      <c r="O141" s="96"/>
      <c r="P141" s="62"/>
      <c r="S141" s="63">
        <f>SUM($S$143:$S$180)</f>
        <v>0</v>
      </c>
      <c r="U141" s="63">
        <f>SUM($U$143:$U$180)</f>
        <v>2.0698280000000002</v>
      </c>
      <c r="W141" s="64">
        <f>SUM($W$143:$W$180)</f>
        <v>6</v>
      </c>
      <c r="AN141" s="61" t="s">
        <v>45</v>
      </c>
      <c r="AP141" s="61" t="s">
        <v>67</v>
      </c>
      <c r="AQ141" s="61" t="s">
        <v>45</v>
      </c>
      <c r="AU141" s="61" t="s">
        <v>92</v>
      </c>
      <c r="BG141" s="65">
        <f>SUM($BG$143:$BG$180)</f>
        <v>0</v>
      </c>
    </row>
    <row r="142" spans="2:59" s="59" customFormat="1" ht="30.75" customHeight="1">
      <c r="B142" s="92"/>
      <c r="C142" s="108"/>
      <c r="D142" s="114"/>
      <c r="E142" s="113"/>
      <c r="F142" s="202" t="s">
        <v>212</v>
      </c>
      <c r="G142" s="202"/>
      <c r="H142" s="202"/>
      <c r="I142" s="202"/>
      <c r="J142" s="146"/>
      <c r="K142" s="137"/>
      <c r="L142" s="144"/>
      <c r="M142" s="144"/>
      <c r="N142" s="184"/>
      <c r="O142" s="96"/>
      <c r="P142" s="128"/>
      <c r="S142" s="63"/>
      <c r="U142" s="63"/>
      <c r="W142" s="64"/>
      <c r="AN142" s="61"/>
      <c r="AP142" s="61"/>
      <c r="AQ142" s="61"/>
      <c r="AU142" s="61"/>
      <c r="BG142" s="65"/>
    </row>
    <row r="143" spans="2:59" s="6" customFormat="1" ht="27" customHeight="1">
      <c r="B143" s="89"/>
      <c r="C143" s="108">
        <v>32</v>
      </c>
      <c r="D143" s="114" t="s">
        <v>97</v>
      </c>
      <c r="E143" s="113" t="s">
        <v>190</v>
      </c>
      <c r="F143" s="119" t="s">
        <v>172</v>
      </c>
      <c r="G143" s="121"/>
      <c r="H143" s="121"/>
      <c r="I143" s="121"/>
      <c r="J143" s="146" t="s">
        <v>97</v>
      </c>
      <c r="K143" s="137">
        <v>10</v>
      </c>
      <c r="L143" s="144"/>
      <c r="M143" s="144">
        <f t="shared" si="2"/>
        <v>0</v>
      </c>
      <c r="N143" s="184"/>
      <c r="O143" s="93"/>
      <c r="P143" s="66"/>
      <c r="Q143" s="67" t="s">
        <v>56</v>
      </c>
      <c r="T143" s="68">
        <v>0.0033</v>
      </c>
      <c r="U143" s="68">
        <f>$T$143*$K$143</f>
        <v>0.033</v>
      </c>
      <c r="V143" s="68">
        <v>0</v>
      </c>
      <c r="W143" s="69">
        <f>$V$143*$K$143</f>
        <v>0</v>
      </c>
      <c r="AN143" s="38" t="s">
        <v>94</v>
      </c>
      <c r="AP143" s="38" t="s">
        <v>93</v>
      </c>
      <c r="AQ143" s="38" t="s">
        <v>69</v>
      </c>
      <c r="AU143" s="6" t="s">
        <v>92</v>
      </c>
      <c r="BA143" s="70" t="e">
        <f>IF($Q$143="základní",#REF!,0)</f>
        <v>#REF!</v>
      </c>
      <c r="BB143" s="70">
        <f>IF($Q$143="snížená",#REF!,0)</f>
        <v>0</v>
      </c>
      <c r="BC143" s="70">
        <f>IF($Q$143="zákl. přenesená",#REF!,0)</f>
        <v>0</v>
      </c>
      <c r="BD143" s="70">
        <f>IF($Q$143="sníž. přenesená",#REF!,0)</f>
        <v>0</v>
      </c>
      <c r="BE143" s="70">
        <f>IF($Q$143="nulová",#REF!,0)</f>
        <v>0</v>
      </c>
      <c r="BF143" s="38" t="s">
        <v>45</v>
      </c>
      <c r="BG143" s="70">
        <f>ROUND($L$143*$K$143,2)</f>
        <v>0</v>
      </c>
    </row>
    <row r="144" spans="2:59" s="6" customFormat="1" ht="48.75" customHeight="1">
      <c r="B144" s="89"/>
      <c r="C144" s="108"/>
      <c r="D144" s="114"/>
      <c r="E144" s="113"/>
      <c r="F144" s="202" t="s">
        <v>4</v>
      </c>
      <c r="G144" s="202"/>
      <c r="H144" s="202"/>
      <c r="I144" s="202"/>
      <c r="J144" s="146"/>
      <c r="K144" s="137"/>
      <c r="L144" s="144"/>
      <c r="M144" s="144"/>
      <c r="N144" s="184"/>
      <c r="O144" s="93"/>
      <c r="P144" s="125"/>
      <c r="Q144" s="67"/>
      <c r="T144" s="68"/>
      <c r="U144" s="68"/>
      <c r="V144" s="68"/>
      <c r="W144" s="69"/>
      <c r="AN144" s="38"/>
      <c r="AP144" s="38"/>
      <c r="AQ144" s="38"/>
      <c r="BA144" s="70"/>
      <c r="BB144" s="70"/>
      <c r="BC144" s="70"/>
      <c r="BD144" s="70"/>
      <c r="BE144" s="70"/>
      <c r="BF144" s="38"/>
      <c r="BG144" s="70"/>
    </row>
    <row r="145" spans="2:47" s="6" customFormat="1" ht="27" customHeight="1">
      <c r="B145" s="90"/>
      <c r="C145" s="108">
        <v>33</v>
      </c>
      <c r="D145" s="114" t="s">
        <v>97</v>
      </c>
      <c r="E145" s="113" t="s">
        <v>191</v>
      </c>
      <c r="F145" s="201" t="s">
        <v>173</v>
      </c>
      <c r="G145" s="121"/>
      <c r="H145" s="121"/>
      <c r="I145" s="121"/>
      <c r="J145" s="146" t="s">
        <v>97</v>
      </c>
      <c r="K145" s="137">
        <v>20</v>
      </c>
      <c r="L145" s="144"/>
      <c r="M145" s="144">
        <f t="shared" si="2"/>
        <v>0</v>
      </c>
      <c r="N145" s="184"/>
      <c r="O145" s="94"/>
      <c r="P145" s="72"/>
      <c r="W145" s="73"/>
      <c r="AP145" s="71" t="s">
        <v>96</v>
      </c>
      <c r="AQ145" s="71" t="s">
        <v>69</v>
      </c>
      <c r="AR145" s="74" t="s">
        <v>69</v>
      </c>
      <c r="AS145" s="74" t="s">
        <v>77</v>
      </c>
      <c r="AT145" s="74" t="s">
        <v>45</v>
      </c>
      <c r="AU145" s="71" t="s">
        <v>92</v>
      </c>
    </row>
    <row r="146" spans="2:47" s="6" customFormat="1" ht="27" customHeight="1">
      <c r="B146" s="90"/>
      <c r="C146" s="108"/>
      <c r="D146" s="114"/>
      <c r="E146" s="113"/>
      <c r="F146" s="202" t="s">
        <v>305</v>
      </c>
      <c r="G146" s="202"/>
      <c r="H146" s="202"/>
      <c r="I146" s="202"/>
      <c r="J146" s="146"/>
      <c r="K146" s="137"/>
      <c r="L146" s="144"/>
      <c r="M146" s="144"/>
      <c r="N146" s="184"/>
      <c r="O146" s="94"/>
      <c r="P146" s="129"/>
      <c r="W146" s="73"/>
      <c r="AP146" s="71"/>
      <c r="AQ146" s="71"/>
      <c r="AR146" s="74"/>
      <c r="AS146" s="74"/>
      <c r="AT146" s="74"/>
      <c r="AU146" s="71"/>
    </row>
    <row r="147" spans="2:59" s="6" customFormat="1" ht="27" customHeight="1">
      <c r="B147" s="89"/>
      <c r="C147" s="108">
        <v>34</v>
      </c>
      <c r="D147" s="114" t="s">
        <v>97</v>
      </c>
      <c r="E147" s="113" t="s">
        <v>192</v>
      </c>
      <c r="F147" s="119" t="s">
        <v>174</v>
      </c>
      <c r="G147" s="121"/>
      <c r="H147" s="121"/>
      <c r="I147" s="121"/>
      <c r="J147" s="146" t="s">
        <v>205</v>
      </c>
      <c r="K147" s="137">
        <v>14.4</v>
      </c>
      <c r="L147" s="144"/>
      <c r="M147" s="144">
        <f t="shared" si="2"/>
        <v>0</v>
      </c>
      <c r="N147" s="184"/>
      <c r="O147" s="93"/>
      <c r="P147" s="66"/>
      <c r="Q147" s="67" t="s">
        <v>56</v>
      </c>
      <c r="T147" s="68">
        <v>0.05377</v>
      </c>
      <c r="U147" s="68">
        <f>$T$147*$K$147</f>
        <v>0.774288</v>
      </c>
      <c r="V147" s="68">
        <v>0</v>
      </c>
      <c r="W147" s="69">
        <f>$V$147*$K$147</f>
        <v>0</v>
      </c>
      <c r="AN147" s="38" t="s">
        <v>94</v>
      </c>
      <c r="AP147" s="38" t="s">
        <v>93</v>
      </c>
      <c r="AQ147" s="38" t="s">
        <v>69</v>
      </c>
      <c r="AU147" s="6" t="s">
        <v>92</v>
      </c>
      <c r="BA147" s="70" t="e">
        <f>IF($Q$147="základní",#REF!,0)</f>
        <v>#REF!</v>
      </c>
      <c r="BB147" s="70">
        <f>IF($Q$147="snížená",#REF!,0)</f>
        <v>0</v>
      </c>
      <c r="BC147" s="70">
        <f>IF($Q$147="zákl. přenesená",#REF!,0)</f>
        <v>0</v>
      </c>
      <c r="BD147" s="70">
        <f>IF($Q$147="sníž. přenesená",#REF!,0)</f>
        <v>0</v>
      </c>
      <c r="BE147" s="70">
        <f>IF($Q$147="nulová",#REF!,0)</f>
        <v>0</v>
      </c>
      <c r="BF147" s="38" t="s">
        <v>45</v>
      </c>
      <c r="BG147" s="70">
        <f>ROUND($L$147*$K$147,2)</f>
        <v>0</v>
      </c>
    </row>
    <row r="148" spans="2:59" s="6" customFormat="1" ht="27" customHeight="1">
      <c r="B148" s="89"/>
      <c r="C148" s="108"/>
      <c r="D148" s="114"/>
      <c r="E148" s="113"/>
      <c r="F148" s="202" t="s">
        <v>213</v>
      </c>
      <c r="G148" s="202"/>
      <c r="H148" s="202"/>
      <c r="I148" s="202"/>
      <c r="J148" s="146"/>
      <c r="K148" s="137"/>
      <c r="L148" s="144"/>
      <c r="M148" s="144"/>
      <c r="N148" s="184"/>
      <c r="O148" s="93"/>
      <c r="P148" s="125"/>
      <c r="Q148" s="67"/>
      <c r="T148" s="68"/>
      <c r="U148" s="68"/>
      <c r="V148" s="68"/>
      <c r="W148" s="69"/>
      <c r="AN148" s="38"/>
      <c r="AP148" s="38"/>
      <c r="AQ148" s="38"/>
      <c r="BA148" s="70"/>
      <c r="BB148" s="70"/>
      <c r="BC148" s="70"/>
      <c r="BD148" s="70"/>
      <c r="BE148" s="70"/>
      <c r="BF148" s="38"/>
      <c r="BG148" s="70"/>
    </row>
    <row r="149" spans="2:43" s="6" customFormat="1" ht="27" customHeight="1">
      <c r="B149" s="89"/>
      <c r="C149" s="108">
        <v>35</v>
      </c>
      <c r="D149" s="114" t="s">
        <v>97</v>
      </c>
      <c r="E149" s="113" t="s">
        <v>272</v>
      </c>
      <c r="F149" s="201" t="s">
        <v>273</v>
      </c>
      <c r="G149" s="121"/>
      <c r="H149" s="121"/>
      <c r="I149" s="121"/>
      <c r="J149" s="146" t="s">
        <v>151</v>
      </c>
      <c r="K149" s="137">
        <v>3</v>
      </c>
      <c r="L149" s="144"/>
      <c r="M149" s="144">
        <f t="shared" si="2"/>
        <v>0</v>
      </c>
      <c r="N149" s="184"/>
      <c r="O149" s="93"/>
      <c r="P149" s="30"/>
      <c r="W149" s="31"/>
      <c r="AP149" s="6" t="s">
        <v>95</v>
      </c>
      <c r="AQ149" s="6" t="s">
        <v>69</v>
      </c>
    </row>
    <row r="150" spans="2:23" s="6" customFormat="1" ht="27" customHeight="1">
      <c r="B150" s="89"/>
      <c r="C150" s="108"/>
      <c r="D150" s="114"/>
      <c r="E150" s="113"/>
      <c r="F150" s="202" t="s">
        <v>306</v>
      </c>
      <c r="G150" s="202"/>
      <c r="H150" s="202"/>
      <c r="I150" s="202"/>
      <c r="J150" s="146"/>
      <c r="K150" s="137"/>
      <c r="L150" s="144"/>
      <c r="M150" s="144"/>
      <c r="N150" s="184"/>
      <c r="O150" s="93"/>
      <c r="P150" s="126"/>
      <c r="W150" s="31"/>
    </row>
    <row r="151" spans="2:59" s="6" customFormat="1" ht="30.75" customHeight="1">
      <c r="B151" s="89"/>
      <c r="C151" s="108">
        <v>36</v>
      </c>
      <c r="D151" s="114" t="s">
        <v>97</v>
      </c>
      <c r="E151" s="113" t="s">
        <v>193</v>
      </c>
      <c r="F151" s="119" t="s">
        <v>176</v>
      </c>
      <c r="G151" s="121"/>
      <c r="H151" s="121"/>
      <c r="I151" s="121"/>
      <c r="J151" s="146" t="s">
        <v>151</v>
      </c>
      <c r="K151" s="137">
        <v>3</v>
      </c>
      <c r="L151" s="144"/>
      <c r="M151" s="144">
        <f t="shared" si="2"/>
        <v>0</v>
      </c>
      <c r="N151" s="184"/>
      <c r="O151" s="93"/>
      <c r="P151" s="66"/>
      <c r="Q151" s="67" t="s">
        <v>56</v>
      </c>
      <c r="T151" s="68">
        <v>0.01818</v>
      </c>
      <c r="U151" s="68">
        <f>$T$151*$K$151</f>
        <v>0.054540000000000005</v>
      </c>
      <c r="V151" s="68">
        <v>0</v>
      </c>
      <c r="W151" s="69">
        <f>$V$151*$K$151</f>
        <v>0</v>
      </c>
      <c r="AN151" s="38" t="s">
        <v>94</v>
      </c>
      <c r="AP151" s="38" t="s">
        <v>93</v>
      </c>
      <c r="AQ151" s="38" t="s">
        <v>69</v>
      </c>
      <c r="AU151" s="6" t="s">
        <v>92</v>
      </c>
      <c r="BA151" s="70" t="e">
        <f>IF($Q$151="základní",#REF!,0)</f>
        <v>#REF!</v>
      </c>
      <c r="BB151" s="70">
        <f>IF($Q$151="snížená",#REF!,0)</f>
        <v>0</v>
      </c>
      <c r="BC151" s="70">
        <f>IF($Q$151="zákl. přenesená",#REF!,0)</f>
        <v>0</v>
      </c>
      <c r="BD151" s="70">
        <f>IF($Q$151="sníž. přenesená",#REF!,0)</f>
        <v>0</v>
      </c>
      <c r="BE151" s="70">
        <f>IF($Q$151="nulová",#REF!,0)</f>
        <v>0</v>
      </c>
      <c r="BF151" s="38" t="s">
        <v>45</v>
      </c>
      <c r="BG151" s="70">
        <f>ROUND($L$151*$K$151,2)</f>
        <v>0</v>
      </c>
    </row>
    <row r="152" spans="2:59" s="6" customFormat="1" ht="29.25" customHeight="1">
      <c r="B152" s="89"/>
      <c r="C152" s="108"/>
      <c r="D152" s="114"/>
      <c r="E152" s="113"/>
      <c r="F152" s="202" t="s">
        <v>214</v>
      </c>
      <c r="G152" s="202"/>
      <c r="H152" s="202"/>
      <c r="I152" s="202"/>
      <c r="J152" s="146"/>
      <c r="K152" s="137"/>
      <c r="L152" s="144"/>
      <c r="M152" s="144"/>
      <c r="N152" s="184"/>
      <c r="O152" s="93"/>
      <c r="P152" s="66"/>
      <c r="Q152" s="67"/>
      <c r="T152" s="68"/>
      <c r="U152" s="68"/>
      <c r="V152" s="68"/>
      <c r="W152" s="69"/>
      <c r="AN152" s="38"/>
      <c r="AP152" s="38"/>
      <c r="AQ152" s="38"/>
      <c r="BA152" s="70"/>
      <c r="BB152" s="70"/>
      <c r="BC152" s="70"/>
      <c r="BD152" s="70"/>
      <c r="BE152" s="70"/>
      <c r="BF152" s="38"/>
      <c r="BG152" s="70"/>
    </row>
    <row r="153" spans="2:59" s="6" customFormat="1" ht="27" customHeight="1">
      <c r="B153" s="89"/>
      <c r="C153" s="108">
        <v>37</v>
      </c>
      <c r="D153" s="114" t="s">
        <v>97</v>
      </c>
      <c r="E153" s="113" t="s">
        <v>194</v>
      </c>
      <c r="F153" s="201" t="s">
        <v>177</v>
      </c>
      <c r="G153" s="121"/>
      <c r="H153" s="121"/>
      <c r="I153" s="121"/>
      <c r="J153" s="146" t="s">
        <v>97</v>
      </c>
      <c r="K153" s="137">
        <v>20</v>
      </c>
      <c r="L153" s="144"/>
      <c r="M153" s="144">
        <f t="shared" si="2"/>
        <v>0</v>
      </c>
      <c r="N153" s="184"/>
      <c r="O153" s="93"/>
      <c r="P153" s="66"/>
      <c r="Q153" s="67" t="s">
        <v>56</v>
      </c>
      <c r="T153" s="68">
        <v>0</v>
      </c>
      <c r="U153" s="68">
        <f>$T$153*$K$153</f>
        <v>0</v>
      </c>
      <c r="V153" s="68">
        <v>0</v>
      </c>
      <c r="W153" s="69">
        <f>$V$153*$K$153</f>
        <v>0</v>
      </c>
      <c r="AN153" s="38" t="s">
        <v>94</v>
      </c>
      <c r="AP153" s="38" t="s">
        <v>93</v>
      </c>
      <c r="AQ153" s="38" t="s">
        <v>69</v>
      </c>
      <c r="AU153" s="38" t="s">
        <v>92</v>
      </c>
      <c r="BA153" s="70" t="e">
        <f>IF($Q$153="základní",#REF!,0)</f>
        <v>#REF!</v>
      </c>
      <c r="BB153" s="70">
        <f>IF($Q$153="snížená",#REF!,0)</f>
        <v>0</v>
      </c>
      <c r="BC153" s="70">
        <f>IF($Q$153="zákl. přenesená",#REF!,0)</f>
        <v>0</v>
      </c>
      <c r="BD153" s="70">
        <f>IF($Q$153="sníž. přenesená",#REF!,0)</f>
        <v>0</v>
      </c>
      <c r="BE153" s="70">
        <f>IF($Q$153="nulová",#REF!,0)</f>
        <v>0</v>
      </c>
      <c r="BF153" s="38" t="s">
        <v>45</v>
      </c>
      <c r="BG153" s="70">
        <f>ROUND($L$153*$K$153,2)</f>
        <v>0</v>
      </c>
    </row>
    <row r="154" spans="2:59" s="6" customFormat="1" ht="55.5" customHeight="1">
      <c r="B154" s="89"/>
      <c r="C154" s="108"/>
      <c r="D154" s="114"/>
      <c r="E154" s="113"/>
      <c r="F154" s="202" t="s">
        <v>10</v>
      </c>
      <c r="G154" s="202"/>
      <c r="H154" s="202"/>
      <c r="I154" s="202"/>
      <c r="J154" s="146"/>
      <c r="K154" s="137"/>
      <c r="L154" s="144"/>
      <c r="M154" s="144"/>
      <c r="N154" s="184"/>
      <c r="O154" s="93"/>
      <c r="P154" s="66"/>
      <c r="Q154" s="67"/>
      <c r="T154" s="68"/>
      <c r="U154" s="68"/>
      <c r="V154" s="68"/>
      <c r="W154" s="69"/>
      <c r="AN154" s="38"/>
      <c r="AP154" s="38"/>
      <c r="AQ154" s="38"/>
      <c r="AU154" s="38"/>
      <c r="BA154" s="70"/>
      <c r="BB154" s="70"/>
      <c r="BC154" s="70"/>
      <c r="BD154" s="70"/>
      <c r="BE154" s="70"/>
      <c r="BF154" s="38"/>
      <c r="BG154" s="70"/>
    </row>
    <row r="155" spans="2:59" s="6" customFormat="1" ht="27" customHeight="1">
      <c r="B155" s="89"/>
      <c r="C155" s="108">
        <v>38</v>
      </c>
      <c r="D155" s="114" t="s">
        <v>97</v>
      </c>
      <c r="E155" s="113" t="s">
        <v>195</v>
      </c>
      <c r="F155" s="201" t="s">
        <v>178</v>
      </c>
      <c r="G155" s="121"/>
      <c r="H155" s="121"/>
      <c r="I155" s="121"/>
      <c r="J155" s="146" t="s">
        <v>97</v>
      </c>
      <c r="K155" s="137">
        <v>20</v>
      </c>
      <c r="L155" s="144"/>
      <c r="M155" s="144">
        <f t="shared" si="2"/>
        <v>0</v>
      </c>
      <c r="N155" s="184"/>
      <c r="O155" s="93"/>
      <c r="P155" s="66"/>
      <c r="Q155" s="67" t="s">
        <v>56</v>
      </c>
      <c r="T155" s="68">
        <v>0.03636</v>
      </c>
      <c r="U155" s="68">
        <f>$T$155*$K$155</f>
        <v>0.7272000000000001</v>
      </c>
      <c r="V155" s="68">
        <v>0</v>
      </c>
      <c r="W155" s="69">
        <f>$V$155*$K$155</f>
        <v>0</v>
      </c>
      <c r="AN155" s="38" t="s">
        <v>94</v>
      </c>
      <c r="AP155" s="38" t="s">
        <v>93</v>
      </c>
      <c r="AQ155" s="38" t="s">
        <v>69</v>
      </c>
      <c r="AU155" s="38" t="s">
        <v>92</v>
      </c>
      <c r="BA155" s="70" t="e">
        <f>IF($Q$155="základní",#REF!,0)</f>
        <v>#REF!</v>
      </c>
      <c r="BB155" s="70">
        <f>IF($Q$155="snížená",#REF!,0)</f>
        <v>0</v>
      </c>
      <c r="BC155" s="70">
        <f>IF($Q$155="zákl. přenesená",#REF!,0)</f>
        <v>0</v>
      </c>
      <c r="BD155" s="70">
        <f>IF($Q$155="sníž. přenesená",#REF!,0)</f>
        <v>0</v>
      </c>
      <c r="BE155" s="70">
        <f>IF($Q$155="nulová",#REF!,0)</f>
        <v>0</v>
      </c>
      <c r="BF155" s="38" t="s">
        <v>45</v>
      </c>
      <c r="BG155" s="70">
        <f>ROUND($L$155*$K$155,2)</f>
        <v>0</v>
      </c>
    </row>
    <row r="156" spans="2:59" s="6" customFormat="1" ht="27" customHeight="1">
      <c r="B156" s="89"/>
      <c r="C156" s="108"/>
      <c r="D156" s="114"/>
      <c r="E156" s="113"/>
      <c r="F156" s="202" t="s">
        <v>11</v>
      </c>
      <c r="G156" s="202"/>
      <c r="H156" s="202"/>
      <c r="I156" s="202"/>
      <c r="J156" s="146"/>
      <c r="K156" s="137"/>
      <c r="L156" s="144"/>
      <c r="M156" s="144"/>
      <c r="N156" s="184"/>
      <c r="O156" s="93"/>
      <c r="P156" s="66"/>
      <c r="Q156" s="67"/>
      <c r="T156" s="68"/>
      <c r="U156" s="68"/>
      <c r="V156" s="68"/>
      <c r="W156" s="69"/>
      <c r="AN156" s="38"/>
      <c r="AP156" s="38"/>
      <c r="AQ156" s="38"/>
      <c r="AU156" s="38"/>
      <c r="BA156" s="70"/>
      <c r="BB156" s="70"/>
      <c r="BC156" s="70"/>
      <c r="BD156" s="70"/>
      <c r="BE156" s="70"/>
      <c r="BF156" s="38"/>
      <c r="BG156" s="70"/>
    </row>
    <row r="157" spans="2:59" s="6" customFormat="1" ht="27" customHeight="1">
      <c r="B157" s="89"/>
      <c r="C157" s="108">
        <v>39</v>
      </c>
      <c r="D157" s="114" t="s">
        <v>97</v>
      </c>
      <c r="E157" s="113" t="s">
        <v>196</v>
      </c>
      <c r="F157" s="201" t="s">
        <v>179</v>
      </c>
      <c r="G157" s="121"/>
      <c r="H157" s="121"/>
      <c r="I157" s="121"/>
      <c r="J157" s="146" t="s">
        <v>151</v>
      </c>
      <c r="K157" s="137">
        <v>3</v>
      </c>
      <c r="L157" s="144"/>
      <c r="M157" s="144">
        <f t="shared" si="2"/>
        <v>0</v>
      </c>
      <c r="N157" s="184"/>
      <c r="O157" s="93"/>
      <c r="P157" s="66"/>
      <c r="Q157" s="67" t="s">
        <v>56</v>
      </c>
      <c r="T157" s="68">
        <v>0</v>
      </c>
      <c r="U157" s="68">
        <f>$T$157*$K$157</f>
        <v>0</v>
      </c>
      <c r="V157" s="68">
        <v>0</v>
      </c>
      <c r="W157" s="69">
        <f>$V$157*$K$157</f>
        <v>0</v>
      </c>
      <c r="AN157" s="38" t="s">
        <v>94</v>
      </c>
      <c r="AP157" s="38" t="s">
        <v>93</v>
      </c>
      <c r="AQ157" s="38" t="s">
        <v>69</v>
      </c>
      <c r="AU157" s="38" t="s">
        <v>92</v>
      </c>
      <c r="BA157" s="70" t="e">
        <f>IF($Q$157="základní",#REF!,0)</f>
        <v>#REF!</v>
      </c>
      <c r="BB157" s="70">
        <f>IF($Q$157="snížená",#REF!,0)</f>
        <v>0</v>
      </c>
      <c r="BC157" s="70">
        <f>IF($Q$157="zákl. přenesená",#REF!,0)</f>
        <v>0</v>
      </c>
      <c r="BD157" s="70">
        <f>IF($Q$157="sníž. přenesená",#REF!,0)</f>
        <v>0</v>
      </c>
      <c r="BE157" s="70">
        <f>IF($Q$157="nulová",#REF!,0)</f>
        <v>0</v>
      </c>
      <c r="BF157" s="38" t="s">
        <v>45</v>
      </c>
      <c r="BG157" s="70">
        <f>ROUND($L$157*$K$157,2)</f>
        <v>0</v>
      </c>
    </row>
    <row r="158" spans="2:59" s="6" customFormat="1" ht="27" customHeight="1">
      <c r="B158" s="89"/>
      <c r="C158" s="108"/>
      <c r="D158" s="114"/>
      <c r="E158" s="113"/>
      <c r="F158" s="202" t="s">
        <v>12</v>
      </c>
      <c r="G158" s="202"/>
      <c r="H158" s="202"/>
      <c r="I158" s="202"/>
      <c r="J158" s="146"/>
      <c r="K158" s="137"/>
      <c r="L158" s="144"/>
      <c r="M158" s="144"/>
      <c r="N158" s="184"/>
      <c r="O158" s="93"/>
      <c r="P158" s="125"/>
      <c r="Q158" s="67"/>
      <c r="T158" s="68"/>
      <c r="U158" s="68"/>
      <c r="V158" s="68"/>
      <c r="W158" s="69"/>
      <c r="AN158" s="38"/>
      <c r="AP158" s="38"/>
      <c r="AQ158" s="38"/>
      <c r="AU158" s="38"/>
      <c r="BA158" s="70"/>
      <c r="BB158" s="70"/>
      <c r="BC158" s="70"/>
      <c r="BD158" s="70"/>
      <c r="BE158" s="70"/>
      <c r="BF158" s="38"/>
      <c r="BG158" s="70"/>
    </row>
    <row r="159" spans="2:43" s="249" customFormat="1" ht="27" customHeight="1">
      <c r="B159" s="250"/>
      <c r="C159" s="251">
        <v>40</v>
      </c>
      <c r="D159" s="252" t="s">
        <v>97</v>
      </c>
      <c r="E159" s="253" t="s">
        <v>197</v>
      </c>
      <c r="F159" s="254" t="s">
        <v>180</v>
      </c>
      <c r="G159" s="255"/>
      <c r="H159" s="255"/>
      <c r="I159" s="255"/>
      <c r="J159" s="256" t="s">
        <v>97</v>
      </c>
      <c r="K159" s="257">
        <v>20</v>
      </c>
      <c r="L159" s="258"/>
      <c r="M159" s="259">
        <f t="shared" si="2"/>
        <v>0</v>
      </c>
      <c r="N159" s="260"/>
      <c r="O159" s="261"/>
      <c r="P159" s="262"/>
      <c r="W159" s="263"/>
      <c r="AP159" s="249" t="s">
        <v>95</v>
      </c>
      <c r="AQ159" s="249" t="s">
        <v>69</v>
      </c>
    </row>
    <row r="160" spans="2:23" s="249" customFormat="1" ht="27" customHeight="1">
      <c r="B160" s="250"/>
      <c r="C160" s="251"/>
      <c r="D160" s="252"/>
      <c r="E160" s="253"/>
      <c r="F160" s="202" t="s">
        <v>274</v>
      </c>
      <c r="G160" s="202"/>
      <c r="H160" s="202"/>
      <c r="I160" s="202"/>
      <c r="J160" s="256"/>
      <c r="K160" s="257"/>
      <c r="L160" s="258"/>
      <c r="M160" s="259"/>
      <c r="N160" s="260"/>
      <c r="O160" s="261"/>
      <c r="P160" s="262"/>
      <c r="W160" s="263"/>
    </row>
    <row r="161" spans="2:47" s="249" customFormat="1" ht="27" customHeight="1">
      <c r="B161" s="264"/>
      <c r="C161" s="251">
        <v>41</v>
      </c>
      <c r="D161" s="252" t="s">
        <v>97</v>
      </c>
      <c r="E161" s="253" t="s">
        <v>198</v>
      </c>
      <c r="F161" s="254" t="s">
        <v>181</v>
      </c>
      <c r="G161" s="255"/>
      <c r="H161" s="255"/>
      <c r="I161" s="255"/>
      <c r="J161" s="256" t="s">
        <v>151</v>
      </c>
      <c r="K161" s="257">
        <v>3</v>
      </c>
      <c r="L161" s="258"/>
      <c r="M161" s="259">
        <f t="shared" si="2"/>
        <v>0</v>
      </c>
      <c r="N161" s="265"/>
      <c r="O161" s="266"/>
      <c r="P161" s="267"/>
      <c r="W161" s="268"/>
      <c r="AP161" s="269" t="s">
        <v>96</v>
      </c>
      <c r="AQ161" s="269" t="s">
        <v>69</v>
      </c>
      <c r="AR161" s="270" t="s">
        <v>69</v>
      </c>
      <c r="AS161" s="270" t="s">
        <v>77</v>
      </c>
      <c r="AT161" s="270" t="s">
        <v>45</v>
      </c>
      <c r="AU161" s="269" t="s">
        <v>92</v>
      </c>
    </row>
    <row r="162" spans="2:47" s="249" customFormat="1" ht="27" customHeight="1">
      <c r="B162" s="264"/>
      <c r="C162" s="251"/>
      <c r="D162" s="252"/>
      <c r="E162" s="253"/>
      <c r="F162" s="202" t="s">
        <v>215</v>
      </c>
      <c r="G162" s="202"/>
      <c r="H162" s="202"/>
      <c r="I162" s="202"/>
      <c r="J162" s="256"/>
      <c r="K162" s="257"/>
      <c r="L162" s="258"/>
      <c r="M162" s="259"/>
      <c r="N162" s="265"/>
      <c r="O162" s="266"/>
      <c r="P162" s="271"/>
      <c r="W162" s="268"/>
      <c r="AP162" s="269"/>
      <c r="AQ162" s="269"/>
      <c r="AR162" s="270"/>
      <c r="AS162" s="270"/>
      <c r="AT162" s="270"/>
      <c r="AU162" s="269"/>
    </row>
    <row r="163" spans="2:59" s="6" customFormat="1" ht="15.75" customHeight="1">
      <c r="B163" s="89"/>
      <c r="C163" s="108">
        <v>42</v>
      </c>
      <c r="D163" s="114" t="s">
        <v>97</v>
      </c>
      <c r="E163" s="113" t="s">
        <v>199</v>
      </c>
      <c r="F163" s="201" t="s">
        <v>182</v>
      </c>
      <c r="G163" s="121"/>
      <c r="H163" s="121"/>
      <c r="I163" s="121"/>
      <c r="J163" s="146" t="s">
        <v>97</v>
      </c>
      <c r="K163" s="137">
        <v>6</v>
      </c>
      <c r="L163" s="144"/>
      <c r="M163" s="144">
        <f t="shared" si="2"/>
        <v>0</v>
      </c>
      <c r="N163" s="184"/>
      <c r="O163" s="93"/>
      <c r="P163" s="66"/>
      <c r="Q163" s="67" t="s">
        <v>56</v>
      </c>
      <c r="T163" s="68">
        <v>0</v>
      </c>
      <c r="U163" s="68">
        <f>$T$163*$K$163</f>
        <v>0</v>
      </c>
      <c r="V163" s="68">
        <v>1</v>
      </c>
      <c r="W163" s="69">
        <f>$V$163*$K$163</f>
        <v>6</v>
      </c>
      <c r="AN163" s="38" t="s">
        <v>94</v>
      </c>
      <c r="AP163" s="38" t="s">
        <v>93</v>
      </c>
      <c r="AQ163" s="38" t="s">
        <v>69</v>
      </c>
      <c r="AU163" s="6" t="s">
        <v>92</v>
      </c>
      <c r="BA163" s="70" t="e">
        <f>IF($Q$163="základní",#REF!,0)</f>
        <v>#REF!</v>
      </c>
      <c r="BB163" s="70">
        <f>IF($Q$163="snížená",#REF!,0)</f>
        <v>0</v>
      </c>
      <c r="BC163" s="70">
        <f>IF($Q$163="zákl. přenesená",#REF!,0)</f>
        <v>0</v>
      </c>
      <c r="BD163" s="70">
        <f>IF($Q$163="sníž. přenesená",#REF!,0)</f>
        <v>0</v>
      </c>
      <c r="BE163" s="70">
        <f>IF($Q$163="nulová",#REF!,0)</f>
        <v>0</v>
      </c>
      <c r="BF163" s="38" t="s">
        <v>45</v>
      </c>
      <c r="BG163" s="70">
        <f>ROUND($L$163*$K$163,2)</f>
        <v>0</v>
      </c>
    </row>
    <row r="164" spans="2:59" s="6" customFormat="1" ht="88.5" customHeight="1">
      <c r="B164" s="89"/>
      <c r="C164" s="108"/>
      <c r="D164" s="114"/>
      <c r="E164" s="113"/>
      <c r="F164" s="202" t="s">
        <v>18</v>
      </c>
      <c r="G164" s="202"/>
      <c r="H164" s="202"/>
      <c r="I164" s="202"/>
      <c r="J164" s="146"/>
      <c r="K164" s="137"/>
      <c r="L164" s="144"/>
      <c r="M164" s="144"/>
      <c r="N164" s="184"/>
      <c r="O164" s="93"/>
      <c r="P164" s="125"/>
      <c r="Q164" s="67"/>
      <c r="T164" s="68"/>
      <c r="U164" s="68"/>
      <c r="V164" s="68"/>
      <c r="W164" s="69"/>
      <c r="AN164" s="38"/>
      <c r="AP164" s="38"/>
      <c r="AQ164" s="38"/>
      <c r="BA164" s="70"/>
      <c r="BB164" s="70"/>
      <c r="BC164" s="70"/>
      <c r="BD164" s="70"/>
      <c r="BE164" s="70"/>
      <c r="BF164" s="38"/>
      <c r="BG164" s="70"/>
    </row>
    <row r="165" spans="2:43" s="6" customFormat="1" ht="27" customHeight="1">
      <c r="B165" s="89"/>
      <c r="C165" s="108">
        <v>43</v>
      </c>
      <c r="D165" s="114" t="s">
        <v>97</v>
      </c>
      <c r="E165" s="113" t="s">
        <v>200</v>
      </c>
      <c r="F165" s="201" t="s">
        <v>183</v>
      </c>
      <c r="G165" s="121"/>
      <c r="H165" s="121"/>
      <c r="I165" s="121"/>
      <c r="J165" s="146" t="s">
        <v>205</v>
      </c>
      <c r="K165" s="137">
        <v>0.8</v>
      </c>
      <c r="L165" s="144"/>
      <c r="M165" s="144">
        <f t="shared" si="2"/>
        <v>0</v>
      </c>
      <c r="N165" s="184"/>
      <c r="O165" s="93"/>
      <c r="P165" s="30"/>
      <c r="W165" s="31"/>
      <c r="AP165" s="6" t="s">
        <v>95</v>
      </c>
      <c r="AQ165" s="6" t="s">
        <v>69</v>
      </c>
    </row>
    <row r="166" spans="2:23" s="6" customFormat="1" ht="21.75" customHeight="1">
      <c r="B166" s="89"/>
      <c r="C166" s="108"/>
      <c r="D166" s="114"/>
      <c r="E166" s="113"/>
      <c r="F166" s="202" t="s">
        <v>13</v>
      </c>
      <c r="G166" s="202"/>
      <c r="H166" s="202"/>
      <c r="I166" s="202"/>
      <c r="J166" s="146"/>
      <c r="K166" s="137"/>
      <c r="L166" s="144"/>
      <c r="M166" s="144"/>
      <c r="N166" s="184"/>
      <c r="O166" s="93"/>
      <c r="P166" s="126"/>
      <c r="W166" s="31"/>
    </row>
    <row r="167" spans="2:59" s="6" customFormat="1" ht="23.25" customHeight="1">
      <c r="B167" s="89"/>
      <c r="C167" s="108">
        <v>44</v>
      </c>
      <c r="D167" s="114" t="s">
        <v>97</v>
      </c>
      <c r="E167" s="113" t="s">
        <v>201</v>
      </c>
      <c r="F167" s="119" t="s">
        <v>184</v>
      </c>
      <c r="G167" s="121"/>
      <c r="H167" s="121"/>
      <c r="I167" s="121"/>
      <c r="J167" s="146" t="s">
        <v>97</v>
      </c>
      <c r="K167" s="137">
        <v>20</v>
      </c>
      <c r="L167" s="144"/>
      <c r="M167" s="144">
        <f t="shared" si="2"/>
        <v>0</v>
      </c>
      <c r="N167" s="184"/>
      <c r="O167" s="93"/>
      <c r="P167" s="66"/>
      <c r="Q167" s="67" t="s">
        <v>56</v>
      </c>
      <c r="T167" s="68">
        <v>1E-05</v>
      </c>
      <c r="U167" s="68">
        <f>$T$167*$K$167</f>
        <v>0.0002</v>
      </c>
      <c r="V167" s="68">
        <v>0</v>
      </c>
      <c r="W167" s="69">
        <f>$V$167*$K$167</f>
        <v>0</v>
      </c>
      <c r="AN167" s="38" t="s">
        <v>94</v>
      </c>
      <c r="AP167" s="38" t="s">
        <v>93</v>
      </c>
      <c r="AQ167" s="38" t="s">
        <v>69</v>
      </c>
      <c r="AU167" s="6" t="s">
        <v>92</v>
      </c>
      <c r="BA167" s="70" t="e">
        <f>IF($Q$167="základní",#REF!,0)</f>
        <v>#REF!</v>
      </c>
      <c r="BB167" s="70">
        <f>IF($Q$167="snížená",#REF!,0)</f>
        <v>0</v>
      </c>
      <c r="BC167" s="70">
        <f>IF($Q$167="zákl. přenesená",#REF!,0)</f>
        <v>0</v>
      </c>
      <c r="BD167" s="70">
        <f>IF($Q$167="sníž. přenesená",#REF!,0)</f>
        <v>0</v>
      </c>
      <c r="BE167" s="70">
        <f>IF($Q$167="nulová",#REF!,0)</f>
        <v>0</v>
      </c>
      <c r="BF167" s="38" t="s">
        <v>45</v>
      </c>
      <c r="BG167" s="70">
        <f>ROUND($L$167*$K$167,2)</f>
        <v>0</v>
      </c>
    </row>
    <row r="168" spans="2:59" s="6" customFormat="1" ht="22.5" customHeight="1">
      <c r="B168" s="89"/>
      <c r="C168" s="108"/>
      <c r="D168" s="114"/>
      <c r="E168" s="113"/>
      <c r="F168" s="202" t="s">
        <v>216</v>
      </c>
      <c r="G168" s="202"/>
      <c r="H168" s="202"/>
      <c r="I168" s="202"/>
      <c r="J168" s="146"/>
      <c r="K168" s="137"/>
      <c r="L168" s="144"/>
      <c r="M168" s="144"/>
      <c r="N168" s="184"/>
      <c r="O168" s="93"/>
      <c r="P168" s="125"/>
      <c r="Q168" s="67"/>
      <c r="T168" s="68"/>
      <c r="U168" s="68"/>
      <c r="V168" s="68"/>
      <c r="W168" s="69"/>
      <c r="AN168" s="38"/>
      <c r="AP168" s="38"/>
      <c r="AQ168" s="38"/>
      <c r="BA168" s="70"/>
      <c r="BB168" s="70"/>
      <c r="BC168" s="70"/>
      <c r="BD168" s="70"/>
      <c r="BE168" s="70"/>
      <c r="BF168" s="38"/>
      <c r="BG168" s="70"/>
    </row>
    <row r="169" spans="2:47" s="6" customFormat="1" ht="15.75" customHeight="1">
      <c r="B169" s="90"/>
      <c r="C169" s="108">
        <v>45</v>
      </c>
      <c r="D169" s="114" t="s">
        <v>97</v>
      </c>
      <c r="E169" s="113" t="s">
        <v>202</v>
      </c>
      <c r="F169" s="119" t="s">
        <v>185</v>
      </c>
      <c r="G169" s="121"/>
      <c r="H169" s="121"/>
      <c r="I169" s="121"/>
      <c r="J169" s="146" t="s">
        <v>97</v>
      </c>
      <c r="K169" s="137">
        <v>10</v>
      </c>
      <c r="L169" s="144"/>
      <c r="M169" s="144">
        <f t="shared" si="2"/>
        <v>0</v>
      </c>
      <c r="N169" s="184"/>
      <c r="O169" s="94"/>
      <c r="P169" s="72"/>
      <c r="W169" s="73"/>
      <c r="AP169" s="71" t="s">
        <v>96</v>
      </c>
      <c r="AQ169" s="71" t="s">
        <v>69</v>
      </c>
      <c r="AR169" s="74" t="s">
        <v>69</v>
      </c>
      <c r="AS169" s="74" t="s">
        <v>77</v>
      </c>
      <c r="AT169" s="74" t="s">
        <v>68</v>
      </c>
      <c r="AU169" s="71" t="s">
        <v>92</v>
      </c>
    </row>
    <row r="170" spans="2:47" s="6" customFormat="1" ht="15.75" customHeight="1">
      <c r="B170" s="90"/>
      <c r="C170" s="108"/>
      <c r="D170" s="114"/>
      <c r="E170" s="113"/>
      <c r="F170" s="202" t="s">
        <v>216</v>
      </c>
      <c r="G170" s="202"/>
      <c r="H170" s="202"/>
      <c r="I170" s="202"/>
      <c r="J170" s="146"/>
      <c r="K170" s="137"/>
      <c r="L170" s="144"/>
      <c r="M170" s="144"/>
      <c r="N170" s="184"/>
      <c r="O170" s="94"/>
      <c r="P170" s="72"/>
      <c r="W170" s="73"/>
      <c r="AP170" s="71"/>
      <c r="AQ170" s="71"/>
      <c r="AR170" s="74"/>
      <c r="AS170" s="74"/>
      <c r="AT170" s="74"/>
      <c r="AU170" s="71"/>
    </row>
    <row r="171" spans="2:47" s="6" customFormat="1" ht="15.75" customHeight="1">
      <c r="B171" s="90"/>
      <c r="C171" s="108">
        <v>46</v>
      </c>
      <c r="D171" s="114" t="s">
        <v>97</v>
      </c>
      <c r="E171" s="113" t="s">
        <v>203</v>
      </c>
      <c r="F171" s="119" t="s">
        <v>186</v>
      </c>
      <c r="G171" s="121"/>
      <c r="H171" s="121"/>
      <c r="I171" s="121"/>
      <c r="J171" s="146" t="s">
        <v>205</v>
      </c>
      <c r="K171" s="137">
        <v>2.9</v>
      </c>
      <c r="L171" s="144"/>
      <c r="M171" s="144">
        <f t="shared" si="2"/>
        <v>0</v>
      </c>
      <c r="N171" s="184"/>
      <c r="O171" s="94"/>
      <c r="P171" s="72"/>
      <c r="W171" s="73"/>
      <c r="AP171" s="71" t="s">
        <v>96</v>
      </c>
      <c r="AQ171" s="71" t="s">
        <v>69</v>
      </c>
      <c r="AR171" s="74" t="s">
        <v>69</v>
      </c>
      <c r="AS171" s="74" t="s">
        <v>77</v>
      </c>
      <c r="AT171" s="74" t="s">
        <v>68</v>
      </c>
      <c r="AU171" s="71" t="s">
        <v>92</v>
      </c>
    </row>
    <row r="172" spans="2:47" s="6" customFormat="1" ht="15.75" customHeight="1">
      <c r="B172" s="90"/>
      <c r="C172" s="108"/>
      <c r="D172" s="114"/>
      <c r="E172" s="113"/>
      <c r="F172" s="202" t="s">
        <v>217</v>
      </c>
      <c r="G172" s="202"/>
      <c r="H172" s="202"/>
      <c r="I172" s="202"/>
      <c r="J172" s="146"/>
      <c r="K172" s="137"/>
      <c r="L172" s="144"/>
      <c r="M172" s="144"/>
      <c r="N172" s="184"/>
      <c r="O172" s="94"/>
      <c r="P172" s="72"/>
      <c r="W172" s="73"/>
      <c r="AP172" s="71"/>
      <c r="AQ172" s="71"/>
      <c r="AR172" s="74"/>
      <c r="AS172" s="74"/>
      <c r="AT172" s="74"/>
      <c r="AU172" s="71"/>
    </row>
    <row r="173" spans="2:47" s="6" customFormat="1" ht="15.75" customHeight="1">
      <c r="B173" s="91"/>
      <c r="C173" s="108">
        <v>47</v>
      </c>
      <c r="D173" s="114" t="s">
        <v>97</v>
      </c>
      <c r="E173" s="113" t="s">
        <v>204</v>
      </c>
      <c r="F173" s="119" t="s">
        <v>187</v>
      </c>
      <c r="G173" s="121"/>
      <c r="H173" s="121"/>
      <c r="I173" s="121"/>
      <c r="J173" s="146" t="s">
        <v>206</v>
      </c>
      <c r="K173" s="137">
        <v>10</v>
      </c>
      <c r="L173" s="144"/>
      <c r="M173" s="144">
        <f t="shared" si="2"/>
        <v>0</v>
      </c>
      <c r="N173" s="184"/>
      <c r="O173" s="95"/>
      <c r="P173" s="76"/>
      <c r="W173" s="77"/>
      <c r="AP173" s="75" t="s">
        <v>96</v>
      </c>
      <c r="AQ173" s="75" t="s">
        <v>69</v>
      </c>
      <c r="AR173" s="78" t="s">
        <v>94</v>
      </c>
      <c r="AS173" s="78" t="s">
        <v>77</v>
      </c>
      <c r="AT173" s="78" t="s">
        <v>45</v>
      </c>
      <c r="AU173" s="75" t="s">
        <v>92</v>
      </c>
    </row>
    <row r="174" spans="2:47" s="6" customFormat="1" ht="15.75" customHeight="1">
      <c r="B174" s="91"/>
      <c r="C174" s="108"/>
      <c r="D174" s="114"/>
      <c r="E174" s="113"/>
      <c r="F174" s="206" t="s">
        <v>218</v>
      </c>
      <c r="G174" s="206"/>
      <c r="H174" s="206"/>
      <c r="I174" s="206"/>
      <c r="J174" s="146"/>
      <c r="K174" s="137"/>
      <c r="L174" s="144"/>
      <c r="M174" s="144"/>
      <c r="N174" s="184"/>
      <c r="O174" s="95"/>
      <c r="P174" s="127"/>
      <c r="W174" s="77"/>
      <c r="AP174" s="75"/>
      <c r="AQ174" s="75"/>
      <c r="AR174" s="78"/>
      <c r="AS174" s="78"/>
      <c r="AT174" s="78"/>
      <c r="AU174" s="75"/>
    </row>
    <row r="175" spans="2:59" s="6" customFormat="1" ht="27" customHeight="1">
      <c r="B175" s="89"/>
      <c r="C175" s="108">
        <v>48</v>
      </c>
      <c r="D175" s="114" t="s">
        <v>97</v>
      </c>
      <c r="E175" s="113" t="s">
        <v>105</v>
      </c>
      <c r="F175" s="215" t="s">
        <v>128</v>
      </c>
      <c r="G175" s="215"/>
      <c r="H175" s="215"/>
      <c r="I175" s="215"/>
      <c r="J175" s="146" t="s">
        <v>150</v>
      </c>
      <c r="K175" s="137">
        <v>45</v>
      </c>
      <c r="L175" s="144"/>
      <c r="M175" s="144">
        <f t="shared" si="2"/>
        <v>0</v>
      </c>
      <c r="N175" s="184"/>
      <c r="O175" s="93"/>
      <c r="P175" s="66"/>
      <c r="Q175" s="67" t="s">
        <v>56</v>
      </c>
      <c r="T175" s="68">
        <v>0.00828</v>
      </c>
      <c r="U175" s="68">
        <f>$T$175*$K$175</f>
        <v>0.3726</v>
      </c>
      <c r="V175" s="68">
        <v>0</v>
      </c>
      <c r="W175" s="69">
        <f>$V$175*$K$175</f>
        <v>0</v>
      </c>
      <c r="AN175" s="38" t="s">
        <v>98</v>
      </c>
      <c r="AP175" s="38" t="s">
        <v>97</v>
      </c>
      <c r="AQ175" s="38" t="s">
        <v>69</v>
      </c>
      <c r="AU175" s="6" t="s">
        <v>92</v>
      </c>
      <c r="BA175" s="70" t="e">
        <f>IF($Q$175="základní",#REF!,0)</f>
        <v>#REF!</v>
      </c>
      <c r="BB175" s="70">
        <f>IF($Q$175="snížená",#REF!,0)</f>
        <v>0</v>
      </c>
      <c r="BC175" s="70">
        <f>IF($Q$175="zákl. přenesená",#REF!,0)</f>
        <v>0</v>
      </c>
      <c r="BD175" s="70">
        <f>IF($Q$175="sníž. přenesená",#REF!,0)</f>
        <v>0</v>
      </c>
      <c r="BE175" s="70">
        <f>IF($Q$175="nulová",#REF!,0)</f>
        <v>0</v>
      </c>
      <c r="BF175" s="38" t="s">
        <v>45</v>
      </c>
      <c r="BG175" s="70">
        <f>ROUND($L$175*$K$175,2)</f>
        <v>0</v>
      </c>
    </row>
    <row r="176" spans="2:59" s="6" customFormat="1" ht="18" customHeight="1">
      <c r="B176" s="89"/>
      <c r="C176" s="108"/>
      <c r="D176" s="114"/>
      <c r="E176" s="113"/>
      <c r="F176" s="206" t="s">
        <v>219</v>
      </c>
      <c r="G176" s="206"/>
      <c r="H176" s="206"/>
      <c r="I176" s="206"/>
      <c r="J176" s="146"/>
      <c r="K176" s="137"/>
      <c r="L176" s="144"/>
      <c r="M176" s="144"/>
      <c r="N176" s="184"/>
      <c r="O176" s="93"/>
      <c r="P176" s="66"/>
      <c r="Q176" s="67"/>
      <c r="T176" s="68"/>
      <c r="U176" s="68"/>
      <c r="V176" s="68"/>
      <c r="W176" s="69"/>
      <c r="AN176" s="38"/>
      <c r="AP176" s="38"/>
      <c r="AQ176" s="38"/>
      <c r="BA176" s="70"/>
      <c r="BB176" s="70"/>
      <c r="BC176" s="70"/>
      <c r="BD176" s="70"/>
      <c r="BE176" s="70"/>
      <c r="BF176" s="38"/>
      <c r="BG176" s="70"/>
    </row>
    <row r="177" spans="2:59" s="6" customFormat="1" ht="27" customHeight="1">
      <c r="B177" s="16"/>
      <c r="C177" s="103"/>
      <c r="D177" s="166" t="s">
        <v>285</v>
      </c>
      <c r="E177" s="103"/>
      <c r="F177" s="112"/>
      <c r="G177" s="112"/>
      <c r="H177" s="112"/>
      <c r="I177" s="112"/>
      <c r="J177" s="185"/>
      <c r="K177" s="185"/>
      <c r="L177" s="185"/>
      <c r="M177" s="186">
        <f>SUM(M178:M251)</f>
        <v>0</v>
      </c>
      <c r="N177" s="110"/>
      <c r="O177" s="93"/>
      <c r="P177" s="66"/>
      <c r="Q177" s="67" t="s">
        <v>56</v>
      </c>
      <c r="T177" s="68">
        <v>0.00917</v>
      </c>
      <c r="U177" s="68">
        <f>$T$177*$K$177</f>
        <v>0</v>
      </c>
      <c r="V177" s="68">
        <v>0</v>
      </c>
      <c r="W177" s="69">
        <f>$V$177*$K$177</f>
        <v>0</v>
      </c>
      <c r="AN177" s="38" t="s">
        <v>98</v>
      </c>
      <c r="AP177" s="38" t="s">
        <v>97</v>
      </c>
      <c r="AQ177" s="38" t="s">
        <v>69</v>
      </c>
      <c r="AU177" s="38" t="s">
        <v>92</v>
      </c>
      <c r="BA177" s="70" t="e">
        <f>IF($Q$177="základní",#REF!,0)</f>
        <v>#REF!</v>
      </c>
      <c r="BB177" s="70">
        <f>IF($Q$177="snížená",#REF!,0)</f>
        <v>0</v>
      </c>
      <c r="BC177" s="70">
        <f>IF($Q$177="zákl. přenesená",#REF!,0)</f>
        <v>0</v>
      </c>
      <c r="BD177" s="70">
        <f>IF($Q$177="sníž. přenesená",#REF!,0)</f>
        <v>0</v>
      </c>
      <c r="BE177" s="70">
        <f>IF($Q$177="nulová",#REF!,0)</f>
        <v>0</v>
      </c>
      <c r="BF177" s="38" t="s">
        <v>45</v>
      </c>
      <c r="BG177" s="70">
        <f>ROUND($L$177*$K$177,2)</f>
        <v>0</v>
      </c>
    </row>
    <row r="178" spans="2:59" s="6" customFormat="1" ht="20.25" customHeight="1">
      <c r="B178" s="89"/>
      <c r="C178" s="108">
        <v>49</v>
      </c>
      <c r="D178" s="149" t="s">
        <v>97</v>
      </c>
      <c r="E178" s="149" t="s">
        <v>104</v>
      </c>
      <c r="F178" s="231" t="s">
        <v>127</v>
      </c>
      <c r="G178" s="231"/>
      <c r="H178" s="231"/>
      <c r="I178" s="231"/>
      <c r="J178" s="150" t="s">
        <v>97</v>
      </c>
      <c r="K178" s="151">
        <v>6</v>
      </c>
      <c r="L178" s="140"/>
      <c r="M178" s="140">
        <f>L178*K178</f>
        <v>0</v>
      </c>
      <c r="N178" s="187"/>
      <c r="O178" s="93"/>
      <c r="P178" s="66"/>
      <c r="Q178" s="67" t="s">
        <v>56</v>
      </c>
      <c r="T178" s="68">
        <v>0.018</v>
      </c>
      <c r="U178" s="68">
        <f>$T$178*$K$178</f>
        <v>0.10799999999999998</v>
      </c>
      <c r="V178" s="68">
        <v>0</v>
      </c>
      <c r="W178" s="69">
        <f>$V$178*$K$178</f>
        <v>0</v>
      </c>
      <c r="AN178" s="38" t="s">
        <v>94</v>
      </c>
      <c r="AP178" s="38" t="s">
        <v>93</v>
      </c>
      <c r="AQ178" s="38" t="s">
        <v>69</v>
      </c>
      <c r="AU178" s="38" t="s">
        <v>92</v>
      </c>
      <c r="BA178" s="70" t="e">
        <f>IF($Q$178="základní",#REF!,0)</f>
        <v>#REF!</v>
      </c>
      <c r="BB178" s="70">
        <f>IF($Q$178="snížená",#REF!,0)</f>
        <v>0</v>
      </c>
      <c r="BC178" s="70">
        <f>IF($Q$178="zákl. přenesená",#REF!,0)</f>
        <v>0</v>
      </c>
      <c r="BD178" s="70">
        <f>IF($Q$178="sníž. přenesená",#REF!,0)</f>
        <v>0</v>
      </c>
      <c r="BE178" s="70">
        <f>IF($Q$178="nulová",#REF!,0)</f>
        <v>0</v>
      </c>
      <c r="BF178" s="38" t="s">
        <v>45</v>
      </c>
      <c r="BG178" s="70">
        <f>ROUND($L$178*$K$178,2)</f>
        <v>0</v>
      </c>
    </row>
    <row r="179" spans="2:59" s="6" customFormat="1" ht="20.25" customHeight="1">
      <c r="B179" s="89"/>
      <c r="C179" s="108"/>
      <c r="D179" s="149"/>
      <c r="E179" s="149"/>
      <c r="F179" s="167" t="s">
        <v>286</v>
      </c>
      <c r="G179" s="167"/>
      <c r="H179" s="167"/>
      <c r="I179" s="167"/>
      <c r="J179" s="150"/>
      <c r="K179" s="151"/>
      <c r="L179" s="140"/>
      <c r="M179" s="140"/>
      <c r="N179" s="187"/>
      <c r="O179" s="93"/>
      <c r="P179" s="125"/>
      <c r="Q179" s="67"/>
      <c r="T179" s="68"/>
      <c r="U179" s="68"/>
      <c r="V179" s="68"/>
      <c r="W179" s="69"/>
      <c r="AN179" s="38"/>
      <c r="AP179" s="38"/>
      <c r="AQ179" s="38"/>
      <c r="AU179" s="38"/>
      <c r="BA179" s="70"/>
      <c r="BB179" s="70"/>
      <c r="BC179" s="70"/>
      <c r="BD179" s="70"/>
      <c r="BE179" s="70"/>
      <c r="BF179" s="38"/>
      <c r="BG179" s="70"/>
    </row>
    <row r="180" spans="2:43" s="6" customFormat="1" ht="21" customHeight="1">
      <c r="B180" s="89"/>
      <c r="C180" s="108">
        <v>50</v>
      </c>
      <c r="D180" s="149" t="s">
        <v>97</v>
      </c>
      <c r="E180" s="149" t="s">
        <v>106</v>
      </c>
      <c r="F180" s="87" t="s">
        <v>129</v>
      </c>
      <c r="G180" s="109"/>
      <c r="H180" s="109"/>
      <c r="I180" s="109"/>
      <c r="J180" s="150" t="s">
        <v>97</v>
      </c>
      <c r="K180" s="151">
        <v>90</v>
      </c>
      <c r="L180" s="140"/>
      <c r="M180" s="140">
        <f>L180*K180</f>
        <v>0</v>
      </c>
      <c r="N180" s="187"/>
      <c r="O180" s="93"/>
      <c r="P180" s="30"/>
      <c r="W180" s="31"/>
      <c r="AP180" s="6" t="s">
        <v>95</v>
      </c>
      <c r="AQ180" s="6" t="s">
        <v>69</v>
      </c>
    </row>
    <row r="181" spans="2:23" s="6" customFormat="1" ht="16.5" customHeight="1">
      <c r="B181" s="89"/>
      <c r="C181" s="108"/>
      <c r="D181" s="149"/>
      <c r="E181" s="149"/>
      <c r="F181" s="167" t="s">
        <v>286</v>
      </c>
      <c r="G181" s="167"/>
      <c r="H181" s="167"/>
      <c r="I181" s="167"/>
      <c r="J181" s="150"/>
      <c r="K181" s="151"/>
      <c r="L181" s="140"/>
      <c r="M181" s="140"/>
      <c r="N181" s="187"/>
      <c r="O181" s="93"/>
      <c r="P181" s="30"/>
      <c r="W181" s="31"/>
    </row>
    <row r="182" spans="2:59" s="59" customFormat="1" ht="26.25" customHeight="1">
      <c r="B182" s="92"/>
      <c r="C182" s="108">
        <v>51</v>
      </c>
      <c r="D182" s="149" t="s">
        <v>97</v>
      </c>
      <c r="E182" s="149" t="s">
        <v>107</v>
      </c>
      <c r="F182" s="87" t="s">
        <v>130</v>
      </c>
      <c r="G182" s="109"/>
      <c r="H182" s="109"/>
      <c r="I182" s="109"/>
      <c r="J182" s="150" t="s">
        <v>151</v>
      </c>
      <c r="K182" s="151">
        <v>1</v>
      </c>
      <c r="L182" s="140"/>
      <c r="M182" s="140">
        <f>L182*K182</f>
        <v>0</v>
      </c>
      <c r="N182" s="187"/>
      <c r="O182" s="96"/>
      <c r="P182" s="62"/>
      <c r="S182" s="63">
        <f>SUM($S$184:$S$299)</f>
        <v>0</v>
      </c>
      <c r="U182" s="63">
        <f>SUM($U$184:$U$299)</f>
        <v>0</v>
      </c>
      <c r="W182" s="64">
        <f>SUM($W$184:$W$299)</f>
        <v>1.7399999999999998</v>
      </c>
      <c r="AN182" s="61" t="s">
        <v>45</v>
      </c>
      <c r="AP182" s="61" t="s">
        <v>67</v>
      </c>
      <c r="AQ182" s="61" t="s">
        <v>68</v>
      </c>
      <c r="AU182" s="61" t="s">
        <v>92</v>
      </c>
      <c r="BG182" s="65">
        <f>SUM($BG$184:$BG$299)</f>
        <v>0</v>
      </c>
    </row>
    <row r="183" spans="2:59" s="59" customFormat="1" ht="75.75" customHeight="1">
      <c r="B183" s="92"/>
      <c r="C183" s="108"/>
      <c r="D183" s="149"/>
      <c r="E183" s="149"/>
      <c r="F183" s="167" t="s">
        <v>307</v>
      </c>
      <c r="G183" s="167"/>
      <c r="H183" s="167"/>
      <c r="I183" s="167"/>
      <c r="J183" s="150"/>
      <c r="K183" s="151"/>
      <c r="L183" s="140"/>
      <c r="M183" s="140"/>
      <c r="N183" s="187"/>
      <c r="O183" s="96"/>
      <c r="P183" s="128"/>
      <c r="S183" s="63"/>
      <c r="U183" s="63"/>
      <c r="W183" s="64"/>
      <c r="AN183" s="61"/>
      <c r="AP183" s="61"/>
      <c r="AQ183" s="61"/>
      <c r="AU183" s="61"/>
      <c r="BG183" s="65"/>
    </row>
    <row r="184" spans="2:59" s="6" customFormat="1" ht="27" customHeight="1">
      <c r="B184" s="89"/>
      <c r="C184" s="108">
        <v>52</v>
      </c>
      <c r="D184" s="149" t="s">
        <v>97</v>
      </c>
      <c r="E184" s="149" t="s">
        <v>108</v>
      </c>
      <c r="F184" s="87" t="s">
        <v>131</v>
      </c>
      <c r="G184" s="109"/>
      <c r="H184" s="109"/>
      <c r="I184" s="109"/>
      <c r="J184" s="150" t="s">
        <v>150</v>
      </c>
      <c r="K184" s="151">
        <v>50</v>
      </c>
      <c r="L184" s="140"/>
      <c r="M184" s="140">
        <f>L184*K184</f>
        <v>0</v>
      </c>
      <c r="N184" s="187"/>
      <c r="O184" s="93"/>
      <c r="P184" s="66"/>
      <c r="Q184" s="67" t="s">
        <v>56</v>
      </c>
      <c r="T184" s="68">
        <v>0</v>
      </c>
      <c r="U184" s="68">
        <f>$T$184*$K$184</f>
        <v>0</v>
      </c>
      <c r="V184" s="68">
        <v>0</v>
      </c>
      <c r="W184" s="69">
        <f>$V$184*$K$184</f>
        <v>0</v>
      </c>
      <c r="AN184" s="38" t="s">
        <v>94</v>
      </c>
      <c r="AP184" s="38" t="s">
        <v>93</v>
      </c>
      <c r="AQ184" s="38" t="s">
        <v>45</v>
      </c>
      <c r="AU184" s="6" t="s">
        <v>92</v>
      </c>
      <c r="BA184" s="70" t="e">
        <f>IF($Q$184="základní",#REF!,0)</f>
        <v>#REF!</v>
      </c>
      <c r="BB184" s="70">
        <f>IF($Q$184="snížená",#REF!,0)</f>
        <v>0</v>
      </c>
      <c r="BC184" s="70">
        <f>IF($Q$184="zákl. přenesená",#REF!,0)</f>
        <v>0</v>
      </c>
      <c r="BD184" s="70">
        <f>IF($Q$184="sníž. přenesená",#REF!,0)</f>
        <v>0</v>
      </c>
      <c r="BE184" s="70">
        <f>IF($Q$184="nulová",#REF!,0)</f>
        <v>0</v>
      </c>
      <c r="BF184" s="38" t="s">
        <v>45</v>
      </c>
      <c r="BG184" s="70">
        <f>ROUND($L$184*$K$184,2)</f>
        <v>0</v>
      </c>
    </row>
    <row r="185" spans="2:59" s="6" customFormat="1" ht="41.25" customHeight="1">
      <c r="B185" s="89"/>
      <c r="C185" s="108"/>
      <c r="D185" s="149"/>
      <c r="E185" s="149"/>
      <c r="F185" s="104" t="s">
        <v>209</v>
      </c>
      <c r="G185" s="104"/>
      <c r="H185" s="104"/>
      <c r="I185" s="104"/>
      <c r="J185" s="150"/>
      <c r="K185" s="151"/>
      <c r="L185" s="140"/>
      <c r="M185" s="140"/>
      <c r="N185" s="187"/>
      <c r="O185" s="93"/>
      <c r="P185" s="125"/>
      <c r="Q185" s="67"/>
      <c r="T185" s="68"/>
      <c r="U185" s="68"/>
      <c r="V185" s="68"/>
      <c r="W185" s="69"/>
      <c r="AN185" s="38"/>
      <c r="AP185" s="38"/>
      <c r="AQ185" s="38"/>
      <c r="BA185" s="70"/>
      <c r="BB185" s="70"/>
      <c r="BC185" s="70"/>
      <c r="BD185" s="70"/>
      <c r="BE185" s="70"/>
      <c r="BF185" s="38"/>
      <c r="BG185" s="70"/>
    </row>
    <row r="186" spans="2:43" s="6" customFormat="1" ht="27" customHeight="1">
      <c r="B186" s="89"/>
      <c r="C186" s="108">
        <v>53</v>
      </c>
      <c r="D186" s="149" t="s">
        <v>97</v>
      </c>
      <c r="E186" s="149" t="s">
        <v>109</v>
      </c>
      <c r="F186" s="87" t="s">
        <v>132</v>
      </c>
      <c r="G186" s="109"/>
      <c r="H186" s="109"/>
      <c r="I186" s="109"/>
      <c r="J186" s="150" t="s">
        <v>151</v>
      </c>
      <c r="K186" s="151">
        <v>1</v>
      </c>
      <c r="L186" s="140"/>
      <c r="M186" s="140">
        <f>L186*K186</f>
        <v>0</v>
      </c>
      <c r="N186" s="187"/>
      <c r="O186" s="93"/>
      <c r="P186" s="30"/>
      <c r="W186" s="31"/>
      <c r="AP186" s="6" t="s">
        <v>95</v>
      </c>
      <c r="AQ186" s="6" t="s">
        <v>45</v>
      </c>
    </row>
    <row r="187" spans="2:23" s="6" customFormat="1" ht="40.5" customHeight="1">
      <c r="B187" s="89"/>
      <c r="C187" s="108"/>
      <c r="D187" s="149"/>
      <c r="E187" s="149"/>
      <c r="F187" s="167" t="s">
        <v>221</v>
      </c>
      <c r="G187" s="167"/>
      <c r="H187" s="167"/>
      <c r="I187" s="167"/>
      <c r="J187" s="150"/>
      <c r="K187" s="151"/>
      <c r="L187" s="140"/>
      <c r="M187" s="140"/>
      <c r="N187" s="187"/>
      <c r="O187" s="93"/>
      <c r="P187" s="126"/>
      <c r="W187" s="31"/>
    </row>
    <row r="188" spans="2:23" s="6" customFormat="1" ht="40.5" customHeight="1">
      <c r="B188" s="89"/>
      <c r="C188" s="108">
        <v>54</v>
      </c>
      <c r="D188" s="149" t="s">
        <v>97</v>
      </c>
      <c r="E188" s="98" t="s">
        <v>117</v>
      </c>
      <c r="F188" s="213" t="s">
        <v>140</v>
      </c>
      <c r="G188" s="213"/>
      <c r="H188" s="213"/>
      <c r="I188" s="213"/>
      <c r="J188" s="145" t="s">
        <v>151</v>
      </c>
      <c r="K188" s="134">
        <v>3</v>
      </c>
      <c r="L188" s="135"/>
      <c r="M188" s="136">
        <f>L188*K188</f>
        <v>0</v>
      </c>
      <c r="N188" s="187"/>
      <c r="O188" s="93"/>
      <c r="P188" s="126"/>
      <c r="W188" s="31"/>
    </row>
    <row r="189" spans="2:23" s="6" customFormat="1" ht="40.5" customHeight="1">
      <c r="B189" s="89"/>
      <c r="C189" s="108"/>
      <c r="D189" s="149"/>
      <c r="E189" s="98"/>
      <c r="F189" s="214" t="s">
        <v>258</v>
      </c>
      <c r="G189" s="214"/>
      <c r="H189" s="214"/>
      <c r="I189" s="214"/>
      <c r="J189" s="145"/>
      <c r="K189" s="134"/>
      <c r="L189" s="135"/>
      <c r="M189" s="136"/>
      <c r="N189" s="187"/>
      <c r="O189" s="93"/>
      <c r="P189" s="126"/>
      <c r="W189" s="31"/>
    </row>
    <row r="190" spans="2:23" s="6" customFormat="1" ht="40.5" customHeight="1">
      <c r="B190" s="89"/>
      <c r="C190" s="108">
        <v>55</v>
      </c>
      <c r="D190" s="149" t="s">
        <v>97</v>
      </c>
      <c r="E190" s="98" t="s">
        <v>114</v>
      </c>
      <c r="F190" s="213" t="s">
        <v>137</v>
      </c>
      <c r="G190" s="213"/>
      <c r="H190" s="213"/>
      <c r="I190" s="213"/>
      <c r="J190" s="150" t="s">
        <v>97</v>
      </c>
      <c r="K190" s="151">
        <v>30</v>
      </c>
      <c r="L190" s="140"/>
      <c r="M190" s="140"/>
      <c r="N190" s="187"/>
      <c r="O190" s="93"/>
      <c r="P190" s="126"/>
      <c r="W190" s="31"/>
    </row>
    <row r="191" spans="2:23" s="6" customFormat="1" ht="40.5" customHeight="1">
      <c r="B191" s="89"/>
      <c r="C191" s="108"/>
      <c r="D191" s="149"/>
      <c r="E191" s="98"/>
      <c r="F191" s="214" t="s">
        <v>256</v>
      </c>
      <c r="G191" s="214"/>
      <c r="H191" s="214"/>
      <c r="I191" s="214"/>
      <c r="J191" s="150"/>
      <c r="K191" s="151"/>
      <c r="L191" s="140"/>
      <c r="M191" s="140"/>
      <c r="N191" s="187"/>
      <c r="O191" s="93"/>
      <c r="P191" s="126"/>
      <c r="W191" s="31"/>
    </row>
    <row r="192" spans="2:23" s="6" customFormat="1" ht="40.5" customHeight="1">
      <c r="B192" s="89"/>
      <c r="C192" s="108">
        <v>56</v>
      </c>
      <c r="D192" s="149" t="s">
        <v>97</v>
      </c>
      <c r="E192" s="98" t="s">
        <v>115</v>
      </c>
      <c r="F192" s="213" t="s">
        <v>138</v>
      </c>
      <c r="G192" s="213"/>
      <c r="H192" s="213"/>
      <c r="I192" s="213"/>
      <c r="J192" s="150" t="s">
        <v>151</v>
      </c>
      <c r="K192" s="151">
        <v>1</v>
      </c>
      <c r="L192" s="140"/>
      <c r="M192" s="140"/>
      <c r="N192" s="187"/>
      <c r="O192" s="93"/>
      <c r="P192" s="126"/>
      <c r="W192" s="31"/>
    </row>
    <row r="193" spans="2:23" s="6" customFormat="1" ht="40.5" customHeight="1">
      <c r="B193" s="89"/>
      <c r="C193" s="108"/>
      <c r="D193" s="149"/>
      <c r="E193" s="98"/>
      <c r="F193" s="212" t="s">
        <v>255</v>
      </c>
      <c r="G193" s="212"/>
      <c r="H193" s="212"/>
      <c r="I193" s="212"/>
      <c r="J193" s="150"/>
      <c r="K193" s="151"/>
      <c r="L193" s="140"/>
      <c r="M193" s="140"/>
      <c r="N193" s="187"/>
      <c r="O193" s="93"/>
      <c r="P193" s="126"/>
      <c r="W193" s="31"/>
    </row>
    <row r="194" spans="2:59" s="6" customFormat="1" ht="15.75" customHeight="1">
      <c r="B194" s="89"/>
      <c r="C194" s="108">
        <v>57</v>
      </c>
      <c r="D194" s="149" t="s">
        <v>97</v>
      </c>
      <c r="E194" s="149" t="s">
        <v>291</v>
      </c>
      <c r="F194" s="87" t="s">
        <v>133</v>
      </c>
      <c r="G194" s="109"/>
      <c r="H194" s="109"/>
      <c r="I194" s="109"/>
      <c r="J194" s="150" t="s">
        <v>151</v>
      </c>
      <c r="K194" s="151">
        <v>6</v>
      </c>
      <c r="L194" s="140"/>
      <c r="M194" s="140">
        <f>L194*K194</f>
        <v>0</v>
      </c>
      <c r="N194" s="187"/>
      <c r="O194" s="93"/>
      <c r="P194" s="66"/>
      <c r="Q194" s="67" t="s">
        <v>56</v>
      </c>
      <c r="T194" s="68">
        <v>0</v>
      </c>
      <c r="U194" s="68">
        <f>$T$194*$K$194</f>
        <v>0</v>
      </c>
      <c r="V194" s="68">
        <v>0.29</v>
      </c>
      <c r="W194" s="69">
        <f>$V$194*$K$194</f>
        <v>1.7399999999999998</v>
      </c>
      <c r="AN194" s="38" t="s">
        <v>94</v>
      </c>
      <c r="AP194" s="38" t="s">
        <v>93</v>
      </c>
      <c r="AQ194" s="38" t="s">
        <v>45</v>
      </c>
      <c r="AU194" s="6" t="s">
        <v>92</v>
      </c>
      <c r="BA194" s="70" t="e">
        <f>IF($Q$194="základní",#REF!,0)</f>
        <v>#REF!</v>
      </c>
      <c r="BB194" s="70">
        <f>IF($Q$194="snížená",#REF!,0)</f>
        <v>0</v>
      </c>
      <c r="BC194" s="70">
        <f>IF($Q$194="zákl. přenesená",#REF!,0)</f>
        <v>0</v>
      </c>
      <c r="BD194" s="70">
        <f>IF($Q$194="sníž. přenesená",#REF!,0)</f>
        <v>0</v>
      </c>
      <c r="BE194" s="70">
        <f>IF($Q$194="nulová",#REF!,0)</f>
        <v>0</v>
      </c>
      <c r="BF194" s="38" t="s">
        <v>45</v>
      </c>
      <c r="BG194" s="70">
        <f>ROUND($L$194*$K$194,2)</f>
        <v>0</v>
      </c>
    </row>
    <row r="195" spans="2:59" s="6" customFormat="1" ht="25.5" customHeight="1">
      <c r="B195" s="89"/>
      <c r="C195" s="108"/>
      <c r="D195" s="149"/>
      <c r="E195" s="149"/>
      <c r="F195" s="202" t="s">
        <v>287</v>
      </c>
      <c r="G195" s="202"/>
      <c r="H195" s="202"/>
      <c r="I195" s="202"/>
      <c r="J195" s="150"/>
      <c r="K195" s="151"/>
      <c r="L195" s="140"/>
      <c r="M195" s="140"/>
      <c r="N195" s="187"/>
      <c r="O195" s="93"/>
      <c r="P195" s="125"/>
      <c r="Q195" s="67"/>
      <c r="T195" s="68"/>
      <c r="U195" s="68"/>
      <c r="V195" s="68"/>
      <c r="W195" s="69"/>
      <c r="AN195" s="38"/>
      <c r="AP195" s="38"/>
      <c r="AQ195" s="38"/>
      <c r="BA195" s="70"/>
      <c r="BB195" s="70"/>
      <c r="BC195" s="70"/>
      <c r="BD195" s="70"/>
      <c r="BE195" s="70"/>
      <c r="BF195" s="38"/>
      <c r="BG195" s="70"/>
    </row>
    <row r="196" spans="2:43" s="6" customFormat="1" ht="27" customHeight="1">
      <c r="B196" s="89"/>
      <c r="C196" s="108">
        <v>58</v>
      </c>
      <c r="D196" s="149" t="s">
        <v>97</v>
      </c>
      <c r="E196" s="149" t="s">
        <v>292</v>
      </c>
      <c r="F196" s="87" t="s">
        <v>134</v>
      </c>
      <c r="G196" s="109"/>
      <c r="H196" s="109"/>
      <c r="I196" s="109"/>
      <c r="J196" s="150" t="s">
        <v>151</v>
      </c>
      <c r="K196" s="151">
        <v>1</v>
      </c>
      <c r="L196" s="140"/>
      <c r="M196" s="140">
        <f>L196*K196</f>
        <v>0</v>
      </c>
      <c r="N196" s="187"/>
      <c r="O196" s="93"/>
      <c r="P196" s="30"/>
      <c r="W196" s="31"/>
      <c r="AP196" s="6" t="s">
        <v>95</v>
      </c>
      <c r="AQ196" s="6" t="s">
        <v>45</v>
      </c>
    </row>
    <row r="197" spans="2:23" s="6" customFormat="1" ht="27.75" customHeight="1">
      <c r="B197" s="89"/>
      <c r="C197" s="108"/>
      <c r="D197" s="149"/>
      <c r="E197" s="149"/>
      <c r="F197" s="202" t="s">
        <v>287</v>
      </c>
      <c r="G197" s="202"/>
      <c r="H197" s="202"/>
      <c r="I197" s="202"/>
      <c r="J197" s="150"/>
      <c r="K197" s="151"/>
      <c r="L197" s="140"/>
      <c r="M197" s="140"/>
      <c r="N197" s="187"/>
      <c r="O197" s="93"/>
      <c r="P197" s="126"/>
      <c r="W197" s="31"/>
    </row>
    <row r="198" spans="2:59" s="6" customFormat="1" ht="27" customHeight="1">
      <c r="B198" s="89"/>
      <c r="C198" s="108">
        <v>59</v>
      </c>
      <c r="D198" s="149" t="s">
        <v>97</v>
      </c>
      <c r="E198" s="149" t="s">
        <v>293</v>
      </c>
      <c r="F198" s="87" t="s">
        <v>135</v>
      </c>
      <c r="G198" s="109"/>
      <c r="H198" s="109"/>
      <c r="I198" s="109"/>
      <c r="J198" s="150" t="s">
        <v>151</v>
      </c>
      <c r="K198" s="151">
        <v>3</v>
      </c>
      <c r="L198" s="140"/>
      <c r="M198" s="140">
        <f>L198*K198</f>
        <v>0</v>
      </c>
      <c r="N198" s="187"/>
      <c r="O198" s="93"/>
      <c r="P198" s="66"/>
      <c r="Q198" s="67" t="s">
        <v>56</v>
      </c>
      <c r="T198" s="68">
        <v>0</v>
      </c>
      <c r="U198" s="68">
        <f>$T$198*$K$198</f>
        <v>0</v>
      </c>
      <c r="V198" s="68">
        <v>0</v>
      </c>
      <c r="W198" s="69">
        <f>$V$198*$K$198</f>
        <v>0</v>
      </c>
      <c r="AN198" s="38" t="s">
        <v>94</v>
      </c>
      <c r="AP198" s="38" t="s">
        <v>93</v>
      </c>
      <c r="AQ198" s="38" t="s">
        <v>45</v>
      </c>
      <c r="AU198" s="6" t="s">
        <v>92</v>
      </c>
      <c r="BA198" s="70" t="e">
        <f>IF($Q$198="základní",#REF!,0)</f>
        <v>#REF!</v>
      </c>
      <c r="BB198" s="70">
        <f>IF($Q$198="snížená",#REF!,0)</f>
        <v>0</v>
      </c>
      <c r="BC198" s="70">
        <f>IF($Q$198="zákl. přenesená",#REF!,0)</f>
        <v>0</v>
      </c>
      <c r="BD198" s="70">
        <f>IF($Q$198="sníž. přenesená",#REF!,0)</f>
        <v>0</v>
      </c>
      <c r="BE198" s="70">
        <f>IF($Q$198="nulová",#REF!,0)</f>
        <v>0</v>
      </c>
      <c r="BF198" s="38" t="s">
        <v>45</v>
      </c>
      <c r="BG198" s="70">
        <f>ROUND($L$198*$K$198,2)</f>
        <v>0</v>
      </c>
    </row>
    <row r="199" spans="2:59" s="6" customFormat="1" ht="29.25" customHeight="1">
      <c r="B199" s="89"/>
      <c r="C199" s="108"/>
      <c r="D199" s="149"/>
      <c r="E199" s="149"/>
      <c r="F199" s="202" t="s">
        <v>287</v>
      </c>
      <c r="G199" s="202"/>
      <c r="H199" s="202"/>
      <c r="I199" s="202"/>
      <c r="J199" s="150"/>
      <c r="K199" s="151"/>
      <c r="L199" s="140"/>
      <c r="M199" s="140"/>
      <c r="N199" s="187"/>
      <c r="O199" s="93"/>
      <c r="P199" s="125"/>
      <c r="Q199" s="67"/>
      <c r="T199" s="68"/>
      <c r="U199" s="68"/>
      <c r="V199" s="68"/>
      <c r="W199" s="69"/>
      <c r="AN199" s="38"/>
      <c r="AP199" s="38"/>
      <c r="AQ199" s="38"/>
      <c r="BA199" s="70"/>
      <c r="BB199" s="70"/>
      <c r="BC199" s="70"/>
      <c r="BD199" s="70"/>
      <c r="BE199" s="70"/>
      <c r="BF199" s="38"/>
      <c r="BG199" s="70"/>
    </row>
    <row r="200" spans="2:47" s="6" customFormat="1" ht="27" customHeight="1">
      <c r="B200" s="90"/>
      <c r="C200" s="108">
        <v>60</v>
      </c>
      <c r="D200" s="149" t="s">
        <v>97</v>
      </c>
      <c r="E200" s="149" t="s">
        <v>294</v>
      </c>
      <c r="F200" s="231" t="s">
        <v>136</v>
      </c>
      <c r="G200" s="231"/>
      <c r="H200" s="231"/>
      <c r="I200" s="231"/>
      <c r="J200" s="150" t="s">
        <v>151</v>
      </c>
      <c r="K200" s="151">
        <v>5</v>
      </c>
      <c r="L200" s="140"/>
      <c r="M200" s="140">
        <f>L200*K200</f>
        <v>0</v>
      </c>
      <c r="N200" s="187"/>
      <c r="O200" s="94"/>
      <c r="P200" s="72"/>
      <c r="W200" s="73"/>
      <c r="AP200" s="71" t="s">
        <v>96</v>
      </c>
      <c r="AQ200" s="71" t="s">
        <v>45</v>
      </c>
      <c r="AR200" s="74" t="s">
        <v>69</v>
      </c>
      <c r="AS200" s="74" t="s">
        <v>77</v>
      </c>
      <c r="AT200" s="74" t="s">
        <v>68</v>
      </c>
      <c r="AU200" s="71" t="s">
        <v>92</v>
      </c>
    </row>
    <row r="201" spans="2:47" s="6" customFormat="1" ht="27" customHeight="1">
      <c r="B201" s="90"/>
      <c r="C201" s="108"/>
      <c r="D201" s="149"/>
      <c r="E201" s="149"/>
      <c r="F201" s="202" t="s">
        <v>287</v>
      </c>
      <c r="G201" s="202"/>
      <c r="H201" s="202"/>
      <c r="I201" s="202"/>
      <c r="J201" s="150"/>
      <c r="K201" s="151"/>
      <c r="L201" s="140"/>
      <c r="M201" s="140"/>
      <c r="N201" s="187"/>
      <c r="O201" s="94"/>
      <c r="P201" s="72"/>
      <c r="W201" s="73"/>
      <c r="AP201" s="71"/>
      <c r="AQ201" s="71"/>
      <c r="AR201" s="74"/>
      <c r="AS201" s="74"/>
      <c r="AT201" s="74"/>
      <c r="AU201" s="71"/>
    </row>
    <row r="202" spans="2:47" s="6" customFormat="1" ht="27" customHeight="1">
      <c r="B202" s="90"/>
      <c r="C202" s="108">
        <v>61</v>
      </c>
      <c r="D202" s="149" t="s">
        <v>97</v>
      </c>
      <c r="E202" s="149" t="s">
        <v>295</v>
      </c>
      <c r="F202" s="87" t="s">
        <v>137</v>
      </c>
      <c r="G202" s="109"/>
      <c r="H202" s="109"/>
      <c r="I202" s="109"/>
      <c r="J202" s="150" t="s">
        <v>97</v>
      </c>
      <c r="K202" s="151">
        <v>60</v>
      </c>
      <c r="L202" s="140"/>
      <c r="M202" s="140">
        <f>L202*K202</f>
        <v>0</v>
      </c>
      <c r="N202" s="187"/>
      <c r="O202" s="94"/>
      <c r="P202" s="72"/>
      <c r="W202" s="73"/>
      <c r="AP202" s="71" t="s">
        <v>96</v>
      </c>
      <c r="AQ202" s="71" t="s">
        <v>45</v>
      </c>
      <c r="AR202" s="74" t="s">
        <v>69</v>
      </c>
      <c r="AS202" s="74" t="s">
        <v>77</v>
      </c>
      <c r="AT202" s="74" t="s">
        <v>68</v>
      </c>
      <c r="AU202" s="71" t="s">
        <v>92</v>
      </c>
    </row>
    <row r="203" spans="2:47" s="6" customFormat="1" ht="30" customHeight="1">
      <c r="B203" s="90"/>
      <c r="C203" s="108"/>
      <c r="D203" s="149"/>
      <c r="E203" s="149"/>
      <c r="F203" s="202" t="s">
        <v>287</v>
      </c>
      <c r="G203" s="202"/>
      <c r="H203" s="202"/>
      <c r="I203" s="202"/>
      <c r="J203" s="150"/>
      <c r="K203" s="151"/>
      <c r="L203" s="140"/>
      <c r="M203" s="140"/>
      <c r="N203" s="187"/>
      <c r="O203" s="94"/>
      <c r="P203" s="72"/>
      <c r="W203" s="73"/>
      <c r="AP203" s="71"/>
      <c r="AQ203" s="71"/>
      <c r="AR203" s="74"/>
      <c r="AS203" s="74"/>
      <c r="AT203" s="74"/>
      <c r="AU203" s="71"/>
    </row>
    <row r="204" spans="2:47" s="6" customFormat="1" ht="15.75" customHeight="1">
      <c r="B204" s="90"/>
      <c r="C204" s="108">
        <v>62</v>
      </c>
      <c r="D204" s="100" t="s">
        <v>97</v>
      </c>
      <c r="E204" s="98" t="s">
        <v>126</v>
      </c>
      <c r="F204" s="213" t="s">
        <v>149</v>
      </c>
      <c r="G204" s="213"/>
      <c r="H204" s="213"/>
      <c r="I204" s="213"/>
      <c r="J204" s="145" t="s">
        <v>151</v>
      </c>
      <c r="K204" s="134">
        <v>3</v>
      </c>
      <c r="L204" s="135"/>
      <c r="M204" s="136">
        <f>L204*K204</f>
        <v>0</v>
      </c>
      <c r="N204" s="187"/>
      <c r="O204" s="94"/>
      <c r="P204" s="72"/>
      <c r="W204" s="73"/>
      <c r="AP204" s="71" t="s">
        <v>96</v>
      </c>
      <c r="AQ204" s="71" t="s">
        <v>45</v>
      </c>
      <c r="AR204" s="74" t="s">
        <v>69</v>
      </c>
      <c r="AS204" s="74" t="s">
        <v>77</v>
      </c>
      <c r="AT204" s="74" t="s">
        <v>68</v>
      </c>
      <c r="AU204" s="71" t="s">
        <v>92</v>
      </c>
    </row>
    <row r="205" spans="2:47" s="6" customFormat="1" ht="23.25" customHeight="1">
      <c r="B205" s="90"/>
      <c r="C205" s="108"/>
      <c r="D205" s="100"/>
      <c r="E205" s="98"/>
      <c r="F205" s="214" t="s">
        <v>262</v>
      </c>
      <c r="G205" s="214"/>
      <c r="H205" s="214"/>
      <c r="I205" s="214"/>
      <c r="J205" s="145"/>
      <c r="K205" s="134"/>
      <c r="L205" s="135"/>
      <c r="M205" s="136"/>
      <c r="N205" s="187"/>
      <c r="O205" s="94"/>
      <c r="P205" s="72"/>
      <c r="W205" s="73"/>
      <c r="AP205" s="71"/>
      <c r="AQ205" s="71"/>
      <c r="AR205" s="74"/>
      <c r="AS205" s="74"/>
      <c r="AT205" s="74"/>
      <c r="AU205" s="71"/>
    </row>
    <row r="206" spans="2:47" s="249" customFormat="1" ht="15.75" customHeight="1">
      <c r="B206" s="272"/>
      <c r="C206" s="251">
        <v>63</v>
      </c>
      <c r="D206" s="273" t="s">
        <v>97</v>
      </c>
      <c r="E206" s="273" t="s">
        <v>296</v>
      </c>
      <c r="F206" s="274" t="s">
        <v>140</v>
      </c>
      <c r="G206" s="275"/>
      <c r="H206" s="275"/>
      <c r="I206" s="275"/>
      <c r="J206" s="276" t="s">
        <v>151</v>
      </c>
      <c r="K206" s="277">
        <v>3</v>
      </c>
      <c r="L206" s="278"/>
      <c r="M206" s="278">
        <f>L206*K206</f>
        <v>0</v>
      </c>
      <c r="N206" s="279"/>
      <c r="O206" s="280"/>
      <c r="P206" s="281"/>
      <c r="W206" s="282"/>
      <c r="AP206" s="283" t="s">
        <v>96</v>
      </c>
      <c r="AQ206" s="283" t="s">
        <v>45</v>
      </c>
      <c r="AR206" s="284" t="s">
        <v>94</v>
      </c>
      <c r="AS206" s="284" t="s">
        <v>77</v>
      </c>
      <c r="AT206" s="284" t="s">
        <v>45</v>
      </c>
      <c r="AU206" s="283" t="s">
        <v>92</v>
      </c>
    </row>
    <row r="207" spans="2:47" s="249" customFormat="1" ht="32.25" customHeight="1">
      <c r="B207" s="272"/>
      <c r="C207" s="251"/>
      <c r="D207" s="273"/>
      <c r="E207" s="273"/>
      <c r="F207" s="202" t="s">
        <v>288</v>
      </c>
      <c r="G207" s="202"/>
      <c r="H207" s="202"/>
      <c r="I207" s="202"/>
      <c r="J207" s="276"/>
      <c r="K207" s="277"/>
      <c r="L207" s="278"/>
      <c r="M207" s="278"/>
      <c r="N207" s="279"/>
      <c r="O207" s="280"/>
      <c r="P207" s="285"/>
      <c r="W207" s="282"/>
      <c r="AP207" s="283"/>
      <c r="AQ207" s="283"/>
      <c r="AR207" s="284"/>
      <c r="AS207" s="284"/>
      <c r="AT207" s="284"/>
      <c r="AU207" s="283"/>
    </row>
    <row r="208" spans="2:59" s="6" customFormat="1" ht="27" customHeight="1">
      <c r="B208" s="89"/>
      <c r="C208" s="108">
        <v>64</v>
      </c>
      <c r="D208" s="149" t="s">
        <v>97</v>
      </c>
      <c r="E208" s="149" t="s">
        <v>299</v>
      </c>
      <c r="F208" s="87" t="s">
        <v>141</v>
      </c>
      <c r="G208" s="109"/>
      <c r="H208" s="109"/>
      <c r="I208" s="109"/>
      <c r="J208" s="150" t="s">
        <v>151</v>
      </c>
      <c r="K208" s="151">
        <v>3</v>
      </c>
      <c r="L208" s="140"/>
      <c r="M208" s="140">
        <f>L208*K208</f>
        <v>0</v>
      </c>
      <c r="N208" s="187"/>
      <c r="O208" s="93"/>
      <c r="P208" s="66"/>
      <c r="Q208" s="67" t="s">
        <v>56</v>
      </c>
      <c r="T208" s="68">
        <v>0</v>
      </c>
      <c r="U208" s="68">
        <f>$T$208*$K$208</f>
        <v>0</v>
      </c>
      <c r="V208" s="68">
        <v>0</v>
      </c>
      <c r="W208" s="69">
        <f>$V$208*$K$208</f>
        <v>0</v>
      </c>
      <c r="AN208" s="38" t="s">
        <v>94</v>
      </c>
      <c r="AP208" s="38" t="s">
        <v>93</v>
      </c>
      <c r="AQ208" s="38" t="s">
        <v>45</v>
      </c>
      <c r="AU208" s="6" t="s">
        <v>92</v>
      </c>
      <c r="BA208" s="70" t="e">
        <f>IF($Q$208="základní",#REF!,0)</f>
        <v>#REF!</v>
      </c>
      <c r="BB208" s="70">
        <f>IF($Q$208="snížená",#REF!,0)</f>
        <v>0</v>
      </c>
      <c r="BC208" s="70">
        <f>IF($Q$208="zákl. přenesená",#REF!,0)</f>
        <v>0</v>
      </c>
      <c r="BD208" s="70">
        <f>IF($Q$208="sníž. přenesená",#REF!,0)</f>
        <v>0</v>
      </c>
      <c r="BE208" s="70">
        <f>IF($Q$208="nulová",#REF!,0)</f>
        <v>0</v>
      </c>
      <c r="BF208" s="38" t="s">
        <v>45</v>
      </c>
      <c r="BG208" s="70">
        <f>ROUND($L$208*$K$208,2)</f>
        <v>0</v>
      </c>
    </row>
    <row r="209" spans="2:59" s="6" customFormat="1" ht="21.75" customHeight="1">
      <c r="B209" s="89"/>
      <c r="C209" s="108"/>
      <c r="D209" s="149"/>
      <c r="E209" s="149"/>
      <c r="F209" s="202" t="s">
        <v>287</v>
      </c>
      <c r="G209" s="202"/>
      <c r="H209" s="202"/>
      <c r="I209" s="202"/>
      <c r="J209" s="150"/>
      <c r="K209" s="151"/>
      <c r="L209" s="140"/>
      <c r="M209" s="140"/>
      <c r="N209" s="187"/>
      <c r="O209" s="93"/>
      <c r="P209" s="125"/>
      <c r="Q209" s="67"/>
      <c r="T209" s="68"/>
      <c r="U209" s="68"/>
      <c r="V209" s="68"/>
      <c r="W209" s="69"/>
      <c r="AN209" s="38"/>
      <c r="AP209" s="38"/>
      <c r="AQ209" s="38"/>
      <c r="BA209" s="70"/>
      <c r="BB209" s="70"/>
      <c r="BC209" s="70"/>
      <c r="BD209" s="70"/>
      <c r="BE209" s="70"/>
      <c r="BF209" s="38"/>
      <c r="BG209" s="70"/>
    </row>
    <row r="210" spans="2:43" s="6" customFormat="1" ht="27" customHeight="1">
      <c r="B210" s="89"/>
      <c r="C210" s="108">
        <v>65</v>
      </c>
      <c r="D210" s="149" t="s">
        <v>97</v>
      </c>
      <c r="E210" s="149" t="s">
        <v>300</v>
      </c>
      <c r="F210" s="87" t="s">
        <v>142</v>
      </c>
      <c r="G210" s="109"/>
      <c r="H210" s="109"/>
      <c r="I210" s="109"/>
      <c r="J210" s="150" t="s">
        <v>152</v>
      </c>
      <c r="K210" s="151">
        <v>1</v>
      </c>
      <c r="L210" s="140"/>
      <c r="M210" s="140">
        <f>L210*K210</f>
        <v>0</v>
      </c>
      <c r="N210" s="187"/>
      <c r="O210" s="93"/>
      <c r="P210" s="30"/>
      <c r="W210" s="31"/>
      <c r="AP210" s="6" t="s">
        <v>95</v>
      </c>
      <c r="AQ210" s="6" t="s">
        <v>45</v>
      </c>
    </row>
    <row r="211" spans="2:23" s="6" customFormat="1" ht="18.75" customHeight="1">
      <c r="B211" s="89"/>
      <c r="C211" s="108"/>
      <c r="D211" s="149"/>
      <c r="E211" s="149"/>
      <c r="F211" s="202" t="s">
        <v>287</v>
      </c>
      <c r="G211" s="202"/>
      <c r="H211" s="202"/>
      <c r="I211" s="202"/>
      <c r="J211" s="150"/>
      <c r="K211" s="151"/>
      <c r="L211" s="140"/>
      <c r="M211" s="140"/>
      <c r="N211" s="187"/>
      <c r="O211" s="93"/>
      <c r="P211" s="30"/>
      <c r="W211" s="31"/>
    </row>
    <row r="212" spans="2:47" s="6" customFormat="1" ht="15.75" customHeight="1">
      <c r="B212" s="147"/>
      <c r="C212" s="108">
        <v>66</v>
      </c>
      <c r="D212" s="149" t="s">
        <v>97</v>
      </c>
      <c r="E212" s="149" t="s">
        <v>301</v>
      </c>
      <c r="F212" s="87" t="s">
        <v>144</v>
      </c>
      <c r="G212" s="109"/>
      <c r="H212" s="109"/>
      <c r="I212" s="109"/>
      <c r="J212" s="150" t="s">
        <v>151</v>
      </c>
      <c r="K212" s="151">
        <v>12</v>
      </c>
      <c r="L212" s="140"/>
      <c r="M212" s="140">
        <f>L212*K212</f>
        <v>0</v>
      </c>
      <c r="N212" s="187"/>
      <c r="O212" s="148"/>
      <c r="P212" s="80"/>
      <c r="W212" s="81"/>
      <c r="AP212" s="79" t="s">
        <v>96</v>
      </c>
      <c r="AQ212" s="79" t="s">
        <v>45</v>
      </c>
      <c r="AR212" s="82" t="s">
        <v>45</v>
      </c>
      <c r="AS212" s="82" t="s">
        <v>77</v>
      </c>
      <c r="AT212" s="82" t="s">
        <v>68</v>
      </c>
      <c r="AU212" s="79" t="s">
        <v>92</v>
      </c>
    </row>
    <row r="213" spans="2:47" s="6" customFormat="1" ht="21.75" customHeight="1">
      <c r="B213" s="147"/>
      <c r="C213" s="108"/>
      <c r="D213" s="149"/>
      <c r="E213" s="149"/>
      <c r="F213" s="202" t="s">
        <v>289</v>
      </c>
      <c r="G213" s="202"/>
      <c r="H213" s="202"/>
      <c r="I213" s="202"/>
      <c r="J213" s="150"/>
      <c r="K213" s="151"/>
      <c r="L213" s="140"/>
      <c r="M213" s="140"/>
      <c r="N213" s="187"/>
      <c r="O213" s="148"/>
      <c r="P213" s="80"/>
      <c r="W213" s="81"/>
      <c r="AP213" s="79"/>
      <c r="AQ213" s="79"/>
      <c r="AR213" s="82"/>
      <c r="AS213" s="82"/>
      <c r="AT213" s="82"/>
      <c r="AU213" s="79"/>
    </row>
    <row r="214" spans="2:47" s="6" customFormat="1" ht="29.25" customHeight="1">
      <c r="B214" s="90"/>
      <c r="C214" s="108">
        <v>67</v>
      </c>
      <c r="D214" s="149" t="s">
        <v>97</v>
      </c>
      <c r="E214" s="149" t="s">
        <v>302</v>
      </c>
      <c r="F214" s="87" t="s">
        <v>147</v>
      </c>
      <c r="G214" s="109"/>
      <c r="H214" s="109"/>
      <c r="I214" s="109"/>
      <c r="J214" s="150" t="s">
        <v>151</v>
      </c>
      <c r="K214" s="151">
        <v>1</v>
      </c>
      <c r="L214" s="140"/>
      <c r="M214" s="140">
        <f>L214*K214</f>
        <v>0</v>
      </c>
      <c r="N214" s="187"/>
      <c r="O214" s="94"/>
      <c r="P214" s="72"/>
      <c r="W214" s="73"/>
      <c r="AP214" s="71" t="s">
        <v>96</v>
      </c>
      <c r="AQ214" s="71" t="s">
        <v>45</v>
      </c>
      <c r="AR214" s="74" t="s">
        <v>69</v>
      </c>
      <c r="AS214" s="74" t="s">
        <v>77</v>
      </c>
      <c r="AT214" s="74" t="s">
        <v>68</v>
      </c>
      <c r="AU214" s="71" t="s">
        <v>92</v>
      </c>
    </row>
    <row r="215" spans="2:47" s="6" customFormat="1" ht="23.25" customHeight="1">
      <c r="B215" s="90"/>
      <c r="C215" s="108"/>
      <c r="D215" s="149"/>
      <c r="E215" s="149"/>
      <c r="F215" s="202" t="s">
        <v>297</v>
      </c>
      <c r="G215" s="202"/>
      <c r="H215" s="202"/>
      <c r="I215" s="202"/>
      <c r="J215" s="150"/>
      <c r="K215" s="151"/>
      <c r="L215" s="140"/>
      <c r="M215" s="140"/>
      <c r="N215" s="187"/>
      <c r="O215" s="94"/>
      <c r="P215" s="72"/>
      <c r="W215" s="73"/>
      <c r="AP215" s="71"/>
      <c r="AQ215" s="71"/>
      <c r="AR215" s="74"/>
      <c r="AS215" s="74"/>
      <c r="AT215" s="74"/>
      <c r="AU215" s="71"/>
    </row>
    <row r="216" spans="2:47" s="6" customFormat="1" ht="15.75" customHeight="1">
      <c r="B216" s="90"/>
      <c r="C216" s="108">
        <v>68</v>
      </c>
      <c r="D216" s="149" t="s">
        <v>97</v>
      </c>
      <c r="E216" s="149" t="s">
        <v>303</v>
      </c>
      <c r="F216" s="87" t="s">
        <v>149</v>
      </c>
      <c r="G216" s="109"/>
      <c r="H216" s="109"/>
      <c r="I216" s="109"/>
      <c r="J216" s="150" t="s">
        <v>151</v>
      </c>
      <c r="K216" s="151">
        <v>3</v>
      </c>
      <c r="L216" s="140"/>
      <c r="M216" s="140">
        <f>L216*K216</f>
        <v>0</v>
      </c>
      <c r="N216" s="187"/>
      <c r="O216" s="94"/>
      <c r="P216" s="72"/>
      <c r="W216" s="73"/>
      <c r="AP216" s="71" t="s">
        <v>96</v>
      </c>
      <c r="AQ216" s="71" t="s">
        <v>45</v>
      </c>
      <c r="AR216" s="74" t="s">
        <v>69</v>
      </c>
      <c r="AS216" s="74" t="s">
        <v>77</v>
      </c>
      <c r="AT216" s="74" t="s">
        <v>68</v>
      </c>
      <c r="AU216" s="71" t="s">
        <v>92</v>
      </c>
    </row>
    <row r="217" spans="2:47" s="6" customFormat="1" ht="41.25" customHeight="1">
      <c r="B217" s="90"/>
      <c r="C217" s="108"/>
      <c r="D217" s="149"/>
      <c r="E217" s="149"/>
      <c r="F217" s="202" t="s">
        <v>298</v>
      </c>
      <c r="G217" s="202"/>
      <c r="H217" s="202"/>
      <c r="I217" s="202"/>
      <c r="J217" s="150"/>
      <c r="K217" s="151"/>
      <c r="L217" s="140"/>
      <c r="M217" s="140"/>
      <c r="N217" s="187"/>
      <c r="O217" s="94"/>
      <c r="P217" s="72"/>
      <c r="W217" s="73"/>
      <c r="AP217" s="71"/>
      <c r="AQ217" s="71"/>
      <c r="AR217" s="74"/>
      <c r="AS217" s="74"/>
      <c r="AT217" s="74"/>
      <c r="AU217" s="71"/>
    </row>
    <row r="218" spans="2:59" s="6" customFormat="1" ht="27" customHeight="1">
      <c r="B218" s="89"/>
      <c r="C218" s="108">
        <v>69</v>
      </c>
      <c r="D218" s="149" t="s">
        <v>97</v>
      </c>
      <c r="E218" s="149" t="s">
        <v>168</v>
      </c>
      <c r="F218" s="87" t="s">
        <v>161</v>
      </c>
      <c r="G218" s="109"/>
      <c r="H218" s="109"/>
      <c r="I218" s="109"/>
      <c r="J218" s="150" t="s">
        <v>150</v>
      </c>
      <c r="K218" s="151">
        <v>32</v>
      </c>
      <c r="L218" s="140"/>
      <c r="M218" s="140">
        <f>L218*K218</f>
        <v>0</v>
      </c>
      <c r="N218" s="187"/>
      <c r="O218" s="93"/>
      <c r="P218" s="66"/>
      <c r="Q218" s="67" t="s">
        <v>56</v>
      </c>
      <c r="T218" s="68">
        <v>0</v>
      </c>
      <c r="U218" s="68">
        <f>$T$218*$K$218</f>
        <v>0</v>
      </c>
      <c r="V218" s="68">
        <v>0</v>
      </c>
      <c r="W218" s="69">
        <f>$V$218*$K$218</f>
        <v>0</v>
      </c>
      <c r="AN218" s="38" t="s">
        <v>94</v>
      </c>
      <c r="AP218" s="38" t="s">
        <v>93</v>
      </c>
      <c r="AQ218" s="38" t="s">
        <v>45</v>
      </c>
      <c r="AU218" s="38" t="s">
        <v>92</v>
      </c>
      <c r="BA218" s="70" t="e">
        <f>IF($Q$218="základní",#REF!,0)</f>
        <v>#REF!</v>
      </c>
      <c r="BB218" s="70">
        <f>IF($Q$218="snížená",#REF!,0)</f>
        <v>0</v>
      </c>
      <c r="BC218" s="70">
        <f>IF($Q$218="zákl. přenesená",#REF!,0)</f>
        <v>0</v>
      </c>
      <c r="BD218" s="70">
        <f>IF($Q$218="sníž. přenesená",#REF!,0)</f>
        <v>0</v>
      </c>
      <c r="BE218" s="70">
        <f>IF($Q$218="nulová",#REF!,0)</f>
        <v>0</v>
      </c>
      <c r="BF218" s="38" t="s">
        <v>45</v>
      </c>
      <c r="BG218" s="70">
        <f>ROUND($L$218*$K$218,2)</f>
        <v>0</v>
      </c>
    </row>
    <row r="219" spans="2:59" s="6" customFormat="1" ht="35.25" customHeight="1">
      <c r="B219" s="89"/>
      <c r="C219" s="108"/>
      <c r="D219" s="149"/>
      <c r="E219" s="149"/>
      <c r="F219" s="206" t="s">
        <v>304</v>
      </c>
      <c r="G219" s="206"/>
      <c r="H219" s="206"/>
      <c r="I219" s="206"/>
      <c r="J219" s="150"/>
      <c r="K219" s="151"/>
      <c r="L219" s="140"/>
      <c r="M219" s="140"/>
      <c r="N219" s="187"/>
      <c r="O219" s="93"/>
      <c r="P219" s="125"/>
      <c r="Q219" s="67"/>
      <c r="T219" s="68"/>
      <c r="U219" s="68"/>
      <c r="V219" s="68"/>
      <c r="W219" s="69"/>
      <c r="AN219" s="38"/>
      <c r="AP219" s="38"/>
      <c r="AQ219" s="38"/>
      <c r="AU219" s="38"/>
      <c r="BA219" s="70"/>
      <c r="BB219" s="70"/>
      <c r="BC219" s="70"/>
      <c r="BD219" s="70"/>
      <c r="BE219" s="70"/>
      <c r="BF219" s="38"/>
      <c r="BG219" s="70"/>
    </row>
    <row r="220" spans="2:43" s="6" customFormat="1" ht="27" customHeight="1">
      <c r="B220" s="89"/>
      <c r="C220" s="108">
        <v>70</v>
      </c>
      <c r="D220" s="149" t="s">
        <v>97</v>
      </c>
      <c r="E220" s="149" t="s">
        <v>1</v>
      </c>
      <c r="F220" s="87" t="s">
        <v>170</v>
      </c>
      <c r="G220" s="109"/>
      <c r="H220" s="109"/>
      <c r="I220" s="109"/>
      <c r="J220" s="150" t="s">
        <v>97</v>
      </c>
      <c r="K220" s="151">
        <v>20</v>
      </c>
      <c r="L220" s="140"/>
      <c r="M220" s="140">
        <f>L220*K220</f>
        <v>0</v>
      </c>
      <c r="N220" s="187"/>
      <c r="O220" s="93"/>
      <c r="P220" s="30"/>
      <c r="W220" s="31"/>
      <c r="AP220" s="6" t="s">
        <v>95</v>
      </c>
      <c r="AQ220" s="6" t="s">
        <v>45</v>
      </c>
    </row>
    <row r="221" spans="2:23" s="6" customFormat="1" ht="27" customHeight="1">
      <c r="B221" s="89"/>
      <c r="C221" s="108"/>
      <c r="D221" s="149"/>
      <c r="E221" s="149"/>
      <c r="F221" s="202" t="s">
        <v>0</v>
      </c>
      <c r="G221" s="202"/>
      <c r="H221" s="202"/>
      <c r="I221" s="202"/>
      <c r="J221" s="150"/>
      <c r="K221" s="151"/>
      <c r="L221" s="140"/>
      <c r="M221" s="140"/>
      <c r="N221" s="187"/>
      <c r="O221" s="93"/>
      <c r="P221" s="30"/>
      <c r="W221" s="31"/>
    </row>
    <row r="222" spans="2:47" s="6" customFormat="1" ht="15.75" customHeight="1">
      <c r="B222" s="90"/>
      <c r="C222" s="108">
        <v>71</v>
      </c>
      <c r="D222" s="149" t="s">
        <v>97</v>
      </c>
      <c r="E222" s="149" t="s">
        <v>2</v>
      </c>
      <c r="F222" s="87" t="s">
        <v>171</v>
      </c>
      <c r="G222" s="109"/>
      <c r="H222" s="109"/>
      <c r="I222" s="109"/>
      <c r="J222" s="150" t="s">
        <v>97</v>
      </c>
      <c r="K222" s="151">
        <v>10</v>
      </c>
      <c r="L222" s="140"/>
      <c r="M222" s="140">
        <f>L222*K222</f>
        <v>0</v>
      </c>
      <c r="N222" s="187"/>
      <c r="O222" s="94"/>
      <c r="P222" s="72"/>
      <c r="W222" s="73"/>
      <c r="AP222" s="71" t="s">
        <v>96</v>
      </c>
      <c r="AQ222" s="71" t="s">
        <v>45</v>
      </c>
      <c r="AR222" s="74" t="s">
        <v>69</v>
      </c>
      <c r="AS222" s="74" t="s">
        <v>77</v>
      </c>
      <c r="AT222" s="74" t="s">
        <v>68</v>
      </c>
      <c r="AU222" s="71" t="s">
        <v>92</v>
      </c>
    </row>
    <row r="223" spans="2:47" s="6" customFormat="1" ht="32.25" customHeight="1">
      <c r="B223" s="90"/>
      <c r="C223" s="108"/>
      <c r="D223" s="149"/>
      <c r="E223" s="149"/>
      <c r="F223" s="202" t="s">
        <v>0</v>
      </c>
      <c r="G223" s="202"/>
      <c r="H223" s="202"/>
      <c r="I223" s="202"/>
      <c r="J223" s="150"/>
      <c r="K223" s="151"/>
      <c r="L223" s="140"/>
      <c r="M223" s="140"/>
      <c r="N223" s="187"/>
      <c r="O223" s="94"/>
      <c r="P223" s="72"/>
      <c r="W223" s="73"/>
      <c r="AP223" s="71"/>
      <c r="AQ223" s="71"/>
      <c r="AR223" s="74"/>
      <c r="AS223" s="74"/>
      <c r="AT223" s="74"/>
      <c r="AU223" s="71"/>
    </row>
    <row r="224" spans="2:47" s="6" customFormat="1" ht="15.75" customHeight="1">
      <c r="B224" s="91"/>
      <c r="C224" s="108">
        <v>72</v>
      </c>
      <c r="D224" s="149" t="s">
        <v>97</v>
      </c>
      <c r="E224" s="149" t="s">
        <v>3</v>
      </c>
      <c r="F224" s="87" t="s">
        <v>172</v>
      </c>
      <c r="G224" s="109"/>
      <c r="H224" s="109"/>
      <c r="I224" s="109"/>
      <c r="J224" s="150" t="s">
        <v>97</v>
      </c>
      <c r="K224" s="151">
        <v>10</v>
      </c>
      <c r="L224" s="140"/>
      <c r="M224" s="140">
        <f>L224*K224</f>
        <v>0</v>
      </c>
      <c r="N224" s="187"/>
      <c r="O224" s="95"/>
      <c r="P224" s="76"/>
      <c r="W224" s="77"/>
      <c r="AP224" s="75" t="s">
        <v>96</v>
      </c>
      <c r="AQ224" s="75" t="s">
        <v>45</v>
      </c>
      <c r="AR224" s="78" t="s">
        <v>94</v>
      </c>
      <c r="AS224" s="78" t="s">
        <v>77</v>
      </c>
      <c r="AT224" s="78" t="s">
        <v>45</v>
      </c>
      <c r="AU224" s="75" t="s">
        <v>92</v>
      </c>
    </row>
    <row r="225" spans="2:47" s="6" customFormat="1" ht="39" customHeight="1">
      <c r="B225" s="91"/>
      <c r="C225" s="108"/>
      <c r="D225" s="149"/>
      <c r="E225" s="149"/>
      <c r="F225" s="202" t="s">
        <v>5</v>
      </c>
      <c r="G225" s="202"/>
      <c r="H225" s="202"/>
      <c r="I225" s="202"/>
      <c r="J225" s="150"/>
      <c r="K225" s="151"/>
      <c r="L225" s="140"/>
      <c r="M225" s="140"/>
      <c r="N225" s="187"/>
      <c r="O225" s="95"/>
      <c r="P225" s="127"/>
      <c r="W225" s="77"/>
      <c r="AP225" s="75"/>
      <c r="AQ225" s="75"/>
      <c r="AR225" s="78"/>
      <c r="AS225" s="78"/>
      <c r="AT225" s="78"/>
      <c r="AU225" s="75"/>
    </row>
    <row r="226" spans="2:59" s="6" customFormat="1" ht="27" customHeight="1">
      <c r="B226" s="89"/>
      <c r="C226" s="108">
        <v>73</v>
      </c>
      <c r="D226" s="149" t="s">
        <v>97</v>
      </c>
      <c r="E226" s="149" t="s">
        <v>6</v>
      </c>
      <c r="F226" s="87" t="s">
        <v>173</v>
      </c>
      <c r="G226" s="109"/>
      <c r="H226" s="109"/>
      <c r="I226" s="109"/>
      <c r="J226" s="150" t="s">
        <v>97</v>
      </c>
      <c r="K226" s="151">
        <v>20</v>
      </c>
      <c r="L226" s="140"/>
      <c r="M226" s="140">
        <f>L226*K226</f>
        <v>0</v>
      </c>
      <c r="N226" s="187"/>
      <c r="O226" s="93"/>
      <c r="P226" s="66"/>
      <c r="Q226" s="67" t="s">
        <v>56</v>
      </c>
      <c r="T226" s="68">
        <v>0</v>
      </c>
      <c r="U226" s="68">
        <f>$T$226*$K$226</f>
        <v>0</v>
      </c>
      <c r="V226" s="68">
        <v>0</v>
      </c>
      <c r="W226" s="69">
        <f>$V$226*$K$226</f>
        <v>0</v>
      </c>
      <c r="AN226" s="38" t="s">
        <v>94</v>
      </c>
      <c r="AP226" s="38" t="s">
        <v>93</v>
      </c>
      <c r="AQ226" s="38" t="s">
        <v>45</v>
      </c>
      <c r="AU226" s="6" t="s">
        <v>92</v>
      </c>
      <c r="BA226" s="70" t="e">
        <f>IF($Q$226="základní",#REF!,0)</f>
        <v>#REF!</v>
      </c>
      <c r="BB226" s="70">
        <f>IF($Q$226="snížená",#REF!,0)</f>
        <v>0</v>
      </c>
      <c r="BC226" s="70">
        <f>IF($Q$226="zákl. přenesená",#REF!,0)</f>
        <v>0</v>
      </c>
      <c r="BD226" s="70">
        <f>IF($Q$226="sníž. přenesená",#REF!,0)</f>
        <v>0</v>
      </c>
      <c r="BE226" s="70">
        <f>IF($Q$226="nulová",#REF!,0)</f>
        <v>0</v>
      </c>
      <c r="BF226" s="38" t="s">
        <v>45</v>
      </c>
      <c r="BG226" s="70">
        <f>ROUND($L$226*$K$226,2)</f>
        <v>0</v>
      </c>
    </row>
    <row r="227" spans="2:59" s="6" customFormat="1" ht="37.5" customHeight="1">
      <c r="B227" s="89"/>
      <c r="C227" s="108"/>
      <c r="D227" s="149"/>
      <c r="E227" s="149"/>
      <c r="F227" s="202" t="s">
        <v>286</v>
      </c>
      <c r="G227" s="202"/>
      <c r="H227" s="202"/>
      <c r="I227" s="202"/>
      <c r="J227" s="150"/>
      <c r="K227" s="151"/>
      <c r="L227" s="140"/>
      <c r="M227" s="140"/>
      <c r="N227" s="187"/>
      <c r="O227" s="93"/>
      <c r="P227" s="125"/>
      <c r="Q227" s="67"/>
      <c r="T227" s="68"/>
      <c r="U227" s="68"/>
      <c r="V227" s="68"/>
      <c r="W227" s="69"/>
      <c r="AN227" s="38"/>
      <c r="AP227" s="38"/>
      <c r="AQ227" s="38"/>
      <c r="BA227" s="70"/>
      <c r="BB227" s="70"/>
      <c r="BC227" s="70"/>
      <c r="BD227" s="70"/>
      <c r="BE227" s="70"/>
      <c r="BF227" s="38"/>
      <c r="BG227" s="70"/>
    </row>
    <row r="228" spans="2:43" s="6" customFormat="1" ht="27" customHeight="1">
      <c r="B228" s="89"/>
      <c r="C228" s="108">
        <v>74</v>
      </c>
      <c r="D228" s="149" t="s">
        <v>97</v>
      </c>
      <c r="E228" s="149" t="s">
        <v>7</v>
      </c>
      <c r="F228" s="87" t="s">
        <v>174</v>
      </c>
      <c r="G228" s="109"/>
      <c r="H228" s="109"/>
      <c r="I228" s="109"/>
      <c r="J228" s="150" t="s">
        <v>205</v>
      </c>
      <c r="K228" s="151">
        <v>14.4</v>
      </c>
      <c r="L228" s="140"/>
      <c r="M228" s="140">
        <f>L228*K228</f>
        <v>0</v>
      </c>
      <c r="N228" s="187"/>
      <c r="O228" s="93"/>
      <c r="P228" s="30"/>
      <c r="W228" s="31"/>
      <c r="AP228" s="6" t="s">
        <v>95</v>
      </c>
      <c r="AQ228" s="6" t="s">
        <v>45</v>
      </c>
    </row>
    <row r="229" spans="2:23" s="6" customFormat="1" ht="27" customHeight="1">
      <c r="B229" s="89"/>
      <c r="C229" s="108"/>
      <c r="D229" s="149"/>
      <c r="E229" s="149"/>
      <c r="F229" s="202" t="s">
        <v>8</v>
      </c>
      <c r="G229" s="202"/>
      <c r="H229" s="202"/>
      <c r="I229" s="202"/>
      <c r="J229" s="150"/>
      <c r="K229" s="151"/>
      <c r="L229" s="140"/>
      <c r="M229" s="140"/>
      <c r="N229" s="187"/>
      <c r="O229" s="93"/>
      <c r="P229" s="30"/>
      <c r="W229" s="31"/>
    </row>
    <row r="230" spans="2:47" s="6" customFormat="1" ht="15.75" customHeight="1">
      <c r="B230" s="90"/>
      <c r="C230" s="108">
        <v>75</v>
      </c>
      <c r="D230" s="149" t="s">
        <v>97</v>
      </c>
      <c r="E230" s="149" t="s">
        <v>9</v>
      </c>
      <c r="F230" s="87" t="s">
        <v>175</v>
      </c>
      <c r="G230" s="109"/>
      <c r="H230" s="109"/>
      <c r="I230" s="109"/>
      <c r="J230" s="150" t="s">
        <v>151</v>
      </c>
      <c r="K230" s="151">
        <v>3</v>
      </c>
      <c r="L230" s="140"/>
      <c r="M230" s="140">
        <f>L230*K230</f>
        <v>0</v>
      </c>
      <c r="N230" s="187"/>
      <c r="O230" s="94"/>
      <c r="P230" s="72"/>
      <c r="W230" s="73"/>
      <c r="AP230" s="71" t="s">
        <v>96</v>
      </c>
      <c r="AQ230" s="71" t="s">
        <v>45</v>
      </c>
      <c r="AR230" s="74" t="s">
        <v>69</v>
      </c>
      <c r="AS230" s="74" t="s">
        <v>77</v>
      </c>
      <c r="AT230" s="74" t="s">
        <v>68</v>
      </c>
      <c r="AU230" s="71" t="s">
        <v>92</v>
      </c>
    </row>
    <row r="231" spans="2:47" s="6" customFormat="1" ht="25.5" customHeight="1">
      <c r="B231" s="90"/>
      <c r="C231" s="108"/>
      <c r="D231" s="149"/>
      <c r="E231" s="149"/>
      <c r="F231" s="202" t="s">
        <v>286</v>
      </c>
      <c r="G231" s="202"/>
      <c r="H231" s="202"/>
      <c r="I231" s="202"/>
      <c r="J231" s="150"/>
      <c r="K231" s="151"/>
      <c r="L231" s="140"/>
      <c r="M231" s="140"/>
      <c r="N231" s="187"/>
      <c r="O231" s="94"/>
      <c r="P231" s="72"/>
      <c r="W231" s="73"/>
      <c r="AP231" s="71"/>
      <c r="AQ231" s="71"/>
      <c r="AR231" s="74"/>
      <c r="AS231" s="74"/>
      <c r="AT231" s="74"/>
      <c r="AU231" s="71"/>
    </row>
    <row r="232" spans="2:47" s="6" customFormat="1" ht="15.75" customHeight="1">
      <c r="B232" s="91"/>
      <c r="C232" s="108">
        <v>76</v>
      </c>
      <c r="D232" s="149" t="s">
        <v>97</v>
      </c>
      <c r="E232" s="149" t="s">
        <v>14</v>
      </c>
      <c r="F232" s="87" t="s">
        <v>176</v>
      </c>
      <c r="G232" s="109"/>
      <c r="H232" s="109"/>
      <c r="I232" s="109"/>
      <c r="J232" s="150" t="s">
        <v>151</v>
      </c>
      <c r="K232" s="151">
        <v>3</v>
      </c>
      <c r="L232" s="140"/>
      <c r="M232" s="140">
        <f>L232*K232</f>
        <v>0</v>
      </c>
      <c r="N232" s="187"/>
      <c r="O232" s="95"/>
      <c r="P232" s="76"/>
      <c r="W232" s="77"/>
      <c r="AP232" s="75" t="s">
        <v>96</v>
      </c>
      <c r="AQ232" s="75" t="s">
        <v>45</v>
      </c>
      <c r="AR232" s="78" t="s">
        <v>94</v>
      </c>
      <c r="AS232" s="78" t="s">
        <v>77</v>
      </c>
      <c r="AT232" s="78" t="s">
        <v>45</v>
      </c>
      <c r="AU232" s="75" t="s">
        <v>92</v>
      </c>
    </row>
    <row r="233" spans="2:47" s="6" customFormat="1" ht="23.25" customHeight="1">
      <c r="B233" s="91"/>
      <c r="C233" s="108"/>
      <c r="D233" s="149"/>
      <c r="E233" s="149"/>
      <c r="F233" s="202" t="s">
        <v>5</v>
      </c>
      <c r="G233" s="202"/>
      <c r="H233" s="202"/>
      <c r="I233" s="202"/>
      <c r="J233" s="150"/>
      <c r="K233" s="151"/>
      <c r="L233" s="140"/>
      <c r="M233" s="140"/>
      <c r="N233" s="187"/>
      <c r="O233" s="95"/>
      <c r="P233" s="127"/>
      <c r="W233" s="77"/>
      <c r="AP233" s="75"/>
      <c r="AQ233" s="75"/>
      <c r="AR233" s="78"/>
      <c r="AS233" s="78"/>
      <c r="AT233" s="78"/>
      <c r="AU233" s="75"/>
    </row>
    <row r="234" spans="2:59" s="6" customFormat="1" ht="27" customHeight="1">
      <c r="B234" s="89"/>
      <c r="C234" s="108">
        <v>77</v>
      </c>
      <c r="D234" s="149" t="s">
        <v>97</v>
      </c>
      <c r="E234" s="149" t="s">
        <v>15</v>
      </c>
      <c r="F234" s="87" t="s">
        <v>177</v>
      </c>
      <c r="G234" s="109"/>
      <c r="H234" s="109"/>
      <c r="I234" s="109"/>
      <c r="J234" s="150" t="s">
        <v>97</v>
      </c>
      <c r="K234" s="151">
        <v>20</v>
      </c>
      <c r="L234" s="140"/>
      <c r="M234" s="140">
        <f>L234*K234</f>
        <v>0</v>
      </c>
      <c r="N234" s="187"/>
      <c r="O234" s="93"/>
      <c r="P234" s="66"/>
      <c r="Q234" s="67" t="s">
        <v>56</v>
      </c>
      <c r="T234" s="68">
        <v>0</v>
      </c>
      <c r="U234" s="68">
        <f>$T$234*$K$234</f>
        <v>0</v>
      </c>
      <c r="V234" s="68">
        <v>0</v>
      </c>
      <c r="W234" s="69">
        <f>$V$234*$K$234</f>
        <v>0</v>
      </c>
      <c r="AN234" s="38" t="s">
        <v>94</v>
      </c>
      <c r="AP234" s="38" t="s">
        <v>93</v>
      </c>
      <c r="AQ234" s="38" t="s">
        <v>45</v>
      </c>
      <c r="AU234" s="6" t="s">
        <v>92</v>
      </c>
      <c r="BA234" s="70" t="e">
        <f>IF($Q$234="základní",#REF!,0)</f>
        <v>#REF!</v>
      </c>
      <c r="BB234" s="70">
        <f>IF($Q$234="snížená",#REF!,0)</f>
        <v>0</v>
      </c>
      <c r="BC234" s="70">
        <f>IF($Q$234="zákl. přenesená",#REF!,0)</f>
        <v>0</v>
      </c>
      <c r="BD234" s="70">
        <f>IF($Q$234="sníž. přenesená",#REF!,0)</f>
        <v>0</v>
      </c>
      <c r="BE234" s="70">
        <f>IF($Q$234="nulová",#REF!,0)</f>
        <v>0</v>
      </c>
      <c r="BF234" s="38" t="s">
        <v>45</v>
      </c>
      <c r="BG234" s="70">
        <f>ROUND($L$234*$K$234,2)</f>
        <v>0</v>
      </c>
    </row>
    <row r="235" spans="2:59" s="6" customFormat="1" ht="24" customHeight="1">
      <c r="B235" s="89"/>
      <c r="C235" s="108"/>
      <c r="D235" s="149"/>
      <c r="E235" s="149"/>
      <c r="F235" s="202" t="s">
        <v>5</v>
      </c>
      <c r="G235" s="202"/>
      <c r="H235" s="202"/>
      <c r="I235" s="202"/>
      <c r="J235" s="150"/>
      <c r="K235" s="151"/>
      <c r="L235" s="140"/>
      <c r="M235" s="140"/>
      <c r="N235" s="187"/>
      <c r="O235" s="93"/>
      <c r="P235" s="125"/>
      <c r="Q235" s="67"/>
      <c r="T235" s="68"/>
      <c r="U235" s="68"/>
      <c r="V235" s="68"/>
      <c r="W235" s="69"/>
      <c r="AN235" s="38"/>
      <c r="AP235" s="38"/>
      <c r="AQ235" s="38"/>
      <c r="BA235" s="70"/>
      <c r="BB235" s="70"/>
      <c r="BC235" s="70"/>
      <c r="BD235" s="70"/>
      <c r="BE235" s="70"/>
      <c r="BF235" s="38"/>
      <c r="BG235" s="70"/>
    </row>
    <row r="236" spans="2:47" s="6" customFormat="1" ht="15.75" customHeight="1">
      <c r="B236" s="90"/>
      <c r="C236" s="108">
        <v>78</v>
      </c>
      <c r="D236" s="149" t="s">
        <v>97</v>
      </c>
      <c r="E236" s="149" t="s">
        <v>16</v>
      </c>
      <c r="F236" s="87" t="s">
        <v>178</v>
      </c>
      <c r="G236" s="109"/>
      <c r="H236" s="109"/>
      <c r="I236" s="109"/>
      <c r="J236" s="150" t="s">
        <v>97</v>
      </c>
      <c r="K236" s="151">
        <v>20</v>
      </c>
      <c r="L236" s="140"/>
      <c r="M236" s="140">
        <f>L236*K236</f>
        <v>0</v>
      </c>
      <c r="N236" s="187"/>
      <c r="O236" s="94"/>
      <c r="P236" s="72"/>
      <c r="W236" s="73"/>
      <c r="AP236" s="71" t="s">
        <v>96</v>
      </c>
      <c r="AQ236" s="71" t="s">
        <v>45</v>
      </c>
      <c r="AR236" s="74" t="s">
        <v>69</v>
      </c>
      <c r="AS236" s="74" t="s">
        <v>77</v>
      </c>
      <c r="AT236" s="74" t="s">
        <v>68</v>
      </c>
      <c r="AU236" s="71" t="s">
        <v>92</v>
      </c>
    </row>
    <row r="237" spans="2:47" s="6" customFormat="1" ht="21.75" customHeight="1">
      <c r="B237" s="90"/>
      <c r="C237" s="108"/>
      <c r="D237" s="149"/>
      <c r="E237" s="149"/>
      <c r="F237" s="202" t="s">
        <v>5</v>
      </c>
      <c r="G237" s="202"/>
      <c r="H237" s="202"/>
      <c r="I237" s="202"/>
      <c r="J237" s="150"/>
      <c r="K237" s="151"/>
      <c r="L237" s="140"/>
      <c r="M237" s="140"/>
      <c r="N237" s="187"/>
      <c r="O237" s="94"/>
      <c r="P237" s="72"/>
      <c r="W237" s="73"/>
      <c r="AP237" s="71"/>
      <c r="AQ237" s="71"/>
      <c r="AR237" s="74"/>
      <c r="AS237" s="74"/>
      <c r="AT237" s="74"/>
      <c r="AU237" s="71"/>
    </row>
    <row r="238" spans="2:47" s="6" customFormat="1" ht="15.75" customHeight="1">
      <c r="B238" s="91"/>
      <c r="C238" s="108">
        <v>79</v>
      </c>
      <c r="D238" s="149" t="s">
        <v>97</v>
      </c>
      <c r="E238" s="149" t="s">
        <v>17</v>
      </c>
      <c r="F238" s="87" t="s">
        <v>179</v>
      </c>
      <c r="G238" s="109"/>
      <c r="H238" s="109"/>
      <c r="I238" s="109"/>
      <c r="J238" s="150" t="s">
        <v>151</v>
      </c>
      <c r="K238" s="151">
        <v>3</v>
      </c>
      <c r="L238" s="140"/>
      <c r="M238" s="140">
        <f>L238*K238</f>
        <v>0</v>
      </c>
      <c r="N238" s="187"/>
      <c r="O238" s="95"/>
      <c r="P238" s="76"/>
      <c r="W238" s="77"/>
      <c r="AP238" s="75" t="s">
        <v>96</v>
      </c>
      <c r="AQ238" s="75" t="s">
        <v>45</v>
      </c>
      <c r="AR238" s="78" t="s">
        <v>94</v>
      </c>
      <c r="AS238" s="78" t="s">
        <v>77</v>
      </c>
      <c r="AT238" s="78" t="s">
        <v>45</v>
      </c>
      <c r="AU238" s="75" t="s">
        <v>92</v>
      </c>
    </row>
    <row r="239" spans="2:47" s="6" customFormat="1" ht="19.5" customHeight="1">
      <c r="B239" s="91"/>
      <c r="C239" s="108"/>
      <c r="D239" s="149"/>
      <c r="E239" s="149"/>
      <c r="F239" s="202" t="s">
        <v>5</v>
      </c>
      <c r="G239" s="202"/>
      <c r="H239" s="202"/>
      <c r="I239" s="202"/>
      <c r="J239" s="150"/>
      <c r="K239" s="151"/>
      <c r="L239" s="140"/>
      <c r="M239" s="140"/>
      <c r="N239" s="187"/>
      <c r="O239" s="95"/>
      <c r="P239" s="127"/>
      <c r="W239" s="77"/>
      <c r="AP239" s="75"/>
      <c r="AQ239" s="75"/>
      <c r="AR239" s="78"/>
      <c r="AS239" s="78"/>
      <c r="AT239" s="78"/>
      <c r="AU239" s="75"/>
    </row>
    <row r="240" spans="2:59" s="6" customFormat="1" ht="27" customHeight="1">
      <c r="B240" s="89"/>
      <c r="C240" s="108">
        <v>82</v>
      </c>
      <c r="D240" s="149" t="s">
        <v>97</v>
      </c>
      <c r="E240" s="149" t="s">
        <v>19</v>
      </c>
      <c r="F240" s="87" t="s">
        <v>182</v>
      </c>
      <c r="G240" s="109"/>
      <c r="H240" s="109"/>
      <c r="I240" s="109"/>
      <c r="J240" s="150" t="s">
        <v>97</v>
      </c>
      <c r="K240" s="151">
        <v>6</v>
      </c>
      <c r="L240" s="140"/>
      <c r="M240" s="140">
        <f>L240*K240</f>
        <v>0</v>
      </c>
      <c r="N240" s="187"/>
      <c r="O240" s="93"/>
      <c r="P240" s="66"/>
      <c r="Q240" s="67" t="s">
        <v>56</v>
      </c>
      <c r="T240" s="68">
        <v>0</v>
      </c>
      <c r="U240" s="68">
        <f>$T$240*$K$240</f>
        <v>0</v>
      </c>
      <c r="V240" s="68">
        <v>0</v>
      </c>
      <c r="W240" s="69">
        <f>$V$240*$K$240</f>
        <v>0</v>
      </c>
      <c r="AN240" s="38" t="s">
        <v>94</v>
      </c>
      <c r="AP240" s="38" t="s">
        <v>93</v>
      </c>
      <c r="AQ240" s="38" t="s">
        <v>45</v>
      </c>
      <c r="AU240" s="6" t="s">
        <v>92</v>
      </c>
      <c r="BA240" s="70" t="e">
        <f>IF($Q$240="základní",#REF!,0)</f>
        <v>#REF!</v>
      </c>
      <c r="BB240" s="70">
        <f>IF($Q$240="snížená",#REF!,0)</f>
        <v>0</v>
      </c>
      <c r="BC240" s="70">
        <f>IF($Q$240="zákl. přenesená",#REF!,0)</f>
        <v>0</v>
      </c>
      <c r="BD240" s="70">
        <f>IF($Q$240="sníž. přenesená",#REF!,0)</f>
        <v>0</v>
      </c>
      <c r="BE240" s="70">
        <f>IF($Q$240="nulová",#REF!,0)</f>
        <v>0</v>
      </c>
      <c r="BF240" s="38" t="s">
        <v>45</v>
      </c>
      <c r="BG240" s="70">
        <f>ROUND($L$240*$K$240,2)</f>
        <v>0</v>
      </c>
    </row>
    <row r="241" spans="2:59" s="6" customFormat="1" ht="19.5" customHeight="1">
      <c r="B241" s="89"/>
      <c r="C241" s="108"/>
      <c r="D241" s="149"/>
      <c r="E241" s="149"/>
      <c r="F241" s="202" t="s">
        <v>5</v>
      </c>
      <c r="G241" s="202"/>
      <c r="H241" s="202"/>
      <c r="I241" s="202"/>
      <c r="J241" s="150"/>
      <c r="K241" s="151"/>
      <c r="L241" s="140"/>
      <c r="M241" s="140"/>
      <c r="N241" s="187"/>
      <c r="O241" s="93"/>
      <c r="P241" s="66"/>
      <c r="Q241" s="67"/>
      <c r="T241" s="68"/>
      <c r="U241" s="68"/>
      <c r="V241" s="68"/>
      <c r="W241" s="69"/>
      <c r="AN241" s="38"/>
      <c r="AP241" s="38"/>
      <c r="AQ241" s="38"/>
      <c r="BA241" s="70"/>
      <c r="BB241" s="70"/>
      <c r="BC241" s="70"/>
      <c r="BD241" s="70"/>
      <c r="BE241" s="70"/>
      <c r="BF241" s="38"/>
      <c r="BG241" s="70"/>
    </row>
    <row r="242" spans="2:59" s="6" customFormat="1" ht="27" customHeight="1">
      <c r="B242" s="89"/>
      <c r="C242" s="108">
        <v>83</v>
      </c>
      <c r="D242" s="149" t="s">
        <v>97</v>
      </c>
      <c r="E242" s="149" t="s">
        <v>20</v>
      </c>
      <c r="F242" s="87" t="s">
        <v>183</v>
      </c>
      <c r="G242" s="109"/>
      <c r="H242" s="109"/>
      <c r="I242" s="109"/>
      <c r="J242" s="150" t="s">
        <v>205</v>
      </c>
      <c r="K242" s="151">
        <v>0.8</v>
      </c>
      <c r="L242" s="140"/>
      <c r="M242" s="140">
        <f>L242*K242</f>
        <v>0</v>
      </c>
      <c r="N242" s="187"/>
      <c r="O242" s="93"/>
      <c r="P242" s="66"/>
      <c r="Q242" s="67" t="s">
        <v>56</v>
      </c>
      <c r="T242" s="68">
        <v>0</v>
      </c>
      <c r="U242" s="68">
        <f>$T$242*$K$242</f>
        <v>0</v>
      </c>
      <c r="V242" s="68">
        <v>0</v>
      </c>
      <c r="W242" s="69">
        <f>$V$242*$K$242</f>
        <v>0</v>
      </c>
      <c r="AN242" s="38" t="s">
        <v>94</v>
      </c>
      <c r="AP242" s="38" t="s">
        <v>93</v>
      </c>
      <c r="AQ242" s="38" t="s">
        <v>45</v>
      </c>
      <c r="AU242" s="38" t="s">
        <v>92</v>
      </c>
      <c r="BA242" s="70" t="e">
        <f>IF($Q$242="základní",#REF!,0)</f>
        <v>#REF!</v>
      </c>
      <c r="BB242" s="70">
        <f>IF($Q$242="snížená",#REF!,0)</f>
        <v>0</v>
      </c>
      <c r="BC242" s="70">
        <f>IF($Q$242="zákl. přenesená",#REF!,0)</f>
        <v>0</v>
      </c>
      <c r="BD242" s="70">
        <f>IF($Q$242="sníž. přenesená",#REF!,0)</f>
        <v>0</v>
      </c>
      <c r="BE242" s="70">
        <f>IF($Q$242="nulová",#REF!,0)</f>
        <v>0</v>
      </c>
      <c r="BF242" s="38" t="s">
        <v>45</v>
      </c>
      <c r="BG242" s="70">
        <f>ROUND($L$242*$K$242,2)</f>
        <v>0</v>
      </c>
    </row>
    <row r="243" spans="2:59" s="6" customFormat="1" ht="27" customHeight="1">
      <c r="B243" s="89"/>
      <c r="C243" s="108"/>
      <c r="D243" s="149"/>
      <c r="E243" s="149"/>
      <c r="F243" s="202" t="s">
        <v>5</v>
      </c>
      <c r="G243" s="202"/>
      <c r="H243" s="202"/>
      <c r="I243" s="202"/>
      <c r="J243" s="150"/>
      <c r="K243" s="151"/>
      <c r="L243" s="140"/>
      <c r="M243" s="140"/>
      <c r="N243" s="187"/>
      <c r="O243" s="93"/>
      <c r="P243" s="125"/>
      <c r="Q243" s="67"/>
      <c r="T243" s="68"/>
      <c r="U243" s="68"/>
      <c r="V243" s="68"/>
      <c r="W243" s="69"/>
      <c r="AN243" s="38"/>
      <c r="AP243" s="38"/>
      <c r="AQ243" s="38"/>
      <c r="AU243" s="38"/>
      <c r="BA243" s="70"/>
      <c r="BB243" s="70"/>
      <c r="BC243" s="70"/>
      <c r="BD243" s="70"/>
      <c r="BE243" s="70"/>
      <c r="BF243" s="38"/>
      <c r="BG243" s="70"/>
    </row>
    <row r="244" spans="2:43" s="6" customFormat="1" ht="27" customHeight="1">
      <c r="B244" s="89"/>
      <c r="C244" s="108">
        <v>84</v>
      </c>
      <c r="D244" s="149" t="s">
        <v>97</v>
      </c>
      <c r="E244" s="149" t="s">
        <v>21</v>
      </c>
      <c r="F244" s="87" t="s">
        <v>184</v>
      </c>
      <c r="G244" s="109"/>
      <c r="H244" s="109"/>
      <c r="I244" s="109"/>
      <c r="J244" s="150" t="s">
        <v>97</v>
      </c>
      <c r="K244" s="151">
        <v>20</v>
      </c>
      <c r="L244" s="140"/>
      <c r="M244" s="140">
        <f>L244*K244</f>
        <v>0</v>
      </c>
      <c r="N244" s="187"/>
      <c r="O244" s="93"/>
      <c r="P244" s="30"/>
      <c r="W244" s="31"/>
      <c r="AP244" s="6" t="s">
        <v>95</v>
      </c>
      <c r="AQ244" s="6" t="s">
        <v>45</v>
      </c>
    </row>
    <row r="245" spans="2:23" s="6" customFormat="1" ht="27" customHeight="1">
      <c r="B245" s="89"/>
      <c r="C245" s="108"/>
      <c r="D245" s="149"/>
      <c r="E245" s="149"/>
      <c r="F245" s="202" t="s">
        <v>5</v>
      </c>
      <c r="G245" s="202"/>
      <c r="H245" s="202"/>
      <c r="I245" s="202"/>
      <c r="J245" s="150"/>
      <c r="K245" s="151"/>
      <c r="L245" s="140"/>
      <c r="M245" s="140"/>
      <c r="N245" s="187"/>
      <c r="O245" s="93"/>
      <c r="P245" s="126"/>
      <c r="W245" s="31"/>
    </row>
    <row r="246" spans="2:59" s="6" customFormat="1" ht="27" customHeight="1">
      <c r="B246" s="89"/>
      <c r="C246" s="108">
        <v>85</v>
      </c>
      <c r="D246" s="149" t="s">
        <v>97</v>
      </c>
      <c r="E246" s="149" t="s">
        <v>22</v>
      </c>
      <c r="F246" s="87" t="s">
        <v>185</v>
      </c>
      <c r="G246" s="109"/>
      <c r="H246" s="109"/>
      <c r="I246" s="109"/>
      <c r="J246" s="150" t="s">
        <v>97</v>
      </c>
      <c r="K246" s="151">
        <v>10</v>
      </c>
      <c r="L246" s="140"/>
      <c r="M246" s="140">
        <f>L246*K246</f>
        <v>0</v>
      </c>
      <c r="N246" s="187"/>
      <c r="O246" s="93"/>
      <c r="P246" s="66"/>
      <c r="Q246" s="67" t="s">
        <v>56</v>
      </c>
      <c r="T246" s="68">
        <v>0</v>
      </c>
      <c r="U246" s="68">
        <f>$T$246*$K$246</f>
        <v>0</v>
      </c>
      <c r="V246" s="68">
        <v>0</v>
      </c>
      <c r="W246" s="69">
        <f>$V$246*$K$246</f>
        <v>0</v>
      </c>
      <c r="AN246" s="38" t="s">
        <v>94</v>
      </c>
      <c r="AP246" s="38" t="s">
        <v>93</v>
      </c>
      <c r="AQ246" s="38" t="s">
        <v>45</v>
      </c>
      <c r="AU246" s="6" t="s">
        <v>92</v>
      </c>
      <c r="BA246" s="70" t="e">
        <f>IF($Q$246="základní",#REF!,0)</f>
        <v>#REF!</v>
      </c>
      <c r="BB246" s="70">
        <f>IF($Q$246="snížená",#REF!,0)</f>
        <v>0</v>
      </c>
      <c r="BC246" s="70">
        <f>IF($Q$246="zákl. přenesená",#REF!,0)</f>
        <v>0</v>
      </c>
      <c r="BD246" s="70">
        <f>IF($Q$246="sníž. přenesená",#REF!,0)</f>
        <v>0</v>
      </c>
      <c r="BE246" s="70">
        <f>IF($Q$246="nulová",#REF!,0)</f>
        <v>0</v>
      </c>
      <c r="BF246" s="38" t="s">
        <v>45</v>
      </c>
      <c r="BG246" s="70">
        <f>ROUND($L$246*$K$246,2)</f>
        <v>0</v>
      </c>
    </row>
    <row r="247" spans="2:59" s="6" customFormat="1" ht="27" customHeight="1">
      <c r="B247" s="89"/>
      <c r="C247" s="108"/>
      <c r="D247" s="149"/>
      <c r="E247" s="149"/>
      <c r="F247" s="202" t="s">
        <v>5</v>
      </c>
      <c r="G247" s="202"/>
      <c r="H247" s="202"/>
      <c r="I247" s="202"/>
      <c r="J247" s="150"/>
      <c r="K247" s="151"/>
      <c r="L247" s="140"/>
      <c r="M247" s="140"/>
      <c r="N247" s="187"/>
      <c r="O247" s="93"/>
      <c r="P247" s="66"/>
      <c r="Q247" s="67"/>
      <c r="T247" s="68"/>
      <c r="U247" s="68"/>
      <c r="V247" s="68"/>
      <c r="W247" s="69"/>
      <c r="AN247" s="38"/>
      <c r="AP247" s="38"/>
      <c r="AQ247" s="38"/>
      <c r="BA247" s="70"/>
      <c r="BB247" s="70"/>
      <c r="BC247" s="70"/>
      <c r="BD247" s="70"/>
      <c r="BE247" s="70"/>
      <c r="BF247" s="38"/>
      <c r="BG247" s="70"/>
    </row>
    <row r="248" spans="2:59" s="6" customFormat="1" ht="27" customHeight="1">
      <c r="B248" s="89"/>
      <c r="C248" s="108">
        <v>86</v>
      </c>
      <c r="D248" s="149" t="s">
        <v>97</v>
      </c>
      <c r="E248" s="149" t="s">
        <v>23</v>
      </c>
      <c r="F248" s="87" t="s">
        <v>186</v>
      </c>
      <c r="G248" s="109"/>
      <c r="H248" s="109"/>
      <c r="I248" s="109"/>
      <c r="J248" s="150" t="s">
        <v>205</v>
      </c>
      <c r="K248" s="151">
        <v>2.9</v>
      </c>
      <c r="L248" s="140"/>
      <c r="M248" s="140">
        <f>L248*K248</f>
        <v>0</v>
      </c>
      <c r="N248" s="187"/>
      <c r="O248" s="93"/>
      <c r="P248" s="66"/>
      <c r="Q248" s="67" t="s">
        <v>56</v>
      </c>
      <c r="T248" s="68">
        <v>0</v>
      </c>
      <c r="U248" s="68">
        <f>$T$248*$K$248</f>
        <v>0</v>
      </c>
      <c r="V248" s="68">
        <v>0</v>
      </c>
      <c r="W248" s="69">
        <f>$V$248*$K$248</f>
        <v>0</v>
      </c>
      <c r="AN248" s="38" t="s">
        <v>94</v>
      </c>
      <c r="AP248" s="38" t="s">
        <v>93</v>
      </c>
      <c r="AQ248" s="38" t="s">
        <v>45</v>
      </c>
      <c r="AU248" s="38" t="s">
        <v>92</v>
      </c>
      <c r="BA248" s="70" t="e">
        <f>IF($Q$248="základní",#REF!,0)</f>
        <v>#REF!</v>
      </c>
      <c r="BB248" s="70">
        <f>IF($Q$248="snížená",#REF!,0)</f>
        <v>0</v>
      </c>
      <c r="BC248" s="70">
        <f>IF($Q$248="zákl. přenesená",#REF!,0)</f>
        <v>0</v>
      </c>
      <c r="BD248" s="70">
        <f>IF($Q$248="sníž. přenesená",#REF!,0)</f>
        <v>0</v>
      </c>
      <c r="BE248" s="70">
        <f>IF($Q$248="nulová",#REF!,0)</f>
        <v>0</v>
      </c>
      <c r="BF248" s="38" t="s">
        <v>45</v>
      </c>
      <c r="BG248" s="70">
        <f>ROUND($L$248*$K$248,2)</f>
        <v>0</v>
      </c>
    </row>
    <row r="249" spans="2:59" s="6" customFormat="1" ht="42" customHeight="1">
      <c r="B249" s="89"/>
      <c r="C249" s="108"/>
      <c r="D249" s="149"/>
      <c r="E249" s="149"/>
      <c r="F249" s="202" t="s">
        <v>5</v>
      </c>
      <c r="G249" s="202"/>
      <c r="H249" s="202"/>
      <c r="I249" s="202"/>
      <c r="J249" s="150"/>
      <c r="K249" s="151"/>
      <c r="L249" s="140"/>
      <c r="M249" s="140"/>
      <c r="N249" s="187"/>
      <c r="O249" s="93"/>
      <c r="P249" s="66"/>
      <c r="Q249" s="67"/>
      <c r="T249" s="68"/>
      <c r="U249" s="68"/>
      <c r="V249" s="68"/>
      <c r="W249" s="69"/>
      <c r="AN249" s="38"/>
      <c r="AP249" s="38"/>
      <c r="AQ249" s="38"/>
      <c r="AU249" s="38"/>
      <c r="BA249" s="70"/>
      <c r="BB249" s="70"/>
      <c r="BC249" s="70"/>
      <c r="BD249" s="70"/>
      <c r="BE249" s="70"/>
      <c r="BF249" s="38"/>
      <c r="BG249" s="70"/>
    </row>
    <row r="250" spans="2:59" s="6" customFormat="1" ht="15.75" customHeight="1">
      <c r="B250" s="89"/>
      <c r="C250" s="108">
        <v>87</v>
      </c>
      <c r="D250" s="149" t="s">
        <v>97</v>
      </c>
      <c r="E250" s="149" t="s">
        <v>204</v>
      </c>
      <c r="F250" s="87" t="s">
        <v>187</v>
      </c>
      <c r="G250" s="109"/>
      <c r="H250" s="109"/>
      <c r="I250" s="109"/>
      <c r="J250" s="150" t="s">
        <v>206</v>
      </c>
      <c r="K250" s="151">
        <v>10</v>
      </c>
      <c r="L250" s="140"/>
      <c r="M250" s="140">
        <f>L250*K250</f>
        <v>0</v>
      </c>
      <c r="N250" s="187"/>
      <c r="O250" s="93"/>
      <c r="P250" s="66"/>
      <c r="Q250" s="67" t="s">
        <v>56</v>
      </c>
      <c r="T250" s="68">
        <v>0</v>
      </c>
      <c r="U250" s="68">
        <f>$T$250*$K$250</f>
        <v>0</v>
      </c>
      <c r="V250" s="68">
        <v>0</v>
      </c>
      <c r="W250" s="69">
        <f>$V$250*$K$250</f>
        <v>0</v>
      </c>
      <c r="AN250" s="38" t="s">
        <v>94</v>
      </c>
      <c r="AP250" s="38" t="s">
        <v>93</v>
      </c>
      <c r="AQ250" s="38" t="s">
        <v>45</v>
      </c>
      <c r="AU250" s="38" t="s">
        <v>92</v>
      </c>
      <c r="BA250" s="70" t="e">
        <f>IF($Q$250="základní",#REF!,0)</f>
        <v>#REF!</v>
      </c>
      <c r="BB250" s="70">
        <f>IF($Q$250="snížená",#REF!,0)</f>
        <v>0</v>
      </c>
      <c r="BC250" s="70">
        <f>IF($Q$250="zákl. přenesená",#REF!,0)</f>
        <v>0</v>
      </c>
      <c r="BD250" s="70">
        <f>IF($Q$250="sníž. přenesená",#REF!,0)</f>
        <v>0</v>
      </c>
      <c r="BE250" s="70">
        <f>IF($Q$250="nulová",#REF!,0)</f>
        <v>0</v>
      </c>
      <c r="BF250" s="38" t="s">
        <v>45</v>
      </c>
      <c r="BG250" s="70">
        <f>ROUND($L$250*$K$250,2)</f>
        <v>0</v>
      </c>
    </row>
    <row r="251" spans="2:59" s="6" customFormat="1" ht="24" customHeight="1">
      <c r="B251" s="89"/>
      <c r="C251" s="108"/>
      <c r="D251" s="149"/>
      <c r="E251" s="149"/>
      <c r="F251" s="202" t="s">
        <v>5</v>
      </c>
      <c r="G251" s="202"/>
      <c r="H251" s="202"/>
      <c r="I251" s="202"/>
      <c r="J251" s="150"/>
      <c r="K251" s="151"/>
      <c r="L251" s="140"/>
      <c r="M251" s="140"/>
      <c r="N251" s="187"/>
      <c r="O251" s="93"/>
      <c r="P251" s="66"/>
      <c r="Q251" s="67"/>
      <c r="T251" s="68"/>
      <c r="U251" s="68"/>
      <c r="V251" s="68"/>
      <c r="W251" s="69"/>
      <c r="AN251" s="38"/>
      <c r="AP251" s="38"/>
      <c r="AQ251" s="38"/>
      <c r="AU251" s="38"/>
      <c r="BA251" s="70"/>
      <c r="BB251" s="70"/>
      <c r="BC251" s="70"/>
      <c r="BD251" s="70"/>
      <c r="BE251" s="70"/>
      <c r="BF251" s="38"/>
      <c r="BG251" s="70"/>
    </row>
    <row r="252" spans="2:43" s="6" customFormat="1" ht="27" customHeight="1">
      <c r="B252" s="16"/>
      <c r="C252" s="103"/>
      <c r="D252" s="166" t="s">
        <v>33</v>
      </c>
      <c r="E252" s="103"/>
      <c r="F252" s="112"/>
      <c r="G252" s="112"/>
      <c r="H252" s="112"/>
      <c r="I252" s="112"/>
      <c r="J252" s="112"/>
      <c r="K252" s="112"/>
      <c r="L252" s="112"/>
      <c r="M252" s="235">
        <f>SUM(M253:M279)</f>
        <v>0</v>
      </c>
      <c r="N252" s="236"/>
      <c r="O252" s="93"/>
      <c r="P252" s="30"/>
      <c r="W252" s="31"/>
      <c r="AP252" s="6" t="s">
        <v>95</v>
      </c>
      <c r="AQ252" s="6" t="s">
        <v>45</v>
      </c>
    </row>
    <row r="253" spans="2:59" s="6" customFormat="1" ht="20.25" customHeight="1">
      <c r="B253" s="89"/>
      <c r="C253" s="154">
        <v>89</v>
      </c>
      <c r="D253" s="149" t="s">
        <v>223</v>
      </c>
      <c r="E253" s="150" t="s">
        <v>47</v>
      </c>
      <c r="F253" s="155" t="s">
        <v>24</v>
      </c>
      <c r="G253" s="154"/>
      <c r="H253" s="154"/>
      <c r="I253" s="154"/>
      <c r="J253" s="150" t="s">
        <v>224</v>
      </c>
      <c r="K253" s="151">
        <v>2002</v>
      </c>
      <c r="L253" s="156"/>
      <c r="M253" s="156">
        <f>L253*K253</f>
        <v>0</v>
      </c>
      <c r="N253" s="188"/>
      <c r="O253" s="93"/>
      <c r="P253" s="66"/>
      <c r="Q253" s="67" t="s">
        <v>56</v>
      </c>
      <c r="T253" s="68">
        <v>0</v>
      </c>
      <c r="U253" s="68">
        <f>$T$253*$K$253</f>
        <v>0</v>
      </c>
      <c r="V253" s="68">
        <v>0</v>
      </c>
      <c r="W253" s="69">
        <f>$V$253*$K$253</f>
        <v>0</v>
      </c>
      <c r="AN253" s="38" t="s">
        <v>94</v>
      </c>
      <c r="AP253" s="38" t="s">
        <v>93</v>
      </c>
      <c r="AQ253" s="38" t="s">
        <v>45</v>
      </c>
      <c r="AU253" s="6" t="s">
        <v>92</v>
      </c>
      <c r="BA253" s="70" t="e">
        <f>IF($Q$253="základní",#REF!,0)</f>
        <v>#REF!</v>
      </c>
      <c r="BB253" s="70">
        <f>IF($Q$253="snížená",#REF!,0)</f>
        <v>0</v>
      </c>
      <c r="BC253" s="70">
        <f>IF($Q$253="zákl. přenesená",#REF!,0)</f>
        <v>0</v>
      </c>
      <c r="BD253" s="70">
        <f>IF($Q$253="sníž. přenesená",#REF!,0)</f>
        <v>0</v>
      </c>
      <c r="BE253" s="70">
        <f>IF($Q$253="nulová",#REF!,0)</f>
        <v>0</v>
      </c>
      <c r="BF253" s="38" t="s">
        <v>45</v>
      </c>
      <c r="BG253" s="70">
        <f>ROUND($L$253*$K$253,2)</f>
        <v>0</v>
      </c>
    </row>
    <row r="254" spans="2:59" s="6" customFormat="1" ht="16.5" customHeight="1">
      <c r="B254" s="89"/>
      <c r="C254" s="154"/>
      <c r="D254" s="149"/>
      <c r="E254" s="150"/>
      <c r="F254" s="237" t="s">
        <v>225</v>
      </c>
      <c r="G254" s="238"/>
      <c r="H254" s="238"/>
      <c r="I254" s="239"/>
      <c r="J254" s="150"/>
      <c r="K254" s="151"/>
      <c r="L254" s="156"/>
      <c r="M254" s="156"/>
      <c r="N254" s="188"/>
      <c r="O254" s="93"/>
      <c r="P254" s="125"/>
      <c r="Q254" s="67"/>
      <c r="T254" s="68"/>
      <c r="U254" s="68"/>
      <c r="V254" s="68"/>
      <c r="W254" s="69"/>
      <c r="AN254" s="38"/>
      <c r="AP254" s="38"/>
      <c r="AQ254" s="38"/>
      <c r="BA254" s="70"/>
      <c r="BB254" s="70"/>
      <c r="BC254" s="70"/>
      <c r="BD254" s="70"/>
      <c r="BE254" s="70"/>
      <c r="BF254" s="38"/>
      <c r="BG254" s="70"/>
    </row>
    <row r="255" spans="2:47" s="6" customFormat="1" ht="15.75" customHeight="1">
      <c r="B255" s="90"/>
      <c r="C255" s="154">
        <v>90</v>
      </c>
      <c r="D255" s="149" t="s">
        <v>223</v>
      </c>
      <c r="E255" s="150" t="s">
        <v>47</v>
      </c>
      <c r="F255" s="155" t="s">
        <v>25</v>
      </c>
      <c r="G255" s="154"/>
      <c r="H255" s="154"/>
      <c r="I255" s="154"/>
      <c r="J255" s="150" t="s">
        <v>205</v>
      </c>
      <c r="K255" s="151">
        <v>0.255</v>
      </c>
      <c r="L255" s="156"/>
      <c r="M255" s="156">
        <f aca="true" t="shared" si="3" ref="M255:M279">L255*K255</f>
        <v>0</v>
      </c>
      <c r="N255" s="188"/>
      <c r="O255" s="94"/>
      <c r="P255" s="72"/>
      <c r="W255" s="73"/>
      <c r="AP255" s="71" t="s">
        <v>96</v>
      </c>
      <c r="AQ255" s="71" t="s">
        <v>45</v>
      </c>
      <c r="AR255" s="74" t="s">
        <v>69</v>
      </c>
      <c r="AS255" s="74" t="s">
        <v>77</v>
      </c>
      <c r="AT255" s="74" t="s">
        <v>68</v>
      </c>
      <c r="AU255" s="71" t="s">
        <v>92</v>
      </c>
    </row>
    <row r="256" spans="2:47" s="6" customFormat="1" ht="15.75" customHeight="1">
      <c r="B256" s="90"/>
      <c r="C256" s="154"/>
      <c r="D256" s="149"/>
      <c r="E256" s="150"/>
      <c r="F256" s="237" t="s">
        <v>225</v>
      </c>
      <c r="G256" s="238"/>
      <c r="H256" s="238"/>
      <c r="I256" s="239"/>
      <c r="J256" s="150"/>
      <c r="K256" s="151"/>
      <c r="L256" s="156"/>
      <c r="M256" s="156"/>
      <c r="N256" s="188"/>
      <c r="O256" s="94"/>
      <c r="P256" s="72"/>
      <c r="W256" s="73"/>
      <c r="AP256" s="71"/>
      <c r="AQ256" s="71"/>
      <c r="AR256" s="74"/>
      <c r="AS256" s="74"/>
      <c r="AT256" s="74"/>
      <c r="AU256" s="71"/>
    </row>
    <row r="257" spans="2:47" s="6" customFormat="1" ht="15.75" customHeight="1">
      <c r="B257" s="90"/>
      <c r="C257" s="154">
        <v>91</v>
      </c>
      <c r="D257" s="149" t="s">
        <v>223</v>
      </c>
      <c r="E257" s="150" t="s">
        <v>47</v>
      </c>
      <c r="F257" s="155" t="s">
        <v>26</v>
      </c>
      <c r="G257" s="154"/>
      <c r="H257" s="154"/>
      <c r="I257" s="154"/>
      <c r="J257" s="150" t="s">
        <v>205</v>
      </c>
      <c r="K257" s="151">
        <v>0.769</v>
      </c>
      <c r="L257" s="156"/>
      <c r="M257" s="156">
        <f t="shared" si="3"/>
        <v>0</v>
      </c>
      <c r="N257" s="188"/>
      <c r="O257" s="94"/>
      <c r="P257" s="72"/>
      <c r="W257" s="73"/>
      <c r="AP257" s="71" t="s">
        <v>96</v>
      </c>
      <c r="AQ257" s="71" t="s">
        <v>45</v>
      </c>
      <c r="AR257" s="74" t="s">
        <v>69</v>
      </c>
      <c r="AS257" s="74" t="s">
        <v>77</v>
      </c>
      <c r="AT257" s="74" t="s">
        <v>68</v>
      </c>
      <c r="AU257" s="71" t="s">
        <v>92</v>
      </c>
    </row>
    <row r="258" spans="2:47" s="6" customFormat="1" ht="15.75" customHeight="1">
      <c r="B258" s="90"/>
      <c r="C258" s="154"/>
      <c r="D258" s="149"/>
      <c r="E258" s="150"/>
      <c r="F258" s="237" t="s">
        <v>225</v>
      </c>
      <c r="G258" s="238"/>
      <c r="H258" s="238"/>
      <c r="I258" s="239"/>
      <c r="J258" s="150"/>
      <c r="K258" s="151"/>
      <c r="L258" s="156"/>
      <c r="M258" s="156"/>
      <c r="N258" s="188"/>
      <c r="O258" s="94"/>
      <c r="P258" s="72"/>
      <c r="W258" s="73"/>
      <c r="AP258" s="71"/>
      <c r="AQ258" s="71"/>
      <c r="AR258" s="74"/>
      <c r="AS258" s="74"/>
      <c r="AT258" s="74"/>
      <c r="AU258" s="71"/>
    </row>
    <row r="259" spans="2:47" s="6" customFormat="1" ht="27" customHeight="1">
      <c r="B259" s="90"/>
      <c r="C259" s="154">
        <v>92</v>
      </c>
      <c r="D259" s="149" t="s">
        <v>223</v>
      </c>
      <c r="E259" s="150" t="s">
        <v>47</v>
      </c>
      <c r="F259" s="155" t="s">
        <v>27</v>
      </c>
      <c r="G259" s="154"/>
      <c r="H259" s="154"/>
      <c r="I259" s="154"/>
      <c r="J259" s="150" t="s">
        <v>205</v>
      </c>
      <c r="K259" s="151">
        <v>0.8</v>
      </c>
      <c r="L259" s="156"/>
      <c r="M259" s="156">
        <f t="shared" si="3"/>
        <v>0</v>
      </c>
      <c r="N259" s="188"/>
      <c r="O259" s="94"/>
      <c r="P259" s="72"/>
      <c r="W259" s="73"/>
      <c r="AP259" s="71" t="s">
        <v>96</v>
      </c>
      <c r="AQ259" s="71" t="s">
        <v>45</v>
      </c>
      <c r="AR259" s="74" t="s">
        <v>69</v>
      </c>
      <c r="AS259" s="74" t="s">
        <v>77</v>
      </c>
      <c r="AT259" s="74" t="s">
        <v>68</v>
      </c>
      <c r="AU259" s="71" t="s">
        <v>92</v>
      </c>
    </row>
    <row r="260" spans="2:47" s="6" customFormat="1" ht="16.5" customHeight="1">
      <c r="B260" s="90"/>
      <c r="C260" s="154"/>
      <c r="D260" s="149"/>
      <c r="E260" s="150"/>
      <c r="F260" s="237" t="s">
        <v>225</v>
      </c>
      <c r="G260" s="238"/>
      <c r="H260" s="238"/>
      <c r="I260" s="239"/>
      <c r="J260" s="150"/>
      <c r="K260" s="151"/>
      <c r="L260" s="156"/>
      <c r="M260" s="156"/>
      <c r="N260" s="188"/>
      <c r="O260" s="94"/>
      <c r="P260" s="72"/>
      <c r="W260" s="73"/>
      <c r="AP260" s="71"/>
      <c r="AQ260" s="71"/>
      <c r="AR260" s="74"/>
      <c r="AS260" s="74"/>
      <c r="AT260" s="74"/>
      <c r="AU260" s="71"/>
    </row>
    <row r="261" spans="2:47" s="6" customFormat="1" ht="15.75" customHeight="1">
      <c r="B261" s="90"/>
      <c r="C261" s="154">
        <v>93</v>
      </c>
      <c r="D261" s="149" t="s">
        <v>223</v>
      </c>
      <c r="E261" s="150" t="s">
        <v>47</v>
      </c>
      <c r="F261" s="155" t="s">
        <v>28</v>
      </c>
      <c r="G261" s="154"/>
      <c r="H261" s="154"/>
      <c r="I261" s="154"/>
      <c r="J261" s="150" t="s">
        <v>224</v>
      </c>
      <c r="K261" s="151">
        <v>573</v>
      </c>
      <c r="L261" s="156"/>
      <c r="M261" s="156">
        <f t="shared" si="3"/>
        <v>0</v>
      </c>
      <c r="N261" s="188"/>
      <c r="O261" s="94"/>
      <c r="P261" s="72"/>
      <c r="W261" s="73"/>
      <c r="AP261" s="71" t="s">
        <v>96</v>
      </c>
      <c r="AQ261" s="71" t="s">
        <v>45</v>
      </c>
      <c r="AR261" s="74" t="s">
        <v>69</v>
      </c>
      <c r="AS261" s="74" t="s">
        <v>77</v>
      </c>
      <c r="AT261" s="74" t="s">
        <v>68</v>
      </c>
      <c r="AU261" s="71" t="s">
        <v>92</v>
      </c>
    </row>
    <row r="262" spans="2:47" s="6" customFormat="1" ht="15.75" customHeight="1">
      <c r="B262" s="90"/>
      <c r="C262" s="154"/>
      <c r="D262" s="149"/>
      <c r="E262" s="150"/>
      <c r="F262" s="237" t="s">
        <v>225</v>
      </c>
      <c r="G262" s="238"/>
      <c r="H262" s="238"/>
      <c r="I262" s="239"/>
      <c r="J262" s="150"/>
      <c r="K262" s="151"/>
      <c r="L262" s="156"/>
      <c r="M262" s="156"/>
      <c r="N262" s="188"/>
      <c r="O262" s="94"/>
      <c r="P262" s="72"/>
      <c r="W262" s="73"/>
      <c r="AP262" s="71"/>
      <c r="AQ262" s="71"/>
      <c r="AR262" s="74"/>
      <c r="AS262" s="74"/>
      <c r="AT262" s="74"/>
      <c r="AU262" s="71"/>
    </row>
    <row r="263" spans="2:47" s="6" customFormat="1" ht="15.75" customHeight="1">
      <c r="B263" s="90"/>
      <c r="C263" s="154">
        <v>94</v>
      </c>
      <c r="D263" s="149" t="s">
        <v>223</v>
      </c>
      <c r="E263" s="150" t="s">
        <v>47</v>
      </c>
      <c r="F263" s="155" t="s">
        <v>29</v>
      </c>
      <c r="G263" s="154"/>
      <c r="H263" s="154"/>
      <c r="I263" s="154"/>
      <c r="J263" s="150" t="s">
        <v>224</v>
      </c>
      <c r="K263" s="151">
        <v>5157</v>
      </c>
      <c r="L263" s="156"/>
      <c r="M263" s="156">
        <f t="shared" si="3"/>
        <v>0</v>
      </c>
      <c r="N263" s="188"/>
      <c r="O263" s="94"/>
      <c r="P263" s="72"/>
      <c r="W263" s="73"/>
      <c r="AP263" s="71" t="s">
        <v>96</v>
      </c>
      <c r="AQ263" s="71" t="s">
        <v>45</v>
      </c>
      <c r="AR263" s="74" t="s">
        <v>69</v>
      </c>
      <c r="AS263" s="74" t="s">
        <v>77</v>
      </c>
      <c r="AT263" s="74" t="s">
        <v>68</v>
      </c>
      <c r="AU263" s="71" t="s">
        <v>92</v>
      </c>
    </row>
    <row r="264" spans="2:47" s="6" customFormat="1" ht="15.75" customHeight="1">
      <c r="B264" s="90"/>
      <c r="C264" s="154"/>
      <c r="D264" s="149"/>
      <c r="E264" s="150"/>
      <c r="F264" s="237" t="s">
        <v>225</v>
      </c>
      <c r="G264" s="238"/>
      <c r="H264" s="238"/>
      <c r="I264" s="239"/>
      <c r="J264" s="150"/>
      <c r="K264" s="151"/>
      <c r="L264" s="156"/>
      <c r="M264" s="156"/>
      <c r="N264" s="188"/>
      <c r="O264" s="94"/>
      <c r="P264" s="72"/>
      <c r="W264" s="73"/>
      <c r="AP264" s="71"/>
      <c r="AQ264" s="71"/>
      <c r="AR264" s="74"/>
      <c r="AS264" s="74"/>
      <c r="AT264" s="74"/>
      <c r="AU264" s="71"/>
    </row>
    <row r="265" spans="2:47" s="6" customFormat="1" ht="15.75" customHeight="1">
      <c r="B265" s="90"/>
      <c r="C265" s="154">
        <v>95</v>
      </c>
      <c r="D265" s="149" t="s">
        <v>223</v>
      </c>
      <c r="E265" s="150" t="s">
        <v>47</v>
      </c>
      <c r="F265" s="155" t="s">
        <v>30</v>
      </c>
      <c r="G265" s="154"/>
      <c r="H265" s="154"/>
      <c r="I265" s="154"/>
      <c r="J265" s="150" t="s">
        <v>224</v>
      </c>
      <c r="K265" s="151">
        <v>24.3</v>
      </c>
      <c r="L265" s="156"/>
      <c r="M265" s="156">
        <f t="shared" si="3"/>
        <v>0</v>
      </c>
      <c r="N265" s="188"/>
      <c r="O265" s="94"/>
      <c r="P265" s="72"/>
      <c r="W265" s="73"/>
      <c r="AP265" s="71" t="s">
        <v>96</v>
      </c>
      <c r="AQ265" s="71" t="s">
        <v>45</v>
      </c>
      <c r="AR265" s="74" t="s">
        <v>69</v>
      </c>
      <c r="AS265" s="74" t="s">
        <v>77</v>
      </c>
      <c r="AT265" s="74" t="s">
        <v>68</v>
      </c>
      <c r="AU265" s="71" t="s">
        <v>92</v>
      </c>
    </row>
    <row r="266" spans="2:47" s="6" customFormat="1" ht="15.75" customHeight="1">
      <c r="B266" s="90"/>
      <c r="C266" s="154"/>
      <c r="D266" s="149"/>
      <c r="E266" s="150"/>
      <c r="F266" s="237" t="s">
        <v>225</v>
      </c>
      <c r="G266" s="238"/>
      <c r="H266" s="238"/>
      <c r="I266" s="239"/>
      <c r="J266" s="150"/>
      <c r="K266" s="151"/>
      <c r="L266" s="156"/>
      <c r="M266" s="156"/>
      <c r="N266" s="188"/>
      <c r="O266" s="94"/>
      <c r="P266" s="72"/>
      <c r="W266" s="73"/>
      <c r="AP266" s="71"/>
      <c r="AQ266" s="71"/>
      <c r="AR266" s="74"/>
      <c r="AS266" s="74"/>
      <c r="AT266" s="74"/>
      <c r="AU266" s="71"/>
    </row>
    <row r="267" spans="2:47" s="6" customFormat="1" ht="15.75" customHeight="1">
      <c r="B267" s="90"/>
      <c r="C267" s="154">
        <v>96</v>
      </c>
      <c r="D267" s="149" t="s">
        <v>223</v>
      </c>
      <c r="E267" s="150" t="s">
        <v>47</v>
      </c>
      <c r="F267" s="155" t="s">
        <v>31</v>
      </c>
      <c r="G267" s="154"/>
      <c r="H267" s="154"/>
      <c r="I267" s="154"/>
      <c r="J267" s="150" t="s">
        <v>224</v>
      </c>
      <c r="K267" s="151">
        <v>2024</v>
      </c>
      <c r="L267" s="156"/>
      <c r="M267" s="156">
        <f t="shared" si="3"/>
        <v>0</v>
      </c>
      <c r="N267" s="188"/>
      <c r="O267" s="94"/>
      <c r="P267" s="72"/>
      <c r="W267" s="73"/>
      <c r="AP267" s="71" t="s">
        <v>96</v>
      </c>
      <c r="AQ267" s="71" t="s">
        <v>45</v>
      </c>
      <c r="AR267" s="74" t="s">
        <v>69</v>
      </c>
      <c r="AS267" s="74" t="s">
        <v>77</v>
      </c>
      <c r="AT267" s="74" t="s">
        <v>68</v>
      </c>
      <c r="AU267" s="71" t="s">
        <v>92</v>
      </c>
    </row>
    <row r="268" spans="2:47" s="6" customFormat="1" ht="15.75" customHeight="1">
      <c r="B268" s="90"/>
      <c r="C268" s="154"/>
      <c r="D268" s="149"/>
      <c r="E268" s="150"/>
      <c r="F268" s="237" t="s">
        <v>225</v>
      </c>
      <c r="G268" s="238"/>
      <c r="H268" s="238"/>
      <c r="I268" s="239"/>
      <c r="J268" s="150"/>
      <c r="K268" s="151"/>
      <c r="L268" s="156"/>
      <c r="M268" s="156"/>
      <c r="N268" s="188"/>
      <c r="O268" s="94"/>
      <c r="P268" s="72"/>
      <c r="W268" s="73"/>
      <c r="AP268" s="71"/>
      <c r="AQ268" s="71"/>
      <c r="AR268" s="74"/>
      <c r="AS268" s="74"/>
      <c r="AT268" s="74"/>
      <c r="AU268" s="71"/>
    </row>
    <row r="269" spans="2:47" s="6" customFormat="1" ht="15.75" customHeight="1">
      <c r="B269" s="90"/>
      <c r="C269" s="154">
        <v>97</v>
      </c>
      <c r="D269" s="149" t="s">
        <v>223</v>
      </c>
      <c r="E269" s="150" t="s">
        <v>47</v>
      </c>
      <c r="F269" s="155" t="s">
        <v>32</v>
      </c>
      <c r="G269" s="154"/>
      <c r="H269" s="154"/>
      <c r="I269" s="154"/>
      <c r="J269" s="150" t="s">
        <v>224</v>
      </c>
      <c r="K269" s="151">
        <v>1890.7</v>
      </c>
      <c r="L269" s="156"/>
      <c r="M269" s="156">
        <f t="shared" si="3"/>
        <v>0</v>
      </c>
      <c r="N269" s="188"/>
      <c r="O269" s="94"/>
      <c r="P269" s="72"/>
      <c r="W269" s="73"/>
      <c r="AP269" s="71" t="s">
        <v>96</v>
      </c>
      <c r="AQ269" s="71" t="s">
        <v>45</v>
      </c>
      <c r="AR269" s="74" t="s">
        <v>69</v>
      </c>
      <c r="AS269" s="74" t="s">
        <v>77</v>
      </c>
      <c r="AT269" s="74" t="s">
        <v>68</v>
      </c>
      <c r="AU269" s="71" t="s">
        <v>92</v>
      </c>
    </row>
    <row r="270" spans="2:47" s="6" customFormat="1" ht="15.75" customHeight="1">
      <c r="B270" s="90"/>
      <c r="C270" s="154"/>
      <c r="D270" s="149"/>
      <c r="E270" s="150"/>
      <c r="F270" s="237" t="s">
        <v>225</v>
      </c>
      <c r="G270" s="238"/>
      <c r="H270" s="238"/>
      <c r="I270" s="239"/>
      <c r="J270" s="150"/>
      <c r="K270" s="151"/>
      <c r="L270" s="156"/>
      <c r="M270" s="156"/>
      <c r="N270" s="188"/>
      <c r="O270" s="94"/>
      <c r="P270" s="72"/>
      <c r="W270" s="73"/>
      <c r="AP270" s="71"/>
      <c r="AQ270" s="71"/>
      <c r="AR270" s="74"/>
      <c r="AS270" s="74"/>
      <c r="AT270" s="74"/>
      <c r="AU270" s="71"/>
    </row>
    <row r="271" spans="2:47" s="6" customFormat="1" ht="15.75" customHeight="1">
      <c r="B271" s="90"/>
      <c r="C271" s="154">
        <v>98</v>
      </c>
      <c r="D271" s="149" t="s">
        <v>223</v>
      </c>
      <c r="E271" s="150" t="s">
        <v>47</v>
      </c>
      <c r="F271" s="155" t="s">
        <v>34</v>
      </c>
      <c r="G271" s="154"/>
      <c r="H271" s="154"/>
      <c r="I271" s="154"/>
      <c r="J271" s="150" t="s">
        <v>224</v>
      </c>
      <c r="K271" s="151">
        <v>2658.6</v>
      </c>
      <c r="L271" s="156"/>
      <c r="M271" s="156">
        <f t="shared" si="3"/>
        <v>0</v>
      </c>
      <c r="N271" s="188"/>
      <c r="O271" s="94"/>
      <c r="P271" s="72"/>
      <c r="W271" s="73"/>
      <c r="AP271" s="71" t="s">
        <v>96</v>
      </c>
      <c r="AQ271" s="71" t="s">
        <v>45</v>
      </c>
      <c r="AR271" s="74" t="s">
        <v>69</v>
      </c>
      <c r="AS271" s="74" t="s">
        <v>77</v>
      </c>
      <c r="AT271" s="74" t="s">
        <v>68</v>
      </c>
      <c r="AU271" s="71" t="s">
        <v>92</v>
      </c>
    </row>
    <row r="272" spans="2:47" s="6" customFormat="1" ht="15.75" customHeight="1">
      <c r="B272" s="90"/>
      <c r="C272" s="154"/>
      <c r="D272" s="149"/>
      <c r="E272" s="150"/>
      <c r="F272" s="237" t="s">
        <v>225</v>
      </c>
      <c r="G272" s="238"/>
      <c r="H272" s="238"/>
      <c r="I272" s="239"/>
      <c r="J272" s="150"/>
      <c r="K272" s="151"/>
      <c r="L272" s="156"/>
      <c r="M272" s="156"/>
      <c r="N272" s="188"/>
      <c r="O272" s="94"/>
      <c r="P272" s="72"/>
      <c r="W272" s="73"/>
      <c r="AP272" s="71"/>
      <c r="AQ272" s="71"/>
      <c r="AR272" s="74"/>
      <c r="AS272" s="74"/>
      <c r="AT272" s="74"/>
      <c r="AU272" s="71"/>
    </row>
    <row r="273" spans="2:47" s="6" customFormat="1" ht="15.75" customHeight="1">
      <c r="B273" s="90"/>
      <c r="C273" s="154">
        <v>99</v>
      </c>
      <c r="D273" s="149" t="s">
        <v>223</v>
      </c>
      <c r="E273" s="150" t="s">
        <v>47</v>
      </c>
      <c r="F273" s="155" t="s">
        <v>35</v>
      </c>
      <c r="G273" s="154"/>
      <c r="H273" s="154"/>
      <c r="I273" s="154"/>
      <c r="J273" s="150" t="s">
        <v>224</v>
      </c>
      <c r="K273" s="151">
        <v>1139.4</v>
      </c>
      <c r="L273" s="156"/>
      <c r="M273" s="156">
        <f t="shared" si="3"/>
        <v>0</v>
      </c>
      <c r="N273" s="188"/>
      <c r="O273" s="94"/>
      <c r="P273" s="72"/>
      <c r="W273" s="73"/>
      <c r="AP273" s="71" t="s">
        <v>96</v>
      </c>
      <c r="AQ273" s="71" t="s">
        <v>45</v>
      </c>
      <c r="AR273" s="74" t="s">
        <v>69</v>
      </c>
      <c r="AS273" s="74" t="s">
        <v>77</v>
      </c>
      <c r="AT273" s="74" t="s">
        <v>68</v>
      </c>
      <c r="AU273" s="71" t="s">
        <v>92</v>
      </c>
    </row>
    <row r="274" spans="2:47" s="6" customFormat="1" ht="15.75" customHeight="1">
      <c r="B274" s="90"/>
      <c r="C274" s="154"/>
      <c r="D274" s="149"/>
      <c r="E274" s="150"/>
      <c r="F274" s="237" t="s">
        <v>225</v>
      </c>
      <c r="G274" s="238"/>
      <c r="H274" s="238"/>
      <c r="I274" s="239"/>
      <c r="J274" s="150"/>
      <c r="K274" s="151"/>
      <c r="L274" s="156"/>
      <c r="M274" s="156"/>
      <c r="N274" s="188"/>
      <c r="O274" s="94"/>
      <c r="P274" s="72"/>
      <c r="W274" s="73"/>
      <c r="AP274" s="71"/>
      <c r="AQ274" s="71"/>
      <c r="AR274" s="74"/>
      <c r="AS274" s="74"/>
      <c r="AT274" s="74"/>
      <c r="AU274" s="71"/>
    </row>
    <row r="275" spans="2:47" s="6" customFormat="1" ht="15.75" customHeight="1">
      <c r="B275" s="90"/>
      <c r="C275" s="154">
        <v>100</v>
      </c>
      <c r="D275" s="149" t="s">
        <v>223</v>
      </c>
      <c r="E275" s="150" t="s">
        <v>47</v>
      </c>
      <c r="F275" s="155" t="s">
        <v>36</v>
      </c>
      <c r="G275" s="154"/>
      <c r="H275" s="154"/>
      <c r="I275" s="154"/>
      <c r="J275" s="150" t="s">
        <v>224</v>
      </c>
      <c r="K275" s="151">
        <v>1.2</v>
      </c>
      <c r="L275" s="156"/>
      <c r="M275" s="156">
        <f t="shared" si="3"/>
        <v>0</v>
      </c>
      <c r="N275" s="188"/>
      <c r="O275" s="94"/>
      <c r="P275" s="72"/>
      <c r="W275" s="73"/>
      <c r="AP275" s="71" t="s">
        <v>96</v>
      </c>
      <c r="AQ275" s="71" t="s">
        <v>45</v>
      </c>
      <c r="AR275" s="74" t="s">
        <v>69</v>
      </c>
      <c r="AS275" s="74" t="s">
        <v>77</v>
      </c>
      <c r="AT275" s="74" t="s">
        <v>68</v>
      </c>
      <c r="AU275" s="71" t="s">
        <v>92</v>
      </c>
    </row>
    <row r="276" spans="2:47" s="6" customFormat="1" ht="15.75" customHeight="1">
      <c r="B276" s="90"/>
      <c r="C276" s="154"/>
      <c r="D276" s="149"/>
      <c r="E276" s="150"/>
      <c r="F276" s="237" t="s">
        <v>225</v>
      </c>
      <c r="G276" s="238"/>
      <c r="H276" s="238"/>
      <c r="I276" s="239"/>
      <c r="J276" s="150"/>
      <c r="K276" s="151"/>
      <c r="L276" s="156"/>
      <c r="M276" s="156"/>
      <c r="N276" s="188"/>
      <c r="O276" s="94"/>
      <c r="P276" s="72"/>
      <c r="W276" s="73"/>
      <c r="AP276" s="71"/>
      <c r="AQ276" s="71"/>
      <c r="AR276" s="74"/>
      <c r="AS276" s="74"/>
      <c r="AT276" s="74"/>
      <c r="AU276" s="71"/>
    </row>
    <row r="277" spans="2:47" s="6" customFormat="1" ht="15.75" customHeight="1">
      <c r="B277" s="91"/>
      <c r="C277" s="154">
        <v>101</v>
      </c>
      <c r="D277" s="149" t="s">
        <v>223</v>
      </c>
      <c r="E277" s="150" t="s">
        <v>47</v>
      </c>
      <c r="F277" s="155" t="s">
        <v>37</v>
      </c>
      <c r="G277" s="154"/>
      <c r="H277" s="154"/>
      <c r="I277" s="154"/>
      <c r="J277" s="150" t="s">
        <v>224</v>
      </c>
      <c r="K277" s="151">
        <v>41.7</v>
      </c>
      <c r="L277" s="156"/>
      <c r="M277" s="156">
        <f t="shared" si="3"/>
        <v>0</v>
      </c>
      <c r="N277" s="188"/>
      <c r="O277" s="95"/>
      <c r="P277" s="76"/>
      <c r="W277" s="77"/>
      <c r="AP277" s="75" t="s">
        <v>96</v>
      </c>
      <c r="AQ277" s="75" t="s">
        <v>45</v>
      </c>
      <c r="AR277" s="78" t="s">
        <v>94</v>
      </c>
      <c r="AS277" s="78" t="s">
        <v>77</v>
      </c>
      <c r="AT277" s="78" t="s">
        <v>45</v>
      </c>
      <c r="AU277" s="75" t="s">
        <v>92</v>
      </c>
    </row>
    <row r="278" spans="2:47" s="6" customFormat="1" ht="15.75" customHeight="1">
      <c r="B278" s="91"/>
      <c r="C278" s="154"/>
      <c r="D278" s="149"/>
      <c r="E278" s="150"/>
      <c r="F278" s="237" t="s">
        <v>225</v>
      </c>
      <c r="G278" s="238"/>
      <c r="H278" s="238"/>
      <c r="I278" s="239"/>
      <c r="J278" s="150"/>
      <c r="K278" s="151"/>
      <c r="L278" s="156"/>
      <c r="M278" s="156"/>
      <c r="N278" s="188"/>
      <c r="O278" s="95"/>
      <c r="P278" s="127"/>
      <c r="W278" s="77"/>
      <c r="AP278" s="75"/>
      <c r="AQ278" s="75"/>
      <c r="AR278" s="78"/>
      <c r="AS278" s="78"/>
      <c r="AT278" s="78"/>
      <c r="AU278" s="75"/>
    </row>
    <row r="279" spans="2:59" s="6" customFormat="1" ht="23.25" customHeight="1">
      <c r="B279" s="89"/>
      <c r="C279" s="154">
        <v>102</v>
      </c>
      <c r="D279" s="149" t="s">
        <v>223</v>
      </c>
      <c r="E279" s="150" t="s">
        <v>47</v>
      </c>
      <c r="F279" s="155" t="s">
        <v>38</v>
      </c>
      <c r="G279" s="154"/>
      <c r="H279" s="154"/>
      <c r="I279" s="154"/>
      <c r="J279" s="150" t="s">
        <v>151</v>
      </c>
      <c r="K279" s="151">
        <v>0.02</v>
      </c>
      <c r="L279" s="156"/>
      <c r="M279" s="156">
        <f t="shared" si="3"/>
        <v>0</v>
      </c>
      <c r="N279" s="188"/>
      <c r="O279" s="93"/>
      <c r="P279" s="66"/>
      <c r="Q279" s="67" t="s">
        <v>56</v>
      </c>
      <c r="T279" s="68">
        <v>0</v>
      </c>
      <c r="U279" s="68">
        <f>$T$279*$K$279</f>
        <v>0</v>
      </c>
      <c r="V279" s="68">
        <v>0</v>
      </c>
      <c r="W279" s="69">
        <f>$V$279*$K$279</f>
        <v>0</v>
      </c>
      <c r="AN279" s="38" t="s">
        <v>94</v>
      </c>
      <c r="AP279" s="38" t="s">
        <v>93</v>
      </c>
      <c r="AQ279" s="38" t="s">
        <v>45</v>
      </c>
      <c r="AU279" s="6" t="s">
        <v>92</v>
      </c>
      <c r="BA279" s="70" t="e">
        <f>IF($Q$279="základní",#REF!,0)</f>
        <v>#REF!</v>
      </c>
      <c r="BB279" s="70">
        <f>IF($Q$279="snížená",#REF!,0)</f>
        <v>0</v>
      </c>
      <c r="BC279" s="70">
        <f>IF($Q$279="zákl. přenesená",#REF!,0)</f>
        <v>0</v>
      </c>
      <c r="BD279" s="70">
        <f>IF($Q$279="sníž. přenesená",#REF!,0)</f>
        <v>0</v>
      </c>
      <c r="BE279" s="70">
        <f>IF($Q$279="nulová",#REF!,0)</f>
        <v>0</v>
      </c>
      <c r="BF279" s="38" t="s">
        <v>45</v>
      </c>
      <c r="BG279" s="70">
        <f>ROUND($L$279*$K$279,2)</f>
        <v>0</v>
      </c>
    </row>
    <row r="280" spans="2:43" s="6" customFormat="1" ht="15" customHeight="1">
      <c r="B280" s="89"/>
      <c r="C280" s="154"/>
      <c r="D280" s="154"/>
      <c r="E280" s="154"/>
      <c r="F280" s="237" t="s">
        <v>225</v>
      </c>
      <c r="G280" s="238"/>
      <c r="H280" s="238"/>
      <c r="I280" s="239"/>
      <c r="J280" s="154"/>
      <c r="K280" s="154"/>
      <c r="L280" s="154"/>
      <c r="M280" s="154"/>
      <c r="N280" s="188"/>
      <c r="O280" s="93"/>
      <c r="P280" s="30"/>
      <c r="W280" s="31"/>
      <c r="AP280" s="6" t="s">
        <v>95</v>
      </c>
      <c r="AQ280" s="6" t="s">
        <v>45</v>
      </c>
    </row>
    <row r="281" spans="2:59" s="6" customFormat="1" ht="24" customHeight="1">
      <c r="B281" s="16"/>
      <c r="C281" s="152"/>
      <c r="D281" s="166" t="s">
        <v>232</v>
      </c>
      <c r="E281" s="189"/>
      <c r="F281" s="189"/>
      <c r="G281" s="189"/>
      <c r="H281" s="189"/>
      <c r="I281" s="189"/>
      <c r="J281" s="189"/>
      <c r="K281" s="189"/>
      <c r="L281" s="189"/>
      <c r="M281" s="190">
        <f>SUM(M282:M293)</f>
        <v>0</v>
      </c>
      <c r="N281" s="153"/>
      <c r="O281" s="93"/>
      <c r="P281" s="66"/>
      <c r="Q281" s="67" t="s">
        <v>56</v>
      </c>
      <c r="T281" s="68">
        <v>0</v>
      </c>
      <c r="U281" s="68">
        <f>$T$281*$K$281</f>
        <v>0</v>
      </c>
      <c r="V281" s="68">
        <v>0</v>
      </c>
      <c r="W281" s="69">
        <f>$V$281*$K$281</f>
        <v>0</v>
      </c>
      <c r="AN281" s="38" t="s">
        <v>94</v>
      </c>
      <c r="AP281" s="38" t="s">
        <v>93</v>
      </c>
      <c r="AQ281" s="38" t="s">
        <v>45</v>
      </c>
      <c r="AU281" s="6" t="s">
        <v>92</v>
      </c>
      <c r="BA281" s="70" t="e">
        <f>IF($Q$281="základní",#REF!,0)</f>
        <v>#REF!</v>
      </c>
      <c r="BB281" s="70">
        <f>IF($Q$281="snížená",#REF!,0)</f>
        <v>0</v>
      </c>
      <c r="BC281" s="70">
        <f>IF($Q$281="zákl. přenesená",#REF!,0)</f>
        <v>0</v>
      </c>
      <c r="BD281" s="70">
        <f>IF($Q$281="sníž. přenesená",#REF!,0)</f>
        <v>0</v>
      </c>
      <c r="BE281" s="70">
        <f>IF($Q$281="nulová",#REF!,0)</f>
        <v>0</v>
      </c>
      <c r="BF281" s="38" t="s">
        <v>45</v>
      </c>
      <c r="BG281" s="70">
        <f>ROUND($L$281*$K$281,2)</f>
        <v>0</v>
      </c>
    </row>
    <row r="282" spans="2:43" s="6" customFormat="1" ht="27" customHeight="1">
      <c r="B282" s="89"/>
      <c r="C282" s="154">
        <v>103</v>
      </c>
      <c r="D282" s="157" t="s">
        <v>233</v>
      </c>
      <c r="E282" s="158" t="s">
        <v>99</v>
      </c>
      <c r="F282" s="241" t="s">
        <v>226</v>
      </c>
      <c r="G282" s="242"/>
      <c r="H282" s="242"/>
      <c r="I282" s="243"/>
      <c r="J282" s="157" t="s">
        <v>249</v>
      </c>
      <c r="K282" s="160">
        <v>1</v>
      </c>
      <c r="L282" s="160"/>
      <c r="M282" s="160">
        <f>L282*K282</f>
        <v>0</v>
      </c>
      <c r="N282" s="188"/>
      <c r="O282" s="93"/>
      <c r="P282" s="30"/>
      <c r="W282" s="31"/>
      <c r="AP282" s="6" t="s">
        <v>95</v>
      </c>
      <c r="AQ282" s="6" t="s">
        <v>45</v>
      </c>
    </row>
    <row r="283" spans="2:23" s="6" customFormat="1" ht="36.75" customHeight="1">
      <c r="B283" s="89"/>
      <c r="C283" s="154"/>
      <c r="D283" s="157"/>
      <c r="E283" s="158"/>
      <c r="F283" s="244" t="s">
        <v>239</v>
      </c>
      <c r="G283" s="244"/>
      <c r="H283" s="244"/>
      <c r="I283" s="244"/>
      <c r="J283" s="154"/>
      <c r="K283" s="160"/>
      <c r="L283" s="160"/>
      <c r="M283" s="160"/>
      <c r="N283" s="188"/>
      <c r="O283" s="93"/>
      <c r="P283" s="126"/>
      <c r="W283" s="31"/>
    </row>
    <row r="284" spans="2:59" s="6" customFormat="1" ht="39" customHeight="1">
      <c r="B284" s="89"/>
      <c r="C284" s="154">
        <v>104</v>
      </c>
      <c r="D284" s="157" t="s">
        <v>233</v>
      </c>
      <c r="E284" s="158" t="s">
        <v>100</v>
      </c>
      <c r="F284" s="87" t="s">
        <v>227</v>
      </c>
      <c r="G284" s="154"/>
      <c r="H284" s="154"/>
      <c r="I284" s="154"/>
      <c r="J284" s="157" t="s">
        <v>250</v>
      </c>
      <c r="K284" s="160">
        <v>15.48</v>
      </c>
      <c r="L284" s="160"/>
      <c r="M284" s="160">
        <f aca="true" t="shared" si="4" ref="M284:M292">L284*K284</f>
        <v>0</v>
      </c>
      <c r="N284" s="188"/>
      <c r="O284" s="93"/>
      <c r="P284" s="66"/>
      <c r="Q284" s="67" t="s">
        <v>56</v>
      </c>
      <c r="T284" s="68">
        <v>0</v>
      </c>
      <c r="U284" s="68">
        <f>$T$284*$K$284</f>
        <v>0</v>
      </c>
      <c r="V284" s="68">
        <v>0</v>
      </c>
      <c r="W284" s="69">
        <f>$V$284*$K$284</f>
        <v>0</v>
      </c>
      <c r="AN284" s="38" t="s">
        <v>94</v>
      </c>
      <c r="AP284" s="38" t="s">
        <v>93</v>
      </c>
      <c r="AQ284" s="38" t="s">
        <v>45</v>
      </c>
      <c r="AU284" s="6" t="s">
        <v>92</v>
      </c>
      <c r="BA284" s="70" t="e">
        <f>IF($Q$284="základní",#REF!,0)</f>
        <v>#REF!</v>
      </c>
      <c r="BB284" s="70">
        <f>IF($Q$284="snížená",#REF!,0)</f>
        <v>0</v>
      </c>
      <c r="BC284" s="70">
        <f>IF($Q$284="zákl. přenesená",#REF!,0)</f>
        <v>0</v>
      </c>
      <c r="BD284" s="70">
        <f>IF($Q$284="sníž. přenesená",#REF!,0)</f>
        <v>0</v>
      </c>
      <c r="BE284" s="70">
        <f>IF($Q$284="nulová",#REF!,0)</f>
        <v>0</v>
      </c>
      <c r="BF284" s="38" t="s">
        <v>45</v>
      </c>
      <c r="BG284" s="70">
        <f>ROUND($L$284*$K$284,2)</f>
        <v>0</v>
      </c>
    </row>
    <row r="285" spans="2:59" s="6" customFormat="1" ht="21" customHeight="1">
      <c r="B285" s="89"/>
      <c r="C285" s="154"/>
      <c r="D285" s="157"/>
      <c r="E285" s="158"/>
      <c r="F285" s="244" t="s">
        <v>253</v>
      </c>
      <c r="G285" s="244"/>
      <c r="H285" s="244"/>
      <c r="I285" s="244"/>
      <c r="J285" s="154"/>
      <c r="K285" s="160"/>
      <c r="L285" s="160"/>
      <c r="M285" s="160"/>
      <c r="N285" s="188"/>
      <c r="O285" s="93"/>
      <c r="P285" s="125"/>
      <c r="Q285" s="67"/>
      <c r="T285" s="68"/>
      <c r="U285" s="68"/>
      <c r="V285" s="68"/>
      <c r="W285" s="69"/>
      <c r="AN285" s="38"/>
      <c r="AP285" s="38"/>
      <c r="AQ285" s="38"/>
      <c r="BA285" s="70"/>
      <c r="BB285" s="70"/>
      <c r="BC285" s="70"/>
      <c r="BD285" s="70"/>
      <c r="BE285" s="70"/>
      <c r="BF285" s="38"/>
      <c r="BG285" s="70"/>
    </row>
    <row r="286" spans="2:43" s="6" customFormat="1" ht="21.75" customHeight="1">
      <c r="B286" s="89"/>
      <c r="C286" s="154">
        <v>105</v>
      </c>
      <c r="D286" s="157" t="s">
        <v>233</v>
      </c>
      <c r="E286" s="158" t="s">
        <v>235</v>
      </c>
      <c r="F286" s="241" t="s">
        <v>228</v>
      </c>
      <c r="G286" s="242"/>
      <c r="H286" s="242"/>
      <c r="I286" s="243"/>
      <c r="J286" s="157" t="s">
        <v>249</v>
      </c>
      <c r="K286" s="196">
        <v>1</v>
      </c>
      <c r="L286" s="160"/>
      <c r="M286" s="160">
        <f>L286*K286</f>
        <v>0</v>
      </c>
      <c r="N286" s="188"/>
      <c r="O286" s="93"/>
      <c r="P286" s="30"/>
      <c r="W286" s="31"/>
      <c r="AP286" s="6" t="s">
        <v>95</v>
      </c>
      <c r="AQ286" s="6" t="s">
        <v>45</v>
      </c>
    </row>
    <row r="287" spans="2:23" s="6" customFormat="1" ht="43.5" customHeight="1">
      <c r="B287" s="89"/>
      <c r="C287" s="154"/>
      <c r="D287" s="157"/>
      <c r="E287" s="158"/>
      <c r="F287" s="244" t="s">
        <v>240</v>
      </c>
      <c r="G287" s="244"/>
      <c r="H287" s="244"/>
      <c r="I287" s="244"/>
      <c r="K287" s="105"/>
      <c r="L287" s="194"/>
      <c r="M287" s="160"/>
      <c r="N287" s="188"/>
      <c r="O287" s="93"/>
      <c r="P287" s="126"/>
      <c r="W287" s="31"/>
    </row>
    <row r="288" spans="2:59" s="6" customFormat="1" ht="15.75" customHeight="1">
      <c r="B288" s="89"/>
      <c r="C288" s="154">
        <v>106</v>
      </c>
      <c r="D288" s="157" t="s">
        <v>233</v>
      </c>
      <c r="E288" s="158" t="s">
        <v>236</v>
      </c>
      <c r="F288" s="241" t="s">
        <v>229</v>
      </c>
      <c r="G288" s="242"/>
      <c r="H288" s="242"/>
      <c r="I288" s="243"/>
      <c r="J288" s="157" t="s">
        <v>249</v>
      </c>
      <c r="K288" s="197">
        <v>0</v>
      </c>
      <c r="L288" s="160"/>
      <c r="M288" s="160">
        <f t="shared" si="4"/>
        <v>0</v>
      </c>
      <c r="N288" s="188"/>
      <c r="O288" s="93"/>
      <c r="P288" s="66"/>
      <c r="Q288" s="67" t="s">
        <v>56</v>
      </c>
      <c r="T288" s="68">
        <v>0</v>
      </c>
      <c r="U288" s="68">
        <f>$T$288*$K$288</f>
        <v>0</v>
      </c>
      <c r="V288" s="68">
        <v>0</v>
      </c>
      <c r="W288" s="69">
        <f>$V$288*$K$288</f>
        <v>0</v>
      </c>
      <c r="AN288" s="38" t="s">
        <v>94</v>
      </c>
      <c r="AP288" s="38" t="s">
        <v>93</v>
      </c>
      <c r="AQ288" s="38" t="s">
        <v>45</v>
      </c>
      <c r="AU288" s="6" t="s">
        <v>92</v>
      </c>
      <c r="BA288" s="70" t="e">
        <f>IF($Q$288="základní",#REF!,0)</f>
        <v>#REF!</v>
      </c>
      <c r="BB288" s="70">
        <f>IF($Q$288="snížená",#REF!,0)</f>
        <v>0</v>
      </c>
      <c r="BC288" s="70">
        <f>IF($Q$288="zákl. přenesená",#REF!,0)</f>
        <v>0</v>
      </c>
      <c r="BD288" s="70">
        <f>IF($Q$288="sníž. přenesená",#REF!,0)</f>
        <v>0</v>
      </c>
      <c r="BE288" s="70">
        <f>IF($Q$288="nulová",#REF!,0)</f>
        <v>0</v>
      </c>
      <c r="BF288" s="38" t="s">
        <v>45</v>
      </c>
      <c r="BG288" s="70">
        <f>ROUND($L$288*$K$288,2)</f>
        <v>0</v>
      </c>
    </row>
    <row r="289" spans="2:59" s="6" customFormat="1" ht="29.25" customHeight="1">
      <c r="B289" s="89"/>
      <c r="C289" s="154"/>
      <c r="D289" s="157"/>
      <c r="E289" s="158"/>
      <c r="F289" s="244" t="s">
        <v>241</v>
      </c>
      <c r="G289" s="244"/>
      <c r="H289" s="244"/>
      <c r="I289" s="244"/>
      <c r="J289" s="154"/>
      <c r="K289" s="160"/>
      <c r="L289" s="160"/>
      <c r="M289" s="160"/>
      <c r="N289" s="188"/>
      <c r="O289" s="93"/>
      <c r="P289" s="66"/>
      <c r="Q289" s="67"/>
      <c r="T289" s="68"/>
      <c r="U289" s="68"/>
      <c r="V289" s="68"/>
      <c r="W289" s="69"/>
      <c r="AN289" s="38"/>
      <c r="AP289" s="38"/>
      <c r="AQ289" s="38"/>
      <c r="BA289" s="70"/>
      <c r="BB289" s="70"/>
      <c r="BC289" s="70"/>
      <c r="BD289" s="70"/>
      <c r="BE289" s="70"/>
      <c r="BF289" s="38"/>
      <c r="BG289" s="70"/>
    </row>
    <row r="290" spans="2:59" s="6" customFormat="1" ht="27" customHeight="1">
      <c r="B290" s="89"/>
      <c r="C290" s="154">
        <v>107</v>
      </c>
      <c r="D290" s="157" t="s">
        <v>233</v>
      </c>
      <c r="E290" s="158" t="s">
        <v>237</v>
      </c>
      <c r="F290" s="241" t="s">
        <v>230</v>
      </c>
      <c r="G290" s="242"/>
      <c r="H290" s="242"/>
      <c r="I290" s="243"/>
      <c r="J290" s="157" t="s">
        <v>250</v>
      </c>
      <c r="K290" s="160">
        <v>15.59</v>
      </c>
      <c r="L290" s="160"/>
      <c r="M290" s="160">
        <f t="shared" si="4"/>
        <v>0</v>
      </c>
      <c r="N290" s="188"/>
      <c r="O290" s="93"/>
      <c r="P290" s="66"/>
      <c r="Q290" s="67" t="s">
        <v>56</v>
      </c>
      <c r="T290" s="68">
        <v>0</v>
      </c>
      <c r="U290" s="68">
        <f>$T$290*$K$290</f>
        <v>0</v>
      </c>
      <c r="V290" s="68">
        <v>0</v>
      </c>
      <c r="W290" s="69">
        <f>$V$290*$K$290</f>
        <v>0</v>
      </c>
      <c r="AN290" s="38" t="s">
        <v>94</v>
      </c>
      <c r="AP290" s="38" t="s">
        <v>93</v>
      </c>
      <c r="AQ290" s="38" t="s">
        <v>45</v>
      </c>
      <c r="AU290" s="38" t="s">
        <v>92</v>
      </c>
      <c r="BA290" s="70" t="e">
        <f>IF($Q$290="základní",#REF!,0)</f>
        <v>#REF!</v>
      </c>
      <c r="BB290" s="70">
        <f>IF($Q$290="snížená",#REF!,0)</f>
        <v>0</v>
      </c>
      <c r="BC290" s="70">
        <f>IF($Q$290="zákl. přenesená",#REF!,0)</f>
        <v>0</v>
      </c>
      <c r="BD290" s="70">
        <f>IF($Q$290="sníž. přenesená",#REF!,0)</f>
        <v>0</v>
      </c>
      <c r="BE290" s="70">
        <f>IF($Q$290="nulová",#REF!,0)</f>
        <v>0</v>
      </c>
      <c r="BF290" s="38" t="s">
        <v>45</v>
      </c>
      <c r="BG290" s="70">
        <f>ROUND($L$290*$K$290,2)</f>
        <v>0</v>
      </c>
    </row>
    <row r="291" spans="2:59" s="6" customFormat="1" ht="27" customHeight="1">
      <c r="B291" s="89"/>
      <c r="C291" s="154"/>
      <c r="D291" s="157"/>
      <c r="E291" s="158"/>
      <c r="F291" s="240" t="s">
        <v>252</v>
      </c>
      <c r="G291" s="240"/>
      <c r="H291" s="240"/>
      <c r="I291" s="240"/>
      <c r="J291" s="154"/>
      <c r="K291" s="160"/>
      <c r="L291" s="160"/>
      <c r="M291" s="160"/>
      <c r="N291" s="188"/>
      <c r="O291" s="93"/>
      <c r="P291" s="66"/>
      <c r="Q291" s="67"/>
      <c r="T291" s="68"/>
      <c r="U291" s="68"/>
      <c r="V291" s="68"/>
      <c r="W291" s="69"/>
      <c r="AN291" s="38"/>
      <c r="AP291" s="38"/>
      <c r="AQ291" s="38"/>
      <c r="AU291" s="38"/>
      <c r="BA291" s="70"/>
      <c r="BB291" s="70"/>
      <c r="BC291" s="70"/>
      <c r="BD291" s="70"/>
      <c r="BE291" s="70"/>
      <c r="BF291" s="38"/>
      <c r="BG291" s="70"/>
    </row>
    <row r="292" spans="2:59" s="6" customFormat="1" ht="15.75" customHeight="1">
      <c r="B292" s="89"/>
      <c r="C292" s="154">
        <v>108</v>
      </c>
      <c r="D292" s="157" t="s">
        <v>233</v>
      </c>
      <c r="E292" s="158" t="s">
        <v>238</v>
      </c>
      <c r="F292" s="241" t="s">
        <v>231</v>
      </c>
      <c r="G292" s="242"/>
      <c r="H292" s="242"/>
      <c r="I292" s="243"/>
      <c r="J292" s="157" t="s">
        <v>249</v>
      </c>
      <c r="K292" s="160">
        <v>1</v>
      </c>
      <c r="L292" s="160"/>
      <c r="M292" s="160">
        <f t="shared" si="4"/>
        <v>0</v>
      </c>
      <c r="N292" s="188"/>
      <c r="O292" s="93"/>
      <c r="P292" s="66"/>
      <c r="Q292" s="67" t="s">
        <v>56</v>
      </c>
      <c r="T292" s="68">
        <v>0</v>
      </c>
      <c r="U292" s="68">
        <f>$T$292*$K$292</f>
        <v>0</v>
      </c>
      <c r="V292" s="68">
        <v>0</v>
      </c>
      <c r="W292" s="69">
        <f>$V$292*$K$292</f>
        <v>0</v>
      </c>
      <c r="AN292" s="38" t="s">
        <v>94</v>
      </c>
      <c r="AP292" s="38" t="s">
        <v>93</v>
      </c>
      <c r="AQ292" s="38" t="s">
        <v>45</v>
      </c>
      <c r="AU292" s="38" t="s">
        <v>92</v>
      </c>
      <c r="BA292" s="70" t="e">
        <f>IF($Q$292="základní",#REF!,0)</f>
        <v>#REF!</v>
      </c>
      <c r="BB292" s="70">
        <f>IF($Q$292="snížená",#REF!,0)</f>
        <v>0</v>
      </c>
      <c r="BC292" s="70">
        <f>IF($Q$292="zákl. přenesená",#REF!,0)</f>
        <v>0</v>
      </c>
      <c r="BD292" s="70">
        <f>IF($Q$292="sníž. přenesená",#REF!,0)</f>
        <v>0</v>
      </c>
      <c r="BE292" s="70">
        <f>IF($Q$292="nulová",#REF!,0)</f>
        <v>0</v>
      </c>
      <c r="BF292" s="38" t="s">
        <v>45</v>
      </c>
      <c r="BG292" s="70">
        <f>ROUND($L$292*$K$292,2)</f>
        <v>0</v>
      </c>
    </row>
    <row r="293" spans="2:59" s="6" customFormat="1" ht="31.5" customHeight="1">
      <c r="B293" s="89"/>
      <c r="C293" s="154"/>
      <c r="D293" s="157"/>
      <c r="E293" s="158"/>
      <c r="F293" s="240" t="s">
        <v>242</v>
      </c>
      <c r="G293" s="240"/>
      <c r="H293" s="240"/>
      <c r="I293" s="240"/>
      <c r="J293" s="154"/>
      <c r="K293" s="160"/>
      <c r="L293" s="160"/>
      <c r="M293" s="160"/>
      <c r="N293" s="188"/>
      <c r="O293" s="93"/>
      <c r="P293" s="66"/>
      <c r="Q293" s="67"/>
      <c r="T293" s="68"/>
      <c r="U293" s="68"/>
      <c r="V293" s="68"/>
      <c r="W293" s="69"/>
      <c r="AN293" s="38"/>
      <c r="AP293" s="38"/>
      <c r="AQ293" s="38"/>
      <c r="AU293" s="38"/>
      <c r="BA293" s="70"/>
      <c r="BB293" s="70"/>
      <c r="BC293" s="70"/>
      <c r="BD293" s="70"/>
      <c r="BE293" s="70"/>
      <c r="BF293" s="38"/>
      <c r="BG293" s="70"/>
    </row>
    <row r="294" spans="2:59" s="6" customFormat="1" ht="27" customHeight="1">
      <c r="B294" s="16"/>
      <c r="C294" s="152"/>
      <c r="D294" s="166" t="s">
        <v>234</v>
      </c>
      <c r="E294" s="189"/>
      <c r="F294" s="189"/>
      <c r="G294" s="189"/>
      <c r="H294" s="189"/>
      <c r="I294" s="189"/>
      <c r="J294" s="189"/>
      <c r="K294" s="189"/>
      <c r="L294" s="189"/>
      <c r="M294" s="190">
        <f>SUM(M295:M298)</f>
        <v>0</v>
      </c>
      <c r="N294" s="153"/>
      <c r="O294" s="93"/>
      <c r="P294" s="66"/>
      <c r="Q294" s="67" t="s">
        <v>56</v>
      </c>
      <c r="T294" s="68">
        <v>0</v>
      </c>
      <c r="U294" s="68">
        <f>$T$294*$K$294</f>
        <v>0</v>
      </c>
      <c r="V294" s="68">
        <v>0</v>
      </c>
      <c r="W294" s="69">
        <f>$V$294*$K$294</f>
        <v>0</v>
      </c>
      <c r="AN294" s="38" t="s">
        <v>94</v>
      </c>
      <c r="AP294" s="38" t="s">
        <v>93</v>
      </c>
      <c r="AQ294" s="38" t="s">
        <v>45</v>
      </c>
      <c r="AU294" s="38" t="s">
        <v>92</v>
      </c>
      <c r="BA294" s="70" t="e">
        <f>IF($Q$294="základní",#REF!,0)</f>
        <v>#REF!</v>
      </c>
      <c r="BB294" s="70">
        <f>IF($Q$294="snížená",#REF!,0)</f>
        <v>0</v>
      </c>
      <c r="BC294" s="70">
        <f>IF($Q$294="zákl. přenesená",#REF!,0)</f>
        <v>0</v>
      </c>
      <c r="BD294" s="70">
        <f>IF($Q$294="sníž. přenesená",#REF!,0)</f>
        <v>0</v>
      </c>
      <c r="BE294" s="70">
        <f>IF($Q$294="nulová",#REF!,0)</f>
        <v>0</v>
      </c>
      <c r="BF294" s="38" t="s">
        <v>45</v>
      </c>
      <c r="BG294" s="70">
        <f>ROUND($L$294*$K$294,2)</f>
        <v>0</v>
      </c>
    </row>
    <row r="295" spans="2:43" s="6" customFormat="1" ht="27" customHeight="1">
      <c r="B295" s="89"/>
      <c r="C295" s="154">
        <v>109</v>
      </c>
      <c r="D295" s="157" t="s">
        <v>233</v>
      </c>
      <c r="E295" s="158" t="s">
        <v>245</v>
      </c>
      <c r="F295" s="87" t="s">
        <v>243</v>
      </c>
      <c r="G295" s="154"/>
      <c r="H295" s="154"/>
      <c r="I295" s="154"/>
      <c r="J295" s="157" t="s">
        <v>249</v>
      </c>
      <c r="K295" s="160">
        <v>1</v>
      </c>
      <c r="L295" s="160"/>
      <c r="M295" s="160">
        <f>L295*K295</f>
        <v>0</v>
      </c>
      <c r="N295" s="188"/>
      <c r="O295" s="93"/>
      <c r="P295" s="30"/>
      <c r="W295" s="31"/>
      <c r="AP295" s="6" t="s">
        <v>95</v>
      </c>
      <c r="AQ295" s="6" t="s">
        <v>45</v>
      </c>
    </row>
    <row r="296" spans="2:23" s="6" customFormat="1" ht="112.5" customHeight="1">
      <c r="B296" s="89"/>
      <c r="C296" s="154"/>
      <c r="D296" s="154"/>
      <c r="E296" s="159"/>
      <c r="F296" s="248" t="s">
        <v>247</v>
      </c>
      <c r="G296" s="248"/>
      <c r="H296" s="248"/>
      <c r="I296" s="248"/>
      <c r="J296" s="154"/>
      <c r="K296" s="160"/>
      <c r="L296" s="160"/>
      <c r="M296" s="160"/>
      <c r="N296" s="188"/>
      <c r="O296" s="93"/>
      <c r="P296" s="30"/>
      <c r="W296" s="31"/>
    </row>
    <row r="297" spans="2:47" s="6" customFormat="1" ht="15.75" customHeight="1">
      <c r="B297" s="90"/>
      <c r="C297" s="154">
        <v>110</v>
      </c>
      <c r="D297" s="157" t="s">
        <v>233</v>
      </c>
      <c r="E297" s="158" t="s">
        <v>246</v>
      </c>
      <c r="F297" s="87" t="s">
        <v>244</v>
      </c>
      <c r="G297" s="154"/>
      <c r="H297" s="154"/>
      <c r="I297" s="154"/>
      <c r="J297" s="157" t="s">
        <v>249</v>
      </c>
      <c r="K297" s="160">
        <v>1</v>
      </c>
      <c r="L297" s="160"/>
      <c r="M297" s="160">
        <f>L297*K297</f>
        <v>0</v>
      </c>
      <c r="N297" s="188"/>
      <c r="O297" s="94"/>
      <c r="P297" s="72"/>
      <c r="W297" s="73"/>
      <c r="AP297" s="71" t="s">
        <v>96</v>
      </c>
      <c r="AQ297" s="71" t="s">
        <v>45</v>
      </c>
      <c r="AR297" s="74" t="s">
        <v>69</v>
      </c>
      <c r="AS297" s="74" t="s">
        <v>77</v>
      </c>
      <c r="AT297" s="74" t="s">
        <v>68</v>
      </c>
      <c r="AU297" s="71" t="s">
        <v>92</v>
      </c>
    </row>
    <row r="298" spans="2:47" s="6" customFormat="1" ht="61.5" customHeight="1">
      <c r="B298" s="91"/>
      <c r="C298" s="154"/>
      <c r="D298" s="154"/>
      <c r="E298" s="159"/>
      <c r="F298" s="240" t="s">
        <v>248</v>
      </c>
      <c r="G298" s="240"/>
      <c r="H298" s="240"/>
      <c r="I298" s="240"/>
      <c r="J298" s="154"/>
      <c r="K298" s="160"/>
      <c r="L298" s="160"/>
      <c r="M298" s="160"/>
      <c r="N298" s="188"/>
      <c r="O298" s="95"/>
      <c r="P298" s="76"/>
      <c r="W298" s="77"/>
      <c r="AP298" s="75" t="s">
        <v>96</v>
      </c>
      <c r="AQ298" s="75" t="s">
        <v>45</v>
      </c>
      <c r="AR298" s="78" t="s">
        <v>94</v>
      </c>
      <c r="AS298" s="78" t="s">
        <v>77</v>
      </c>
      <c r="AT298" s="78" t="s">
        <v>45</v>
      </c>
      <c r="AU298" s="75" t="s">
        <v>92</v>
      </c>
    </row>
    <row r="299" spans="2:59" s="6" customFormat="1" ht="27" customHeight="1">
      <c r="B299" s="24"/>
      <c r="C299" s="191"/>
      <c r="D299" s="192"/>
      <c r="E299" s="192"/>
      <c r="F299" s="192"/>
      <c r="G299" s="192"/>
      <c r="H299" s="192"/>
      <c r="I299" s="192"/>
      <c r="J299" s="192"/>
      <c r="K299" s="192"/>
      <c r="L299" s="192"/>
      <c r="M299" s="192"/>
      <c r="N299" s="193"/>
      <c r="O299" s="93"/>
      <c r="P299" s="66"/>
      <c r="Q299" s="67" t="s">
        <v>56</v>
      </c>
      <c r="T299" s="68">
        <v>0</v>
      </c>
      <c r="U299" s="68">
        <f>$T$299*$K$299</f>
        <v>0</v>
      </c>
      <c r="V299" s="68">
        <v>0</v>
      </c>
      <c r="W299" s="69">
        <f>$V$299*$K$299</f>
        <v>0</v>
      </c>
      <c r="AN299" s="38" t="s">
        <v>94</v>
      </c>
      <c r="AP299" s="38" t="s">
        <v>93</v>
      </c>
      <c r="AQ299" s="38" t="s">
        <v>45</v>
      </c>
      <c r="AU299" s="6" t="s">
        <v>92</v>
      </c>
      <c r="BA299" s="70" t="e">
        <f>IF($Q$299="základní",#REF!,0)</f>
        <v>#REF!</v>
      </c>
      <c r="BB299" s="70">
        <f>IF($Q$299="snížená",#REF!,0)</f>
        <v>0</v>
      </c>
      <c r="BC299" s="70">
        <f>IF($Q$299="zákl. přenesená",#REF!,0)</f>
        <v>0</v>
      </c>
      <c r="BD299" s="70">
        <f>IF($Q$299="sníž. přenesená",#REF!,0)</f>
        <v>0</v>
      </c>
      <c r="BE299" s="70">
        <f>IF($Q$299="nulová",#REF!,0)</f>
        <v>0</v>
      </c>
      <c r="BF299" s="38" t="s">
        <v>45</v>
      </c>
      <c r="BG299" s="70">
        <f>ROUND($L$299*$K$299,2)</f>
        <v>0</v>
      </c>
    </row>
  </sheetData>
  <mergeCells count="158">
    <mergeCell ref="H1:K1"/>
    <mergeCell ref="O2:Y2"/>
    <mergeCell ref="F293:I293"/>
    <mergeCell ref="F296:I296"/>
    <mergeCell ref="F280:I280"/>
    <mergeCell ref="F283:I283"/>
    <mergeCell ref="F285:I285"/>
    <mergeCell ref="F282:I282"/>
    <mergeCell ref="F272:I272"/>
    <mergeCell ref="F274:I274"/>
    <mergeCell ref="F298:I298"/>
    <mergeCell ref="F292:I292"/>
    <mergeCell ref="F289:I289"/>
    <mergeCell ref="F286:I286"/>
    <mergeCell ref="F288:I288"/>
    <mergeCell ref="F291:I291"/>
    <mergeCell ref="F290:I290"/>
    <mergeCell ref="F287:I287"/>
    <mergeCell ref="F276:I276"/>
    <mergeCell ref="F278:I278"/>
    <mergeCell ref="F264:I264"/>
    <mergeCell ref="F266:I266"/>
    <mergeCell ref="F268:I268"/>
    <mergeCell ref="F270:I270"/>
    <mergeCell ref="F256:I256"/>
    <mergeCell ref="F258:I258"/>
    <mergeCell ref="F260:I260"/>
    <mergeCell ref="F262:I262"/>
    <mergeCell ref="F249:I249"/>
    <mergeCell ref="F251:I251"/>
    <mergeCell ref="F254:I254"/>
    <mergeCell ref="F241:I241"/>
    <mergeCell ref="F243:I243"/>
    <mergeCell ref="F245:I245"/>
    <mergeCell ref="F247:I247"/>
    <mergeCell ref="F237:I237"/>
    <mergeCell ref="F239:I239"/>
    <mergeCell ref="F223:I223"/>
    <mergeCell ref="M252:N252"/>
    <mergeCell ref="F219:I219"/>
    <mergeCell ref="F221:I221"/>
    <mergeCell ref="F225:I225"/>
    <mergeCell ref="F227:I227"/>
    <mergeCell ref="F229:I229"/>
    <mergeCell ref="F231:I231"/>
    <mergeCell ref="F233:I233"/>
    <mergeCell ref="F235:I235"/>
    <mergeCell ref="F211:I211"/>
    <mergeCell ref="F213:I213"/>
    <mergeCell ref="F217:I217"/>
    <mergeCell ref="F215:I215"/>
    <mergeCell ref="F203:I203"/>
    <mergeCell ref="F205:I205"/>
    <mergeCell ref="F207:I207"/>
    <mergeCell ref="F209:I209"/>
    <mergeCell ref="F204:I204"/>
    <mergeCell ref="F199:I199"/>
    <mergeCell ref="F70:M70"/>
    <mergeCell ref="F77:I77"/>
    <mergeCell ref="F201:I201"/>
    <mergeCell ref="F200:I200"/>
    <mergeCell ref="F81:I81"/>
    <mergeCell ref="F195:I195"/>
    <mergeCell ref="F179:I179"/>
    <mergeCell ref="F168:I168"/>
    <mergeCell ref="F112:I112"/>
    <mergeCell ref="C67:N67"/>
    <mergeCell ref="F69:M69"/>
    <mergeCell ref="F197:I197"/>
    <mergeCell ref="F181:I181"/>
    <mergeCell ref="F183:I183"/>
    <mergeCell ref="F185:I185"/>
    <mergeCell ref="F187:I187"/>
    <mergeCell ref="F174:I174"/>
    <mergeCell ref="F176:I176"/>
    <mergeCell ref="F178:I178"/>
    <mergeCell ref="C49:G49"/>
    <mergeCell ref="F170:I170"/>
    <mergeCell ref="F172:I172"/>
    <mergeCell ref="F164:I164"/>
    <mergeCell ref="F115:I115"/>
    <mergeCell ref="F117:I117"/>
    <mergeCell ref="F119:I119"/>
    <mergeCell ref="F121:I121"/>
    <mergeCell ref="F108:I108"/>
    <mergeCell ref="F110:I110"/>
    <mergeCell ref="F41:M41"/>
    <mergeCell ref="F42:M42"/>
    <mergeCell ref="F166:I166"/>
    <mergeCell ref="F160:I160"/>
    <mergeCell ref="F162:I162"/>
    <mergeCell ref="F158:I158"/>
    <mergeCell ref="F123:I123"/>
    <mergeCell ref="F125:I125"/>
    <mergeCell ref="F127:I127"/>
    <mergeCell ref="F129:I129"/>
    <mergeCell ref="H31:J31"/>
    <mergeCell ref="L33:M33"/>
    <mergeCell ref="C39:N39"/>
    <mergeCell ref="F156:I156"/>
    <mergeCell ref="F152:I152"/>
    <mergeCell ref="F154:I154"/>
    <mergeCell ref="F131:I131"/>
    <mergeCell ref="F133:I133"/>
    <mergeCell ref="F135:I135"/>
    <mergeCell ref="F138:I138"/>
    <mergeCell ref="H29:J29"/>
    <mergeCell ref="H30:J30"/>
    <mergeCell ref="E22:M22"/>
    <mergeCell ref="F150:I150"/>
    <mergeCell ref="H27:J27"/>
    <mergeCell ref="H28:J28"/>
    <mergeCell ref="F142:I142"/>
    <mergeCell ref="F144:I144"/>
    <mergeCell ref="F146:I146"/>
    <mergeCell ref="F148:I148"/>
    <mergeCell ref="C2:N2"/>
    <mergeCell ref="C4:N4"/>
    <mergeCell ref="F6:M6"/>
    <mergeCell ref="F7:M7"/>
    <mergeCell ref="F188:I188"/>
    <mergeCell ref="F189:I189"/>
    <mergeCell ref="F83:I83"/>
    <mergeCell ref="F85:I85"/>
    <mergeCell ref="F87:I87"/>
    <mergeCell ref="F89:I89"/>
    <mergeCell ref="F91:I91"/>
    <mergeCell ref="F93:I93"/>
    <mergeCell ref="F99:I99"/>
    <mergeCell ref="F101:I101"/>
    <mergeCell ref="F102:I102"/>
    <mergeCell ref="F104:I104"/>
    <mergeCell ref="F106:I106"/>
    <mergeCell ref="F95:I95"/>
    <mergeCell ref="F105:I105"/>
    <mergeCell ref="F111:I111"/>
    <mergeCell ref="F92:I92"/>
    <mergeCell ref="F94:I94"/>
    <mergeCell ref="F96:I96"/>
    <mergeCell ref="F98:I98"/>
    <mergeCell ref="F97:I97"/>
    <mergeCell ref="F103:I103"/>
    <mergeCell ref="F107:I107"/>
    <mergeCell ref="F100:I100"/>
    <mergeCell ref="F134:I134"/>
    <mergeCell ref="F175:I175"/>
    <mergeCell ref="F82:I82"/>
    <mergeCell ref="F84:I84"/>
    <mergeCell ref="F86:I86"/>
    <mergeCell ref="F88:I88"/>
    <mergeCell ref="F90:I90"/>
    <mergeCell ref="F139:I139"/>
    <mergeCell ref="F140:I140"/>
    <mergeCell ref="F109:I109"/>
    <mergeCell ref="F193:I193"/>
    <mergeCell ref="F190:I190"/>
    <mergeCell ref="F191:I191"/>
    <mergeCell ref="F192:I192"/>
  </mergeCells>
  <printOptions horizontalCentered="1"/>
  <pageMargins left="0.5905511811023623" right="0.5905511811023623" top="0.984251968503937" bottom="0.5905511811023623" header="0" footer="0"/>
  <pageSetup blackAndWhite="1" fitToHeight="999" horizontalDpi="600" verticalDpi="600" orientation="portrait" paperSize="9" scale="83" r:id="rId1"/>
  <headerFooter alignWithMargins="0">
    <oddFooter>&amp;C&amp;P z &amp;N&amp;RSO_02_1_strojni_cast</oddFooter>
  </headerFooter>
  <rowBreaks count="8" manualBreakCount="8">
    <brk id="35" min="1" max="13" man="1"/>
    <brk id="64" min="1" max="13" man="1"/>
    <brk id="112" min="1" max="13" man="1"/>
    <brk id="135" min="1" max="13" man="1"/>
    <brk id="176" min="1" max="13" man="1"/>
    <brk id="209" min="1" max="13" man="1"/>
    <brk id="251" min="1" max="13" man="1"/>
    <brk id="280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Jendruščák</cp:lastModifiedBy>
  <cp:lastPrinted>2012-11-14T17:26:43Z</cp:lastPrinted>
  <dcterms:created xsi:type="dcterms:W3CDTF">2012-11-08T07:03:23Z</dcterms:created>
  <dcterms:modified xsi:type="dcterms:W3CDTF">2013-05-09T12:13:42Z</dcterms:modified>
  <cp:category/>
  <cp:version/>
  <cp:contentType/>
  <cp:contentStatus/>
</cp:coreProperties>
</file>