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U Agenda veřejných zakázek\1 - VZ (zadávací řízení)\1 - Rozpracované\173.  2025_016857_ÚSDS_Pořízení a implementace IDM a PAM (OŘ, ČJ)\05_Zadávací dokumentace\K VYHLÁŠENÍ\doc\"/>
    </mc:Choice>
  </mc:AlternateContent>
  <xr:revisionPtr revIDLastSave="0" documentId="13_ncr:1_{2134EB08-D62A-4FC4-9141-72146540E691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Celkem" sheetId="1" r:id="rId1"/>
    <sheet name="Podpora" sheetId="4" r:id="rId2"/>
    <sheet name="Licence IdM" sheetId="2" r:id="rId3"/>
    <sheet name="Licence PAM" sheetId="3" r:id="rId4"/>
    <sheet name="HW" sheetId="5" r:id="rId5"/>
    <sheet name="Nápověda" sheetId="6" r:id="rId6"/>
  </sheets>
  <definedNames>
    <definedName name="_xlnm._FilterDatabase" localSheetId="0" hidden="1">Celkem!$B$5:$F$16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" l="1"/>
  <c r="G19" i="3"/>
  <c r="F19" i="3"/>
  <c r="I24" i="3" s="1"/>
  <c r="D13" i="1" s="1"/>
  <c r="E19" i="3"/>
  <c r="D19" i="3"/>
  <c r="J18" i="3"/>
  <c r="K18" i="3" s="1"/>
  <c r="I18" i="3"/>
  <c r="J17" i="3"/>
  <c r="I17" i="3"/>
  <c r="J16" i="3"/>
  <c r="K16" i="3" s="1"/>
  <c r="I16" i="3"/>
  <c r="J15" i="3"/>
  <c r="K15" i="3" s="1"/>
  <c r="I15" i="3"/>
  <c r="J14" i="3"/>
  <c r="I14" i="3"/>
  <c r="J13" i="3"/>
  <c r="K13" i="3" s="1"/>
  <c r="I13" i="3"/>
  <c r="J12" i="3"/>
  <c r="K12" i="3" s="1"/>
  <c r="I12" i="3"/>
  <c r="J11" i="3"/>
  <c r="K11" i="3" s="1"/>
  <c r="I11" i="3"/>
  <c r="J10" i="3"/>
  <c r="I10" i="3"/>
  <c r="J9" i="3"/>
  <c r="K9" i="3" s="1"/>
  <c r="I9" i="3"/>
  <c r="J8" i="3"/>
  <c r="I8" i="3"/>
  <c r="J7" i="3"/>
  <c r="K7" i="3" s="1"/>
  <c r="I7" i="3"/>
  <c r="J6" i="3"/>
  <c r="I6" i="3"/>
  <c r="J5" i="3"/>
  <c r="I5" i="3"/>
  <c r="J4" i="3"/>
  <c r="I4" i="3"/>
  <c r="J3" i="3"/>
  <c r="I3" i="3"/>
  <c r="D17" i="1"/>
  <c r="F12" i="5"/>
  <c r="F6" i="5"/>
  <c r="F5" i="5"/>
  <c r="F4" i="5"/>
  <c r="F7" i="5"/>
  <c r="F8" i="5"/>
  <c r="F9" i="5"/>
  <c r="F10" i="5"/>
  <c r="F11" i="5"/>
  <c r="F13" i="5"/>
  <c r="F14" i="5"/>
  <c r="F15" i="5"/>
  <c r="F16" i="5"/>
  <c r="F17" i="5"/>
  <c r="F18" i="5"/>
  <c r="F20" i="5"/>
  <c r="D11" i="1" s="1"/>
  <c r="D9" i="4"/>
  <c r="D11" i="4" s="1"/>
  <c r="D6" i="4"/>
  <c r="D5" i="4"/>
  <c r="D4" i="4"/>
  <c r="H19" i="2"/>
  <c r="F19" i="2"/>
  <c r="I24" i="2" s="1"/>
  <c r="D8" i="1" s="1"/>
  <c r="D9" i="1" s="1"/>
  <c r="G19" i="2"/>
  <c r="E19" i="2"/>
  <c r="I4" i="2"/>
  <c r="I5" i="2"/>
  <c r="I6" i="2"/>
  <c r="I7" i="2"/>
  <c r="I8" i="2"/>
  <c r="I9" i="2"/>
  <c r="I10" i="2"/>
  <c r="K10" i="2" s="1"/>
  <c r="I11" i="2"/>
  <c r="I12" i="2"/>
  <c r="I13" i="2"/>
  <c r="I14" i="2"/>
  <c r="I15" i="2"/>
  <c r="I16" i="2"/>
  <c r="I17" i="2"/>
  <c r="I18" i="2"/>
  <c r="J4" i="2"/>
  <c r="J5" i="2"/>
  <c r="J6" i="2"/>
  <c r="J7" i="2"/>
  <c r="J8" i="2"/>
  <c r="J9" i="2"/>
  <c r="J10" i="2"/>
  <c r="J11" i="2"/>
  <c r="J12" i="2"/>
  <c r="J13" i="2"/>
  <c r="K13" i="2" s="1"/>
  <c r="J14" i="2"/>
  <c r="J15" i="2"/>
  <c r="K15" i="2" s="1"/>
  <c r="J16" i="2"/>
  <c r="J17" i="2"/>
  <c r="J18" i="2"/>
  <c r="J3" i="2"/>
  <c r="I3" i="2"/>
  <c r="D19" i="2"/>
  <c r="K4" i="2" l="1"/>
  <c r="K12" i="2"/>
  <c r="J19" i="3"/>
  <c r="J24" i="3" s="1"/>
  <c r="K24" i="3" s="1"/>
  <c r="K6" i="3"/>
  <c r="K17" i="3"/>
  <c r="K4" i="3"/>
  <c r="K14" i="3"/>
  <c r="K10" i="3"/>
  <c r="K5" i="3"/>
  <c r="K8" i="3"/>
  <c r="I19" i="3"/>
  <c r="F24" i="3"/>
  <c r="K3" i="3"/>
  <c r="D14" i="1"/>
  <c r="F24" i="2"/>
  <c r="K14" i="2"/>
  <c r="K3" i="2"/>
  <c r="K18" i="2"/>
  <c r="K6" i="2"/>
  <c r="K17" i="2"/>
  <c r="K5" i="2"/>
  <c r="K16" i="2"/>
  <c r="K11" i="2"/>
  <c r="I19" i="2"/>
  <c r="K9" i="2"/>
  <c r="K8" i="2"/>
  <c r="K7" i="2"/>
  <c r="J19" i="2"/>
  <c r="J24" i="2" s="1"/>
  <c r="D20" i="1"/>
  <c r="K19" i="3" l="1"/>
  <c r="D19" i="1"/>
  <c r="K24" i="2"/>
  <c r="D18" i="1"/>
  <c r="K19" i="2"/>
  <c r="D23" i="1"/>
  <c r="D22" i="1" l="1"/>
  <c r="D21" i="1"/>
  <c r="D24" i="1" s="1"/>
</calcChain>
</file>

<file path=xl/sharedStrings.xml><?xml version="1.0" encoding="utf-8"?>
<sst xmlns="http://schemas.openxmlformats.org/spreadsheetml/2006/main" count="158" uniqueCount="79">
  <si>
    <t>Etapa</t>
  </si>
  <si>
    <t>Název</t>
  </si>
  <si>
    <t>Tučně zvýrazněné řádky označují platební milníky.</t>
  </si>
  <si>
    <t>Termín dodání je uváděn v měsících.</t>
  </si>
  <si>
    <t>Celkem za všechny licence</t>
  </si>
  <si>
    <t xml:space="preserve">*Vložte odkaz na obecná licenční pravidla  </t>
  </si>
  <si>
    <t>Celkem</t>
  </si>
  <si>
    <t>Cena</t>
  </si>
  <si>
    <t>Celkem vše 5 let</t>
  </si>
  <si>
    <t>Cena / jednorazová platba/perpetuální</t>
  </si>
  <si>
    <t>Název licence</t>
  </si>
  <si>
    <t>Cena / platba za pololetí/subskripční</t>
  </si>
  <si>
    <t>SW</t>
  </si>
  <si>
    <t>Sloupec1</t>
  </si>
  <si>
    <t>Celkem v Kč bez DPH perpetuální</t>
  </si>
  <si>
    <t xml:space="preserve">Celkem za všechny licence/4 roky </t>
  </si>
  <si>
    <t>Celkem v Kč bez DPH za 4 roky subskripční (celkem 8 plateb)</t>
  </si>
  <si>
    <t>Příloha č. X k ZD X</t>
  </si>
  <si>
    <t>Licence IdM</t>
  </si>
  <si>
    <t>Sloupec2</t>
  </si>
  <si>
    <t>Standardní SW</t>
  </si>
  <si>
    <t>Vyberte z možností</t>
  </si>
  <si>
    <t>Dodavatel vyplní všechna pole označená žlutou barvou, včetně polí, která se zvýrazní žlutě až po výběru jedné z možností nebo po zaškrtnutí příslušného políčka.</t>
  </si>
  <si>
    <t xml:space="preserve"> 🏠 Zpět</t>
  </si>
  <si>
    <t>💳 List licence IdM</t>
  </si>
  <si>
    <t>📞List podpora</t>
  </si>
  <si>
    <t>Cena celkem</t>
  </si>
  <si>
    <t>Vyplňte žlutá pole</t>
  </si>
  <si>
    <t>💳 List licence PAM</t>
  </si>
  <si>
    <t>Počet licencí celkem</t>
  </si>
  <si>
    <t>Poradové číslo</t>
  </si>
  <si>
    <t>Celkem 4 let subskripční</t>
  </si>
  <si>
    <t>🖥️ HW</t>
  </si>
  <si>
    <t>Cena za KS</t>
  </si>
  <si>
    <t>Počet ks</t>
  </si>
  <si>
    <t>Cena HW</t>
  </si>
  <si>
    <r>
      <t>Etapa 1: Školení</t>
    </r>
    <r>
      <rPr>
        <sz val="10"/>
        <rFont val="Calibri"/>
        <family val="2"/>
        <charset val="238"/>
        <scheme val="minor"/>
      </rPr>
      <t xml:space="preserve"> (plnění dle čl. II odst. 5, bod 5.1., odrážka 5.1.4 Smlouvy)</t>
    </r>
  </si>
  <si>
    <r>
      <t xml:space="preserve">Etapa 1: Perpetuální licence IdM  </t>
    </r>
    <r>
      <rPr>
        <sz val="10"/>
        <rFont val="Calibri"/>
        <family val="2"/>
        <charset val="238"/>
        <scheme val="minor"/>
      </rPr>
      <t>(plnění dle čl. II odst. 5, bod 5.1., odrážka 5.1.5 Smlouvy)</t>
    </r>
  </si>
  <si>
    <r>
      <t xml:space="preserve">Etapa 2: Školení </t>
    </r>
    <r>
      <rPr>
        <sz val="10"/>
        <rFont val="Calibri"/>
        <family val="2"/>
        <charset val="238"/>
        <scheme val="minor"/>
      </rPr>
      <t>(plnění dle čl. II odst. 5, bod 5.1., odrážka 5.1.10 Smlouvy)</t>
    </r>
  </si>
  <si>
    <r>
      <t xml:space="preserve">Etapa 2: Perpetuální licence PAM </t>
    </r>
    <r>
      <rPr>
        <sz val="10"/>
        <rFont val="Calibri"/>
        <family val="2"/>
        <charset val="238"/>
        <scheme val="minor"/>
      </rPr>
      <t>(plnění dle čl. II odst. 5, bod 5.1., odrážka 5.1.12 Smlouvy)</t>
    </r>
  </si>
  <si>
    <r>
      <t xml:space="preserve">Etapa 3: Školení  </t>
    </r>
    <r>
      <rPr>
        <sz val="10"/>
        <rFont val="Calibri"/>
        <family val="2"/>
        <charset val="238"/>
        <scheme val="minor"/>
      </rPr>
      <t>(plnění dle čl. II odst. 5, bod 5.1., odrážka 5.1.17 Smlouvy)</t>
    </r>
  </si>
  <si>
    <r>
      <t xml:space="preserve">Etapa 3: Dodávka </t>
    </r>
    <r>
      <rPr>
        <sz val="10"/>
        <rFont val="Calibri"/>
        <family val="2"/>
        <charset val="238"/>
        <scheme val="minor"/>
      </rPr>
      <t>(plnění dle čl. II odst. 5, bod 5.1., odrážka 5.1.14 až 5.1.16 a 5.1.18 Smlouvy)</t>
    </r>
  </si>
  <si>
    <t>Ad hoc služby - Rozvoj celkem</t>
  </si>
  <si>
    <t>Sazba za poskytování 1 MD ad hoc služeb</t>
  </si>
  <si>
    <t>paušální částka/měsíc</t>
  </si>
  <si>
    <t xml:space="preserve">Cena Služeb podpory dle dle čl. II odst. 5 bod 5.2  Smlouvy </t>
  </si>
  <si>
    <t>Počet měsíců poskytování Služeb podpory</t>
  </si>
  <si>
    <t>Počet MD</t>
  </si>
  <si>
    <r>
      <t xml:space="preserve">Subskripční Licence IdM </t>
    </r>
    <r>
      <rPr>
        <sz val="10"/>
        <color theme="1"/>
        <rFont val="Calibri"/>
        <family val="2"/>
        <charset val="238"/>
        <scheme val="minor"/>
      </rPr>
      <t>(plnění dle čl. II odst. 5, bod 5.1., odrážka 5.1.5 Smlouvy)</t>
    </r>
  </si>
  <si>
    <r>
      <t>Subskripční Licence PAM</t>
    </r>
    <r>
      <rPr>
        <sz val="10"/>
        <color theme="1"/>
        <rFont val="Calibri"/>
        <family val="2"/>
        <charset val="238"/>
        <scheme val="minor"/>
      </rPr>
      <t xml:space="preserve"> (plnění dle čl. II odst. 5, bod 5.1., odrážka 5.1.12 Smlouvy)</t>
    </r>
  </si>
  <si>
    <t>Cena Služeb podpory IdM od Go-live Etapy 1 do Go-live Etapy 3</t>
  </si>
  <si>
    <t>Cena Služeb podpory IdM od Go-live Etapy 3</t>
  </si>
  <si>
    <t>Cena Služeb podpory PAM od Go-live Etapy 2</t>
  </si>
  <si>
    <t>Cena Služeb podpory</t>
  </si>
  <si>
    <t>Licence PAM</t>
  </si>
  <si>
    <t>Ke každé licenci zaškrtněte pouze jednu možnost (FOSS, Perpetuální nebo Subskripční)</t>
  </si>
  <si>
    <t>Cena celkem - Dodávka IdM a PAM</t>
  </si>
  <si>
    <t xml:space="preserve">Standardní Software </t>
  </si>
  <si>
    <t xml:space="preserve">Software, který je ke dni uzavření Smlouvy na trhu nabízen jako produkt, je dostupný po uzavření příslušné licenční smlouvy, ať za úplatu nebo bezúplatně, a nebyl vytvořen cíleně pro plnění Smlouvy, a to včetně počítačových programů distribuovaných pod veřejnou licencí (tzv. open source), jejichž licenční podmínky umožňují komukoli získat licenci a zasahovat do zdrojového kódu a dále jej upravovat, modifikovat, překládat, využívat nebo rozvíjet bez omezení, včetně tzv. proprietárního SW, u něhož držitel majetkových autorských práv běžně neposkytuje třetím osobám zdrojový kód, a včetně SW splňujícího uvedené podmínky a vytvořeného Dodavatelem před uzavřením Smlouvy; Standardním Software nejsou úpravy Standardního Softwaru (customizace) vytvořené pro účely plnění této Smlouvy, které vyžadují zásahy do zdrojového kódu Standardního Softwaru nebo vytvoření nového zdrojového kódu.   </t>
  </si>
  <si>
    <t>Subskripční (předplatitelská) licence</t>
  </si>
  <si>
    <t>Oprávnění nabyvatele užívat Software nebo Standardní Software po dobu trvání sjednaného předplatného, podmíněného pravidelnou úhradou licenční odměny. Po dobu platnosti má nabyvatel právo na průběžné aktualizace, nové verze a technickou podporu v rozsahu dle této smlouvy; uplynutím doby předplatného právo užívat Software nebo Standardní Software zaniká.  </t>
  </si>
  <si>
    <t xml:space="preserve">SW/Software  </t>
  </si>
  <si>
    <t xml:space="preserve">Část elektronického informačního systému, která sestává z počítačového kódu, zejména počítačové programy, a to včetně přípravných a koncepčních materiálů.  </t>
  </si>
  <si>
    <t>FOSS licence</t>
  </si>
  <si>
    <t>HW/ Hardware</t>
  </si>
  <si>
    <t>Veškeré hmotné součásti počítačových systémů a veškeré související vybaveni hmotné povahy spolu se vším příslušenstvím, a včetně veškeré související dokumentace.</t>
  </si>
  <si>
    <t>Perpetuální (trvalá) licence</t>
  </si>
  <si>
    <t>  Licence k užití softwaru poskytovaná na dobu neurčitou, která opravňuje nabyvatele k trvalému užívání softwaru v souladu s licenčními podmínkami, bez časového omezení platnosti licence, ledaže je výslovně sjednáno jinak.</t>
  </si>
  <si>
    <t>klikněte zde pro nápovědu
FOSS</t>
  </si>
  <si>
    <t>Klikněte zde pro nápovědu 
Perpetuální</t>
  </si>
  <si>
    <t>Klikněte zde pro nápovědu Subskripční</t>
  </si>
  <si>
    <t>HW (klikněte pro nápovědu)</t>
  </si>
  <si>
    <t>SW vyberte z ROLOVACÍHO SEZNAMU klikněte zde pro nápovědu</t>
  </si>
  <si>
    <r>
      <rPr>
        <b/>
        <sz val="11"/>
        <color theme="1"/>
        <rFont val="Calibri"/>
        <family val="2"/>
        <charset val="238"/>
        <scheme val="minor"/>
      </rPr>
      <t>Etapa 2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charset val="238"/>
        <scheme val="minor"/>
      </rPr>
      <t>Dodávka HW</t>
    </r>
    <r>
      <rPr>
        <sz val="10"/>
        <color theme="1"/>
        <rFont val="Calibri"/>
        <family val="2"/>
        <charset val="238"/>
        <scheme val="minor"/>
      </rPr>
      <t xml:space="preserve"> (plnění dle čl. II odst. 5, bod 5.1., odrážka 5.1.11 Smlouvy)</t>
    </r>
  </si>
  <si>
    <r>
      <t>Etapa 2: Dodávka PAM</t>
    </r>
    <r>
      <rPr>
        <sz val="10"/>
        <rFont val="Calibri"/>
        <family val="2"/>
        <charset val="238"/>
        <scheme val="minor"/>
      </rPr>
      <t xml:space="preserve"> (plnění dle čl. II odst. 5, bod 5.1., odrážka 5.1.7 až 5.1.9 a 5.1.13 Smlouvy)</t>
    </r>
  </si>
  <si>
    <r>
      <t xml:space="preserve">Etapa 1: Dodávka IdM </t>
    </r>
    <r>
      <rPr>
        <sz val="10"/>
        <rFont val="Calibri"/>
        <family val="2"/>
        <charset val="238"/>
        <scheme val="minor"/>
      </rPr>
      <t>(plnění dle čl. II odst. 5, bod 5.1., odrážka 5.1.1 až 5.1.3 a 5.1.6 Smlouvy)</t>
    </r>
  </si>
  <si>
    <t>Označte, jestli bude HW součástí dodávky</t>
  </si>
  <si>
    <t>🖥️HW</t>
  </si>
  <si>
    <t>Free Open Source Software licence, náklady na využití FOSS licence v rámci plnění dle této smlouvy jsou zahrnuty v celkové ceně IdM a PAM, resp. Etapy 1 nebo 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</si>
</sst>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č&quot;_-;\-* #,##0.00\ &quot;Kč&quot;_-;_-* &quot;-&quot;??\ &quot;Kč&quot;_-;_-@_-"/>
    <numFmt numFmtId="164" formatCode="0&quot; ks&quot;"/>
    <numFmt numFmtId="165" formatCode="#,##0.00\ &quot;Kč&quot;"/>
    <numFmt numFmtId="166" formatCode="0&quot; / hod&quot;"/>
    <numFmt numFmtId="167" formatCode="0&quot; /měsíce&quot;"/>
    <numFmt numFmtId="168" formatCode="0&quot; /měsíců&quot;"/>
    <numFmt numFmtId="169" formatCode="#,##0_ ;\-#,##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1"/>
      <color theme="0" tint="-0.499984740745262"/>
      <name val="Calibri"/>
      <family val="2"/>
      <charset val="238"/>
      <scheme val="minor"/>
    </font>
    <font>
      <b/>
      <i/>
      <u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1"/>
      <color theme="1" tint="0.34998626667073579"/>
      <name val="Calibri"/>
      <family val="2"/>
      <charset val="238"/>
      <scheme val="minor"/>
    </font>
    <font>
      <b/>
      <sz val="11"/>
      <color theme="1" tint="0.34998626667073579"/>
      <name val="Aptos Narrow"/>
      <family val="2"/>
    </font>
    <font>
      <b/>
      <u/>
      <sz val="11"/>
      <color rgb="FFFF0000"/>
      <name val="Calibri"/>
      <family val="2"/>
      <charset val="238"/>
      <scheme val="minor"/>
    </font>
    <font>
      <b/>
      <u/>
      <sz val="11"/>
      <color rgb="FF7030A0"/>
      <name val="Calibri"/>
      <family val="2"/>
      <charset val="238"/>
      <scheme val="minor"/>
    </font>
    <font>
      <b/>
      <u/>
      <sz val="11"/>
      <color rgb="FF00B0F0"/>
      <name val="Calibri"/>
      <family val="2"/>
      <charset val="238"/>
      <scheme val="minor"/>
    </font>
    <font>
      <u/>
      <sz val="11"/>
      <color rgb="FF5F5F5F"/>
      <name val="Calibri"/>
      <family val="2"/>
      <scheme val="minor"/>
    </font>
    <font>
      <u/>
      <sz val="11"/>
      <color theme="0" tint="-0.499984740745262"/>
      <name val="Calibri"/>
      <family val="2"/>
      <scheme val="minor"/>
    </font>
    <font>
      <u/>
      <sz val="11"/>
      <color rgb="FF00B05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Aptos"/>
      <family val="2"/>
    </font>
    <font>
      <u/>
      <sz val="11"/>
      <color rgb="FFFF66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2" fillId="0" borderId="1" xfId="0" applyFont="1" applyBorder="1"/>
    <xf numFmtId="49" fontId="0" fillId="0" borderId="3" xfId="0" applyNumberFormat="1" applyBorder="1"/>
    <xf numFmtId="0" fontId="0" fillId="0" borderId="0" xfId="0" applyAlignment="1">
      <alignment horizontal="center"/>
    </xf>
    <xf numFmtId="49" fontId="0" fillId="0" borderId="4" xfId="0" applyNumberFormat="1" applyBorder="1"/>
    <xf numFmtId="49" fontId="0" fillId="0" borderId="5" xfId="0" applyNumberFormat="1" applyBorder="1"/>
    <xf numFmtId="0" fontId="0" fillId="0" borderId="6" xfId="0" applyBorder="1"/>
    <xf numFmtId="0" fontId="0" fillId="0" borderId="7" xfId="0" applyBorder="1"/>
    <xf numFmtId="165" fontId="0" fillId="0" borderId="0" xfId="0" applyNumberFormat="1"/>
    <xf numFmtId="0" fontId="0" fillId="0" borderId="2" xfId="0" applyBorder="1"/>
    <xf numFmtId="166" fontId="0" fillId="0" borderId="0" xfId="0" applyNumberFormat="1"/>
    <xf numFmtId="49" fontId="0" fillId="0" borderId="1" xfId="0" applyNumberFormat="1" applyBorder="1"/>
    <xf numFmtId="167" fontId="0" fillId="0" borderId="0" xfId="0" applyNumberFormat="1"/>
    <xf numFmtId="168" fontId="0" fillId="0" borderId="0" xfId="0" applyNumberFormat="1"/>
    <xf numFmtId="0" fontId="6" fillId="0" borderId="0" xfId="0" applyFont="1"/>
    <xf numFmtId="0" fontId="6" fillId="0" borderId="0" xfId="0" applyFont="1" applyAlignment="1">
      <alignment horizontal="left"/>
    </xf>
    <xf numFmtId="169" fontId="0" fillId="0" borderId="7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169" fontId="0" fillId="0" borderId="0" xfId="1" applyNumberFormat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0" fontId="0" fillId="0" borderId="11" xfId="0" applyBorder="1" applyAlignment="1">
      <alignment horizontal="left"/>
    </xf>
    <xf numFmtId="44" fontId="0" fillId="0" borderId="12" xfId="1" applyFont="1" applyBorder="1" applyAlignment="1">
      <alignment horizontal="center"/>
    </xf>
    <xf numFmtId="0" fontId="0" fillId="0" borderId="13" xfId="0" applyBorder="1" applyAlignment="1">
      <alignment horizontal="left"/>
    </xf>
    <xf numFmtId="169" fontId="0" fillId="0" borderId="14" xfId="1" applyNumberFormat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5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4" fillId="0" borderId="0" xfId="0" applyFont="1" applyAlignment="1">
      <alignment horizontal="left"/>
    </xf>
    <xf numFmtId="0" fontId="0" fillId="0" borderId="17" xfId="0" applyBorder="1"/>
    <xf numFmtId="165" fontId="0" fillId="0" borderId="17" xfId="0" applyNumberForma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2" fillId="0" borderId="0" xfId="0" applyFont="1" applyAlignment="1">
      <alignment wrapText="1"/>
    </xf>
    <xf numFmtId="0" fontId="2" fillId="3" borderId="18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0" fillId="3" borderId="20" xfId="0" applyFill="1" applyBorder="1"/>
    <xf numFmtId="165" fontId="4" fillId="3" borderId="21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8" xfId="0" applyFill="1" applyBorder="1" applyAlignment="1">
      <alignment horizontal="left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6" fillId="0" borderId="0" xfId="2" applyFont="1"/>
    <xf numFmtId="0" fontId="17" fillId="0" borderId="0" xfId="2" applyFont="1"/>
    <xf numFmtId="0" fontId="18" fillId="0" borderId="0" xfId="2" applyFont="1"/>
    <xf numFmtId="0" fontId="0" fillId="0" borderId="19" xfId="0" applyBorder="1"/>
    <xf numFmtId="0" fontId="0" fillId="0" borderId="20" xfId="0" applyBorder="1"/>
    <xf numFmtId="44" fontId="0" fillId="0" borderId="21" xfId="0" applyNumberFormat="1" applyBorder="1"/>
    <xf numFmtId="0" fontId="21" fillId="0" borderId="0" xfId="2" applyFont="1"/>
    <xf numFmtId="0" fontId="14" fillId="3" borderId="28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44" fontId="0" fillId="0" borderId="27" xfId="1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44" fontId="0" fillId="0" borderId="1" xfId="0" applyNumberFormat="1" applyBorder="1"/>
    <xf numFmtId="0" fontId="0" fillId="3" borderId="30" xfId="0" applyFill="1" applyBorder="1"/>
    <xf numFmtId="0" fontId="19" fillId="5" borderId="0" xfId="2" applyFont="1" applyFill="1" applyAlignment="1">
      <alignment horizontal="center" vertical="center"/>
    </xf>
    <xf numFmtId="0" fontId="20" fillId="5" borderId="0" xfId="2" applyFont="1" applyFill="1" applyAlignment="1">
      <alignment horizontal="center" vertical="center"/>
    </xf>
    <xf numFmtId="0" fontId="9" fillId="0" borderId="7" xfId="0" applyFont="1" applyBorder="1" applyAlignment="1">
      <alignment wrapText="1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24" fillId="0" borderId="0" xfId="0" applyFont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/>
    <xf numFmtId="0" fontId="13" fillId="3" borderId="24" xfId="2" applyFill="1" applyBorder="1" applyAlignment="1">
      <alignment horizontal="center" vertical="center" wrapText="1"/>
    </xf>
    <xf numFmtId="0" fontId="25" fillId="0" borderId="0" xfId="2" applyFont="1" applyFill="1" applyAlignment="1">
      <alignment horizontal="left" vertical="center"/>
    </xf>
    <xf numFmtId="0" fontId="13" fillId="3" borderId="9" xfId="2" applyFill="1" applyBorder="1" applyAlignment="1">
      <alignment horizontal="center" vertical="center" wrapText="1"/>
    </xf>
    <xf numFmtId="0" fontId="13" fillId="3" borderId="28" xfId="2" applyFill="1" applyBorder="1" applyAlignment="1">
      <alignment horizontal="center" vertical="center" wrapText="1"/>
    </xf>
    <xf numFmtId="0" fontId="0" fillId="6" borderId="17" xfId="0" applyFill="1" applyBorder="1" applyAlignment="1">
      <alignment vertical="center"/>
    </xf>
    <xf numFmtId="0" fontId="0" fillId="6" borderId="31" xfId="0" applyFill="1" applyBorder="1" applyAlignment="1">
      <alignment vertical="center"/>
    </xf>
    <xf numFmtId="0" fontId="0" fillId="6" borderId="24" xfId="0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0" fontId="1" fillId="0" borderId="17" xfId="0" applyFont="1" applyBorder="1" applyAlignment="1">
      <alignment wrapText="1"/>
    </xf>
    <xf numFmtId="0" fontId="0" fillId="0" borderId="27" xfId="0" applyBorder="1"/>
    <xf numFmtId="0" fontId="12" fillId="0" borderId="0" xfId="0" applyFont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right"/>
    </xf>
    <xf numFmtId="0" fontId="10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165" fontId="0" fillId="2" borderId="7" xfId="0" applyNumberFormat="1" applyFill="1" applyBorder="1" applyAlignment="1" applyProtection="1">
      <alignment horizontal="center"/>
      <protection locked="0"/>
    </xf>
    <xf numFmtId="165" fontId="0" fillId="0" borderId="7" xfId="0" applyNumberFormat="1" applyBorder="1" applyAlignment="1" applyProtection="1">
      <alignment horizontal="center"/>
      <protection locked="0"/>
    </xf>
    <xf numFmtId="165" fontId="4" fillId="3" borderId="7" xfId="0" applyNumberFormat="1" applyFont="1" applyFill="1" applyBorder="1" applyAlignment="1" applyProtection="1">
      <alignment horizontal="center" vertical="center"/>
      <protection locked="0"/>
    </xf>
    <xf numFmtId="165" fontId="0" fillId="0" borderId="17" xfId="0" applyNumberFormat="1" applyBorder="1" applyAlignment="1" applyProtection="1">
      <alignment horizontal="center"/>
      <protection locked="0"/>
    </xf>
    <xf numFmtId="44" fontId="0" fillId="2" borderId="7" xfId="1" applyFont="1" applyFill="1" applyBorder="1" applyAlignment="1" applyProtection="1">
      <alignment horizontal="center"/>
      <protection locked="0"/>
    </xf>
    <xf numFmtId="44" fontId="0" fillId="2" borderId="14" xfId="1" applyFont="1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26" xfId="0" applyBorder="1" applyProtection="1">
      <protection locked="0"/>
    </xf>
    <xf numFmtId="0" fontId="0" fillId="0" borderId="7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5" fontId="0" fillId="0" borderId="7" xfId="0" applyNumberFormat="1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0" borderId="22" xfId="0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center"/>
      <protection locked="0"/>
    </xf>
  </cellXfs>
  <cellStyles count="3">
    <cellStyle name="Hypertextový odkaz" xfId="2" builtinId="8"/>
    <cellStyle name="Měna" xfId="1" builtinId="4"/>
    <cellStyle name="Normální" xfId="0" builtinId="0"/>
  </cellStyles>
  <dxfs count="81">
    <dxf>
      <numFmt numFmtId="34" formatCode="_-* #,##0.00\ &quot;Kč&quot;_-;\-* #,##0.00\ &quot;Kč&quot;_-;_-* &quot;-&quot;??\ &quot;Kč&quot;_-;_-@_-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border diagonalUp="0" diagonalDown="0" outline="0">
        <left/>
        <right style="medium">
          <color indexed="64"/>
        </right>
        <top/>
        <bottom/>
      </border>
      <protection locked="0" hidden="0"/>
    </dxf>
    <dxf>
      <numFmt numFmtId="165" formatCode="#,##0.00\ &quot;Kč&quot;"/>
      <alignment horizontal="center" vertical="bottom" textRotation="0" wrapText="0" indent="0" justifyLastLine="0" shrinkToFit="0" readingOrder="0"/>
    </dxf>
    <dxf>
      <numFmt numFmtId="165" formatCode="#,##0.00\ &quot;Kč&quot;"/>
      <alignment horizontal="center" vertical="bottom" textRotation="0" wrapText="0" indent="0" justifyLastLine="0" shrinkToFit="0" readingOrder="0"/>
    </dxf>
    <dxf>
      <numFmt numFmtId="165" formatCode="#,##0.00\ &quot;Kč&quot;"/>
      <alignment horizontal="center" vertical="bottom" textRotation="0" wrapText="0" indent="0" justifyLastLine="0" shrinkToFit="0" readingOrder="0"/>
    </dxf>
    <dxf>
      <numFmt numFmtId="165" formatCode="#,##0.00\ &quot;Kč&quot;"/>
      <alignment horizontal="center" vertical="bottom" textRotation="0" wrapText="0" indent="0" justifyLastLine="0" shrinkToFit="0" readingOrder="0"/>
    </dxf>
    <dxf>
      <numFmt numFmtId="164" formatCode="0&quot; ks&quot;"/>
      <alignment horizontal="center" vertical="bottom" textRotation="0" wrapText="0" indent="0" justifyLastLine="0" shrinkToFit="0" readingOrder="0"/>
    </dxf>
    <dxf>
      <numFmt numFmtId="165" formatCode="#,##0.00\ &quot;Kč&quot;"/>
      <alignment horizontal="center" vertical="bottom" textRotation="0" wrapText="0" indent="0" justifyLastLine="0" shrinkToFit="0" readingOrder="0"/>
    </dxf>
    <dxf>
      <numFmt numFmtId="164" formatCode="0&quot; ks&quot;"/>
      <alignment horizontal="center" vertical="bottom" textRotation="0" wrapText="0" indent="0" justifyLastLine="0" shrinkToFit="0" readingOrder="0"/>
    </dxf>
    <dxf>
      <numFmt numFmtId="164" formatCode="0&quot; ks&quot;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165" formatCode="#,##0.00\ &quot;K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5" formatCode="#,##0.00\ &quot;Kč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numFmt numFmtId="165" formatCode="#,##0.00\ &quot;Kč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border diagonalUp="0" diagonalDown="0" outline="0">
        <left/>
        <right style="medium">
          <color indexed="64"/>
        </right>
        <top/>
        <bottom/>
      </border>
      <protection locked="0" hidden="0"/>
    </dxf>
    <dxf>
      <numFmt numFmtId="165" formatCode="#,##0.00\ &quot;Kč&quot;"/>
      <alignment horizontal="center" vertical="bottom" textRotation="0" wrapText="0" indent="0" justifyLastLine="0" shrinkToFit="0" readingOrder="0"/>
    </dxf>
    <dxf>
      <numFmt numFmtId="165" formatCode="#,##0.00\ &quot;Kč&quot;"/>
      <alignment horizontal="center" vertical="bottom" textRotation="0" wrapText="0" indent="0" justifyLastLine="0" shrinkToFit="0" readingOrder="0"/>
    </dxf>
    <dxf>
      <numFmt numFmtId="165" formatCode="#,##0.00\ &quot;Kč&quot;"/>
      <alignment horizontal="center" vertical="bottom" textRotation="0" wrapText="0" indent="0" justifyLastLine="0" shrinkToFit="0" readingOrder="0"/>
    </dxf>
    <dxf>
      <numFmt numFmtId="165" formatCode="#,##0.00\ &quot;Kč&quot;"/>
      <alignment horizontal="center" vertical="bottom" textRotation="0" wrapText="0" indent="0" justifyLastLine="0" shrinkToFit="0" readingOrder="0"/>
    </dxf>
    <dxf>
      <numFmt numFmtId="164" formatCode="0&quot; ks&quot;"/>
      <alignment horizontal="center" vertical="bottom" textRotation="0" wrapText="0" indent="0" justifyLastLine="0" shrinkToFit="0" readingOrder="0"/>
    </dxf>
    <dxf>
      <numFmt numFmtId="165" formatCode="#,##0.00\ &quot;Kč&quot;"/>
      <alignment horizontal="center" vertical="bottom" textRotation="0" wrapText="0" indent="0" justifyLastLine="0" shrinkToFit="0" readingOrder="0"/>
    </dxf>
    <dxf>
      <numFmt numFmtId="164" formatCode="0&quot; ks&quot;"/>
      <alignment horizontal="center" vertical="bottom" textRotation="0" wrapText="0" indent="0" justifyLastLine="0" shrinkToFit="0" readingOrder="0"/>
    </dxf>
    <dxf>
      <numFmt numFmtId="164" formatCode="0&quot; ks&quot;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#,##0.00\ &quot;Kč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numFmt numFmtId="165" formatCode="#,##0.00\ &quot;Kč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numFmt numFmtId="165" formatCode="#,##0.00\ &quot;Kč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#,##0.00\ &quot;Kč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#,##0.00\ &quot;Kč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#,##0.00\ &quot;Kč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5" formatCode="#,##0.00\ &quot;Kč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#,##0.00\ &quot;Kč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#,##0.00\ &quot;Kč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#,##0.00\ &quot;Kč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mruColors>
      <color rgb="FFFF66FF"/>
      <color rgb="FFFFCCFF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462494</xdr:colOff>
      <xdr:row>3</xdr:row>
      <xdr:rowOff>52916</xdr:rowOff>
    </xdr:from>
    <xdr:to>
      <xdr:col>13</xdr:col>
      <xdr:colOff>1341</xdr:colOff>
      <xdr:row>8</xdr:row>
      <xdr:rowOff>40429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B2D339F-BEC7-FCDD-208A-30DAA4618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61994" y="634999"/>
          <a:ext cx="4763165" cy="1524213"/>
        </a:xfrm>
        <a:prstGeom prst="rect">
          <a:avLst/>
        </a:prstGeom>
      </xdr:spPr>
    </xdr:pic>
    <xdr:clientData/>
  </xdr:twoCellAnchor>
  <xdr:twoCellAnchor editAs="oneCell">
    <xdr:from>
      <xdr:col>5</xdr:col>
      <xdr:colOff>415637</xdr:colOff>
      <xdr:row>9</xdr:row>
      <xdr:rowOff>17318</xdr:rowOff>
    </xdr:from>
    <xdr:to>
      <xdr:col>14</xdr:col>
      <xdr:colOff>72633</xdr:colOff>
      <xdr:row>16</xdr:row>
      <xdr:rowOff>13340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1E0BB0B-E95C-4678-DF59-97218450E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0705" y="2493818"/>
          <a:ext cx="5458587" cy="25244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1</xdr:row>
      <xdr:rowOff>228600</xdr:rowOff>
    </xdr:from>
    <xdr:to>
      <xdr:col>14</xdr:col>
      <xdr:colOff>76996</xdr:colOff>
      <xdr:row>10</xdr:row>
      <xdr:rowOff>133646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5FD945F-02C3-3739-BFF7-17A380970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0" y="419100"/>
          <a:ext cx="5706271" cy="21243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20</xdr:row>
      <xdr:rowOff>95250</xdr:rowOff>
    </xdr:from>
    <xdr:to>
      <xdr:col>4</xdr:col>
      <xdr:colOff>1077147</xdr:colOff>
      <xdr:row>36</xdr:row>
      <xdr:rowOff>76570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FA68014-6AB5-5F69-063E-B58140DF7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0" y="4762500"/>
          <a:ext cx="5887272" cy="264832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857250</xdr:colOff>
      <xdr:row>20</xdr:row>
      <xdr:rowOff>152400</xdr:rowOff>
    </xdr:from>
    <xdr:to>
      <xdr:col>10</xdr:col>
      <xdr:colOff>1324818</xdr:colOff>
      <xdr:row>44</xdr:row>
      <xdr:rowOff>124406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2619ECC-0F2E-17C8-54EC-1E612292C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0175" y="4819650"/>
          <a:ext cx="6039693" cy="41630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28575</xdr:rowOff>
    </xdr:from>
    <xdr:to>
      <xdr:col>4</xdr:col>
      <xdr:colOff>829497</xdr:colOff>
      <xdr:row>36</xdr:row>
      <xdr:rowOff>9895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4CCA2774-2D01-4EF6-99F7-41449FC90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100" y="4695825"/>
          <a:ext cx="5887272" cy="2648320"/>
        </a:xfrm>
        <a:prstGeom prst="rect">
          <a:avLst/>
        </a:prstGeom>
      </xdr:spPr>
    </xdr:pic>
    <xdr:clientData/>
  </xdr:twoCellAnchor>
  <xdr:twoCellAnchor editAs="oneCell">
    <xdr:from>
      <xdr:col>4</xdr:col>
      <xdr:colOff>1533525</xdr:colOff>
      <xdr:row>20</xdr:row>
      <xdr:rowOff>9525</xdr:rowOff>
    </xdr:from>
    <xdr:to>
      <xdr:col>10</xdr:col>
      <xdr:colOff>458043</xdr:colOff>
      <xdr:row>43</xdr:row>
      <xdr:rowOff>172031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395C7FE-7A0B-463A-935A-AAC63E4E7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53400" y="4676775"/>
          <a:ext cx="6039693" cy="41630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2</xdr:row>
      <xdr:rowOff>279400</xdr:rowOff>
    </xdr:from>
    <xdr:to>
      <xdr:col>15</xdr:col>
      <xdr:colOff>425747</xdr:colOff>
      <xdr:row>11</xdr:row>
      <xdr:rowOff>82641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4E4BB4D-FAEE-E2F8-269E-72C599ABB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0700" y="730250"/>
          <a:ext cx="5778797" cy="1778091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178E33-6302-463D-9818-BF858BFF2A69}" name="Tabulka1" displayName="Tabulka1" ref="A2:N19" totalsRowCount="1" headerRowDxfId="80" totalsRowDxfId="77" headerRowBorderDxfId="79" tableBorderDxfId="78">
  <autoFilter ref="A2:N18" xr:uid="{38178E33-6302-463D-9818-BF858BFF2A6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043F534-DD63-4CFF-9038-A157D65F2366}" name="Poradové číslo" totalsRowLabel="Celkem" dataDxfId="43" totalsRowDxfId="40"/>
    <tableColumn id="2" xr3:uid="{141B1AA6-1248-4DD5-BCBB-7FA5F06219BA}" name="Název licence" dataDxfId="42"/>
    <tableColumn id="3" xr3:uid="{17430CFD-AB79-40D6-AD39-3D450DE732B0}" name="SW vyberte z ROLOVACÍHO SEZNAMU klikněte zde pro nápovědu" dataDxfId="41"/>
    <tableColumn id="10" xr3:uid="{6041C169-826C-4973-A3DA-90844211A451}" name="klikněte zde pro nápovědu_x000a_FOSS" totalsRowFunction="custom" dataDxfId="48" totalsRowDxfId="39">
      <totalsRowFormula>COUNTIF(D3:D18,TRUE)</totalsRowFormula>
    </tableColumn>
    <tableColumn id="11" xr3:uid="{0955FD9E-BDD2-45C8-A883-8C044E9D885E}" name="Klikněte zde pro nápovědu _x000a_Perpetuální" totalsRowFunction="custom" dataDxfId="47" totalsRowDxfId="38">
      <totalsRowFormula>COUNTIF(E3:E18,TRUE)</totalsRowFormula>
    </tableColumn>
    <tableColumn id="14" xr3:uid="{D0185DEE-1B72-43C2-9270-443585BED972}" name="Cena / jednorazová platba/perpetuální" totalsRowFunction="sum" dataDxfId="46" totalsRowDxfId="37"/>
    <tableColumn id="16" xr3:uid="{F28DDB51-3162-4396-8511-A3B2BC2BFF3B}" name="Klikněte zde pro nápovědu Subskripční" totalsRowFunction="custom" dataDxfId="45" totalsRowDxfId="36">
      <totalsRowFormula>COUNTIF(G3:G18,TRUE)</totalsRowFormula>
    </tableColumn>
    <tableColumn id="15" xr3:uid="{F0882307-4F94-4DF5-8ACA-4B41EF1E77A0}" name="Cena / platba za pololetí/subskripční" totalsRowFunction="sum" dataDxfId="44" totalsRowDxfId="35"/>
    <tableColumn id="8" xr3:uid="{F290B43A-DE8C-48BA-BA81-3F7FFE2D6540}" name="Celkem v Kč bez DPH perpetuální" totalsRowFunction="sum" dataDxfId="76" totalsRowDxfId="34">
      <calculatedColumnFormula>+Tabulka1[[#This Row],[Cena / jednorazová platba/perpetuální]]</calculatedColumnFormula>
    </tableColumn>
    <tableColumn id="20" xr3:uid="{6B8EB4C1-83E9-48F2-9E34-9F7C8E11831C}" name="Celkem v Kč bez DPH za 4 roky subskripční (celkem 8 plateb)" totalsRowFunction="sum" dataDxfId="75" totalsRowDxfId="33">
      <calculatedColumnFormula>+Tabulka1[[#This Row],[Cena / platba za pololetí/subskripční]]*Tabulka1[[#This Row],[Sloupec1]]</calculatedColumnFormula>
    </tableColumn>
    <tableColumn id="9" xr3:uid="{3627EAB2-3F0D-4AE8-9C8B-1F7F261E766E}" name="Celkem za všechny licence/4 roky " totalsRowFunction="sum" dataDxfId="74" totalsRowDxfId="32">
      <calculatedColumnFormula>+Tabulka1[[#This Row],[Celkem v Kč bez DPH za 4 roky subskripční (celkem 8 plateb)]]+Tabulka1[[#This Row],[Celkem v Kč bez DPH perpetuální]]</calculatedColumnFormula>
    </tableColumn>
    <tableColumn id="19" xr3:uid="{59E14DEF-C88B-452B-8C74-E54B16DE8E8A}" name="*Vložte odkaz na obecná licenční pravidla  " dataDxfId="49" totalsRowDxfId="31"/>
    <tableColumn id="4" xr3:uid="{E4F2B8F5-89B6-4A09-B80E-644A5E8018CD}" name="Sloupec1"/>
    <tableColumn id="5" xr3:uid="{BE99A6D4-8570-47CC-9510-0731DD3DC82E}" name="Sloupec2" dataDxfId="73" totalsRowDxfId="30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309A0C5-5BA2-45B5-8587-FE09CE6517EB}" name="Tabulka14" displayName="Tabulka14" ref="A2:N19" totalsRowCount="1" headerRowDxfId="72" totalsRowDxfId="69" headerRowBorderDxfId="71" tableBorderDxfId="70">
  <autoFilter ref="A2:N18" xr:uid="{2309A0C5-5BA2-45B5-8587-FE09CE6517EB}"/>
  <tableColumns count="14">
    <tableColumn id="1" xr3:uid="{0EE73DF8-D7A0-48E1-911B-A94FA5669677}" name="Poradové číslo" totalsRowLabel="Celkem" dataDxfId="29" totalsRowDxfId="16"/>
    <tableColumn id="2" xr3:uid="{27FF13AD-5334-4CDC-992F-6060048DC022}" name="Název licence" dataDxfId="28"/>
    <tableColumn id="3" xr3:uid="{300D326C-1A94-48FA-AE2C-392E1BFEAA91}" name="SW vyberte z ROLOVACÍHO SEZNAMU klikněte zde pro nápovědu" dataDxfId="27"/>
    <tableColumn id="10" xr3:uid="{3C47FD64-D934-4547-A525-6E1FBD6E67D3}" name="klikněte zde pro nápovědu_x000a_FOSS" totalsRowFunction="custom" dataDxfId="26" totalsRowDxfId="15">
      <totalsRowFormula>COUNTIF(D3:D18,TRUE)</totalsRowFormula>
    </tableColumn>
    <tableColumn id="11" xr3:uid="{DFECEBCE-9813-4A3D-ADC3-FD74A34F7B07}" name="Klikněte zde pro nápovědu _x000a_Perpetuální" totalsRowFunction="custom" dataDxfId="25" totalsRowDxfId="14">
      <totalsRowFormula>COUNTIF(E3:E18,TRUE)</totalsRowFormula>
    </tableColumn>
    <tableColumn id="14" xr3:uid="{467FC88D-592E-437A-8D30-6C4EE94C345D}" name="Cena / jednorazová platba/perpetuální" totalsRowFunction="sum" dataDxfId="24" totalsRowDxfId="13"/>
    <tableColumn id="16" xr3:uid="{65EECDDD-7A12-4078-96E0-5535E00C37E7}" name="Klikněte zde pro nápovědu Subskripční" totalsRowFunction="custom" dataDxfId="23" totalsRowDxfId="12">
      <totalsRowFormula>COUNTIF(G3:G18,TRUE)</totalsRowFormula>
    </tableColumn>
    <tableColumn id="15" xr3:uid="{FB512E13-058F-4998-8BA4-380BED1E35A7}" name="Cena / platba za pololetí/subskripční" totalsRowFunction="sum" dataDxfId="22" totalsRowDxfId="11"/>
    <tableColumn id="8" xr3:uid="{4CB5955A-EE59-4C82-8A4C-B392CCD7099E}" name="Celkem v Kč bez DPH perpetuální" totalsRowFunction="sum" dataDxfId="68" totalsRowDxfId="10">
      <calculatedColumnFormula>+Tabulka14[[#This Row],[Cena / jednorazová platba/perpetuální]]</calculatedColumnFormula>
    </tableColumn>
    <tableColumn id="20" xr3:uid="{414CAFA8-E0A4-4DBD-A7DC-D11DC7B41A8C}" name="Celkem v Kč bez DPH za 4 roky subskripční (celkem 8 plateb)" totalsRowFunction="sum" dataDxfId="67" totalsRowDxfId="9">
      <calculatedColumnFormula>+Tabulka14[[#This Row],[Cena / platba za pololetí/subskripční]]*Tabulka14[[#This Row],[Sloupec1]]</calculatedColumnFormula>
    </tableColumn>
    <tableColumn id="9" xr3:uid="{4BB0C270-B5FB-4A87-939E-386DA3C795B4}" name="Celkem za všechny licence/4 roky " totalsRowFunction="sum" dataDxfId="66" totalsRowDxfId="8">
      <calculatedColumnFormula>+Tabulka14[[#This Row],[Celkem v Kč bez DPH za 4 roky subskripční (celkem 8 plateb)]]+Tabulka14[[#This Row],[Celkem v Kč bez DPH perpetuální]]</calculatedColumnFormula>
    </tableColumn>
    <tableColumn id="19" xr3:uid="{36528028-9AC7-4A7C-B20A-F53698EE9140}" name="*Vložte odkaz na obecná licenční pravidla  " dataDxfId="21" totalsRowDxfId="7"/>
    <tableColumn id="4" xr3:uid="{7CE98FB2-EFF6-47C0-B241-9FF28B4B248B}" name="Sloupec1"/>
    <tableColumn id="5" xr3:uid="{E33437C5-C33E-4AFB-86DE-4D14028B4E00}" name="Sloupec2" dataDxfId="65" totalsRowDxfId="6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EF0D453-A679-45A6-92D4-607B991AC3DE}" name="Tabulka4" displayName="Tabulka4" ref="A3:F20" totalsRowCount="1" dataDxfId="63" headerRowBorderDxfId="64" tableBorderDxfId="62" totalsRowBorderDxfId="61">
  <autoFilter ref="A3:F19" xr:uid="{2EF0D453-A679-45A6-92D4-607B991AC3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29C74B5-18E5-4DB2-9DD4-AFC664FA078C}" name="Poradové číslo" totalsRowLabel="Celkem" dataDxfId="60" totalsRowDxfId="5"/>
    <tableColumn id="6" xr3:uid="{EA804D22-3FEA-4614-9489-2B61E1B07608}" name="Označte, jestli bude HW součástí dodávky" dataDxfId="20" totalsRowDxfId="4"/>
    <tableColumn id="2" xr3:uid="{95F62395-20CD-4A99-AA76-30A27EDE775B}" name="HW (klikněte pro nápovědu)" dataDxfId="19" totalsRowDxfId="3"/>
    <tableColumn id="3" xr3:uid="{5EB8922E-1355-4696-81E2-E0FE0511316A}" name="Počet ks" dataDxfId="18" totalsRowDxfId="2"/>
    <tableColumn id="4" xr3:uid="{6FC1CC8F-62F0-4D4F-BE35-E740B458CBBD}" name="Cena za KS" dataDxfId="17" totalsRowDxfId="1"/>
    <tableColumn id="5" xr3:uid="{A2EB0A5B-4469-4277-A48D-52CD4C689ADB}" name="Cena celkem" totalsRowFunction="sum" dataDxfId="59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  <pageSetUpPr fitToPage="1"/>
  </sheetPr>
  <dimension ref="A1:L29"/>
  <sheetViews>
    <sheetView showGridLines="0" topLeftCell="B17" zoomScale="110" zoomScaleNormal="110" workbookViewId="0">
      <selection activeCell="C16" sqref="C16"/>
    </sheetView>
  </sheetViews>
  <sheetFormatPr defaultColWidth="8.81640625" defaultRowHeight="14.5" x14ac:dyDescent="0.35"/>
  <cols>
    <col min="1" max="1" width="7" hidden="1" customWidth="1"/>
    <col min="2" max="2" width="7.453125" bestFit="1" customWidth="1"/>
    <col min="3" max="3" width="57.7265625" customWidth="1"/>
    <col min="4" max="4" width="44.453125" customWidth="1"/>
    <col min="5" max="5" width="20.7265625" customWidth="1"/>
    <col min="6" max="6" width="23.7265625" customWidth="1"/>
    <col min="7" max="7" width="1.453125" customWidth="1"/>
  </cols>
  <sheetData>
    <row r="1" spans="1:6" x14ac:dyDescent="0.35">
      <c r="A1" s="98"/>
      <c r="B1" s="98"/>
      <c r="C1" s="98"/>
      <c r="D1" s="98"/>
      <c r="E1" s="98"/>
      <c r="F1" s="98"/>
    </row>
    <row r="2" spans="1:6" x14ac:dyDescent="0.35">
      <c r="B2" s="99" t="s">
        <v>56</v>
      </c>
      <c r="C2" s="99"/>
      <c r="D2" s="99"/>
    </row>
    <row r="3" spans="1:6" ht="15.5" x14ac:dyDescent="0.35">
      <c r="A3" s="34" t="s">
        <v>17</v>
      </c>
      <c r="B3" s="99"/>
      <c r="C3" s="99"/>
      <c r="D3" s="99"/>
      <c r="E3" s="18"/>
      <c r="F3" s="18"/>
    </row>
    <row r="4" spans="1:6" ht="21" customHeight="1" x14ac:dyDescent="0.35">
      <c r="B4" s="99"/>
      <c r="C4" s="99"/>
      <c r="D4" s="99"/>
    </row>
    <row r="5" spans="1:6" x14ac:dyDescent="0.35">
      <c r="A5" s="2"/>
      <c r="B5" s="47" t="s">
        <v>0</v>
      </c>
      <c r="C5" s="48" t="s">
        <v>1</v>
      </c>
      <c r="D5" s="47" t="s">
        <v>7</v>
      </c>
    </row>
    <row r="6" spans="1:6" ht="28" x14ac:dyDescent="0.35">
      <c r="A6" s="6"/>
      <c r="B6" s="97">
        <v>1</v>
      </c>
      <c r="C6" s="76" t="s">
        <v>75</v>
      </c>
      <c r="D6" s="105">
        <v>0</v>
      </c>
    </row>
    <row r="7" spans="1:6" ht="28" x14ac:dyDescent="0.35">
      <c r="A7" s="6"/>
      <c r="B7" s="97"/>
      <c r="C7" s="76" t="s">
        <v>36</v>
      </c>
      <c r="D7" s="105">
        <v>0</v>
      </c>
    </row>
    <row r="8" spans="1:6" ht="28" x14ac:dyDescent="0.35">
      <c r="A8" s="6"/>
      <c r="B8" s="97"/>
      <c r="C8" s="76" t="s">
        <v>37</v>
      </c>
      <c r="D8" s="106">
        <f>+'Licence IdM'!I24</f>
        <v>0</v>
      </c>
      <c r="E8" s="63" t="s">
        <v>24</v>
      </c>
    </row>
    <row r="9" spans="1:6" s="32" customFormat="1" ht="27" customHeight="1" x14ac:dyDescent="0.35">
      <c r="A9" s="31"/>
      <c r="B9" s="45" t="s">
        <v>6</v>
      </c>
      <c r="C9" s="46"/>
      <c r="D9" s="107">
        <f>SUM(D6:D8)</f>
        <v>0</v>
      </c>
      <c r="E9"/>
      <c r="F9"/>
    </row>
    <row r="10" spans="1:6" ht="28" x14ac:dyDescent="0.35">
      <c r="A10" s="5"/>
      <c r="B10" s="97">
        <v>2</v>
      </c>
      <c r="C10" s="76" t="s">
        <v>74</v>
      </c>
      <c r="D10" s="105">
        <v>0</v>
      </c>
    </row>
    <row r="11" spans="1:6" ht="28" x14ac:dyDescent="0.35">
      <c r="A11" s="6"/>
      <c r="B11" s="97"/>
      <c r="C11" s="94" t="s">
        <v>73</v>
      </c>
      <c r="D11" s="108">
        <f>+Tabulka4[[#Totals],[Cena celkem]]</f>
        <v>0</v>
      </c>
      <c r="E11" s="67" t="s">
        <v>77</v>
      </c>
    </row>
    <row r="12" spans="1:6" ht="28" x14ac:dyDescent="0.35">
      <c r="A12" s="6"/>
      <c r="B12" s="97"/>
      <c r="C12" s="76" t="s">
        <v>38</v>
      </c>
      <c r="D12" s="105">
        <v>0</v>
      </c>
    </row>
    <row r="13" spans="1:6" ht="28" x14ac:dyDescent="0.35">
      <c r="A13" s="6"/>
      <c r="B13" s="97"/>
      <c r="C13" s="76" t="s">
        <v>39</v>
      </c>
      <c r="D13" s="106">
        <f>+'Licence PAM'!I24</f>
        <v>0</v>
      </c>
      <c r="E13" s="62" t="s">
        <v>28</v>
      </c>
    </row>
    <row r="14" spans="1:6" s="32" customFormat="1" ht="27" customHeight="1" x14ac:dyDescent="0.35">
      <c r="A14" s="33"/>
      <c r="B14" s="45" t="s">
        <v>6</v>
      </c>
      <c r="C14" s="46"/>
      <c r="D14" s="107">
        <f>SUM(D10:D13)</f>
        <v>0</v>
      </c>
      <c r="E14"/>
      <c r="F14"/>
    </row>
    <row r="15" spans="1:6" ht="28" x14ac:dyDescent="0.35">
      <c r="A15" s="12"/>
      <c r="B15" s="97">
        <v>3</v>
      </c>
      <c r="C15" s="76" t="s">
        <v>41</v>
      </c>
      <c r="D15" s="105">
        <v>0</v>
      </c>
    </row>
    <row r="16" spans="1:6" ht="28" x14ac:dyDescent="0.35">
      <c r="A16" s="3"/>
      <c r="B16" s="97"/>
      <c r="C16" s="76" t="s">
        <v>40</v>
      </c>
      <c r="D16" s="105">
        <v>0</v>
      </c>
    </row>
    <row r="17" spans="1:12" ht="27" customHeight="1" x14ac:dyDescent="0.35">
      <c r="A17" s="7"/>
      <c r="B17" s="92" t="s">
        <v>6</v>
      </c>
      <c r="C17" s="93"/>
      <c r="D17" s="107">
        <f>SUM(D15:D16)</f>
        <v>0</v>
      </c>
    </row>
    <row r="18" spans="1:12" ht="28" x14ac:dyDescent="0.35">
      <c r="A18" s="10"/>
      <c r="B18" s="89"/>
      <c r="C18" s="80" t="s">
        <v>48</v>
      </c>
      <c r="D18" s="106">
        <f>+'Licence IdM'!J24</f>
        <v>0</v>
      </c>
      <c r="E18" s="63" t="s">
        <v>24</v>
      </c>
    </row>
    <row r="19" spans="1:12" ht="28" x14ac:dyDescent="0.35">
      <c r="B19" s="90"/>
      <c r="C19" s="80" t="s">
        <v>49</v>
      </c>
      <c r="D19" s="106">
        <f>+'Licence PAM'!J24</f>
        <v>0</v>
      </c>
      <c r="E19" s="62" t="s">
        <v>28</v>
      </c>
    </row>
    <row r="20" spans="1:12" x14ac:dyDescent="0.35">
      <c r="B20" s="90"/>
      <c r="C20" s="8" t="s">
        <v>50</v>
      </c>
      <c r="D20" s="106">
        <f>+Podpora!D4</f>
        <v>0</v>
      </c>
      <c r="E20" s="61" t="s">
        <v>25</v>
      </c>
    </row>
    <row r="21" spans="1:12" x14ac:dyDescent="0.35">
      <c r="B21" s="90"/>
      <c r="C21" s="8" t="s">
        <v>51</v>
      </c>
      <c r="D21" s="106">
        <f>+Podpora!D6</f>
        <v>0</v>
      </c>
      <c r="E21" s="61" t="s">
        <v>25</v>
      </c>
    </row>
    <row r="22" spans="1:12" x14ac:dyDescent="0.35">
      <c r="B22" s="90"/>
      <c r="C22" s="8" t="s">
        <v>52</v>
      </c>
      <c r="D22" s="106">
        <f>+Podpora!D6</f>
        <v>0</v>
      </c>
      <c r="E22" s="61" t="s">
        <v>25</v>
      </c>
      <c r="L22" s="13"/>
    </row>
    <row r="23" spans="1:12" ht="15" thickBot="1" x14ac:dyDescent="0.4">
      <c r="B23" s="91"/>
      <c r="C23" s="35" t="s">
        <v>42</v>
      </c>
      <c r="D23" s="108">
        <f>+Podpora!D9</f>
        <v>0</v>
      </c>
      <c r="L23" s="13"/>
    </row>
    <row r="24" spans="1:12" ht="16" thickBot="1" x14ac:dyDescent="0.4">
      <c r="A24" t="s">
        <v>8</v>
      </c>
      <c r="B24" s="73" t="s">
        <v>6</v>
      </c>
      <c r="C24" s="49"/>
      <c r="D24" s="50">
        <f>+D9+D14+D17+D18+D19+D20+D21+D22+D23</f>
        <v>0</v>
      </c>
      <c r="E24" s="14"/>
      <c r="F24" s="9"/>
      <c r="L24" s="14"/>
    </row>
    <row r="25" spans="1:12" ht="37.5" customHeight="1" x14ac:dyDescent="0.35">
      <c r="B25" s="96" t="s">
        <v>27</v>
      </c>
      <c r="C25" s="96"/>
      <c r="D25" s="96"/>
      <c r="E25" s="44"/>
      <c r="F25" s="44"/>
      <c r="G25" s="44"/>
      <c r="L25" s="11"/>
    </row>
    <row r="28" spans="1:12" x14ac:dyDescent="0.35">
      <c r="A28" s="1" t="s">
        <v>2</v>
      </c>
    </row>
    <row r="29" spans="1:12" x14ac:dyDescent="0.35">
      <c r="A29" t="s">
        <v>3</v>
      </c>
    </row>
  </sheetData>
  <sheetProtection algorithmName="SHA-512" hashValue="+aJLCywg7toptBPf6c4UJ0b7X9NZ7c2FxCykx7WH4hkplOYn42Oo2792S92JQil8qQOLuQnUHEcJZzxjusjj0Q==" saltValue="dfP6SJI2mDWiWLxgsv6qmQ==" spinCount="100000" sheet="1" objects="1" scenarios="1"/>
  <protectedRanges>
    <protectedRange sqref="E6:E22" name="Oblast2"/>
    <protectedRange sqref="D6:D7 D10 D15:D16 D12" name="Oblast1"/>
  </protectedRanges>
  <mergeCells count="6">
    <mergeCell ref="B25:D25"/>
    <mergeCell ref="B15:B16"/>
    <mergeCell ref="A1:F1"/>
    <mergeCell ref="B6:B8"/>
    <mergeCell ref="B10:B13"/>
    <mergeCell ref="B2:D4"/>
  </mergeCells>
  <phoneticPr fontId="3" type="noConversion"/>
  <conditionalFormatting sqref="D24">
    <cfRule type="cellIs" dxfId="58" priority="1" operator="greaterThan">
      <formula>48000000</formula>
    </cfRule>
  </conditionalFormatting>
  <dataValidations count="4">
    <dataValidation allowBlank="1" showInputMessage="1" showErrorMessage="1" promptTitle="Vylňte na listu IdM" prompt="Vylňte na listu IdM" sqref="D18" xr:uid="{ED25FE0E-D66B-4F62-8ABB-E67B00056C23}"/>
    <dataValidation allowBlank="1" showInputMessage="1" showErrorMessage="1" promptTitle="Vylňte na listu PAM" prompt="Vylňte na listu PAM" sqref="D19" xr:uid="{B4D0E938-A745-4A01-B6A6-B4A0BA6E8B82}"/>
    <dataValidation allowBlank="1" showInputMessage="1" showErrorMessage="1" promptTitle="Vylňte na listu Podpora" prompt="Vylňte na listu Podpora" sqref="D20:D23 D11" xr:uid="{8B222D7F-2663-413D-BCDC-0FA4F7F832C8}"/>
    <dataValidation allowBlank="1" showInputMessage="1" showErrorMessage="1" promptTitle="Maximální nabídková cena" prompt="nesmí být vyšší než 48 000 000 Kč bez DPH." sqref="D24" xr:uid="{27CE2A15-EC87-4C7C-95E4-D16CA1A6FDB5}"/>
  </dataValidations>
  <hyperlinks>
    <hyperlink ref="E20" location="Podpora!A1" display="List podpora" xr:uid="{6888B6F8-2C15-4B2B-B79F-1D491EAE10F1}"/>
    <hyperlink ref="E18" location="'Licence IdM'!A1" display="List licence IdM" xr:uid="{E781AAED-BE22-4664-871B-C25B0497783E}"/>
    <hyperlink ref="E19" location="'Licence PAM'!A1" display="💳 List licence PAM" xr:uid="{B6A4401E-8949-4278-BFF4-6D70FB3B531F}"/>
    <hyperlink ref="E8" location="'Licence IdM'!A1" display="List licence IdM" xr:uid="{D46CE63B-7FCE-4A64-9BFB-790426609A29}"/>
    <hyperlink ref="E13" location="'Licence PAM'!A1" display="💳 List licence PAM" xr:uid="{996A7397-178D-49F2-8836-E8A40B758D8F}"/>
    <hyperlink ref="E21:E23" location="Podpora!A1" display="List podpora" xr:uid="{0EA5E71B-4E21-40F1-BC38-8DA86C641725}"/>
    <hyperlink ref="E11" location="HW!A1" display="🖥️HW" xr:uid="{B42B7E24-F844-49FE-BC4A-90BB77C6EC79}"/>
  </hyperlink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2BA62-6F20-44AD-B3E0-EBF54E9FD7AE}">
  <sheetPr>
    <tabColor rgb="FFFF0000"/>
  </sheetPr>
  <dimension ref="A1:E12"/>
  <sheetViews>
    <sheetView showGridLines="0" workbookViewId="0">
      <selection activeCell="B5" sqref="B5"/>
    </sheetView>
  </sheetViews>
  <sheetFormatPr defaultRowHeight="14.5" x14ac:dyDescent="0.35"/>
  <cols>
    <col min="1" max="1" width="58.81640625" customWidth="1"/>
    <col min="2" max="2" width="24.54296875" customWidth="1"/>
    <col min="3" max="3" width="22.54296875" customWidth="1"/>
    <col min="4" max="4" width="18.7265625" customWidth="1"/>
  </cols>
  <sheetData>
    <row r="1" spans="1:5" x14ac:dyDescent="0.35">
      <c r="A1" s="4"/>
    </row>
    <row r="2" spans="1:5" ht="21.5" thickBot="1" x14ac:dyDescent="0.55000000000000004">
      <c r="A2" s="100" t="s">
        <v>53</v>
      </c>
      <c r="B2" s="100"/>
      <c r="C2" s="100"/>
      <c r="D2" s="100"/>
    </row>
    <row r="3" spans="1:5" ht="29" x14ac:dyDescent="0.35">
      <c r="A3" s="79" t="s">
        <v>45</v>
      </c>
      <c r="B3" s="77" t="s">
        <v>46</v>
      </c>
      <c r="C3" s="51" t="s">
        <v>44</v>
      </c>
      <c r="D3" s="52"/>
    </row>
    <row r="4" spans="1:5" x14ac:dyDescent="0.35">
      <c r="A4" s="21" t="s">
        <v>50</v>
      </c>
      <c r="B4" s="30">
        <v>13</v>
      </c>
      <c r="C4" s="109">
        <v>0</v>
      </c>
      <c r="D4" s="22">
        <f>+C4*B4</f>
        <v>0</v>
      </c>
      <c r="E4" s="16"/>
    </row>
    <row r="5" spans="1:5" x14ac:dyDescent="0.35">
      <c r="A5" s="21" t="s">
        <v>51</v>
      </c>
      <c r="B5" s="17">
        <v>48</v>
      </c>
      <c r="C5" s="109">
        <v>0</v>
      </c>
      <c r="D5" s="22">
        <f>+C5*B5</f>
        <v>0</v>
      </c>
      <c r="E5" s="15"/>
    </row>
    <row r="6" spans="1:5" ht="15" thickBot="1" x14ac:dyDescent="0.4">
      <c r="A6" s="23" t="s">
        <v>52</v>
      </c>
      <c r="B6" s="24">
        <v>48</v>
      </c>
      <c r="C6" s="110">
        <v>0</v>
      </c>
      <c r="D6" s="25">
        <f>+C6*B6</f>
        <v>0</v>
      </c>
    </row>
    <row r="7" spans="1:5" ht="15" thickBot="1" x14ac:dyDescent="0.4">
      <c r="A7" s="18"/>
      <c r="B7" s="19"/>
      <c r="C7" s="20"/>
      <c r="D7" s="20"/>
    </row>
    <row r="8" spans="1:5" ht="29" x14ac:dyDescent="0.35">
      <c r="A8" s="53"/>
      <c r="B8" s="51" t="s">
        <v>47</v>
      </c>
      <c r="C8" s="77" t="s">
        <v>43</v>
      </c>
      <c r="D8" s="78"/>
    </row>
    <row r="9" spans="1:5" ht="15" thickBot="1" x14ac:dyDescent="0.4">
      <c r="A9" s="23" t="s">
        <v>42</v>
      </c>
      <c r="B9" s="24">
        <v>1000</v>
      </c>
      <c r="C9" s="110">
        <v>0</v>
      </c>
      <c r="D9" s="25">
        <f>+C9*B9</f>
        <v>0</v>
      </c>
    </row>
    <row r="10" spans="1:5" ht="15" thickBot="1" x14ac:dyDescent="0.4"/>
    <row r="11" spans="1:5" ht="15" thickBot="1" x14ac:dyDescent="0.4">
      <c r="A11" s="64" t="s">
        <v>6</v>
      </c>
      <c r="B11" s="65"/>
      <c r="C11" s="65"/>
      <c r="D11" s="66">
        <f>SUM(D4:D6,D9)</f>
        <v>0</v>
      </c>
    </row>
    <row r="12" spans="1:5" x14ac:dyDescent="0.35">
      <c r="B12" s="75" t="s">
        <v>23</v>
      </c>
    </row>
  </sheetData>
  <sheetProtection algorithmName="SHA-512" hashValue="6OaC/s0C6ITmkctkQRypKfFOqnBPNAFI7+cFtwLB9fXTaivnko5TdN8LWEIrUFF8CFqLi9ia2kU4MvduAZvIVw==" saltValue="F9u9Qs5TID0+jtTQUk2peQ==" spinCount="100000" sheet="1" objects="1" scenarios="1"/>
  <protectedRanges>
    <protectedRange sqref="C4:C6 C9 B12" name="Oblast1"/>
  </protectedRanges>
  <mergeCells count="1">
    <mergeCell ref="A2:D2"/>
  </mergeCells>
  <conditionalFormatting sqref="C9">
    <cfRule type="cellIs" dxfId="57" priority="1" operator="greaterThan">
      <formula>18000</formula>
    </cfRule>
  </conditionalFormatting>
  <dataValidations count="1">
    <dataValidation allowBlank="1" showInputMessage="1" showErrorMessage="1" promptTitle="MD max" prompt="Sazba za MD nesmí být vyšší nez 18 000,-Kč" sqref="C9" xr:uid="{CF4F1DEA-5640-4EBE-9D6C-229770421FE0}"/>
  </dataValidations>
  <hyperlinks>
    <hyperlink ref="B12" location="Celkem!A1" display="Zpět" xr:uid="{871C1AC6-DC50-4584-9EEE-8A684D2F0793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FDFE9-9EDC-46BF-B993-B7D941DCA830}">
  <sheetPr>
    <tabColor rgb="FF00B0F0"/>
  </sheetPr>
  <dimension ref="A1:N24"/>
  <sheetViews>
    <sheetView showGridLines="0" workbookViewId="0">
      <selection activeCell="L8" sqref="L8"/>
    </sheetView>
  </sheetViews>
  <sheetFormatPr defaultRowHeight="14.5" x14ac:dyDescent="0.35"/>
  <cols>
    <col min="1" max="1" width="23.453125" customWidth="1"/>
    <col min="2" max="2" width="32.54296875" customWidth="1"/>
    <col min="3" max="3" width="25.26953125" customWidth="1"/>
    <col min="4" max="4" width="18" customWidth="1"/>
    <col min="5" max="5" width="23.1796875" customWidth="1"/>
    <col min="6" max="6" width="15.1796875" customWidth="1"/>
    <col min="7" max="7" width="15.7265625" customWidth="1"/>
    <col min="8" max="8" width="16.7265625" customWidth="1"/>
    <col min="9" max="9" width="19" customWidth="1"/>
    <col min="10" max="10" width="17" customWidth="1"/>
    <col min="11" max="11" width="24.1796875" customWidth="1"/>
    <col min="12" max="12" width="39.453125" customWidth="1"/>
    <col min="13" max="13" width="6.453125" hidden="1" customWidth="1"/>
    <col min="14" max="14" width="7.1796875" hidden="1" customWidth="1"/>
  </cols>
  <sheetData>
    <row r="1" spans="1:14" ht="20.25" customHeight="1" thickBot="1" x14ac:dyDescent="0.4">
      <c r="A1" s="102" t="s">
        <v>18</v>
      </c>
      <c r="B1" s="102"/>
      <c r="C1" s="102"/>
      <c r="D1" s="103" t="s">
        <v>55</v>
      </c>
      <c r="E1" s="104"/>
      <c r="F1" s="104"/>
      <c r="G1" s="104"/>
      <c r="H1" s="104"/>
      <c r="I1" s="104"/>
      <c r="J1" s="104"/>
      <c r="K1" s="104"/>
      <c r="L1" s="104"/>
    </row>
    <row r="2" spans="1:14" s="26" customFormat="1" ht="60.75" customHeight="1" x14ac:dyDescent="0.35">
      <c r="A2" s="54" t="s">
        <v>30</v>
      </c>
      <c r="B2" s="55" t="s">
        <v>10</v>
      </c>
      <c r="C2" s="87" t="s">
        <v>72</v>
      </c>
      <c r="D2" s="85" t="s">
        <v>68</v>
      </c>
      <c r="E2" s="85" t="s">
        <v>69</v>
      </c>
      <c r="F2" s="56" t="s">
        <v>9</v>
      </c>
      <c r="G2" s="85" t="s">
        <v>70</v>
      </c>
      <c r="H2" s="56" t="s">
        <v>11</v>
      </c>
      <c r="I2" s="55" t="s">
        <v>14</v>
      </c>
      <c r="J2" s="55" t="s">
        <v>16</v>
      </c>
      <c r="K2" s="57" t="s">
        <v>15</v>
      </c>
      <c r="L2" s="58" t="s">
        <v>5</v>
      </c>
      <c r="M2" s="37" t="s">
        <v>13</v>
      </c>
      <c r="N2" s="40" t="s">
        <v>19</v>
      </c>
    </row>
    <row r="3" spans="1:14" x14ac:dyDescent="0.35">
      <c r="A3" s="115">
        <v>1</v>
      </c>
      <c r="B3" s="116"/>
      <c r="C3" s="116" t="s">
        <v>21</v>
      </c>
      <c r="D3" s="113" t="b">
        <v>0</v>
      </c>
      <c r="E3" s="113" t="b">
        <v>0</v>
      </c>
      <c r="F3" s="114"/>
      <c r="G3" s="113" t="b">
        <v>0</v>
      </c>
      <c r="H3" s="114"/>
      <c r="I3" s="29">
        <f>+Tabulka1[[#This Row],[Cena / jednorazová platba/perpetuální]]</f>
        <v>0</v>
      </c>
      <c r="J3" s="29">
        <f>+Tabulka1[[#This Row],[Cena / platba za pololetí/subskripční]]*Tabulka1[[#This Row],[Sloupec1]]</f>
        <v>0</v>
      </c>
      <c r="K3" s="29">
        <f>+Tabulka1[[#This Row],[Celkem v Kč bez DPH za 4 roky subskripční (celkem 8 plateb)]]+Tabulka1[[#This Row],[Celkem v Kč bez DPH perpetuální]]</f>
        <v>0</v>
      </c>
      <c r="L3" s="111"/>
      <c r="M3">
        <v>8</v>
      </c>
      <c r="N3" s="39" t="s">
        <v>21</v>
      </c>
    </row>
    <row r="4" spans="1:14" x14ac:dyDescent="0.35">
      <c r="A4" s="115">
        <v>2</v>
      </c>
      <c r="B4" s="116"/>
      <c r="C4" s="116" t="s">
        <v>21</v>
      </c>
      <c r="D4" s="113" t="b">
        <v>0</v>
      </c>
      <c r="E4" s="113" t="b">
        <v>0</v>
      </c>
      <c r="F4" s="114"/>
      <c r="G4" s="113" t="b">
        <v>0</v>
      </c>
      <c r="H4" s="114"/>
      <c r="I4" s="29">
        <f>+Tabulka1[[#This Row],[Cena / jednorazová platba/perpetuální]]</f>
        <v>0</v>
      </c>
      <c r="J4" s="29">
        <f>+Tabulka1[[#This Row],[Cena / platba za pololetí/subskripční]]*Tabulka1[[#This Row],[Sloupec1]]</f>
        <v>0</v>
      </c>
      <c r="K4" s="29">
        <f>+Tabulka1[[#This Row],[Celkem v Kč bez DPH za 4 roky subskripční (celkem 8 plateb)]]+Tabulka1[[#This Row],[Celkem v Kč bez DPH perpetuální]]</f>
        <v>0</v>
      </c>
      <c r="L4" s="111"/>
      <c r="M4">
        <v>8</v>
      </c>
      <c r="N4" s="29" t="s">
        <v>20</v>
      </c>
    </row>
    <row r="5" spans="1:14" x14ac:dyDescent="0.35">
      <c r="A5" s="115"/>
      <c r="B5" s="116"/>
      <c r="C5" s="116" t="s">
        <v>21</v>
      </c>
      <c r="D5" s="113" t="b">
        <v>0</v>
      </c>
      <c r="E5" s="113" t="b">
        <v>0</v>
      </c>
      <c r="F5" s="114"/>
      <c r="G5" s="113" t="b">
        <v>0</v>
      </c>
      <c r="H5" s="114"/>
      <c r="I5" s="29">
        <f>+Tabulka1[[#This Row],[Cena / jednorazová platba/perpetuální]]</f>
        <v>0</v>
      </c>
      <c r="J5" s="29">
        <f>+Tabulka1[[#This Row],[Cena / platba za pololetí/subskripční]]*Tabulka1[[#This Row],[Sloupec1]]</f>
        <v>0</v>
      </c>
      <c r="K5" s="29">
        <f>+Tabulka1[[#This Row],[Celkem v Kč bez DPH za 4 roky subskripční (celkem 8 plateb)]]+Tabulka1[[#This Row],[Celkem v Kč bez DPH perpetuální]]</f>
        <v>0</v>
      </c>
      <c r="L5" s="111"/>
      <c r="M5">
        <v>8</v>
      </c>
      <c r="N5" s="29" t="s">
        <v>12</v>
      </c>
    </row>
    <row r="6" spans="1:14" x14ac:dyDescent="0.35">
      <c r="A6" s="115"/>
      <c r="B6" s="116"/>
      <c r="C6" s="116" t="s">
        <v>21</v>
      </c>
      <c r="D6" s="113" t="b">
        <v>0</v>
      </c>
      <c r="E6" s="113" t="b">
        <v>0</v>
      </c>
      <c r="F6" s="114"/>
      <c r="G6" s="113" t="b">
        <v>0</v>
      </c>
      <c r="H6" s="114"/>
      <c r="I6" s="29">
        <f>+Tabulka1[[#This Row],[Cena / jednorazová platba/perpetuální]]</f>
        <v>0</v>
      </c>
      <c r="J6" s="29">
        <f>+Tabulka1[[#This Row],[Cena / platba za pololetí/subskripční]]*Tabulka1[[#This Row],[Sloupec1]]</f>
        <v>0</v>
      </c>
      <c r="K6" s="29">
        <f>+Tabulka1[[#This Row],[Celkem v Kč bez DPH za 4 roky subskripční (celkem 8 plateb)]]+Tabulka1[[#This Row],[Celkem v Kč bez DPH perpetuální]]</f>
        <v>0</v>
      </c>
      <c r="L6" s="111"/>
      <c r="M6">
        <v>8</v>
      </c>
      <c r="N6" s="29"/>
    </row>
    <row r="7" spans="1:14" x14ac:dyDescent="0.35">
      <c r="A7" s="115"/>
      <c r="B7" s="116"/>
      <c r="C7" s="116" t="s">
        <v>21</v>
      </c>
      <c r="D7" s="113" t="b">
        <v>0</v>
      </c>
      <c r="E7" s="113" t="b">
        <v>0</v>
      </c>
      <c r="F7" s="114"/>
      <c r="G7" s="113" t="b">
        <v>0</v>
      </c>
      <c r="H7" s="114"/>
      <c r="I7" s="29">
        <f>+Tabulka1[[#This Row],[Cena / jednorazová platba/perpetuální]]</f>
        <v>0</v>
      </c>
      <c r="J7" s="29">
        <f>+Tabulka1[[#This Row],[Cena / platba za pololetí/subskripční]]*Tabulka1[[#This Row],[Sloupec1]]</f>
        <v>0</v>
      </c>
      <c r="K7" s="29">
        <f>+Tabulka1[[#This Row],[Celkem v Kč bez DPH za 4 roky subskripční (celkem 8 plateb)]]+Tabulka1[[#This Row],[Celkem v Kč bez DPH perpetuální]]</f>
        <v>0</v>
      </c>
      <c r="L7" s="111"/>
      <c r="M7">
        <v>8</v>
      </c>
      <c r="N7" s="29"/>
    </row>
    <row r="8" spans="1:14" x14ac:dyDescent="0.35">
      <c r="A8" s="115"/>
      <c r="B8" s="116"/>
      <c r="C8" s="116" t="s">
        <v>21</v>
      </c>
      <c r="D8" s="113" t="b">
        <v>0</v>
      </c>
      <c r="E8" s="113" t="b">
        <v>0</v>
      </c>
      <c r="F8" s="114"/>
      <c r="G8" s="113" t="b">
        <v>0</v>
      </c>
      <c r="H8" s="114"/>
      <c r="I8" s="29">
        <f>+Tabulka1[[#This Row],[Cena / jednorazová platba/perpetuální]]</f>
        <v>0</v>
      </c>
      <c r="J8" s="29">
        <f>+Tabulka1[[#This Row],[Cena / platba za pololetí/subskripční]]*Tabulka1[[#This Row],[Sloupec1]]</f>
        <v>0</v>
      </c>
      <c r="K8" s="29">
        <f>+Tabulka1[[#This Row],[Celkem v Kč bez DPH za 4 roky subskripční (celkem 8 plateb)]]+Tabulka1[[#This Row],[Celkem v Kč bez DPH perpetuální]]</f>
        <v>0</v>
      </c>
      <c r="L8" s="111"/>
      <c r="M8">
        <v>8</v>
      </c>
      <c r="N8" s="29"/>
    </row>
    <row r="9" spans="1:14" x14ac:dyDescent="0.35">
      <c r="A9" s="115"/>
      <c r="B9" s="116"/>
      <c r="C9" s="116" t="s">
        <v>21</v>
      </c>
      <c r="D9" s="113" t="b">
        <v>0</v>
      </c>
      <c r="E9" s="113" t="b">
        <v>0</v>
      </c>
      <c r="F9" s="114"/>
      <c r="G9" s="113" t="b">
        <v>0</v>
      </c>
      <c r="H9" s="114"/>
      <c r="I9" s="29">
        <f>+Tabulka1[[#This Row],[Cena / jednorazová platba/perpetuální]]</f>
        <v>0</v>
      </c>
      <c r="J9" s="29">
        <f>+Tabulka1[[#This Row],[Cena / platba za pololetí/subskripční]]*Tabulka1[[#This Row],[Sloupec1]]</f>
        <v>0</v>
      </c>
      <c r="K9" s="29">
        <f>+Tabulka1[[#This Row],[Celkem v Kč bez DPH za 4 roky subskripční (celkem 8 plateb)]]+Tabulka1[[#This Row],[Celkem v Kč bez DPH perpetuální]]</f>
        <v>0</v>
      </c>
      <c r="L9" s="111"/>
      <c r="M9">
        <v>8</v>
      </c>
      <c r="N9" s="29"/>
    </row>
    <row r="10" spans="1:14" x14ac:dyDescent="0.35">
      <c r="A10" s="115"/>
      <c r="B10" s="116"/>
      <c r="C10" s="116" t="s">
        <v>21</v>
      </c>
      <c r="D10" s="113" t="b">
        <v>0</v>
      </c>
      <c r="E10" s="113" t="b">
        <v>0</v>
      </c>
      <c r="F10" s="114"/>
      <c r="G10" s="113" t="b">
        <v>0</v>
      </c>
      <c r="H10" s="114"/>
      <c r="I10" s="29">
        <f>+Tabulka1[[#This Row],[Cena / jednorazová platba/perpetuální]]</f>
        <v>0</v>
      </c>
      <c r="J10" s="29">
        <f>+Tabulka1[[#This Row],[Cena / platba za pololetí/subskripční]]*Tabulka1[[#This Row],[Sloupec1]]</f>
        <v>0</v>
      </c>
      <c r="K10" s="29">
        <f>+Tabulka1[[#This Row],[Celkem v Kč bez DPH za 4 roky subskripční (celkem 8 plateb)]]+Tabulka1[[#This Row],[Celkem v Kč bez DPH perpetuální]]</f>
        <v>0</v>
      </c>
      <c r="L10" s="111"/>
      <c r="M10">
        <v>8</v>
      </c>
      <c r="N10" s="29"/>
    </row>
    <row r="11" spans="1:14" x14ac:dyDescent="0.35">
      <c r="A11" s="115"/>
      <c r="B11" s="116"/>
      <c r="C11" s="116" t="s">
        <v>21</v>
      </c>
      <c r="D11" s="113" t="b">
        <v>0</v>
      </c>
      <c r="E11" s="113" t="b">
        <v>0</v>
      </c>
      <c r="F11" s="114"/>
      <c r="G11" s="113" t="b">
        <v>0</v>
      </c>
      <c r="H11" s="114"/>
      <c r="I11" s="29">
        <f>+Tabulka1[[#This Row],[Cena / jednorazová platba/perpetuální]]</f>
        <v>0</v>
      </c>
      <c r="J11" s="29">
        <f>+Tabulka1[[#This Row],[Cena / platba za pololetí/subskripční]]*Tabulka1[[#This Row],[Sloupec1]]</f>
        <v>0</v>
      </c>
      <c r="K11" s="29">
        <f>+Tabulka1[[#This Row],[Celkem v Kč bez DPH za 4 roky subskripční (celkem 8 plateb)]]+Tabulka1[[#This Row],[Celkem v Kč bez DPH perpetuální]]</f>
        <v>0</v>
      </c>
      <c r="L11" s="111"/>
      <c r="M11">
        <v>8</v>
      </c>
      <c r="N11" s="29"/>
    </row>
    <row r="12" spans="1:14" x14ac:dyDescent="0.35">
      <c r="A12" s="115"/>
      <c r="B12" s="116"/>
      <c r="C12" s="116" t="s">
        <v>21</v>
      </c>
      <c r="D12" s="113" t="b">
        <v>0</v>
      </c>
      <c r="E12" s="113" t="b">
        <v>0</v>
      </c>
      <c r="F12" s="114"/>
      <c r="G12" s="113" t="b">
        <v>0</v>
      </c>
      <c r="H12" s="114"/>
      <c r="I12" s="29">
        <f>+Tabulka1[[#This Row],[Cena / jednorazová platba/perpetuální]]</f>
        <v>0</v>
      </c>
      <c r="J12" s="29">
        <f>+Tabulka1[[#This Row],[Cena / platba za pololetí/subskripční]]*Tabulka1[[#This Row],[Sloupec1]]</f>
        <v>0</v>
      </c>
      <c r="K12" s="29">
        <f>+Tabulka1[[#This Row],[Celkem v Kč bez DPH za 4 roky subskripční (celkem 8 plateb)]]+Tabulka1[[#This Row],[Celkem v Kč bez DPH perpetuální]]</f>
        <v>0</v>
      </c>
      <c r="L12" s="111"/>
      <c r="M12">
        <v>8</v>
      </c>
      <c r="N12" s="29"/>
    </row>
    <row r="13" spans="1:14" x14ac:dyDescent="0.35">
      <c r="A13" s="115"/>
      <c r="B13" s="116"/>
      <c r="C13" s="116" t="s">
        <v>21</v>
      </c>
      <c r="D13" s="113" t="b">
        <v>0</v>
      </c>
      <c r="E13" s="113" t="b">
        <v>0</v>
      </c>
      <c r="F13" s="114"/>
      <c r="G13" s="113" t="b">
        <v>0</v>
      </c>
      <c r="H13" s="114"/>
      <c r="I13" s="29">
        <f>+Tabulka1[[#This Row],[Cena / jednorazová platba/perpetuální]]</f>
        <v>0</v>
      </c>
      <c r="J13" s="29">
        <f>+Tabulka1[[#This Row],[Cena / platba za pololetí/subskripční]]*Tabulka1[[#This Row],[Sloupec1]]</f>
        <v>0</v>
      </c>
      <c r="K13" s="29">
        <f>+Tabulka1[[#This Row],[Celkem v Kč bez DPH za 4 roky subskripční (celkem 8 plateb)]]+Tabulka1[[#This Row],[Celkem v Kč bez DPH perpetuální]]</f>
        <v>0</v>
      </c>
      <c r="L13" s="111"/>
      <c r="M13">
        <v>8</v>
      </c>
      <c r="N13" s="29"/>
    </row>
    <row r="14" spans="1:14" x14ac:dyDescent="0.35">
      <c r="A14" s="115"/>
      <c r="B14" s="116"/>
      <c r="C14" s="116" t="s">
        <v>21</v>
      </c>
      <c r="D14" s="113" t="b">
        <v>0</v>
      </c>
      <c r="E14" s="113" t="b">
        <v>0</v>
      </c>
      <c r="F14" s="114"/>
      <c r="G14" s="113" t="b">
        <v>0</v>
      </c>
      <c r="H14" s="114"/>
      <c r="I14" s="29">
        <f>+Tabulka1[[#This Row],[Cena / jednorazová platba/perpetuální]]</f>
        <v>0</v>
      </c>
      <c r="J14" s="29">
        <f>+Tabulka1[[#This Row],[Cena / platba za pololetí/subskripční]]*Tabulka1[[#This Row],[Sloupec1]]</f>
        <v>0</v>
      </c>
      <c r="K14" s="29">
        <f>+Tabulka1[[#This Row],[Celkem v Kč bez DPH za 4 roky subskripční (celkem 8 plateb)]]+Tabulka1[[#This Row],[Celkem v Kč bez DPH perpetuální]]</f>
        <v>0</v>
      </c>
      <c r="L14" s="111"/>
      <c r="M14">
        <v>8</v>
      </c>
      <c r="N14" s="29"/>
    </row>
    <row r="15" spans="1:14" x14ac:dyDescent="0.35">
      <c r="A15" s="115"/>
      <c r="B15" s="116"/>
      <c r="C15" s="116" t="s">
        <v>21</v>
      </c>
      <c r="D15" s="113" t="b">
        <v>0</v>
      </c>
      <c r="E15" s="113" t="b">
        <v>0</v>
      </c>
      <c r="F15" s="114"/>
      <c r="G15" s="113" t="b">
        <v>0</v>
      </c>
      <c r="H15" s="114"/>
      <c r="I15" s="29">
        <f>+Tabulka1[[#This Row],[Cena / jednorazová platba/perpetuální]]</f>
        <v>0</v>
      </c>
      <c r="J15" s="29">
        <f>+Tabulka1[[#This Row],[Cena / platba za pololetí/subskripční]]*Tabulka1[[#This Row],[Sloupec1]]</f>
        <v>0</v>
      </c>
      <c r="K15" s="29">
        <f>+Tabulka1[[#This Row],[Celkem v Kč bez DPH za 4 roky subskripční (celkem 8 plateb)]]+Tabulka1[[#This Row],[Celkem v Kč bez DPH perpetuální]]</f>
        <v>0</v>
      </c>
      <c r="L15" s="111"/>
      <c r="M15">
        <v>8</v>
      </c>
      <c r="N15" s="29"/>
    </row>
    <row r="16" spans="1:14" x14ac:dyDescent="0.35">
      <c r="A16" s="115"/>
      <c r="B16" s="116"/>
      <c r="C16" s="116" t="s">
        <v>21</v>
      </c>
      <c r="D16" s="113" t="b">
        <v>0</v>
      </c>
      <c r="E16" s="113" t="b">
        <v>0</v>
      </c>
      <c r="F16" s="114"/>
      <c r="G16" s="113" t="b">
        <v>0</v>
      </c>
      <c r="H16" s="114"/>
      <c r="I16" s="29">
        <f>+Tabulka1[[#This Row],[Cena / jednorazová platba/perpetuální]]</f>
        <v>0</v>
      </c>
      <c r="J16" s="29">
        <f>+Tabulka1[[#This Row],[Cena / platba za pololetí/subskripční]]*Tabulka1[[#This Row],[Sloupec1]]</f>
        <v>0</v>
      </c>
      <c r="K16" s="29">
        <f>+Tabulka1[[#This Row],[Celkem v Kč bez DPH za 4 roky subskripční (celkem 8 plateb)]]+Tabulka1[[#This Row],[Celkem v Kč bez DPH perpetuální]]</f>
        <v>0</v>
      </c>
      <c r="L16" s="111"/>
      <c r="M16">
        <v>8</v>
      </c>
      <c r="N16" s="29"/>
    </row>
    <row r="17" spans="1:14" x14ac:dyDescent="0.35">
      <c r="A17" s="115"/>
      <c r="B17" s="116"/>
      <c r="C17" s="116" t="s">
        <v>21</v>
      </c>
      <c r="D17" s="113" t="b">
        <v>0</v>
      </c>
      <c r="E17" s="113" t="b">
        <v>0</v>
      </c>
      <c r="F17" s="114"/>
      <c r="G17" s="113" t="b">
        <v>0</v>
      </c>
      <c r="H17" s="114"/>
      <c r="I17" s="29">
        <f>+Tabulka1[[#This Row],[Cena / jednorazová platba/perpetuální]]</f>
        <v>0</v>
      </c>
      <c r="J17" s="29">
        <f>+Tabulka1[[#This Row],[Cena / platba za pololetí/subskripční]]*Tabulka1[[#This Row],[Sloupec1]]</f>
        <v>0</v>
      </c>
      <c r="K17" s="29">
        <f>+Tabulka1[[#This Row],[Celkem v Kč bez DPH za 4 roky subskripční (celkem 8 plateb)]]+Tabulka1[[#This Row],[Celkem v Kč bez DPH perpetuální]]</f>
        <v>0</v>
      </c>
      <c r="L17" s="111"/>
      <c r="M17">
        <v>8</v>
      </c>
      <c r="N17" s="29"/>
    </row>
    <row r="18" spans="1:14" x14ac:dyDescent="0.35">
      <c r="A18" s="115"/>
      <c r="B18" s="116"/>
      <c r="C18" s="116" t="s">
        <v>21</v>
      </c>
      <c r="D18" s="113" t="b">
        <v>0</v>
      </c>
      <c r="E18" s="113" t="b">
        <v>0</v>
      </c>
      <c r="F18" s="114"/>
      <c r="G18" s="113" t="b">
        <v>0</v>
      </c>
      <c r="H18" s="114"/>
      <c r="I18" s="29">
        <f>+Tabulka1[[#This Row],[Cena / jednorazová platba/perpetuální]]</f>
        <v>0</v>
      </c>
      <c r="J18" s="29">
        <f>+Tabulka1[[#This Row],[Cena / platba za pololetí/subskripční]]*Tabulka1[[#This Row],[Sloupec1]]</f>
        <v>0</v>
      </c>
      <c r="K18" s="29">
        <f>+Tabulka1[[#This Row],[Celkem v Kč bez DPH za 4 roky subskripční (celkem 8 plateb)]]+Tabulka1[[#This Row],[Celkem v Kč bez DPH perpetuální]]</f>
        <v>0</v>
      </c>
      <c r="L18" s="111"/>
      <c r="M18">
        <v>8</v>
      </c>
      <c r="N18" s="36"/>
    </row>
    <row r="19" spans="1:14" ht="15" thickBot="1" x14ac:dyDescent="0.4">
      <c r="A19" s="41" t="s">
        <v>6</v>
      </c>
      <c r="D19" s="42">
        <f>COUNTIF(D3:D18,TRUE)</f>
        <v>0</v>
      </c>
      <c r="E19" s="42">
        <f>COUNTIF(E3:E18,TRUE)</f>
        <v>0</v>
      </c>
      <c r="F19" s="43">
        <f>SUBTOTAL(109,Tabulka1[Cena / jednorazová platba/perpetuální])</f>
        <v>0</v>
      </c>
      <c r="G19" s="42">
        <f>COUNTIF(G3:G18,TRUE)</f>
        <v>0</v>
      </c>
      <c r="H19" s="43">
        <f>SUBTOTAL(109,Tabulka1[Cena / platba za pololetí/subskripční])</f>
        <v>0</v>
      </c>
      <c r="I19" s="43">
        <f>SUBTOTAL(109,Tabulka1[Celkem v Kč bez DPH perpetuální])</f>
        <v>0</v>
      </c>
      <c r="J19" s="43">
        <f>SUBTOTAL(109,Tabulka1[Celkem v Kč bez DPH za 4 roky subskripční (celkem 8 plateb)])</f>
        <v>0</v>
      </c>
      <c r="K19" s="43">
        <f>SUBTOTAL(109,Tabulka1[Celkem za všechny licence/4 roky ])</f>
        <v>0</v>
      </c>
      <c r="L19" s="112"/>
      <c r="N19" s="38"/>
    </row>
    <row r="20" spans="1:14" ht="30.75" customHeight="1" x14ac:dyDescent="0.35">
      <c r="A20" s="101" t="s">
        <v>22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</row>
    <row r="22" spans="1:14" x14ac:dyDescent="0.35">
      <c r="A22" s="74" t="s">
        <v>23</v>
      </c>
    </row>
    <row r="23" spans="1:14" ht="29" hidden="1" x14ac:dyDescent="0.35">
      <c r="F23" s="59" t="s">
        <v>29</v>
      </c>
      <c r="I23" s="59" t="s">
        <v>9</v>
      </c>
      <c r="J23" s="59" t="s">
        <v>31</v>
      </c>
      <c r="K23" s="60" t="s">
        <v>4</v>
      </c>
    </row>
    <row r="24" spans="1:14" hidden="1" x14ac:dyDescent="0.35">
      <c r="F24" s="27">
        <f>+Tabulka1[[#Totals],[klikněte zde pro nápovědu
FOSS]]+Tabulka1[[#Totals],[Klikněte zde pro nápovědu 
Perpetuální]]+Tabulka1[[#Totals],[Klikněte zde pro nápovědu Subskripční]]</f>
        <v>0</v>
      </c>
      <c r="I24" s="28">
        <f>+Tabulka1[[#Totals],[Cena / jednorazová platba/perpetuální]]</f>
        <v>0</v>
      </c>
      <c r="J24" s="28">
        <f>+Tabulka1[[#Totals],[Celkem v Kč bez DPH za 4 roky subskripční (celkem 8 plateb)]]</f>
        <v>0</v>
      </c>
      <c r="K24" s="28">
        <f>+J24+I24</f>
        <v>0</v>
      </c>
    </row>
  </sheetData>
  <sheetProtection algorithmName="SHA-512" hashValue="y+pDXcBT7I65+KkUfTndhJ8X/djJr/7pANit9dGTJF9iUtIR92RvI+NpgGMsBH2Gl8kSFZZ7URkLCjqzB5H9qg==" saltValue="jx/7JEuoMgjJsrVMikSMJA==" spinCount="100000" sheet="1" objects="1" scenarios="1"/>
  <protectedRanges>
    <protectedRange sqref="L3:L18 A3:H18" name="Oblast1"/>
  </protectedRanges>
  <mergeCells count="3">
    <mergeCell ref="A20:L20"/>
    <mergeCell ref="A1:C1"/>
    <mergeCell ref="D1:L1"/>
  </mergeCells>
  <phoneticPr fontId="3" type="noConversion"/>
  <conditionalFormatting sqref="F3:F18">
    <cfRule type="expression" dxfId="56" priority="12">
      <formula>$E3=TRUE</formula>
    </cfRule>
  </conditionalFormatting>
  <conditionalFormatting sqref="H3:H18">
    <cfRule type="expression" dxfId="55" priority="11">
      <formula>$G3=TRUE</formula>
    </cfRule>
  </conditionalFormatting>
  <conditionalFormatting sqref="L3:L18">
    <cfRule type="expression" dxfId="54" priority="1">
      <formula>$C3="Standardní SW"</formula>
    </cfRule>
  </conditionalFormatting>
  <dataValidations xWindow="912" yWindow="549" count="7">
    <dataValidation allowBlank="1" showInputMessage="1" showErrorMessage="1" promptTitle="PČ" prompt="Vepište pořadové číslo" sqref="A3:A18" xr:uid="{714DF3FF-536D-486E-99DA-2F2B3A89C7DA}"/>
    <dataValidation allowBlank="1" showInputMessage="1" showErrorMessage="1" promptTitle="Vyplnit" prompt="Vyplňte, pokuď pokytujete tento druh licence. Vyplňte pouze jeden druh licence. Náklady na využití FOSS licence v rámci plnění dle této smlouvy jsou zahrnuty v celkové ceně IdM a PAM, resp. Etapy 1 nebo  2._x000a_" sqref="D3:D18" xr:uid="{5C025564-40DB-413A-B9E4-202ACD3A39AA}"/>
    <dataValidation allowBlank="1" showInputMessage="1" showErrorMessage="1" promptTitle="Cena" prompt="Jednorazová paltba po celou dobu trvání kontraktu" sqref="F3:F18" xr:uid="{CDBFA0C6-1DF2-4F68-8E93-BD92313DE672}"/>
    <dataValidation allowBlank="1" showInputMessage="1" showErrorMessage="1" promptTitle="Cena S" prompt="Platba půlroční po dobu trvání kontraktu 4 roky" sqref="H3:H18" xr:uid="{97F7C237-CFCF-46AA-8CD0-09E833737B4E}"/>
    <dataValidation type="list" allowBlank="1" showInputMessage="1" showErrorMessage="1" promptTitle="Výběr SW" prompt="Jestli vyberete Standardní SW, vložte odkaz na obecní licenční pravidla" sqref="C3:C18" xr:uid="{B2764107-BEE5-403E-94BD-60B098688172}">
      <formula1>$N$3:$N$5</formula1>
    </dataValidation>
    <dataValidation allowBlank="1" showInputMessage="1" showErrorMessage="1" promptTitle="Vyplnit" prompt="NESMÍ BÝT 0" sqref="E3:E18 G3:G18" xr:uid="{E4F9D322-77F9-463B-A13D-26A331A00688}"/>
    <dataValidation allowBlank="1" showInputMessage="1" showErrorMessage="1" prompt="Náklady na využití FOSS licence v rámci plnění dle této smlouvy jsou zahrnuty v celkové ceně IdM a PAM, resp. Etapy 1 nebo  2." sqref="D2" xr:uid="{8A004DBA-E829-42C4-8FA0-A916FA7C8EB3}"/>
  </dataValidations>
  <hyperlinks>
    <hyperlink ref="A22" location="Celkem!A1" display="Zpět" xr:uid="{CEA45C21-3BC4-4A58-9A20-6F2789CAE6F6}"/>
    <hyperlink ref="E2" location="Nápověda!A3" display="Nápověda!A3" xr:uid="{F34EC253-8714-427D-8C34-5DC400155334}"/>
    <hyperlink ref="G2" location="Nápověda!A2" display="Klikněte zde pro nápovědu Subskripční" xr:uid="{6263E3A0-876B-405A-97AF-A3F55130702C}"/>
    <hyperlink ref="C2" location="Nápověda!A5" display="SW vyberte z ROLOVACÍHO SEZNAMU klikněte zde pro nápovědu" xr:uid="{B83C00A7-E75C-491F-8DF0-E987B353BED1}"/>
    <hyperlink ref="D2" location="Nápověda!A4" display="Nápověda!A4" xr:uid="{8F40A387-534F-4E20-BD7D-5F6F1CB49097}"/>
  </hyperlinks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BDD49-E433-4BEE-9316-56E81FDEF0B8}">
  <sheetPr>
    <tabColor rgb="FF7030A0"/>
  </sheetPr>
  <dimension ref="A1:N24"/>
  <sheetViews>
    <sheetView showGridLines="0" topLeftCell="E1" zoomScaleNormal="100" workbookViewId="0">
      <selection activeCell="L7" sqref="L7"/>
    </sheetView>
  </sheetViews>
  <sheetFormatPr defaultRowHeight="14.5" x14ac:dyDescent="0.35"/>
  <cols>
    <col min="1" max="1" width="23.453125" customWidth="1"/>
    <col min="2" max="2" width="32.54296875" customWidth="1"/>
    <col min="3" max="3" width="25.26953125" customWidth="1"/>
    <col min="4" max="4" width="18" customWidth="1"/>
    <col min="5" max="5" width="23.1796875" customWidth="1"/>
    <col min="6" max="6" width="15.1796875" customWidth="1"/>
    <col min="7" max="7" width="15.7265625" customWidth="1"/>
    <col min="8" max="8" width="16.7265625" customWidth="1"/>
    <col min="9" max="9" width="19" customWidth="1"/>
    <col min="10" max="10" width="17" customWidth="1"/>
    <col min="11" max="11" width="24.1796875" customWidth="1"/>
    <col min="12" max="12" width="39.453125" customWidth="1"/>
    <col min="13" max="13" width="6.453125" hidden="1" customWidth="1"/>
    <col min="14" max="14" width="7.1796875" hidden="1" customWidth="1"/>
  </cols>
  <sheetData>
    <row r="1" spans="1:14" ht="20.25" customHeight="1" thickBot="1" x14ac:dyDescent="0.4">
      <c r="A1" s="102" t="s">
        <v>54</v>
      </c>
      <c r="B1" s="102"/>
      <c r="C1" s="102"/>
      <c r="D1" s="103" t="s">
        <v>55</v>
      </c>
      <c r="E1" s="104"/>
      <c r="F1" s="104"/>
      <c r="G1" s="104"/>
      <c r="H1" s="104"/>
      <c r="I1" s="104"/>
      <c r="J1" s="104"/>
      <c r="K1" s="104"/>
      <c r="L1" s="104"/>
    </row>
    <row r="2" spans="1:14" s="26" customFormat="1" ht="60.75" customHeight="1" x14ac:dyDescent="0.35">
      <c r="A2" s="54" t="s">
        <v>30</v>
      </c>
      <c r="B2" s="55" t="s">
        <v>10</v>
      </c>
      <c r="C2" s="87" t="s">
        <v>72</v>
      </c>
      <c r="D2" s="85" t="s">
        <v>68</v>
      </c>
      <c r="E2" s="85" t="s">
        <v>69</v>
      </c>
      <c r="F2" s="56" t="s">
        <v>9</v>
      </c>
      <c r="G2" s="85" t="s">
        <v>70</v>
      </c>
      <c r="H2" s="56" t="s">
        <v>11</v>
      </c>
      <c r="I2" s="55" t="s">
        <v>14</v>
      </c>
      <c r="J2" s="55" t="s">
        <v>16</v>
      </c>
      <c r="K2" s="57" t="s">
        <v>15</v>
      </c>
      <c r="L2" s="58" t="s">
        <v>5</v>
      </c>
      <c r="M2" s="37" t="s">
        <v>13</v>
      </c>
      <c r="N2" s="40" t="s">
        <v>19</v>
      </c>
    </row>
    <row r="3" spans="1:14" x14ac:dyDescent="0.35">
      <c r="A3" s="115"/>
      <c r="B3" s="116"/>
      <c r="C3" s="116" t="s">
        <v>21</v>
      </c>
      <c r="D3" s="113" t="b">
        <v>0</v>
      </c>
      <c r="E3" s="113" t="b">
        <v>0</v>
      </c>
      <c r="F3" s="114"/>
      <c r="G3" s="113" t="b">
        <v>0</v>
      </c>
      <c r="H3" s="114"/>
      <c r="I3" s="29">
        <f>+Tabulka14[[#This Row],[Cena / jednorazová platba/perpetuální]]</f>
        <v>0</v>
      </c>
      <c r="J3" s="29">
        <f>+Tabulka14[[#This Row],[Cena / platba za pololetí/subskripční]]*Tabulka14[[#This Row],[Sloupec1]]</f>
        <v>0</v>
      </c>
      <c r="K3" s="29">
        <f>+Tabulka14[[#This Row],[Celkem v Kč bez DPH za 4 roky subskripční (celkem 8 plateb)]]+Tabulka14[[#This Row],[Celkem v Kč bez DPH perpetuální]]</f>
        <v>0</v>
      </c>
      <c r="L3" s="111"/>
      <c r="M3">
        <v>8</v>
      </c>
      <c r="N3" s="39" t="s">
        <v>21</v>
      </c>
    </row>
    <row r="4" spans="1:14" x14ac:dyDescent="0.35">
      <c r="A4" s="115"/>
      <c r="B4" s="116"/>
      <c r="C4" s="116" t="s">
        <v>21</v>
      </c>
      <c r="D4" s="113" t="b">
        <v>0</v>
      </c>
      <c r="E4" s="113" t="b">
        <v>0</v>
      </c>
      <c r="F4" s="114"/>
      <c r="G4" s="113" t="b">
        <v>0</v>
      </c>
      <c r="H4" s="114"/>
      <c r="I4" s="29">
        <f>+Tabulka14[[#This Row],[Cena / jednorazová platba/perpetuální]]</f>
        <v>0</v>
      </c>
      <c r="J4" s="29">
        <f>+Tabulka14[[#This Row],[Cena / platba za pololetí/subskripční]]*Tabulka14[[#This Row],[Sloupec1]]</f>
        <v>0</v>
      </c>
      <c r="K4" s="29">
        <f>+Tabulka14[[#This Row],[Celkem v Kč bez DPH za 4 roky subskripční (celkem 8 plateb)]]+Tabulka14[[#This Row],[Celkem v Kč bez DPH perpetuální]]</f>
        <v>0</v>
      </c>
      <c r="L4" s="111"/>
      <c r="M4">
        <v>8</v>
      </c>
      <c r="N4" s="29" t="s">
        <v>20</v>
      </c>
    </row>
    <row r="5" spans="1:14" x14ac:dyDescent="0.35">
      <c r="A5" s="115"/>
      <c r="B5" s="116"/>
      <c r="C5" s="116" t="s">
        <v>21</v>
      </c>
      <c r="D5" s="113" t="b">
        <v>0</v>
      </c>
      <c r="E5" s="113" t="b">
        <v>0</v>
      </c>
      <c r="F5" s="114"/>
      <c r="G5" s="113" t="b">
        <v>0</v>
      </c>
      <c r="H5" s="114"/>
      <c r="I5" s="29">
        <f>+Tabulka14[[#This Row],[Cena / jednorazová platba/perpetuální]]</f>
        <v>0</v>
      </c>
      <c r="J5" s="29">
        <f>+Tabulka14[[#This Row],[Cena / platba za pololetí/subskripční]]*Tabulka14[[#This Row],[Sloupec1]]</f>
        <v>0</v>
      </c>
      <c r="K5" s="29">
        <f>+Tabulka14[[#This Row],[Celkem v Kč bez DPH za 4 roky subskripční (celkem 8 plateb)]]+Tabulka14[[#This Row],[Celkem v Kč bez DPH perpetuální]]</f>
        <v>0</v>
      </c>
      <c r="L5" s="111"/>
      <c r="M5">
        <v>8</v>
      </c>
      <c r="N5" s="29" t="s">
        <v>12</v>
      </c>
    </row>
    <row r="6" spans="1:14" x14ac:dyDescent="0.35">
      <c r="A6" s="115"/>
      <c r="B6" s="116"/>
      <c r="C6" s="116" t="s">
        <v>21</v>
      </c>
      <c r="D6" s="113" t="b">
        <v>0</v>
      </c>
      <c r="E6" s="113" t="b">
        <v>0</v>
      </c>
      <c r="F6" s="114"/>
      <c r="G6" s="113" t="b">
        <v>0</v>
      </c>
      <c r="H6" s="114"/>
      <c r="I6" s="29">
        <f>+Tabulka14[[#This Row],[Cena / jednorazová platba/perpetuální]]</f>
        <v>0</v>
      </c>
      <c r="J6" s="29">
        <f>+Tabulka14[[#This Row],[Cena / platba za pololetí/subskripční]]*Tabulka14[[#This Row],[Sloupec1]]</f>
        <v>0</v>
      </c>
      <c r="K6" s="29">
        <f>+Tabulka14[[#This Row],[Celkem v Kč bez DPH za 4 roky subskripční (celkem 8 plateb)]]+Tabulka14[[#This Row],[Celkem v Kč bez DPH perpetuální]]</f>
        <v>0</v>
      </c>
      <c r="L6" s="111"/>
      <c r="M6">
        <v>8</v>
      </c>
      <c r="N6" s="29"/>
    </row>
    <row r="7" spans="1:14" x14ac:dyDescent="0.35">
      <c r="A7" s="115"/>
      <c r="B7" s="116"/>
      <c r="C7" s="116" t="s">
        <v>21</v>
      </c>
      <c r="D7" s="113" t="b">
        <v>0</v>
      </c>
      <c r="E7" s="113" t="b">
        <v>0</v>
      </c>
      <c r="F7" s="114"/>
      <c r="G7" s="113" t="b">
        <v>0</v>
      </c>
      <c r="H7" s="114"/>
      <c r="I7" s="29">
        <f>+Tabulka14[[#This Row],[Cena / jednorazová platba/perpetuální]]</f>
        <v>0</v>
      </c>
      <c r="J7" s="29">
        <f>+Tabulka14[[#This Row],[Cena / platba za pololetí/subskripční]]*Tabulka14[[#This Row],[Sloupec1]]</f>
        <v>0</v>
      </c>
      <c r="K7" s="29">
        <f>+Tabulka14[[#This Row],[Celkem v Kč bez DPH za 4 roky subskripční (celkem 8 plateb)]]+Tabulka14[[#This Row],[Celkem v Kč bez DPH perpetuální]]</f>
        <v>0</v>
      </c>
      <c r="L7" s="111"/>
      <c r="M7">
        <v>8</v>
      </c>
      <c r="N7" s="29"/>
    </row>
    <row r="8" spans="1:14" x14ac:dyDescent="0.35">
      <c r="A8" s="115"/>
      <c r="B8" s="116"/>
      <c r="C8" s="116" t="s">
        <v>21</v>
      </c>
      <c r="D8" s="113" t="b">
        <v>0</v>
      </c>
      <c r="E8" s="113" t="b">
        <v>0</v>
      </c>
      <c r="F8" s="114"/>
      <c r="G8" s="113" t="b">
        <v>0</v>
      </c>
      <c r="H8" s="114"/>
      <c r="I8" s="29">
        <f>+Tabulka14[[#This Row],[Cena / jednorazová platba/perpetuální]]</f>
        <v>0</v>
      </c>
      <c r="J8" s="29">
        <f>+Tabulka14[[#This Row],[Cena / platba za pololetí/subskripční]]*Tabulka14[[#This Row],[Sloupec1]]</f>
        <v>0</v>
      </c>
      <c r="K8" s="29">
        <f>+Tabulka14[[#This Row],[Celkem v Kč bez DPH za 4 roky subskripční (celkem 8 plateb)]]+Tabulka14[[#This Row],[Celkem v Kč bez DPH perpetuální]]</f>
        <v>0</v>
      </c>
      <c r="L8" s="111"/>
      <c r="M8">
        <v>8</v>
      </c>
      <c r="N8" s="29"/>
    </row>
    <row r="9" spans="1:14" x14ac:dyDescent="0.35">
      <c r="A9" s="115"/>
      <c r="B9" s="116"/>
      <c r="C9" s="116" t="s">
        <v>21</v>
      </c>
      <c r="D9" s="113" t="b">
        <v>0</v>
      </c>
      <c r="E9" s="113" t="b">
        <v>0</v>
      </c>
      <c r="F9" s="114"/>
      <c r="G9" s="113" t="b">
        <v>0</v>
      </c>
      <c r="H9" s="114"/>
      <c r="I9" s="29">
        <f>+Tabulka14[[#This Row],[Cena / jednorazová platba/perpetuální]]</f>
        <v>0</v>
      </c>
      <c r="J9" s="29">
        <f>+Tabulka14[[#This Row],[Cena / platba za pololetí/subskripční]]*Tabulka14[[#This Row],[Sloupec1]]</f>
        <v>0</v>
      </c>
      <c r="K9" s="29">
        <f>+Tabulka14[[#This Row],[Celkem v Kč bez DPH za 4 roky subskripční (celkem 8 plateb)]]+Tabulka14[[#This Row],[Celkem v Kč bez DPH perpetuální]]</f>
        <v>0</v>
      </c>
      <c r="L9" s="111"/>
      <c r="M9">
        <v>8</v>
      </c>
      <c r="N9" s="29"/>
    </row>
    <row r="10" spans="1:14" x14ac:dyDescent="0.35">
      <c r="A10" s="115"/>
      <c r="B10" s="116"/>
      <c r="C10" s="116" t="s">
        <v>21</v>
      </c>
      <c r="D10" s="113" t="b">
        <v>0</v>
      </c>
      <c r="E10" s="113" t="b">
        <v>0</v>
      </c>
      <c r="F10" s="114"/>
      <c r="G10" s="113" t="b">
        <v>0</v>
      </c>
      <c r="H10" s="114"/>
      <c r="I10" s="29">
        <f>+Tabulka14[[#This Row],[Cena / jednorazová platba/perpetuální]]</f>
        <v>0</v>
      </c>
      <c r="J10" s="29">
        <f>+Tabulka14[[#This Row],[Cena / platba za pololetí/subskripční]]*Tabulka14[[#This Row],[Sloupec1]]</f>
        <v>0</v>
      </c>
      <c r="K10" s="29">
        <f>+Tabulka14[[#This Row],[Celkem v Kč bez DPH za 4 roky subskripční (celkem 8 plateb)]]+Tabulka14[[#This Row],[Celkem v Kč bez DPH perpetuální]]</f>
        <v>0</v>
      </c>
      <c r="L10" s="111"/>
      <c r="M10">
        <v>8</v>
      </c>
      <c r="N10" s="29"/>
    </row>
    <row r="11" spans="1:14" x14ac:dyDescent="0.35">
      <c r="A11" s="115"/>
      <c r="B11" s="116"/>
      <c r="C11" s="116" t="s">
        <v>21</v>
      </c>
      <c r="D11" s="113" t="b">
        <v>0</v>
      </c>
      <c r="E11" s="113" t="b">
        <v>0</v>
      </c>
      <c r="F11" s="114"/>
      <c r="G11" s="113" t="b">
        <v>0</v>
      </c>
      <c r="H11" s="114"/>
      <c r="I11" s="29">
        <f>+Tabulka14[[#This Row],[Cena / jednorazová platba/perpetuální]]</f>
        <v>0</v>
      </c>
      <c r="J11" s="29">
        <f>+Tabulka14[[#This Row],[Cena / platba za pololetí/subskripční]]*Tabulka14[[#This Row],[Sloupec1]]</f>
        <v>0</v>
      </c>
      <c r="K11" s="29">
        <f>+Tabulka14[[#This Row],[Celkem v Kč bez DPH za 4 roky subskripční (celkem 8 plateb)]]+Tabulka14[[#This Row],[Celkem v Kč bez DPH perpetuální]]</f>
        <v>0</v>
      </c>
      <c r="L11" s="111"/>
      <c r="M11">
        <v>8</v>
      </c>
      <c r="N11" s="29"/>
    </row>
    <row r="12" spans="1:14" x14ac:dyDescent="0.35">
      <c r="A12" s="115"/>
      <c r="B12" s="116"/>
      <c r="C12" s="116" t="s">
        <v>21</v>
      </c>
      <c r="D12" s="113" t="b">
        <v>0</v>
      </c>
      <c r="E12" s="113" t="b">
        <v>0</v>
      </c>
      <c r="F12" s="114"/>
      <c r="G12" s="113" t="b">
        <v>0</v>
      </c>
      <c r="H12" s="114"/>
      <c r="I12" s="29">
        <f>+Tabulka14[[#This Row],[Cena / jednorazová platba/perpetuální]]</f>
        <v>0</v>
      </c>
      <c r="J12" s="29">
        <f>+Tabulka14[[#This Row],[Cena / platba za pololetí/subskripční]]*Tabulka14[[#This Row],[Sloupec1]]</f>
        <v>0</v>
      </c>
      <c r="K12" s="29">
        <f>+Tabulka14[[#This Row],[Celkem v Kč bez DPH za 4 roky subskripční (celkem 8 plateb)]]+Tabulka14[[#This Row],[Celkem v Kč bez DPH perpetuální]]</f>
        <v>0</v>
      </c>
      <c r="L12" s="111"/>
      <c r="M12">
        <v>8</v>
      </c>
      <c r="N12" s="29"/>
    </row>
    <row r="13" spans="1:14" x14ac:dyDescent="0.35">
      <c r="A13" s="115"/>
      <c r="B13" s="116"/>
      <c r="C13" s="116" t="s">
        <v>21</v>
      </c>
      <c r="D13" s="113" t="b">
        <v>0</v>
      </c>
      <c r="E13" s="113" t="b">
        <v>0</v>
      </c>
      <c r="F13" s="114"/>
      <c r="G13" s="113" t="b">
        <v>0</v>
      </c>
      <c r="H13" s="114"/>
      <c r="I13" s="29">
        <f>+Tabulka14[[#This Row],[Cena / jednorazová platba/perpetuální]]</f>
        <v>0</v>
      </c>
      <c r="J13" s="29">
        <f>+Tabulka14[[#This Row],[Cena / platba za pololetí/subskripční]]*Tabulka14[[#This Row],[Sloupec1]]</f>
        <v>0</v>
      </c>
      <c r="K13" s="29">
        <f>+Tabulka14[[#This Row],[Celkem v Kč bez DPH za 4 roky subskripční (celkem 8 plateb)]]+Tabulka14[[#This Row],[Celkem v Kč bez DPH perpetuální]]</f>
        <v>0</v>
      </c>
      <c r="L13" s="111"/>
      <c r="M13">
        <v>8</v>
      </c>
      <c r="N13" s="29"/>
    </row>
    <row r="14" spans="1:14" x14ac:dyDescent="0.35">
      <c r="A14" s="115"/>
      <c r="B14" s="116"/>
      <c r="C14" s="116" t="s">
        <v>21</v>
      </c>
      <c r="D14" s="113" t="b">
        <v>0</v>
      </c>
      <c r="E14" s="113" t="b">
        <v>0</v>
      </c>
      <c r="F14" s="114"/>
      <c r="G14" s="113" t="b">
        <v>0</v>
      </c>
      <c r="H14" s="114"/>
      <c r="I14" s="29">
        <f>+Tabulka14[[#This Row],[Cena / jednorazová platba/perpetuální]]</f>
        <v>0</v>
      </c>
      <c r="J14" s="29">
        <f>+Tabulka14[[#This Row],[Cena / platba za pololetí/subskripční]]*Tabulka14[[#This Row],[Sloupec1]]</f>
        <v>0</v>
      </c>
      <c r="K14" s="29">
        <f>+Tabulka14[[#This Row],[Celkem v Kč bez DPH za 4 roky subskripční (celkem 8 plateb)]]+Tabulka14[[#This Row],[Celkem v Kč bez DPH perpetuální]]</f>
        <v>0</v>
      </c>
      <c r="L14" s="111"/>
      <c r="M14">
        <v>8</v>
      </c>
      <c r="N14" s="29"/>
    </row>
    <row r="15" spans="1:14" x14ac:dyDescent="0.35">
      <c r="A15" s="115"/>
      <c r="B15" s="116"/>
      <c r="C15" s="116" t="s">
        <v>21</v>
      </c>
      <c r="D15" s="113" t="b">
        <v>0</v>
      </c>
      <c r="E15" s="113" t="b">
        <v>0</v>
      </c>
      <c r="F15" s="114"/>
      <c r="G15" s="113" t="b">
        <v>0</v>
      </c>
      <c r="H15" s="114"/>
      <c r="I15" s="29">
        <f>+Tabulka14[[#This Row],[Cena / jednorazová platba/perpetuální]]</f>
        <v>0</v>
      </c>
      <c r="J15" s="29">
        <f>+Tabulka14[[#This Row],[Cena / platba za pololetí/subskripční]]*Tabulka14[[#This Row],[Sloupec1]]</f>
        <v>0</v>
      </c>
      <c r="K15" s="29">
        <f>+Tabulka14[[#This Row],[Celkem v Kč bez DPH za 4 roky subskripční (celkem 8 plateb)]]+Tabulka14[[#This Row],[Celkem v Kč bez DPH perpetuální]]</f>
        <v>0</v>
      </c>
      <c r="L15" s="111"/>
      <c r="M15">
        <v>8</v>
      </c>
      <c r="N15" s="29"/>
    </row>
    <row r="16" spans="1:14" x14ac:dyDescent="0.35">
      <c r="A16" s="115"/>
      <c r="B16" s="116"/>
      <c r="C16" s="116" t="s">
        <v>21</v>
      </c>
      <c r="D16" s="113" t="b">
        <v>0</v>
      </c>
      <c r="E16" s="113" t="b">
        <v>0</v>
      </c>
      <c r="F16" s="114"/>
      <c r="G16" s="113" t="b">
        <v>0</v>
      </c>
      <c r="H16" s="114"/>
      <c r="I16" s="29">
        <f>+Tabulka14[[#This Row],[Cena / jednorazová platba/perpetuální]]</f>
        <v>0</v>
      </c>
      <c r="J16" s="29">
        <f>+Tabulka14[[#This Row],[Cena / platba za pololetí/subskripční]]*Tabulka14[[#This Row],[Sloupec1]]</f>
        <v>0</v>
      </c>
      <c r="K16" s="29">
        <f>+Tabulka14[[#This Row],[Celkem v Kč bez DPH za 4 roky subskripční (celkem 8 plateb)]]+Tabulka14[[#This Row],[Celkem v Kč bez DPH perpetuální]]</f>
        <v>0</v>
      </c>
      <c r="L16" s="111"/>
      <c r="M16">
        <v>8</v>
      </c>
      <c r="N16" s="29"/>
    </row>
    <row r="17" spans="1:14" x14ac:dyDescent="0.35">
      <c r="A17" s="115"/>
      <c r="B17" s="116"/>
      <c r="C17" s="116" t="s">
        <v>21</v>
      </c>
      <c r="D17" s="113" t="b">
        <v>0</v>
      </c>
      <c r="E17" s="113" t="b">
        <v>0</v>
      </c>
      <c r="F17" s="114"/>
      <c r="G17" s="113" t="b">
        <v>0</v>
      </c>
      <c r="H17" s="114"/>
      <c r="I17" s="29">
        <f>+Tabulka14[[#This Row],[Cena / jednorazová platba/perpetuální]]</f>
        <v>0</v>
      </c>
      <c r="J17" s="29">
        <f>+Tabulka14[[#This Row],[Cena / platba za pololetí/subskripční]]*Tabulka14[[#This Row],[Sloupec1]]</f>
        <v>0</v>
      </c>
      <c r="K17" s="29">
        <f>+Tabulka14[[#This Row],[Celkem v Kč bez DPH za 4 roky subskripční (celkem 8 plateb)]]+Tabulka14[[#This Row],[Celkem v Kč bez DPH perpetuální]]</f>
        <v>0</v>
      </c>
      <c r="L17" s="111"/>
      <c r="M17">
        <v>8</v>
      </c>
      <c r="N17" s="29"/>
    </row>
    <row r="18" spans="1:14" x14ac:dyDescent="0.35">
      <c r="A18" s="115"/>
      <c r="B18" s="116"/>
      <c r="C18" s="116" t="s">
        <v>21</v>
      </c>
      <c r="D18" s="113" t="b">
        <v>0</v>
      </c>
      <c r="E18" s="113" t="b">
        <v>0</v>
      </c>
      <c r="F18" s="114"/>
      <c r="G18" s="113" t="b">
        <v>0</v>
      </c>
      <c r="H18" s="114"/>
      <c r="I18" s="29">
        <f>+Tabulka14[[#This Row],[Cena / jednorazová platba/perpetuální]]</f>
        <v>0</v>
      </c>
      <c r="J18" s="29">
        <f>+Tabulka14[[#This Row],[Cena / platba za pololetí/subskripční]]*Tabulka14[[#This Row],[Sloupec1]]</f>
        <v>0</v>
      </c>
      <c r="K18" s="29">
        <f>+Tabulka14[[#This Row],[Celkem v Kč bez DPH za 4 roky subskripční (celkem 8 plateb)]]+Tabulka14[[#This Row],[Celkem v Kč bez DPH perpetuální]]</f>
        <v>0</v>
      </c>
      <c r="L18" s="111"/>
      <c r="M18">
        <v>8</v>
      </c>
      <c r="N18" s="36"/>
    </row>
    <row r="19" spans="1:14" ht="15" thickBot="1" x14ac:dyDescent="0.4">
      <c r="A19" s="41" t="s">
        <v>6</v>
      </c>
      <c r="D19" s="42">
        <f>COUNTIF(D3:D18,TRUE)</f>
        <v>0</v>
      </c>
      <c r="E19" s="42">
        <f>COUNTIF(E3:E18,TRUE)</f>
        <v>0</v>
      </c>
      <c r="F19" s="43">
        <f>SUBTOTAL(109,Tabulka14[Cena / jednorazová platba/perpetuální])</f>
        <v>0</v>
      </c>
      <c r="G19" s="42">
        <f>COUNTIF(G3:G18,TRUE)</f>
        <v>0</v>
      </c>
      <c r="H19" s="43">
        <f>SUBTOTAL(109,Tabulka14[Cena / platba za pololetí/subskripční])</f>
        <v>0</v>
      </c>
      <c r="I19" s="43">
        <f>SUBTOTAL(109,Tabulka14[Celkem v Kč bez DPH perpetuální])</f>
        <v>0</v>
      </c>
      <c r="J19" s="43">
        <f>SUBTOTAL(109,Tabulka14[Celkem v Kč bez DPH za 4 roky subskripční (celkem 8 plateb)])</f>
        <v>0</v>
      </c>
      <c r="K19" s="43">
        <f>SUBTOTAL(109,Tabulka14[Celkem za všechny licence/4 roky ])</f>
        <v>0</v>
      </c>
      <c r="L19" s="112"/>
      <c r="N19" s="38"/>
    </row>
    <row r="20" spans="1:14" ht="30.75" customHeight="1" x14ac:dyDescent="0.35">
      <c r="A20" s="101" t="s">
        <v>22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</row>
    <row r="22" spans="1:14" x14ac:dyDescent="0.35">
      <c r="A22" s="74" t="s">
        <v>23</v>
      </c>
    </row>
    <row r="23" spans="1:14" ht="29" hidden="1" x14ac:dyDescent="0.35">
      <c r="F23" s="59" t="s">
        <v>29</v>
      </c>
      <c r="I23" s="59" t="s">
        <v>9</v>
      </c>
      <c r="J23" s="59" t="s">
        <v>31</v>
      </c>
      <c r="K23" s="60" t="s">
        <v>4</v>
      </c>
    </row>
    <row r="24" spans="1:14" hidden="1" x14ac:dyDescent="0.35">
      <c r="F24" s="27">
        <f>+Tabulka14[[#Totals],[klikněte zde pro nápovědu
FOSS]]+Tabulka14[[#Totals],[Klikněte zde pro nápovědu 
Perpetuální]]+Tabulka14[[#Totals],[Klikněte zde pro nápovědu Subskripční]]</f>
        <v>0</v>
      </c>
      <c r="I24" s="28">
        <f>+Tabulka14[[#Totals],[Cena / jednorazová platba/perpetuální]]</f>
        <v>0</v>
      </c>
      <c r="J24" s="28">
        <f>+Tabulka14[[#Totals],[Celkem v Kč bez DPH za 4 roky subskripční (celkem 8 plateb)]]</f>
        <v>0</v>
      </c>
      <c r="K24" s="28">
        <f>+J24+I24</f>
        <v>0</v>
      </c>
    </row>
  </sheetData>
  <sheetProtection algorithmName="SHA-512" hashValue="Q8ee1hqiCzpPL129SvdLbI+VlEK1TVEDG8/jIOqG3qlHzPxWXDsiewWcsuBqJQWav/W5XH+AYRRF8F1EKcyCOQ==" saltValue="3PFihv7GiVxibSC/KZxoVA==" spinCount="100000" sheet="1" objects="1" scenarios="1"/>
  <protectedRanges>
    <protectedRange sqref="L3:L18 A3:H18" name="Oblast1_1"/>
  </protectedRanges>
  <mergeCells count="3">
    <mergeCell ref="A20:L20"/>
    <mergeCell ref="A1:C1"/>
    <mergeCell ref="D1:L1"/>
  </mergeCells>
  <conditionalFormatting sqref="F3:F18">
    <cfRule type="expression" dxfId="53" priority="3">
      <formula>$E3=TRUE</formula>
    </cfRule>
  </conditionalFormatting>
  <conditionalFormatting sqref="H3:H18">
    <cfRule type="expression" dxfId="52" priority="2">
      <formula>$G3=TRUE</formula>
    </cfRule>
  </conditionalFormatting>
  <conditionalFormatting sqref="L3:L18">
    <cfRule type="expression" dxfId="51" priority="1">
      <formula>$C3="Standardní SW"</formula>
    </cfRule>
  </conditionalFormatting>
  <dataValidations count="7">
    <dataValidation allowBlank="1" showInputMessage="1" showErrorMessage="1" promptTitle="PČ" prompt="Vepište pořadové číslo" sqref="A3:A18" xr:uid="{2D29EECC-F822-4DBC-8B0B-7137695AFA81}"/>
    <dataValidation allowBlank="1" showInputMessage="1" showErrorMessage="1" promptTitle="Vyplnit" prompt="Vyplňte, pokuď pokytujete tento druh licence. Vyplňte pouze jeden druh licence._x000a_Náklady na využití FOSS licence v rámci plnění dle této smlouvy jsou zahrnuty v celkové ceně IdM a PAM, resp. Etapy 1 nebo  2." sqref="D3:D18" xr:uid="{E5E2BB0A-162C-44CB-AF20-A6662F87D9F0}"/>
    <dataValidation allowBlank="1" showInputMessage="1" showErrorMessage="1" promptTitle="Cena" prompt="Jednorazová paltba po celou dobu trvání kontraktu" sqref="F3:F18" xr:uid="{D35E757C-C53A-4DEC-98B6-8F4A22F548FD}"/>
    <dataValidation type="list" allowBlank="1" showInputMessage="1" showErrorMessage="1" promptTitle="Výběr SW" prompt="Jestli vyberete Standardní SW, vložte odkaz na obecní licenční pravidla" sqref="C3:C18" xr:uid="{96600F7E-0B02-4F76-88DD-BD085B0308A3}">
      <formula1>$N$3:$N$5</formula1>
    </dataValidation>
    <dataValidation allowBlank="1" showInputMessage="1" showErrorMessage="1" promptTitle="Vyplnit" prompt="NESMÍ BÝT 0" sqref="E3:E18 G3:G18" xr:uid="{C5B8D92C-40FD-4ADF-81C0-596F93C9B6C9}"/>
    <dataValidation allowBlank="1" showInputMessage="1" showErrorMessage="1" promptTitle="Cena S" prompt="Platba půlroční po dobu trvání kontraktu 4 roky" sqref="H3:H18" xr:uid="{531ADAE2-3811-4073-AFE0-1B787258F6B4}"/>
    <dataValidation allowBlank="1" showInputMessage="1" showErrorMessage="1" prompt="Náklady na využití FOSS licence v rámci plnění dle této smlouvy jsou zahrnuty v celkové ceně IdM a PAM, resp. Etapy 1 nebo  2." sqref="D2" xr:uid="{7B8A2A04-7E0B-4EFE-A8DB-67D4740F9048}"/>
  </dataValidations>
  <hyperlinks>
    <hyperlink ref="A22" location="Celkem!A1" display="Zpět" xr:uid="{5E654198-58D0-4F8E-91C3-3E30857EFBD6}"/>
    <hyperlink ref="E2" location="Nápověda!A3" display="Nápověda!A3" xr:uid="{A9C6A171-AF93-4EE9-B61E-38ADDAE6CB41}"/>
    <hyperlink ref="G2" location="Nápověda!A2" display="Klikněte zde pro nápovědu Subskripční" xr:uid="{6D1135CB-A4CC-467D-9EFC-D51CE5A0C9B6}"/>
    <hyperlink ref="C2" location="Nápověda!A5" display="SW vyberte z ROLOVACÍHO SEZNAMU klikněte zde pro nápovědu" xr:uid="{4FE91E45-9D37-4565-A37B-6D77EF12A763}"/>
    <hyperlink ref="D2" location="Nápověda!A4" display="Nápověda!A4" xr:uid="{5CE80EBD-542C-4265-A6AB-9C7434748196}"/>
  </hyperlinks>
  <pageMargins left="0.7" right="0.7" top="0.78740157499999996" bottom="0.78740157499999996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4AF4-0C37-413C-959E-18F930DAC088}">
  <sheetPr>
    <tabColor rgb="FF00B050"/>
  </sheetPr>
  <dimension ref="A2:F21"/>
  <sheetViews>
    <sheetView showGridLines="0" tabSelected="1" workbookViewId="0">
      <selection activeCell="B6" sqref="B6"/>
    </sheetView>
  </sheetViews>
  <sheetFormatPr defaultRowHeight="14.5" x14ac:dyDescent="0.35"/>
  <cols>
    <col min="1" max="1" width="14.54296875" customWidth="1"/>
    <col min="2" max="2" width="21.7265625" customWidth="1"/>
    <col min="3" max="3" width="27.54296875" customWidth="1"/>
    <col min="4" max="4" width="13.1796875" customWidth="1"/>
    <col min="5" max="5" width="17.453125" customWidth="1"/>
    <col min="6" max="6" width="16.54296875" customWidth="1"/>
  </cols>
  <sheetData>
    <row r="2" spans="1:6" ht="21" x14ac:dyDescent="0.5">
      <c r="B2" s="100" t="s">
        <v>35</v>
      </c>
      <c r="C2" s="100"/>
      <c r="D2" s="100"/>
      <c r="E2" s="100"/>
    </row>
    <row r="3" spans="1:6" ht="39.75" customHeight="1" x14ac:dyDescent="0.35">
      <c r="A3" s="68" t="s">
        <v>30</v>
      </c>
      <c r="B3" s="68" t="s">
        <v>76</v>
      </c>
      <c r="C3" s="88" t="s">
        <v>71</v>
      </c>
      <c r="D3" s="68" t="s">
        <v>34</v>
      </c>
      <c r="E3" s="68" t="s">
        <v>33</v>
      </c>
      <c r="F3" s="68" t="s">
        <v>26</v>
      </c>
    </row>
    <row r="4" spans="1:6" x14ac:dyDescent="0.35">
      <c r="A4" s="69">
        <v>1</v>
      </c>
      <c r="B4" s="117" t="b">
        <v>0</v>
      </c>
      <c r="C4" s="118"/>
      <c r="D4" s="119"/>
      <c r="E4" s="106"/>
      <c r="F4" s="70">
        <f>+E4*D4</f>
        <v>0</v>
      </c>
    </row>
    <row r="5" spans="1:6" x14ac:dyDescent="0.35">
      <c r="A5" s="69">
        <v>2</v>
      </c>
      <c r="B5" s="117" t="b">
        <v>0</v>
      </c>
      <c r="C5" s="118"/>
      <c r="D5" s="119"/>
      <c r="E5" s="106"/>
      <c r="F5" s="70">
        <f>+E5*D5</f>
        <v>0</v>
      </c>
    </row>
    <row r="6" spans="1:6" x14ac:dyDescent="0.35">
      <c r="A6" s="69">
        <v>3</v>
      </c>
      <c r="B6" s="117" t="b">
        <v>0</v>
      </c>
      <c r="C6" s="118"/>
      <c r="D6" s="119"/>
      <c r="E6" s="106"/>
      <c r="F6" s="70">
        <f>+E6*D6</f>
        <v>0</v>
      </c>
    </row>
    <row r="7" spans="1:6" x14ac:dyDescent="0.35">
      <c r="A7" s="69">
        <v>4</v>
      </c>
      <c r="B7" s="117" t="b">
        <v>0</v>
      </c>
      <c r="C7" s="118"/>
      <c r="D7" s="119"/>
      <c r="E7" s="106"/>
      <c r="F7" s="70">
        <f t="shared" ref="F7:F18" si="0">+E7*D7</f>
        <v>0</v>
      </c>
    </row>
    <row r="8" spans="1:6" x14ac:dyDescent="0.35">
      <c r="A8" s="69">
        <v>5</v>
      </c>
      <c r="B8" s="117" t="b">
        <v>0</v>
      </c>
      <c r="C8" s="118"/>
      <c r="D8" s="119"/>
      <c r="E8" s="106"/>
      <c r="F8" s="70">
        <f t="shared" si="0"/>
        <v>0</v>
      </c>
    </row>
    <row r="9" spans="1:6" x14ac:dyDescent="0.35">
      <c r="A9" s="69">
        <v>6</v>
      </c>
      <c r="B9" s="117" t="b">
        <v>0</v>
      </c>
      <c r="C9" s="118"/>
      <c r="D9" s="119"/>
      <c r="E9" s="106"/>
      <c r="F9" s="70">
        <f t="shared" si="0"/>
        <v>0</v>
      </c>
    </row>
    <row r="10" spans="1:6" x14ac:dyDescent="0.35">
      <c r="A10" s="69">
        <v>7</v>
      </c>
      <c r="B10" s="117" t="b">
        <v>0</v>
      </c>
      <c r="C10" s="118"/>
      <c r="D10" s="119"/>
      <c r="E10" s="106"/>
      <c r="F10" s="70">
        <f t="shared" si="0"/>
        <v>0</v>
      </c>
    </row>
    <row r="11" spans="1:6" x14ac:dyDescent="0.35">
      <c r="A11" s="69">
        <v>8</v>
      </c>
      <c r="B11" s="117" t="b">
        <v>0</v>
      </c>
      <c r="C11" s="118"/>
      <c r="D11" s="119"/>
      <c r="E11" s="106"/>
      <c r="F11" s="70">
        <f t="shared" si="0"/>
        <v>0</v>
      </c>
    </row>
    <row r="12" spans="1:6" x14ac:dyDescent="0.35">
      <c r="A12" s="69">
        <v>9</v>
      </c>
      <c r="B12" s="117" t="b">
        <v>0</v>
      </c>
      <c r="C12" s="118"/>
      <c r="D12" s="119"/>
      <c r="E12" s="106"/>
      <c r="F12" s="70">
        <f>+E12*D12</f>
        <v>0</v>
      </c>
    </row>
    <row r="13" spans="1:6" x14ac:dyDescent="0.35">
      <c r="A13" s="69">
        <v>10</v>
      </c>
      <c r="B13" s="117" t="b">
        <v>0</v>
      </c>
      <c r="C13" s="118"/>
      <c r="D13" s="119"/>
      <c r="E13" s="106"/>
      <c r="F13" s="70">
        <f t="shared" si="0"/>
        <v>0</v>
      </c>
    </row>
    <row r="14" spans="1:6" x14ac:dyDescent="0.35">
      <c r="A14" s="69">
        <v>11</v>
      </c>
      <c r="B14" s="117" t="b">
        <v>0</v>
      </c>
      <c r="C14" s="118"/>
      <c r="D14" s="119"/>
      <c r="E14" s="106"/>
      <c r="F14" s="70">
        <f t="shared" si="0"/>
        <v>0</v>
      </c>
    </row>
    <row r="15" spans="1:6" x14ac:dyDescent="0.35">
      <c r="A15" s="69">
        <v>12</v>
      </c>
      <c r="B15" s="117" t="b">
        <v>0</v>
      </c>
      <c r="C15" s="118"/>
      <c r="D15" s="119"/>
      <c r="E15" s="106"/>
      <c r="F15" s="70">
        <f t="shared" si="0"/>
        <v>0</v>
      </c>
    </row>
    <row r="16" spans="1:6" x14ac:dyDescent="0.35">
      <c r="A16" s="69">
        <v>13</v>
      </c>
      <c r="B16" s="117" t="b">
        <v>0</v>
      </c>
      <c r="C16" s="118"/>
      <c r="D16" s="119"/>
      <c r="E16" s="106"/>
      <c r="F16" s="70">
        <f t="shared" si="0"/>
        <v>0</v>
      </c>
    </row>
    <row r="17" spans="1:6" x14ac:dyDescent="0.35">
      <c r="A17" s="69">
        <v>14</v>
      </c>
      <c r="B17" s="117" t="b">
        <v>0</v>
      </c>
      <c r="C17" s="118"/>
      <c r="D17" s="119"/>
      <c r="E17" s="106"/>
      <c r="F17" s="70">
        <f t="shared" si="0"/>
        <v>0</v>
      </c>
    </row>
    <row r="18" spans="1:6" x14ac:dyDescent="0.35">
      <c r="A18" s="69">
        <v>15</v>
      </c>
      <c r="B18" s="117" t="b">
        <v>0</v>
      </c>
      <c r="C18" s="118"/>
      <c r="D18" s="119"/>
      <c r="E18" s="106"/>
      <c r="F18" s="70">
        <f t="shared" si="0"/>
        <v>0</v>
      </c>
    </row>
    <row r="19" spans="1:6" x14ac:dyDescent="0.35">
      <c r="A19" s="69">
        <v>16</v>
      </c>
      <c r="B19" s="117" t="b">
        <v>0</v>
      </c>
      <c r="C19" s="118"/>
      <c r="D19" s="119"/>
      <c r="E19" s="106"/>
      <c r="F19" s="95"/>
    </row>
    <row r="20" spans="1:6" x14ac:dyDescent="0.35">
      <c r="A20" s="71" t="s">
        <v>6</v>
      </c>
      <c r="B20" s="71"/>
      <c r="C20" s="35"/>
      <c r="D20" s="35"/>
      <c r="E20" s="35"/>
      <c r="F20" s="72">
        <f>SUBTOTAL(109,Tabulka4[Cena celkem])</f>
        <v>0</v>
      </c>
    </row>
    <row r="21" spans="1:6" x14ac:dyDescent="0.35">
      <c r="A21" s="74" t="s">
        <v>23</v>
      </c>
    </row>
  </sheetData>
  <sheetProtection algorithmName="SHA-512" hashValue="xetzB/Pdw9qa71gjL/arajYUJem1NWG3SSZaEfV4t5zjFNx7j/3JWNh5MWKEP5MxbCz3K3u+dhk/XMcdPPfQ6g==" saltValue="LqkegUIPzyHzXXgRBJacyw==" spinCount="100000" sheet="1" objects="1" scenarios="1"/>
  <protectedRanges>
    <protectedRange sqref="A4:A18 B4:B19" name="Oblast1_1"/>
  </protectedRanges>
  <mergeCells count="1">
    <mergeCell ref="B2:E2"/>
  </mergeCells>
  <conditionalFormatting sqref="C4:E19">
    <cfRule type="expression" dxfId="50" priority="1" stopIfTrue="1">
      <formula>$B4=TRUE</formula>
    </cfRule>
  </conditionalFormatting>
  <dataValidations count="5">
    <dataValidation allowBlank="1" showInputMessage="1" showErrorMessage="1" promptTitle="PČ" prompt="Vepište pořadové číslo" sqref="A4:A19" xr:uid="{C6C4FE5E-149D-4E18-8FAD-4C1C07D41FBC}"/>
    <dataValidation allowBlank="1" showInputMessage="1" showErrorMessage="1" promptTitle="HW" prompt="Uveďte název HW" sqref="C4:C19" xr:uid="{378C6FC9-5D14-4E46-AADB-4C973DFC08D1}"/>
    <dataValidation allowBlank="1" showInputMessage="1" showErrorMessage="1" promptTitle="zaškrtávací políčko" prompt="zakrtněte, jestli je součástí dodávky HW a následně vyplňte žlutá políčka" sqref="B4:B19" xr:uid="{86864B6E-1718-4929-A48C-376E9A88B73E}"/>
    <dataValidation allowBlank="1" showInputMessage="1" showErrorMessage="1" promptTitle="HW" prompt="Uveďte počet ks" sqref="D4:D19" xr:uid="{5CD02B7C-B730-4797-8E5A-EE1AC50A3F99}"/>
    <dataValidation allowBlank="1" showInputMessage="1" showErrorMessage="1" promptTitle="HW" prompt="Uveďte cenu za ks" sqref="E4:E19" xr:uid="{BE16DEA8-7589-4CAA-B398-3A9C12756E62}"/>
  </dataValidations>
  <hyperlinks>
    <hyperlink ref="A21" location="Celkem!A1" display="Zpět" xr:uid="{6E519296-03D4-4512-AAA4-75947A740627}"/>
    <hyperlink ref="C3" location="Nápověda!A6" display="HW (klikněte pro nápovědu)" xr:uid="{45B05517-9B26-43F9-877A-D17DE6B23FFC}"/>
  </hyperlinks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23528-A358-4D7A-A758-3DD2ECD74D18}">
  <sheetPr>
    <tabColor theme="9"/>
  </sheetPr>
  <dimension ref="A1:B14"/>
  <sheetViews>
    <sheetView showGridLines="0" workbookViewId="0">
      <selection activeCell="B27" sqref="B27"/>
    </sheetView>
  </sheetViews>
  <sheetFormatPr defaultRowHeight="14.5" x14ac:dyDescent="0.35"/>
  <cols>
    <col min="1" max="1" width="35.81640625" customWidth="1"/>
    <col min="2" max="2" width="215.453125" customWidth="1"/>
  </cols>
  <sheetData>
    <row r="1" spans="1:2" ht="58" x14ac:dyDescent="0.35">
      <c r="A1" s="83" t="s">
        <v>57</v>
      </c>
      <c r="B1" s="82" t="s">
        <v>58</v>
      </c>
    </row>
    <row r="2" spans="1:2" ht="29" x14ac:dyDescent="0.35">
      <c r="A2" s="84" t="s">
        <v>59</v>
      </c>
      <c r="B2" s="82" t="s">
        <v>60</v>
      </c>
    </row>
    <row r="3" spans="1:2" x14ac:dyDescent="0.35">
      <c r="A3" s="84" t="s">
        <v>66</v>
      </c>
      <c r="B3" s="80" t="s">
        <v>67</v>
      </c>
    </row>
    <row r="4" spans="1:2" x14ac:dyDescent="0.35">
      <c r="A4" s="84" t="s">
        <v>63</v>
      </c>
      <c r="B4" s="82" t="s">
        <v>78</v>
      </c>
    </row>
    <row r="5" spans="1:2" x14ac:dyDescent="0.35">
      <c r="A5" s="84" t="s">
        <v>61</v>
      </c>
      <c r="B5" s="8" t="s">
        <v>62</v>
      </c>
    </row>
    <row r="6" spans="1:2" x14ac:dyDescent="0.35">
      <c r="A6" s="84" t="s">
        <v>64</v>
      </c>
      <c r="B6" s="8" t="s">
        <v>65</v>
      </c>
    </row>
    <row r="10" spans="1:2" x14ac:dyDescent="0.35">
      <c r="A10" s="63" t="s">
        <v>24</v>
      </c>
    </row>
    <row r="11" spans="1:2" x14ac:dyDescent="0.35">
      <c r="A11" s="62" t="s">
        <v>28</v>
      </c>
    </row>
    <row r="12" spans="1:2" x14ac:dyDescent="0.35">
      <c r="A12" s="61" t="s">
        <v>25</v>
      </c>
    </row>
    <row r="13" spans="1:2" ht="16" x14ac:dyDescent="0.35">
      <c r="A13" s="67" t="s">
        <v>32</v>
      </c>
      <c r="B13" s="81"/>
    </row>
    <row r="14" spans="1:2" x14ac:dyDescent="0.35">
      <c r="A14" s="86" t="s">
        <v>23</v>
      </c>
    </row>
  </sheetData>
  <sheetProtection algorithmName="SHA-512" hashValue="wqnaj9HaPGpAlqiMRyjnJ2/HOMt4TG5+I9+ilzZ/esok+dUuWp7s4ZWt2utRkVDuAf0hAGSUWduamor91SqI9w==" saltValue="OGCn1yVkNqqpGOv/qUJz6Q==" spinCount="100000" sheet="1" objects="1" scenarios="1"/>
  <protectedRanges>
    <protectedRange sqref="A9:A13" name="Oblast2"/>
  </protectedRanges>
  <hyperlinks>
    <hyperlink ref="A12" location="Podpora!A1" display="List podpora" xr:uid="{51910B89-1316-4886-9D75-43BACD6BC977}"/>
    <hyperlink ref="A10" location="'Licence IdM'!A1" display="List licence IdM" xr:uid="{1C8C4DBF-B47D-47B2-BDD8-2053E48A3F9A}"/>
    <hyperlink ref="A11" location="'Licence PAM'!A1" display="💳 List licence PAM" xr:uid="{A270CFEB-5597-4CD3-94B2-91688D91DD08}"/>
    <hyperlink ref="A13" location="HW!A1" display="🖥️ HW" xr:uid="{C0DB8C4A-FF1C-4A9C-B518-F04F80C6D418}"/>
    <hyperlink ref="A14" location="Celkem!A1" display="Zpět" xr:uid="{4D1A4F31-88EB-451A-AA60-258976F40669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oubor DMS" ma:contentTypeID="0x010100617DA10A36FE5747AD151C4F74B1AC960087BBD5CFDB4CD54CB1DE95D735D88A8A" ma:contentTypeVersion="16" ma:contentTypeDescription="Vytvoří nový dokument" ma:contentTypeScope="" ma:versionID="4fd8f505ff187b620ad73c52a31ae8c2">
  <xsd:schema xmlns:xsd="http://www.w3.org/2001/XMLSchema" xmlns:xs="http://www.w3.org/2001/XMLSchema" xmlns:p="http://schemas.microsoft.com/office/2006/metadata/properties" xmlns:ns2="b246a3c9-e8b6-4373-bafd-ef843f8c6aef" targetNamespace="http://schemas.microsoft.com/office/2006/metadata/properties" ma:root="true" ma:fieldsID="0ac45f2c394666a042d4cac4c844fa22" ns2:_="">
    <xsd:import namespace="b246a3c9-e8b6-4373-bafd-ef843f8c6aef"/>
    <xsd:element name="properties">
      <xsd:complexType>
        <xsd:sequence>
          <xsd:element name="documentManagement">
            <xsd:complexType>
              <xsd:all>
                <xsd:element ref="ns2:Podrobnosti" minOccurs="0"/>
                <xsd:element ref="ns2:SIPFileSec" minOccurs="0"/>
                <xsd:element ref="ns2:Znacka" minOccurs="0"/>
                <xsd:element ref="ns2:IDExt" minOccurs="0"/>
                <xsd:element ref="ns2:CarovyKod" minOccurs="0"/>
                <xsd:element ref="ns2:HashAlgorithm" minOccurs="0"/>
                <xsd:element ref="ns2:HashInit" minOccurs="0"/>
                <xsd:element ref="ns2:HashValue" minOccurs="0"/>
                <xsd:element ref="ns2:JID" minOccurs="0"/>
                <xsd:element ref="ns2:CisloJednaci" minOccurs="0"/>
                <xsd:element ref="ns2:NazevDokumentu" minOccurs="0"/>
                <xsd:element ref="ns2:MimeType" minOccurs="0"/>
                <xsd:element ref="ns2:MimeTypeResult" minOccurs="0"/>
                <xsd:element ref="ns2:ZdrojID" minOccurs="0"/>
                <xsd:element ref="ns2:FinalniVerze" minOccurs="0"/>
                <xsd:element ref="ns2:FormatCheck" minOccurs="0"/>
                <xsd:element ref="ns2:FormatName" minOccurs="0"/>
                <xsd:element ref="ns2:OriginalFileName" minOccurs="0"/>
                <xsd:element ref="ns2:HashParentFi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6a3c9-e8b6-4373-bafd-ef843f8c6aef" elementFormDefault="qualified">
    <xsd:import namespace="http://schemas.microsoft.com/office/2006/documentManagement/types"/>
    <xsd:import namespace="http://schemas.microsoft.com/office/infopath/2007/PartnerControls"/>
    <xsd:element name="Podrobnosti" ma:index="8" nillable="true" ma:displayName="Podrobnosti" ma:description="" ma:internalName="Podrobnosti">
      <xsd:simpleType>
        <xsd:restriction base="dms:Note"/>
      </xsd:simpleType>
    </xsd:element>
    <xsd:element name="SIPFileSec" ma:index="9" nillable="true" ma:displayName="SIPFileSec" ma:default="Input" ma:format="Dropdown" ma:internalName="SIPFileSec">
      <xsd:simpleType>
        <xsd:restriction base="dms:Choice">
          <xsd:enumeration value="Original"/>
          <xsd:enumeration value="Input"/>
          <xsd:enumeration value="Digitized"/>
          <xsd:enumeration value="Preview"/>
          <xsd:enumeration value="Migrated"/>
        </xsd:restriction>
      </xsd:simpleType>
    </xsd:element>
    <xsd:element name="Znacka" ma:index="10" nillable="true" ma:displayName="Značka" ma:default="" ma:description="Zvolte hodnotu Neurčeno, pokud nemá být značka (Hlavní, Příloha) uvedena." ma:format="Dropdown" ma:internalName="Znacka">
      <xsd:simpleType>
        <xsd:restriction base="dms:Choice">
          <xsd:enumeration value="Hlavní"/>
          <xsd:enumeration value="Příloha"/>
          <xsd:enumeration value="Neurčeno"/>
          <xsd:enumeration value="Protokol ověření podpisu"/>
        </xsd:restriction>
      </xsd:simpleType>
    </xsd:element>
    <xsd:element name="IDExt" ma:index="11" nillable="true" ma:displayName="IDExt" ma:internalName="IDExt">
      <xsd:simpleType>
        <xsd:restriction base="dms:Text"/>
      </xsd:simpleType>
    </xsd:element>
    <xsd:element name="CarovyKod" ma:index="12" nillable="true" ma:displayName="Čárový kód" ma:indexed="true" ma:internalName="CarovyKod">
      <xsd:simpleType>
        <xsd:restriction base="dms:Text">
          <xsd:maxLength value="255"/>
        </xsd:restriction>
      </xsd:simpleType>
    </xsd:element>
    <xsd:element name="HashAlgorithm" ma:index="13" nillable="true" ma:displayName="HashAlgorithm" ma:description="" ma:internalName="HashAlgorithm">
      <xsd:simpleType>
        <xsd:restriction base="dms:Text">
          <xsd:maxLength value="255"/>
        </xsd:restriction>
      </xsd:simpleType>
    </xsd:element>
    <xsd:element name="HashInit" ma:index="14" nillable="true" ma:displayName="HashInit" ma:description="" ma:internalName="HashInit">
      <xsd:simpleType>
        <xsd:restriction base="dms:Text">
          <xsd:maxLength value="255"/>
        </xsd:restriction>
      </xsd:simpleType>
    </xsd:element>
    <xsd:element name="HashValue" ma:index="15" nillable="true" ma:displayName="HashValue" ma:description="" ma:internalName="HashValue">
      <xsd:simpleType>
        <xsd:restriction base="dms:Text">
          <xsd:maxLength value="255"/>
        </xsd:restriction>
      </xsd:simpleType>
    </xsd:element>
    <xsd:element name="JID" ma:index="16" nillable="true" ma:displayName="JID" ma:decimals="0" ma:internalName="JID">
      <xsd:simpleType>
        <xsd:restriction base="dms:Text"/>
      </xsd:simpleType>
    </xsd:element>
    <xsd:element name="CisloJednaci" ma:index="17" nillable="true" ma:displayName="Číslo jednací" ma:description="" ma:internalName="CisloJednaci">
      <xsd:simpleType>
        <xsd:restriction base="dms:Text">
          <xsd:maxLength value="255"/>
        </xsd:restriction>
      </xsd:simpleType>
    </xsd:element>
    <xsd:element name="NazevDokumentu" ma:index="18" nillable="true" ma:displayName="Název dokumentu" ma:description="" ma:internalName="NazevDokumentu">
      <xsd:simpleType>
        <xsd:restriction base="dms:Text">
          <xsd:maxLength value="255"/>
        </xsd:restriction>
      </xsd:simpleType>
    </xsd:element>
    <xsd:element name="MimeType" ma:index="19" nillable="true" ma:displayName="Mime Type" ma:description="" ma:internalName="MimeType">
      <xsd:simpleType>
        <xsd:restriction base="dms:Text">
          <xsd:maxLength value="255"/>
        </xsd:restriction>
      </xsd:simpleType>
    </xsd:element>
    <xsd:element name="MimeTypeResult" ma:index="20" nillable="true" ma:displayName="Mime Type Result" ma:default="None" ma:description="" ma:format="Dropdown" ma:internalName="MimeTypeResult">
      <xsd:simpleType>
        <xsd:restriction base="dms:Text">
          <xsd:enumeration value="None"/>
          <xsd:enumeration value="Valid"/>
          <xsd:enumeration value="Invalid"/>
          <xsd:enumeration value="NoExtension"/>
          <xsd:enumeration value="NoContent"/>
          <xsd:enumeration value="Unknown"/>
        </xsd:restriction>
      </xsd:simpleType>
    </xsd:element>
    <xsd:element name="ZdrojID" ma:index="21" nillable="true" ma:displayName="Zdroj ID" ma:internalName="ZdrojID">
      <xsd:simpleType>
        <xsd:restriction base="dms:Text">
          <xsd:maxLength value="32"/>
        </xsd:restriction>
      </xsd:simpleType>
    </xsd:element>
    <xsd:element name="FinalniVerze" ma:index="22" nillable="true" ma:displayName="Finální verze" ma:internalName="FinalniVerze">
      <xsd:simpleType>
        <xsd:restriction base="dms:Boolean"/>
      </xsd:simpleType>
    </xsd:element>
    <xsd:element name="FormatCheck" ma:index="23" nillable="true" ma:displayName="Format Check" ma:description="InProgress, Valid, Invalid, Error" ma:indexed="true" ma:internalName="FormatCheck">
      <xsd:simpleType>
        <xsd:restriction base="dms:Text">
          <xsd:maxLength value="255"/>
        </xsd:restriction>
      </xsd:simpleType>
    </xsd:element>
    <xsd:element name="FormatName" ma:index="24" nillable="true" ma:displayName="Format Name" ma:description="" ma:internalName="FormatName">
      <xsd:simpleType>
        <xsd:restriction base="dms:Text">
          <xsd:maxLength value="255"/>
        </xsd:restriction>
      </xsd:simpleType>
    </xsd:element>
    <xsd:element name="OriginalFileName" ma:index="25" nillable="true" ma:displayName="Původní název souboru" ma:description="" ma:internalName="OriginalFileName">
      <xsd:simpleType>
        <xsd:restriction base="dms:Text">
          <xsd:maxLength value="255"/>
        </xsd:restriction>
      </xsd:simpleType>
    </xsd:element>
    <xsd:element name="HashParentFile" ma:index="26" nillable="true" ma:displayName="Hash hlavního souboru" ma:description="" ma:internalName="HashParentFil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rovyKod xmlns="b246a3c9-e8b6-4373-bafd-ef843f8c6aef" xsi:nil="true"/>
    <HashInit xmlns="b246a3c9-e8b6-4373-bafd-ef843f8c6aef" xsi:nil="true"/>
    <SIPFileSec xmlns="b246a3c9-e8b6-4373-bafd-ef843f8c6aef">Input</SIPFileSec>
    <Podrobnosti xmlns="b246a3c9-e8b6-4373-bafd-ef843f8c6aef" xsi:nil="true"/>
    <OriginalFileName xmlns="b246a3c9-e8b6-4373-bafd-ef843f8c6aef">Příloha č. 3 ZD - Stanovení nabídkové ceny_FINAL@.xlsx</OriginalFileName>
    <HashAlgorithm xmlns="b246a3c9-e8b6-4373-bafd-ef843f8c6aef" xsi:nil="true"/>
    <MimeTypeResult xmlns="b246a3c9-e8b6-4373-bafd-ef843f8c6aef">None</MimeTypeResult>
    <MimeType xmlns="b246a3c9-e8b6-4373-bafd-ef843f8c6aef" xsi:nil="true"/>
    <FormatCheck xmlns="b246a3c9-e8b6-4373-bafd-ef843f8c6aef" xsi:nil="true"/>
    <CisloJednaci xmlns="b246a3c9-e8b6-4373-bafd-ef843f8c6aef">STC/016857/ÚSDS/2025/2</CisloJednaci>
    <NazevDokumentu xmlns="b246a3c9-e8b6-4373-bafd-ef843f8c6aef">Zadávací dokumentace</NazevDokumentu>
    <HashParentFile xmlns="b246a3c9-e8b6-4373-bafd-ef843f8c6aef" xsi:nil="true"/>
    <Znacka xmlns="b246a3c9-e8b6-4373-bafd-ef843f8c6aef">Příloha</Znacka>
    <HashValue xmlns="b246a3c9-e8b6-4373-bafd-ef843f8c6aef" xsi:nil="true"/>
    <JID xmlns="b246a3c9-e8b6-4373-bafd-ef843f8c6aef">R_STCSPS_0112815</JID>
    <FormatName xmlns="b246a3c9-e8b6-4373-bafd-ef843f8c6aef" xsi:nil="true"/>
    <IDExt xmlns="b246a3c9-e8b6-4373-bafd-ef843f8c6aef" xsi:nil="true"/>
    <ZdrojID xmlns="b246a3c9-e8b6-4373-bafd-ef843f8c6aef" xsi:nil="true"/>
    <FinalniVerze xmlns="b246a3c9-e8b6-4373-bafd-ef843f8c6aef">false</FinalniVerz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9C3436-E8E9-45D9-AC90-F4E21B713F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46a3c9-e8b6-4373-bafd-ef843f8c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A834DD-E611-4A2C-B541-C61E2055001C}">
  <ds:schemaRefs>
    <ds:schemaRef ds:uri="http://schemas.microsoft.com/office/2006/metadata/properties"/>
    <ds:schemaRef ds:uri="http://schemas.microsoft.com/office/infopath/2007/PartnerControls"/>
    <ds:schemaRef ds:uri="b246a3c9-e8b6-4373-bafd-ef843f8c6aef"/>
  </ds:schemaRefs>
</ds:datastoreItem>
</file>

<file path=customXml/itemProps3.xml><?xml version="1.0" encoding="utf-8"?>
<ds:datastoreItem xmlns:ds="http://schemas.openxmlformats.org/officeDocument/2006/customXml" ds:itemID="{04DEE826-2F32-41AB-A168-1C301D4249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Celkem</vt:lpstr>
      <vt:lpstr>Podpora</vt:lpstr>
      <vt:lpstr>Licence IdM</vt:lpstr>
      <vt:lpstr>Licence PAM</vt:lpstr>
      <vt:lpstr>HW</vt:lpstr>
      <vt:lpstr>Nápověda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Slováková Daniela</dc:creator>
  <cp:keywords/>
  <dc:description/>
  <cp:lastModifiedBy>Šárka Kadlecová</cp:lastModifiedBy>
  <cp:revision/>
  <dcterms:created xsi:type="dcterms:W3CDTF">2025-08-22T09:16:43Z</dcterms:created>
  <dcterms:modified xsi:type="dcterms:W3CDTF">2026-04-13T07:56:38Z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0x010100617DA10A36FE5747AD151C4F74B1AC960087BBD5CFDB4CD54CB1DE95D735D88A8A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3800</vt:r8>
  </property>
</Properties>
</file>