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3"/>
  </bookViews>
  <sheets>
    <sheet name="Rekapitulace nákladů stavby" sheetId="1" r:id="rId1"/>
    <sheet name="Záložky v SAPu" sheetId="2" r:id="rId2"/>
    <sheet name="Rekap_ objektu  _ 01" sheetId="3" r:id="rId3"/>
    <sheet name="Dodávky zhotovitele" sheetId="4" r:id="rId4"/>
    <sheet name="Ostatní dodávky ČLG" sheetId="5" r:id="rId5"/>
    <sheet name="Oceněné práce HZS" sheetId="6" r:id="rId6"/>
    <sheet name="Pol_ mimo platné ZMP_SMP HZS" sheetId="7" r:id="rId7"/>
    <sheet name="Bodový rozpis" sheetId="8" r:id="rId8"/>
  </sheets>
  <definedNames/>
  <calcPr fullCalcOnLoad="1"/>
</workbook>
</file>

<file path=xl/sharedStrings.xml><?xml version="1.0" encoding="utf-8"?>
<sst xmlns="http://schemas.openxmlformats.org/spreadsheetml/2006/main" count="969" uniqueCount="387">
  <si>
    <t>REKAPITULACE NÁKLADŮ stavby v tisících Kč</t>
  </si>
  <si>
    <t>verze 20.00</t>
  </si>
  <si>
    <t>Sloupec F skrýt</t>
  </si>
  <si>
    <t>Označení (název) stavby dle zadávacího návrhu</t>
  </si>
  <si>
    <t>OVA Koblov-Žabník, SO 04.4.2 Přel.kab.VN OVaK</t>
  </si>
  <si>
    <t>Číslo definice projektu dle zadávacího návrhu</t>
  </si>
  <si>
    <t>IE-10-800007</t>
  </si>
  <si>
    <t>Verze NZ, Datum:</t>
  </si>
  <si>
    <t>00074</t>
  </si>
  <si>
    <t>09.10.2012</t>
  </si>
  <si>
    <t>Okres:</t>
  </si>
  <si>
    <t>Ostrava-město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</si>
  <si>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</si>
  <si>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</si>
  <si>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</si>
  <si>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</si>
  <si>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</si>
  <si>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</si>
  <si>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</si>
  <si>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</si>
  <si>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</si>
  <si>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</si>
  <si>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</si>
  <si>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</si>
  <si>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</si>
  <si>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</si>
  <si>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ČLG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</si>
  <si>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</si>
  <si>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</si>
  <si>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</si>
  <si>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</si>
  <si>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</si>
  <si>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</si>
  <si>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</si>
  <si>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</si>
  <si>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</si>
  <si>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</si>
  <si>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</si>
  <si>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</si>
  <si>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</si>
  <si>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</si>
  <si>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</si>
  <si>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</si>
  <si>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</si>
  <si>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</si>
  <si>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</si>
  <si>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</si>
  <si>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</si>
  <si>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</si>
  <si>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</si>
  <si>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</si>
  <si>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</si>
  <si>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</si>
  <si>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</si>
  <si>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</si>
  <si>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</si>
  <si>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</si>
  <si>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</si>
  <si>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</si>
  <si>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</si>
  <si>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</si>
  <si>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</si>
  <si>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</si>
  <si>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</si>
  <si>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ZÁLOŽKY V SAPu</t>
  </si>
  <si>
    <t>Označení (název) stavby dle zadávacícho návrhu</t>
  </si>
  <si>
    <t>Realizační cena dle PD (včetně VB)</t>
  </si>
  <si>
    <t>z toho</t>
  </si>
  <si>
    <t>Cena hlavního materiálu (bez výkonového mater.)</t>
  </si>
  <si>
    <t>Staveb. montážní činnost (včetně vedl. výkon. mat.)</t>
  </si>
  <si>
    <t>Cena za VB (z SOBS)</t>
  </si>
  <si>
    <t xml:space="preserve">   z toho</t>
  </si>
  <si>
    <t>Administrace SOBS a Smluv v rámci PD</t>
  </si>
  <si>
    <t>Administrace SoVB a Smluv - předpoklad</t>
  </si>
  <si>
    <t>Souhrn náhrad dle SoBS a smluv</t>
  </si>
  <si>
    <t>Cena za PD</t>
  </si>
  <si>
    <t>Náklady inženýrinku spojené s realizací akce</t>
  </si>
  <si>
    <t>Počet uzavřených SoBS</t>
  </si>
  <si>
    <t>Náhrady dle SoBS</t>
  </si>
  <si>
    <t>Počet LV</t>
  </si>
  <si>
    <t>Náhrady ze smluv/dohod o omezení</t>
  </si>
  <si>
    <t>Počet smluv/dohod o omezení v obvyklém užívání</t>
  </si>
  <si>
    <t>REKAPITULACE NÁKLADŮ objektu v tisících Kč</t>
  </si>
  <si>
    <t>Kód a název objektu</t>
  </si>
  <si>
    <t>01 - Kabel.vedení VN 22 kV</t>
  </si>
  <si>
    <t>SPP</t>
  </si>
  <si>
    <t>220 - vedení kabelové VN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</si>
  <si>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</si>
  <si>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</si>
  <si>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</si>
  <si>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</si>
  <si>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</si>
  <si>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</si>
  <si>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Plocha záboru</t>
  </si>
  <si>
    <t>Počet hodin elektromont. prací / Hodinová sazba</t>
  </si>
  <si>
    <t>Počet hodin stavebních (zemních) prací / Hodinová sazba</t>
  </si>
  <si>
    <t>Aut.výpočet</t>
  </si>
  <si>
    <t>Upřesnění</t>
  </si>
  <si>
    <t>Manipulace,vypínání,diagnostika a činnost ČDS</t>
  </si>
  <si>
    <t>Celkové náklady objektu</t>
  </si>
  <si>
    <t>DODÁVKY ZHOTOVITELE</t>
  </si>
  <si>
    <t>Název stavby:</t>
  </si>
  <si>
    <t>Datum:</t>
  </si>
  <si>
    <t>Definice SAP:</t>
  </si>
  <si>
    <t>Verze NZ ČEZ:</t>
  </si>
  <si>
    <t>Oblast:</t>
  </si>
  <si>
    <t>Morava</t>
  </si>
  <si>
    <t>Hl. projektant:</t>
  </si>
  <si>
    <t>qtkovarobla</t>
  </si>
  <si>
    <t>Oblast ocenění:</t>
  </si>
  <si>
    <t>Projekt. firma:</t>
  </si>
  <si>
    <t>Blažena Kovářová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</si>
  <si>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</si>
  <si>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</si>
  <si>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</si>
  <si>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</si>
  <si>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</si>
  <si>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</si>
  <si>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</si>
  <si>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</si>
  <si>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01</t>
  </si>
  <si>
    <t>Kabel.vedení VN 22 kV</t>
  </si>
  <si>
    <t>220</t>
  </si>
  <si>
    <t>vedení kabelové VN</t>
  </si>
  <si>
    <t>9870020290</t>
  </si>
  <si>
    <t>výk.</t>
  </si>
  <si>
    <t>CEZDSO PISEK ZASYPOVY CERVENY FR.0-4</t>
  </si>
  <si>
    <t>KG</t>
  </si>
  <si>
    <t>9870011600</t>
  </si>
  <si>
    <t>CEZDSO REZIVO HRANOL JEHLICNATE DO120CM2</t>
  </si>
  <si>
    <t>M3</t>
  </si>
  <si>
    <t>9870011610</t>
  </si>
  <si>
    <t>CEZDSO REZIVO DESKOVE JEHLICNATE NEOPRAC</t>
  </si>
  <si>
    <t>9870011005</t>
  </si>
  <si>
    <t>CEZDSO SMES BETON. TR.C6/7,5 PODKLADOVY</t>
  </si>
  <si>
    <t>9870020020</t>
  </si>
  <si>
    <t>CEZDSO KAMENIVO DRC.HRUBE FR.4-8 TR.B</t>
  </si>
  <si>
    <t>9870020030</t>
  </si>
  <si>
    <t>CEZDSO KAMENIVO DRC.HRUBE FR.63-125 TR.B</t>
  </si>
  <si>
    <t>9870020090</t>
  </si>
  <si>
    <t>CEZDSO KAMENIVO DOLOM.DO BETONU FR.0-4VL</t>
  </si>
  <si>
    <t>9870020130</t>
  </si>
  <si>
    <t>CEZDSO STERKOPISEK FR.0-32 TR.C</t>
  </si>
  <si>
    <t>9870020140</t>
  </si>
  <si>
    <t>CEZDSO STERKODRT FR.0-63 TR.A</t>
  </si>
  <si>
    <t>9870020160</t>
  </si>
  <si>
    <t>CEZDSO ZIVICE STREDNEZRNNA OKS TR.OK-II</t>
  </si>
  <si>
    <t>9870020170</t>
  </si>
  <si>
    <t>CEZDSO ZIVICE HRUBOZRNNA OKH TR.OK-II</t>
  </si>
  <si>
    <t>9870020180</t>
  </si>
  <si>
    <t>CEZDSO LAK ASFALT.PENETRAL ALP SUD 160KG</t>
  </si>
  <si>
    <t>9870020190</t>
  </si>
  <si>
    <t>CEZDSO ZALIVKA ASFALTOVA AZ BUBNY</t>
  </si>
  <si>
    <t>9870020300</t>
  </si>
  <si>
    <t>CEZDSO KOTOUC REZACI DIAMANT PR450ASFALT</t>
  </si>
  <si>
    <t>KS</t>
  </si>
  <si>
    <t>Dodávky zhotovitele celkem:</t>
  </si>
  <si>
    <t>OSTATNÍ DODÁVKY ČEZ LOGISTIKY</t>
  </si>
  <si>
    <t>1000055870</t>
  </si>
  <si>
    <t>hlav.</t>
  </si>
  <si>
    <t>STITEK PVC NA KABELU-359050</t>
  </si>
  <si>
    <t>1000080430</t>
  </si>
  <si>
    <t>ZNACKA KABELOVA BALL MARKER 1402</t>
  </si>
  <si>
    <t>1000291130</t>
  </si>
  <si>
    <t>PASEK VAZACI KABEL. VPC 5/430 BAL-100KS</t>
  </si>
  <si>
    <t>BAL</t>
  </si>
  <si>
    <t>1003197960</t>
  </si>
  <si>
    <t>OCHRANA MECH. KABELU NA PRIHR STOZAR  3M</t>
  </si>
  <si>
    <t>1003149340</t>
  </si>
  <si>
    <t>SPOJKA KAB 22KV POLJ-24/1X 70-150</t>
  </si>
  <si>
    <t>1X SPOJKA VČ.SPOJOVAČE</t>
  </si>
  <si>
    <t>1000183520</t>
  </si>
  <si>
    <t>KONCOVKA VENK POLT-24D/1XO 70-240</t>
  </si>
  <si>
    <t>3X KONCOVKA BEZ KAB.OK</t>
  </si>
  <si>
    <t>SADA</t>
  </si>
  <si>
    <t>1000036830</t>
  </si>
  <si>
    <t>OKO KABEL.PLNE/36KV AL 240X12 ALU-F</t>
  </si>
  <si>
    <t>RM/SM-240 RE-300\GPH</t>
  </si>
  <si>
    <t>1000084990</t>
  </si>
  <si>
    <t>OKO KABEL.PLNE/36KV AL 150X10 ALU-F</t>
  </si>
  <si>
    <t>RM/SM-150 RE-185\GPH</t>
  </si>
  <si>
    <t>1000036840</t>
  </si>
  <si>
    <t>OKO KABEL.PLNE/36KV AL 240X16 ALU-F</t>
  </si>
  <si>
    <t>1000167270</t>
  </si>
  <si>
    <t>OKO KABEL./36KV CU 25X10 KU</t>
  </si>
  <si>
    <t>RM/SM/RE-25\GPH</t>
  </si>
  <si>
    <t>1000007470</t>
  </si>
  <si>
    <t>SROUB M10X 40, 6HR.HLAVA,POZ.CSN021303</t>
  </si>
  <si>
    <t>DIN 933-8.8-VZ</t>
  </si>
  <si>
    <t>1000008030</t>
  </si>
  <si>
    <t>MATICE M10, 6HR.PRESNA, POZ.</t>
  </si>
  <si>
    <t>DIN 934-8-VZ</t>
  </si>
  <si>
    <t>1000008210</t>
  </si>
  <si>
    <t>PODLOZKA PLOCHA 10,5 DIN  125, POZ.</t>
  </si>
  <si>
    <t>DIN 125-140HV-VZ-A</t>
  </si>
  <si>
    <t>1000010570</t>
  </si>
  <si>
    <t>KONZOLA KE KPZ NA PRIHR.STOZAR</t>
  </si>
  <si>
    <t>1000010580</t>
  </si>
  <si>
    <t>TRMEN KE KPZ AL.BEZ PRYZOVEHO DRZAKU KP.</t>
  </si>
  <si>
    <t>1000010610</t>
  </si>
  <si>
    <t>DRZAK PRYZOVY KP 44/3-DO PR.KABEL.44MM</t>
  </si>
  <si>
    <t>BEZ TŘMENU</t>
  </si>
  <si>
    <t>1000010350</t>
  </si>
  <si>
    <t>LISTA OMEZ.PREP. 22KV ES-PS   689-00</t>
  </si>
  <si>
    <t>1000219580</t>
  </si>
  <si>
    <t>OMEZOVAC 10KA OCP2-24S-NFF NA 2 OKA</t>
  </si>
  <si>
    <t>1000327780</t>
  </si>
  <si>
    <t>FOLIE VYSTR.S BLESKEM330X0,4 CERV.A 125M</t>
  </si>
  <si>
    <t>1000057000</t>
  </si>
  <si>
    <t>CIHLA PALENA PLNA P10 29/14/6,5 CERVENA</t>
  </si>
  <si>
    <t>1000174020</t>
  </si>
  <si>
    <t>TRUBKA KORUG.OHEBNA KORUFL.160 CERNA 50M</t>
  </si>
  <si>
    <t>M</t>
  </si>
  <si>
    <t>1000010920</t>
  </si>
  <si>
    <t>HREBIK STAV.SE ZAP.HL.MRIZ. 2,8 X70 2825</t>
  </si>
  <si>
    <t>Ostatní dodávky ČEZ Logistiky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</si>
  <si>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</si>
  <si>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</si>
  <si>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</si>
  <si>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</si>
  <si>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</si>
  <si>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</si>
  <si>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Definitivní zádlažby</t>
  </si>
  <si>
    <t>NH celk.</t>
  </si>
  <si>
    <t>Sazba</t>
  </si>
  <si>
    <t>Cena celk.</t>
  </si>
  <si>
    <t>Cena jedn.</t>
  </si>
  <si>
    <t>XXA01</t>
  </si>
  <si>
    <t>izol.vodič PAS 1x150 mm2,</t>
  </si>
  <si>
    <t>TKČ</t>
  </si>
  <si>
    <t>XXA06</t>
  </si>
  <si>
    <t xml:space="preserve">Kabel 22kV AXEKVCEY 1x150/25, cca 90 m </t>
  </si>
  <si>
    <t>XXA02</t>
  </si>
  <si>
    <t>montáž.plošina, montáž a demont. omezovačů a koncovek</t>
  </si>
  <si>
    <t>XXA03</t>
  </si>
  <si>
    <t>Elektromontáž.práce - dokončování</t>
  </si>
  <si>
    <t>HOD</t>
  </si>
  <si>
    <t>XXA04</t>
  </si>
  <si>
    <t>Náhradní zdroj - 250 kVA, zapínání,vypínání</t>
  </si>
  <si>
    <t>PCHA33A</t>
  </si>
  <si>
    <t>315</t>
  </si>
  <si>
    <t>STITEK OZNACOV.SJZ PRO KABEL-NOVA VEDENI</t>
  </si>
  <si>
    <t>PCHA34A</t>
  </si>
  <si>
    <t>STITEK OZNACOV.SJZ PRO KABEL-STAV.VEDENI</t>
  </si>
  <si>
    <t>PCHA35A</t>
  </si>
  <si>
    <t>OZNACENI KABELU V ZEMI - BALL MARKER</t>
  </si>
  <si>
    <t>PCHA37A</t>
  </si>
  <si>
    <t>SVAZKOVANI 1.ZIL.KABELU VN</t>
  </si>
  <si>
    <t>PCHA40A</t>
  </si>
  <si>
    <t>PRIPL.NA ZATAH. KABELU V OCHRANNE TRUBCE</t>
  </si>
  <si>
    <t>PBDA42A</t>
  </si>
  <si>
    <t>MONTAZ OCHR.KABELOVEHO KRYTU 200MM</t>
  </si>
  <si>
    <t>PCMA08A</t>
  </si>
  <si>
    <t>PRIPLATEK K MONT.KONC.22-35KV Z PLOSINY</t>
  </si>
  <si>
    <t>PCLA47A</t>
  </si>
  <si>
    <t>SPOJKA 22KV POLJ24/1X70-150 70-150MM</t>
  </si>
  <si>
    <t>PCKA02A</t>
  </si>
  <si>
    <t>KONC VENK 22KV POLT24D/1XO70-240 120-240</t>
  </si>
  <si>
    <t>PCIA26A</t>
  </si>
  <si>
    <t>UKONC.A ZAP.VODICE AL 150 MM2 VC.OKA-M10</t>
  </si>
  <si>
    <t>PBLA26A</t>
  </si>
  <si>
    <t>LISTA OMEZ. PREPETI 22KV ES-PS, 689-00</t>
  </si>
  <si>
    <t>PCUA42A</t>
  </si>
  <si>
    <t>MONTAZ OMEZOVACE VN VCETNE ZAPOJENI</t>
  </si>
  <si>
    <t>PCGA08A</t>
  </si>
  <si>
    <t>D</t>
  </si>
  <si>
    <t>KABEL 22KV AXEKVCE 1X150/25 VOLNE ULOZ.</t>
  </si>
  <si>
    <t>PCGA58A</t>
  </si>
  <si>
    <t>KABEL 22KV AXEKVCE 1X150/25 PEVNE ULOZ.</t>
  </si>
  <si>
    <t>PCIA21A</t>
  </si>
  <si>
    <t>UKONC.A ZAP.VODICE AL 150 MM2 VC.OKA-M12</t>
  </si>
  <si>
    <t>PBDA43A</t>
  </si>
  <si>
    <t>MONTAZ OCHR.KABELOVEHO KRYTU 300MM</t>
  </si>
  <si>
    <t>PXDA12A</t>
  </si>
  <si>
    <t>VODIC IZOLOVANY PAS 22KV - 1X 120 MM2</t>
  </si>
  <si>
    <t>PDQA32A</t>
  </si>
  <si>
    <t>335</t>
  </si>
  <si>
    <t>SVODOVY VODIC-LANO FEZN50MM2 BEZ PODPER</t>
  </si>
  <si>
    <t>XXA05</t>
  </si>
  <si>
    <t>Elektromontážní práce -demontáže</t>
  </si>
  <si>
    <t>PEFA70A</t>
  </si>
  <si>
    <t>215</t>
  </si>
  <si>
    <t>ZAHOZ KABEL.RYHY 65X120CM RUCNE,ZEM.TR.4</t>
  </si>
  <si>
    <t>PEFA95A</t>
  </si>
  <si>
    <t>ZAHOZ KABEL.RYHY 80X130CM RUCNE,ZEM.TR.4</t>
  </si>
  <si>
    <t>PEJA02A</t>
  </si>
  <si>
    <t>KAB.LOZE PISKOVE SIRE 50 CM,BEZ ZAKRYTI</t>
  </si>
  <si>
    <t>PEJA41A</t>
  </si>
  <si>
    <t>FOLIE VYSTRAZNA Z PVC ,SIRKA 33 CM</t>
  </si>
  <si>
    <t>PELA10A</t>
  </si>
  <si>
    <t>ZAHOZ JAMY PRO KABEL.SPOJKU RUCNE TR.3-4</t>
  </si>
  <si>
    <t>PELA17A</t>
  </si>
  <si>
    <t>VYPODLOZ.,ODDELENI,KRYTI SPOJKY DO 6KV</t>
  </si>
  <si>
    <t>PELA07A</t>
  </si>
  <si>
    <t>217</t>
  </si>
  <si>
    <t>VYKOP JAMY PRO SPOJKU NAD 10KV RUC.TR.4</t>
  </si>
  <si>
    <t>PELA44A</t>
  </si>
  <si>
    <t>TRUBKA OCHRANNA KORUFLEX 160MM CERNA</t>
  </si>
  <si>
    <t>PENA04A</t>
  </si>
  <si>
    <t>PAZENI RYH SIRKY DO 1,3M HLOUBKY DO 2M</t>
  </si>
  <si>
    <t>PENA06A</t>
  </si>
  <si>
    <t>PAZENI V JAME O PLOSE DO 10M2 HL.DO 2M</t>
  </si>
  <si>
    <t>PENA10A</t>
  </si>
  <si>
    <t>ODSTR.PAZENI-RYHA SIRKY DO 1,3M HL.DO 2M</t>
  </si>
  <si>
    <t>PENA12A</t>
  </si>
  <si>
    <t>ODSTR.PAZENI-JAM DO 10M2 HLOUBKA DO 2M</t>
  </si>
  <si>
    <t>PENA24A</t>
  </si>
  <si>
    <t>ZRIZENI A ODSTRANENI PROVIZORNI LAVKY</t>
  </si>
  <si>
    <t>PEQA17A</t>
  </si>
  <si>
    <t>PODKLADOVA VRSTVA Z BETONU TR. C6/7,5</t>
  </si>
  <si>
    <t>PEDA70A</t>
  </si>
  <si>
    <t>VYKOP KABEL.RYHY 65X120CM RUCNE,ZEM.TR.4</t>
  </si>
  <si>
    <t>PEDA95A</t>
  </si>
  <si>
    <t>VYKOP KABEL.RYHY 80X130CM RUCNE,ZEM.TR.4</t>
  </si>
  <si>
    <t>PENA03A</t>
  </si>
  <si>
    <t>230</t>
  </si>
  <si>
    <t>HUTNENI ZEMINY STROJNE,VRSTVA 20CM</t>
  </si>
  <si>
    <t>PMEA11A</t>
  </si>
  <si>
    <t>250</t>
  </si>
  <si>
    <t>DEM+MONT.VOZOVKA ASFALT. KRYT NAD VYKOP</t>
  </si>
  <si>
    <t>M2</t>
  </si>
  <si>
    <t>XXA07</t>
  </si>
  <si>
    <t>Ručně - zemní práce nedifinované</t>
  </si>
  <si>
    <t>Oceněné práce celkem:</t>
  </si>
  <si>
    <t>Montážní položky mimo platné ZMP / SMP – HZS</t>
  </si>
  <si>
    <t>Kód položky</t>
  </si>
  <si>
    <t>Elektromontážní a zemní práce</t>
  </si>
  <si>
    <t>M/P</t>
  </si>
  <si>
    <t>Upozornění</t>
  </si>
  <si>
    <t>Xp</t>
  </si>
  <si>
    <t>Montážní položky mimo platné ZMP / SMP celkem:</t>
  </si>
  <si>
    <t>BODOVÝ ROZPIS</t>
  </si>
  <si>
    <t>Verze NZ:</t>
  </si>
  <si>
    <t>Kód</t>
  </si>
  <si>
    <t>Typ práce/ materiálu</t>
  </si>
  <si>
    <t>Název</t>
  </si>
  <si>
    <t>CHA33</t>
  </si>
  <si>
    <t>CHA34</t>
  </si>
  <si>
    <t>CHA35</t>
  </si>
  <si>
    <t>CHA37</t>
  </si>
  <si>
    <t>CHA40</t>
  </si>
  <si>
    <t>BDA42</t>
  </si>
  <si>
    <t>BDA67</t>
  </si>
  <si>
    <t>KRYT KABELOVY-DL.3M NA PR.STOZ.,PR.3X44</t>
  </si>
  <si>
    <t>CMA08</t>
  </si>
  <si>
    <t>CLA47</t>
  </si>
  <si>
    <t>CKA02</t>
  </si>
  <si>
    <t>CKA84</t>
  </si>
  <si>
    <t>SADA KAB.OK AL3X240/M12+CU3X25/M10 AXEKV</t>
  </si>
  <si>
    <t>CIA26</t>
  </si>
  <si>
    <t>CKA85</t>
  </si>
  <si>
    <t>SADA KAB.OK AL3X240/M16+CU3X25/M10 AXEKV</t>
  </si>
  <si>
    <t>CHA72</t>
  </si>
  <si>
    <t>PRICHYTKA KAB.KPZ PR.KAB.3X44 NA PR.STOZ</t>
  </si>
  <si>
    <t>BLA26</t>
  </si>
  <si>
    <t>CUA10</t>
  </si>
  <si>
    <t>OMEZ.PREP.VENK. II.TR,22KV,KONZ,BEZ ZAP</t>
  </si>
  <si>
    <t>CUA42</t>
  </si>
  <si>
    <t>POB0001</t>
  </si>
  <si>
    <t>SO02 Kabely VN - demontáž</t>
  </si>
  <si>
    <t>ÚSEK</t>
  </si>
  <si>
    <t>CGA08</t>
  </si>
  <si>
    <t>CGA58</t>
  </si>
  <si>
    <t>CIA21</t>
  </si>
  <si>
    <t>BDA43</t>
  </si>
  <si>
    <t>XDA12</t>
  </si>
  <si>
    <t>DQA32</t>
  </si>
  <si>
    <t>POB0002</t>
  </si>
  <si>
    <t>SO 02 - Zemní práce</t>
  </si>
  <si>
    <t>EFA70</t>
  </si>
  <si>
    <t>EFA95</t>
  </si>
  <si>
    <t>EJA02</t>
  </si>
  <si>
    <t>EJA41</t>
  </si>
  <si>
    <t>ELA10</t>
  </si>
  <si>
    <t>ELA17</t>
  </si>
  <si>
    <t>ELA07</t>
  </si>
  <si>
    <t>ELA44</t>
  </si>
  <si>
    <t>ENA04</t>
  </si>
  <si>
    <t>ENA06</t>
  </si>
  <si>
    <t>ENA10</t>
  </si>
  <si>
    <t>ENA12</t>
  </si>
  <si>
    <t>ENA24</t>
  </si>
  <si>
    <t>EQA17</t>
  </si>
  <si>
    <t>EDA70</t>
  </si>
  <si>
    <t>EDA95</t>
  </si>
  <si>
    <t>ENA03</t>
  </si>
  <si>
    <t>MEA11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</si>
</sst>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##0.0;\-###0.0"/>
    <numFmt numFmtId="166" formatCode="####;\-####"/>
    <numFmt numFmtId="167" formatCode="#,##0.0;\-#,##0.0"/>
    <numFmt numFmtId="168" formatCode="#,##0.00;\-#,##0.00"/>
    <numFmt numFmtId="169" formatCode="###0.00000;\-###0.00000"/>
    <numFmt numFmtId="170" formatCode="#,##0.000;\-#,##0.000"/>
    <numFmt numFmtId="171" formatCode="mm/dd/yyyy"/>
  </numFmts>
  <fonts count="13">
    <font>
      <sz val="11"/>
      <name val="Calibri"/>
      <family val="0"/>
    </font>
    <font>
      <sz val="10"/>
      <name val="Arial"/>
      <family val="0"/>
    </font>
    <font>
      <sz val="11"/>
      <name val="Cambria"/>
      <family val="0"/>
    </font>
    <font>
      <b/>
      <sz val="11"/>
      <name val="Cambria"/>
      <family val="0"/>
    </font>
    <font>
      <sz val="10"/>
      <name val="Cambria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165" fontId="2" fillId="0" borderId="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0" borderId="6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164" fontId="2" fillId="3" borderId="14" xfId="0" applyNumberFormat="1" applyFont="1" applyFill="1" applyBorder="1" applyAlignment="1" applyProtection="1">
      <alignment horizontal="right"/>
      <protection/>
    </xf>
    <xf numFmtId="166" fontId="2" fillId="3" borderId="15" xfId="0" applyNumberFormat="1" applyFont="1" applyFill="1" applyBorder="1" applyAlignment="1" applyProtection="1">
      <alignment horizontal="right"/>
      <protection/>
    </xf>
    <xf numFmtId="164" fontId="2" fillId="3" borderId="9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164" fontId="2" fillId="3" borderId="16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5" fontId="2" fillId="0" borderId="18" xfId="0" applyNumberFormat="1" applyFont="1" applyBorder="1" applyAlignment="1" applyProtection="1">
      <alignment horizontal="right"/>
      <protection/>
    </xf>
    <xf numFmtId="0" fontId="2" fillId="4" borderId="19" xfId="0" applyFont="1" applyFill="1" applyBorder="1" applyAlignment="1" applyProtection="1">
      <alignment horizontal="left"/>
      <protection/>
    </xf>
    <xf numFmtId="167" fontId="2" fillId="4" borderId="20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Border="1" applyAlignment="1" applyProtection="1">
      <alignment horizontal="right"/>
      <protection/>
    </xf>
    <xf numFmtId="167" fontId="2" fillId="5" borderId="14" xfId="0" applyNumberFormat="1" applyFont="1" applyFill="1" applyBorder="1" applyAlignment="1" applyProtection="1">
      <alignment horizontal="right"/>
      <protection/>
    </xf>
    <xf numFmtId="167" fontId="2" fillId="0" borderId="9" xfId="0" applyNumberFormat="1" applyFont="1" applyBorder="1" applyAlignment="1" applyProtection="1">
      <alignment horizontal="right"/>
      <protection/>
    </xf>
    <xf numFmtId="167" fontId="2" fillId="5" borderId="9" xfId="0" applyNumberFormat="1" applyFont="1" applyFill="1" applyBorder="1" applyAlignment="1" applyProtection="1">
      <alignment horizontal="right"/>
      <protection/>
    </xf>
    <xf numFmtId="167" fontId="4" fillId="5" borderId="10" xfId="0" applyNumberFormat="1" applyFont="1" applyFill="1" applyBorder="1" applyAlignment="1" applyProtection="1">
      <alignment horizontal="right"/>
      <protection/>
    </xf>
    <xf numFmtId="0" fontId="2" fillId="5" borderId="11" xfId="0" applyFont="1" applyFill="1" applyBorder="1" applyAlignment="1" applyProtection="1">
      <alignment horizontal="left"/>
      <protection/>
    </xf>
    <xf numFmtId="167" fontId="2" fillId="5" borderId="22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67" fontId="2" fillId="3" borderId="14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3" borderId="9" xfId="0" applyNumberFormat="1" applyFont="1" applyFill="1" applyBorder="1" applyAlignment="1" applyProtection="1">
      <alignment horizontal="right"/>
      <protection/>
    </xf>
    <xf numFmtId="164" fontId="2" fillId="0" borderId="9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/>
    </xf>
    <xf numFmtId="164" fontId="2" fillId="0" borderId="26" xfId="0" applyNumberFormat="1" applyFont="1" applyBorder="1" applyAlignment="1" applyProtection="1">
      <alignment horizontal="center"/>
      <protection/>
    </xf>
    <xf numFmtId="165" fontId="2" fillId="0" borderId="18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167" fontId="4" fillId="0" borderId="14" xfId="0" applyNumberFormat="1" applyFont="1" applyBorder="1" applyAlignment="1" applyProtection="1">
      <alignment horizontal="right"/>
      <protection/>
    </xf>
    <xf numFmtId="167" fontId="4" fillId="0" borderId="10" xfId="0" applyNumberFormat="1" applyFont="1" applyBorder="1" applyAlignment="1" applyProtection="1">
      <alignment horizontal="right"/>
      <protection/>
    </xf>
    <xf numFmtId="167" fontId="4" fillId="0" borderId="9" xfId="0" applyNumberFormat="1" applyFont="1" applyBorder="1" applyAlignment="1" applyProtection="1">
      <alignment horizontal="right"/>
      <protection/>
    </xf>
    <xf numFmtId="167" fontId="2" fillId="3" borderId="16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 wrapText="1"/>
      <protection/>
    </xf>
    <xf numFmtId="167" fontId="2" fillId="3" borderId="9" xfId="0" applyNumberFormat="1" applyFont="1" applyFill="1" applyBorder="1" applyAlignment="1" applyProtection="1">
      <alignment horizontal="right" vertical="top"/>
      <protection/>
    </xf>
    <xf numFmtId="167" fontId="2" fillId="0" borderId="10" xfId="0" applyNumberFormat="1" applyFont="1" applyBorder="1" applyAlignment="1" applyProtection="1">
      <alignment horizontal="right" vertical="top"/>
      <protection/>
    </xf>
    <xf numFmtId="0" fontId="2" fillId="5" borderId="27" xfId="0" applyFont="1" applyFill="1" applyBorder="1" applyAlignment="1" applyProtection="1">
      <alignment horizontal="left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167" fontId="2" fillId="0" borderId="20" xfId="0" applyNumberFormat="1" applyFont="1" applyBorder="1" applyAlignment="1" applyProtection="1">
      <alignment horizontal="right"/>
      <protection/>
    </xf>
    <xf numFmtId="167" fontId="2" fillId="3" borderId="22" xfId="0" applyNumberFormat="1" applyFont="1" applyFill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64" fontId="4" fillId="0" borderId="31" xfId="0" applyNumberFormat="1" applyFont="1" applyBorder="1" applyAlignment="1" applyProtection="1">
      <alignment horizontal="right"/>
      <protection/>
    </xf>
    <xf numFmtId="167" fontId="2" fillId="0" borderId="26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5" fillId="6" borderId="1" xfId="0" applyFont="1" applyFill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167" fontId="8" fillId="0" borderId="34" xfId="0" applyNumberFormat="1" applyFont="1" applyBorder="1" applyAlignment="1" applyProtection="1">
      <alignment horizontal="right" vertical="center"/>
      <protection/>
    </xf>
    <xf numFmtId="166" fontId="6" fillId="0" borderId="35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166" fontId="8" fillId="0" borderId="37" xfId="0" applyNumberFormat="1" applyFont="1" applyBorder="1" applyAlignment="1" applyProtection="1">
      <alignment horizontal="center" vertical="center"/>
      <protection/>
    </xf>
    <xf numFmtId="166" fontId="1" fillId="0" borderId="38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/>
      <protection/>
    </xf>
    <xf numFmtId="164" fontId="8" fillId="0" borderId="37" xfId="0" applyNumberFormat="1" applyFont="1" applyBorder="1" applyAlignment="1" applyProtection="1">
      <alignment horizontal="center"/>
      <protection/>
    </xf>
    <xf numFmtId="164" fontId="1" fillId="0" borderId="38" xfId="0" applyNumberFormat="1" applyFont="1" applyBorder="1" applyAlignment="1" applyProtection="1">
      <alignment horizontal="right"/>
      <protection/>
    </xf>
    <xf numFmtId="0" fontId="1" fillId="0" borderId="39" xfId="0" applyFont="1" applyBorder="1" applyAlignment="1" applyProtection="1">
      <alignment horizontal="left" vertical="center"/>
      <protection/>
    </xf>
    <xf numFmtId="167" fontId="8" fillId="0" borderId="40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 vertical="center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6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2" fillId="2" borderId="16" xfId="0" applyFont="1" applyFill="1" applyBorder="1" applyAlignment="1" applyProtection="1">
      <alignment horizontal="center"/>
      <protection/>
    </xf>
    <xf numFmtId="168" fontId="2" fillId="5" borderId="24" xfId="0" applyNumberFormat="1" applyFont="1" applyFill="1" applyBorder="1" applyAlignment="1" applyProtection="1">
      <alignment horizontal="right"/>
      <protection/>
    </xf>
    <xf numFmtId="164" fontId="2" fillId="0" borderId="25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2" fillId="5" borderId="9" xfId="0" applyNumberFormat="1" applyFont="1" applyFill="1" applyBorder="1" applyAlignment="1" applyProtection="1">
      <alignment horizontal="right"/>
      <protection/>
    </xf>
    <xf numFmtId="164" fontId="4" fillId="5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5" borderId="22" xfId="0" applyNumberFormat="1" applyFont="1" applyFill="1" applyBorder="1" applyAlignment="1" applyProtection="1">
      <alignment horizontal="right"/>
      <protection/>
    </xf>
    <xf numFmtId="164" fontId="2" fillId="0" borderId="28" xfId="0" applyNumberFormat="1" applyFont="1" applyBorder="1" applyAlignment="1" applyProtection="1">
      <alignment horizontal="right"/>
      <protection/>
    </xf>
    <xf numFmtId="168" fontId="2" fillId="5" borderId="22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7" fontId="2" fillId="2" borderId="14" xfId="0" applyNumberFormat="1" applyFont="1" applyFill="1" applyBorder="1" applyAlignment="1" applyProtection="1">
      <alignment horizontal="right" vertical="center"/>
      <protection/>
    </xf>
    <xf numFmtId="167" fontId="2" fillId="2" borderId="9" xfId="0" applyNumberFormat="1" applyFont="1" applyFill="1" applyBorder="1" applyAlignment="1" applyProtection="1">
      <alignment horizontal="right" vertical="center"/>
      <protection/>
    </xf>
    <xf numFmtId="170" fontId="2" fillId="2" borderId="9" xfId="0" applyNumberFormat="1" applyFont="1" applyFill="1" applyBorder="1" applyAlignment="1" applyProtection="1">
      <alignment horizontal="right" vertical="center"/>
      <protection/>
    </xf>
    <xf numFmtId="168" fontId="2" fillId="2" borderId="10" xfId="0" applyNumberFormat="1" applyFont="1" applyFill="1" applyBorder="1" applyAlignment="1" applyProtection="1">
      <alignment horizontal="right" vertical="center"/>
      <protection/>
    </xf>
    <xf numFmtId="0" fontId="2" fillId="5" borderId="7" xfId="0" applyFont="1" applyFill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167" fontId="2" fillId="0" borderId="14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7" fontId="2" fillId="0" borderId="9" xfId="0" applyNumberFormat="1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167" fontId="3" fillId="0" borderId="0" xfId="0" applyNumberFormat="1" applyFont="1" applyAlignment="1" applyProtection="1">
      <alignment horizontal="right"/>
      <protection/>
    </xf>
    <xf numFmtId="167" fontId="2" fillId="0" borderId="22" xfId="0" applyNumberFormat="1" applyFont="1" applyBorder="1" applyAlignment="1" applyProtection="1">
      <alignment horizontal="right"/>
      <protection/>
    </xf>
    <xf numFmtId="0" fontId="2" fillId="5" borderId="47" xfId="0" applyFont="1" applyFill="1" applyBorder="1" applyAlignment="1" applyProtection="1">
      <alignment horizontal="left"/>
      <protection/>
    </xf>
    <xf numFmtId="167" fontId="2" fillId="5" borderId="48" xfId="0" applyNumberFormat="1" applyFont="1" applyFill="1" applyBorder="1" applyAlignment="1" applyProtection="1">
      <alignment horizontal="right"/>
      <protection/>
    </xf>
    <xf numFmtId="164" fontId="2" fillId="0" borderId="31" xfId="0" applyNumberFormat="1" applyFont="1" applyBorder="1" applyAlignment="1" applyProtection="1">
      <alignment horizontal="right"/>
      <protection/>
    </xf>
    <xf numFmtId="164" fontId="4" fillId="0" borderId="18" xfId="0" applyNumberFormat="1" applyFont="1" applyBorder="1" applyAlignment="1" applyProtection="1">
      <alignment horizontal="right"/>
      <protection/>
    </xf>
    <xf numFmtId="164" fontId="2" fillId="0" borderId="49" xfId="0" applyNumberFormat="1" applyFont="1" applyBorder="1" applyAlignment="1" applyProtection="1">
      <alignment horizontal="right"/>
      <protection/>
    </xf>
    <xf numFmtId="0" fontId="1" fillId="6" borderId="2" xfId="0" applyFont="1" applyFill="1" applyBorder="1" applyAlignment="1" applyProtection="1">
      <alignment horizontal="left" vertical="center"/>
      <protection/>
    </xf>
    <xf numFmtId="0" fontId="6" fillId="6" borderId="42" xfId="0" applyFont="1" applyFill="1" applyBorder="1" applyAlignment="1" applyProtection="1">
      <alignment horizontal="left" vertical="center"/>
      <protection/>
    </xf>
    <xf numFmtId="0" fontId="6" fillId="6" borderId="0" xfId="0" applyFont="1" applyFill="1" applyAlignment="1" applyProtection="1">
      <alignment horizontal="left" vertical="center"/>
      <protection/>
    </xf>
    <xf numFmtId="0" fontId="1" fillId="6" borderId="0" xfId="0" applyFont="1" applyFill="1" applyAlignment="1" applyProtection="1">
      <alignment horizontal="left" vertical="center"/>
      <protection/>
    </xf>
    <xf numFmtId="0" fontId="6" fillId="6" borderId="0" xfId="0" applyFont="1" applyFill="1" applyAlignment="1" applyProtection="1">
      <alignment horizontal="right" vertical="center"/>
      <protection/>
    </xf>
    <xf numFmtId="0" fontId="1" fillId="6" borderId="42" xfId="0" applyFont="1" applyFill="1" applyBorder="1" applyAlignment="1" applyProtection="1">
      <alignment horizontal="left" vertical="center"/>
      <protection/>
    </xf>
    <xf numFmtId="0" fontId="6" fillId="7" borderId="50" xfId="0" applyFont="1" applyFill="1" applyBorder="1" applyAlignment="1" applyProtection="1">
      <alignment horizontal="center" vertical="center" wrapText="1"/>
      <protection/>
    </xf>
    <xf numFmtId="0" fontId="6" fillId="7" borderId="5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170" fontId="1" fillId="0" borderId="53" xfId="0" applyNumberFormat="1" applyFont="1" applyBorder="1" applyAlignment="1" applyProtection="1">
      <alignment horizontal="right" vertical="center"/>
      <protection/>
    </xf>
    <xf numFmtId="168" fontId="1" fillId="0" borderId="53" xfId="0" applyNumberFormat="1" applyFont="1" applyBorder="1" applyAlignment="1" applyProtection="1">
      <alignment horizontal="righ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0" fillId="0" borderId="55" xfId="0" applyFont="1" applyBorder="1" applyAlignment="1" applyProtection="1">
      <alignment horizontal="left" vertical="center"/>
      <protection/>
    </xf>
    <xf numFmtId="0" fontId="6" fillId="7" borderId="56" xfId="0" applyFont="1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left" vertical="center"/>
      <protection/>
    </xf>
    <xf numFmtId="0" fontId="7" fillId="6" borderId="0" xfId="0" applyFont="1" applyFill="1" applyAlignment="1" applyProtection="1">
      <alignment horizontal="right"/>
      <protection/>
    </xf>
    <xf numFmtId="0" fontId="6" fillId="7" borderId="57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right" vertical="center"/>
      <protection/>
    </xf>
    <xf numFmtId="0" fontId="1" fillId="0" borderId="59" xfId="0" applyFont="1" applyBorder="1" applyAlignment="1" applyProtection="1">
      <alignment horizontal="right" vertical="center"/>
      <protection/>
    </xf>
    <xf numFmtId="0" fontId="6" fillId="0" borderId="59" xfId="0" applyFont="1" applyBorder="1" applyAlignment="1" applyProtection="1">
      <alignment horizontal="left" vertical="center"/>
      <protection/>
    </xf>
    <xf numFmtId="0" fontId="1" fillId="8" borderId="52" xfId="0" applyFont="1" applyFill="1" applyBorder="1" applyAlignment="1" applyProtection="1">
      <alignment horizontal="left" vertical="center"/>
      <protection/>
    </xf>
    <xf numFmtId="0" fontId="1" fillId="8" borderId="53" xfId="0" applyFont="1" applyFill="1" applyBorder="1" applyAlignment="1" applyProtection="1">
      <alignment horizontal="left" vertical="center"/>
      <protection/>
    </xf>
    <xf numFmtId="170" fontId="1" fillId="8" borderId="53" xfId="0" applyNumberFormat="1" applyFont="1" applyFill="1" applyBorder="1" applyAlignment="1" applyProtection="1">
      <alignment horizontal="right" vertical="center"/>
      <protection/>
    </xf>
    <xf numFmtId="168" fontId="1" fillId="8" borderId="53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Alignment="1" applyProtection="1">
      <alignment horizontal="left" vertical="top"/>
      <protection/>
    </xf>
    <xf numFmtId="0" fontId="1" fillId="9" borderId="53" xfId="0" applyFont="1" applyFill="1" applyBorder="1" applyAlignment="1" applyProtection="1">
      <alignment horizontal="left" vertical="center"/>
      <protection/>
    </xf>
    <xf numFmtId="0" fontId="6" fillId="9" borderId="53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53" xfId="0" applyFont="1" applyBorder="1" applyAlignment="1" applyProtection="1">
      <alignment horizontal="left" vertical="center"/>
      <protection/>
    </xf>
    <xf numFmtId="170" fontId="11" fillId="0" borderId="53" xfId="0" applyNumberFormat="1" applyFont="1" applyBorder="1" applyAlignment="1" applyProtection="1">
      <alignment horizontal="right" vertical="center"/>
      <protection/>
    </xf>
    <xf numFmtId="168" fontId="11" fillId="0" borderId="53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" fillId="6" borderId="0" xfId="0" applyFont="1" applyFill="1" applyBorder="1" applyAlignment="1" applyProtection="1">
      <alignment horizontal="left" vertical="center"/>
      <protection/>
    </xf>
    <xf numFmtId="0" fontId="5" fillId="6" borderId="60" xfId="0" applyFont="1" applyFill="1" applyBorder="1" applyAlignment="1" applyProtection="1">
      <alignment horizontal="left" vertical="center"/>
      <protection/>
    </xf>
    <xf numFmtId="0" fontId="6" fillId="6" borderId="61" xfId="0" applyFont="1" applyFill="1" applyBorder="1" applyAlignment="1" applyProtection="1">
      <alignment horizontal="left" vertical="center"/>
      <protection/>
    </xf>
    <xf numFmtId="0" fontId="7" fillId="6" borderId="62" xfId="0" applyFont="1" applyFill="1" applyBorder="1" applyAlignment="1" applyProtection="1">
      <alignment horizontal="right"/>
      <protection/>
    </xf>
    <xf numFmtId="0" fontId="6" fillId="6" borderId="63" xfId="0" applyFont="1" applyFill="1" applyBorder="1" applyAlignment="1" applyProtection="1">
      <alignment horizontal="left" vertical="center"/>
      <protection/>
    </xf>
    <xf numFmtId="0" fontId="6" fillId="6" borderId="64" xfId="0" applyFont="1" applyFill="1" applyBorder="1" applyAlignment="1" applyProtection="1">
      <alignment horizontal="left" vertical="center"/>
      <protection/>
    </xf>
    <xf numFmtId="0" fontId="1" fillId="6" borderId="60" xfId="0" applyFont="1" applyFill="1" applyBorder="1" applyAlignment="1" applyProtection="1">
      <alignment horizontal="left" vertical="center"/>
      <protection/>
    </xf>
    <xf numFmtId="0" fontId="7" fillId="6" borderId="65" xfId="0" applyFont="1" applyFill="1" applyBorder="1" applyAlignment="1" applyProtection="1">
      <alignment horizontal="right"/>
      <protection/>
    </xf>
    <xf numFmtId="0" fontId="1" fillId="6" borderId="65" xfId="0" applyFont="1" applyFill="1" applyBorder="1" applyAlignment="1" applyProtection="1">
      <alignment horizontal="left" vertical="center"/>
      <protection/>
    </xf>
    <xf numFmtId="0" fontId="1" fillId="6" borderId="62" xfId="0" applyFont="1" applyFill="1" applyBorder="1" applyAlignment="1" applyProtection="1">
      <alignment horizontal="left" vertical="center"/>
      <protection/>
    </xf>
    <xf numFmtId="0" fontId="6" fillId="6" borderId="66" xfId="0" applyFont="1" applyFill="1" applyBorder="1" applyAlignment="1" applyProtection="1">
      <alignment horizontal="right" vertical="center"/>
      <protection/>
    </xf>
    <xf numFmtId="0" fontId="6" fillId="6" borderId="0" xfId="0" applyFont="1" applyFill="1" applyBorder="1" applyAlignment="1" applyProtection="1">
      <alignment horizontal="right" vertical="center"/>
      <protection/>
    </xf>
    <xf numFmtId="0" fontId="1" fillId="6" borderId="0" xfId="0" applyFont="1" applyFill="1" applyBorder="1" applyAlignment="1" applyProtection="1">
      <alignment horizontal="left" vertical="center"/>
      <protection/>
    </xf>
    <xf numFmtId="0" fontId="1" fillId="6" borderId="67" xfId="0" applyFont="1" applyFill="1" applyBorder="1" applyAlignment="1" applyProtection="1">
      <alignment horizontal="right" vertical="center"/>
      <protection/>
    </xf>
    <xf numFmtId="0" fontId="8" fillId="6" borderId="0" xfId="0" applyFont="1" applyFill="1" applyBorder="1" applyAlignment="1" applyProtection="1">
      <alignment horizontal="right" vertical="center"/>
      <protection/>
    </xf>
    <xf numFmtId="171" fontId="1" fillId="6" borderId="67" xfId="0" applyNumberFormat="1" applyFont="1" applyFill="1" applyBorder="1" applyAlignment="1" applyProtection="1">
      <alignment horizontal="left" vertical="center"/>
      <protection/>
    </xf>
    <xf numFmtId="0" fontId="1" fillId="6" borderId="67" xfId="0" applyFont="1" applyFill="1" applyBorder="1" applyAlignment="1" applyProtection="1">
      <alignment horizontal="left" vertical="center"/>
      <protection/>
    </xf>
    <xf numFmtId="0" fontId="1" fillId="6" borderId="66" xfId="0" applyFont="1" applyFill="1" applyBorder="1" applyAlignment="1" applyProtection="1">
      <alignment horizontal="left" vertical="center"/>
      <protection/>
    </xf>
    <xf numFmtId="0" fontId="1" fillId="6" borderId="68" xfId="0" applyFont="1" applyFill="1" applyBorder="1" applyAlignment="1" applyProtection="1">
      <alignment horizontal="left" vertical="center"/>
      <protection/>
    </xf>
    <xf numFmtId="0" fontId="6" fillId="7" borderId="69" xfId="0" applyFont="1" applyFill="1" applyBorder="1" applyAlignment="1" applyProtection="1">
      <alignment horizontal="center" vertical="center" wrapText="1"/>
      <protection/>
    </xf>
    <xf numFmtId="0" fontId="6" fillId="7" borderId="70" xfId="0" applyFont="1" applyFill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left" vertical="center"/>
      <protection/>
    </xf>
    <xf numFmtId="0" fontId="1" fillId="0" borderId="72" xfId="0" applyFont="1" applyBorder="1" applyAlignment="1" applyProtection="1">
      <alignment horizontal="left" vertical="center"/>
      <protection/>
    </xf>
    <xf numFmtId="168" fontId="1" fillId="0" borderId="72" xfId="0" applyNumberFormat="1" applyFont="1" applyBorder="1" applyAlignment="1" applyProtection="1">
      <alignment horizontal="right" vertical="center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1" fillId="0" borderId="73" xfId="0" applyFont="1" applyBorder="1" applyAlignment="1" applyProtection="1">
      <alignment horizontal="left" vertical="center"/>
      <protection/>
    </xf>
    <xf numFmtId="168" fontId="10" fillId="0" borderId="74" xfId="0" applyNumberFormat="1" applyFont="1" applyBorder="1" applyAlignment="1" applyProtection="1">
      <alignment horizontal="right" vertical="center"/>
      <protection/>
    </xf>
    <xf numFmtId="0" fontId="7" fillId="6" borderId="60" xfId="0" applyFont="1" applyFill="1" applyBorder="1" applyAlignment="1" applyProtection="1">
      <alignment horizontal="right"/>
      <protection/>
    </xf>
    <xf numFmtId="0" fontId="1" fillId="6" borderId="0" xfId="0" applyFont="1" applyFill="1" applyBorder="1" applyAlignment="1" applyProtection="1">
      <alignment horizontal="right" vertical="center"/>
      <protection/>
    </xf>
    <xf numFmtId="171" fontId="1" fillId="6" borderId="0" xfId="0" applyNumberFormat="1" applyFont="1" applyFill="1" applyBorder="1" applyAlignment="1" applyProtection="1">
      <alignment horizontal="left" vertical="center"/>
      <protection/>
    </xf>
    <xf numFmtId="0" fontId="6" fillId="6" borderId="66" xfId="0" applyFont="1" applyFill="1" applyBorder="1" applyAlignment="1" applyProtection="1">
      <alignment horizontal="left" vertical="center"/>
      <protection/>
    </xf>
    <xf numFmtId="0" fontId="6" fillId="7" borderId="75" xfId="0" applyFont="1" applyFill="1" applyBorder="1" applyAlignment="1" applyProtection="1">
      <alignment horizontal="center" vertical="center" wrapText="1"/>
      <protection/>
    </xf>
    <xf numFmtId="170" fontId="1" fillId="0" borderId="71" xfId="0" applyNumberFormat="1" applyFont="1" applyBorder="1" applyAlignment="1" applyProtection="1">
      <alignment horizontal="right" vertical="center"/>
      <protection/>
    </xf>
    <xf numFmtId="168" fontId="10" fillId="0" borderId="73" xfId="0" applyNumberFormat="1" applyFont="1" applyBorder="1" applyAlignment="1" applyProtection="1">
      <alignment horizontal="right" vertical="center"/>
      <protection/>
    </xf>
    <xf numFmtId="0" fontId="1" fillId="6" borderId="76" xfId="0" applyFont="1" applyFill="1" applyBorder="1" applyAlignment="1" applyProtection="1">
      <alignment horizontal="left" vertical="center"/>
      <protection/>
    </xf>
    <xf numFmtId="168" fontId="1" fillId="0" borderId="72" xfId="0" applyNumberFormat="1" applyFont="1" applyBorder="1" applyAlignment="1" applyProtection="1">
      <alignment horizontal="center" vertical="center"/>
      <protection/>
    </xf>
    <xf numFmtId="0" fontId="1" fillId="8" borderId="71" xfId="0" applyFont="1" applyFill="1" applyBorder="1" applyAlignment="1" applyProtection="1">
      <alignment horizontal="left" vertical="center"/>
      <protection/>
    </xf>
    <xf numFmtId="0" fontId="1" fillId="8" borderId="72" xfId="0" applyFont="1" applyFill="1" applyBorder="1" applyAlignment="1" applyProtection="1">
      <alignment horizontal="left" vertical="center"/>
      <protection/>
    </xf>
    <xf numFmtId="0" fontId="1" fillId="0" borderId="74" xfId="0" applyFont="1" applyBorder="1" applyAlignment="1" applyProtection="1">
      <alignment horizontal="left" vertical="center"/>
      <protection/>
    </xf>
    <xf numFmtId="0" fontId="1" fillId="6" borderId="0" xfId="0" applyFont="1" applyFill="1" applyBorder="1" applyAlignment="1" applyProtection="1">
      <alignment horizontal="left" vertical="center" wrapText="1"/>
      <protection/>
    </xf>
    <xf numFmtId="0" fontId="6" fillId="7" borderId="77" xfId="0" applyFont="1" applyFill="1" applyBorder="1" applyAlignment="1" applyProtection="1">
      <alignment horizontal="center" vertical="center" wrapText="1"/>
      <protection/>
    </xf>
    <xf numFmtId="0" fontId="6" fillId="9" borderId="71" xfId="0" applyFont="1" applyFill="1" applyBorder="1" applyAlignment="1" applyProtection="1">
      <alignment horizontal="left" vertical="center"/>
      <protection/>
    </xf>
    <xf numFmtId="0" fontId="1" fillId="9" borderId="72" xfId="0" applyFont="1" applyFill="1" applyBorder="1" applyAlignment="1" applyProtection="1">
      <alignment horizontal="left" vertical="center"/>
      <protection/>
    </xf>
    <xf numFmtId="0" fontId="6" fillId="0" borderId="71" xfId="0" applyFont="1" applyBorder="1" applyAlignment="1" applyProtection="1">
      <alignment horizontal="left" vertical="center"/>
      <protection/>
    </xf>
    <xf numFmtId="0" fontId="1" fillId="0" borderId="71" xfId="0" applyFont="1" applyBorder="1" applyAlignment="1" applyProtection="1">
      <alignment horizontal="right" vertical="center"/>
      <protection/>
    </xf>
    <xf numFmtId="0" fontId="6" fillId="0" borderId="71" xfId="0" applyFont="1" applyBorder="1" applyAlignment="1" applyProtection="1">
      <alignment horizontal="right" vertical="center"/>
      <protection/>
    </xf>
    <xf numFmtId="0" fontId="6" fillId="0" borderId="72" xfId="0" applyFont="1" applyBorder="1" applyAlignment="1" applyProtection="1">
      <alignment horizontal="left" vertical="center"/>
      <protection/>
    </xf>
    <xf numFmtId="0" fontId="11" fillId="0" borderId="71" xfId="0" applyFont="1" applyBorder="1" applyAlignment="1" applyProtection="1">
      <alignment horizontal="right" vertical="center"/>
      <protection/>
    </xf>
    <xf numFmtId="168" fontId="11" fillId="0" borderId="72" xfId="0" applyNumberFormat="1" applyFont="1" applyBorder="1" applyAlignment="1" applyProtection="1">
      <alignment horizontal="right" vertical="center"/>
      <protection/>
    </xf>
    <xf numFmtId="0" fontId="11" fillId="0" borderId="64" xfId="0" applyFont="1" applyBorder="1" applyAlignment="1" applyProtection="1">
      <alignment horizontal="right" vertical="center"/>
      <protection/>
    </xf>
    <xf numFmtId="0" fontId="11" fillId="0" borderId="73" xfId="0" applyFont="1" applyBorder="1" applyAlignment="1" applyProtection="1">
      <alignment horizontal="left" vertical="center"/>
      <protection/>
    </xf>
    <xf numFmtId="170" fontId="11" fillId="0" borderId="73" xfId="0" applyNumberFormat="1" applyFont="1" applyBorder="1" applyAlignment="1" applyProtection="1">
      <alignment horizontal="right" vertical="center"/>
      <protection/>
    </xf>
    <xf numFmtId="168" fontId="11" fillId="0" borderId="73" xfId="0" applyNumberFormat="1" applyFont="1" applyBorder="1" applyAlignment="1" applyProtection="1">
      <alignment horizontal="right" vertical="center"/>
      <protection/>
    </xf>
    <xf numFmtId="168" fontId="11" fillId="0" borderId="74" xfId="0" applyNumberFormat="1" applyFont="1" applyBorder="1" applyAlignment="1" applyProtection="1">
      <alignment horizontal="right" vertical="center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 horizontal="left" vertical="center"/>
      <protection/>
    </xf>
    <xf numFmtId="0" fontId="6" fillId="6" borderId="67" xfId="0" applyFont="1" applyFill="1" applyBorder="1" applyAlignment="1" applyProtection="1">
      <alignment horizontal="left" vertical="center"/>
      <protection/>
    </xf>
    <xf numFmtId="0" fontId="6" fillId="6" borderId="64" xfId="0" applyFont="1" applyFill="1" applyBorder="1" applyAlignment="1" applyProtection="1">
      <alignment horizontal="left" vertical="center"/>
      <protection/>
    </xf>
    <xf numFmtId="0" fontId="6" fillId="6" borderId="78" xfId="0" applyFont="1" applyFill="1" applyBorder="1" applyAlignment="1" applyProtection="1">
      <alignment horizontal="left" vertic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6" fillId="7" borderId="80" xfId="0" applyFont="1" applyFill="1" applyBorder="1" applyAlignment="1" applyProtection="1">
      <alignment horizontal="center" vertical="center" wrapText="1"/>
      <protection/>
    </xf>
    <xf numFmtId="0" fontId="6" fillId="7" borderId="81" xfId="0" applyFont="1" applyFill="1" applyBorder="1" applyAlignment="1" applyProtection="1">
      <alignment horizontal="center" vertical="center" wrapText="1"/>
      <protection/>
    </xf>
    <xf numFmtId="0" fontId="6" fillId="7" borderId="59" xfId="0" applyFont="1" applyFill="1" applyBorder="1" applyAlignment="1" applyProtection="1">
      <alignment horizontal="center" vertical="center" wrapText="1"/>
      <protection/>
    </xf>
    <xf numFmtId="0" fontId="6" fillId="7" borderId="82" xfId="0" applyFont="1" applyFill="1" applyBorder="1" applyAlignment="1" applyProtection="1">
      <alignment horizontal="center" vertical="center" wrapText="1"/>
      <protection/>
    </xf>
    <xf numFmtId="0" fontId="6" fillId="7" borderId="83" xfId="0" applyFont="1" applyFill="1" applyBorder="1" applyAlignment="1" applyProtection="1">
      <alignment horizontal="center" vertical="center" wrapText="1"/>
      <protection/>
    </xf>
    <xf numFmtId="0" fontId="6" fillId="7" borderId="8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workbookViewId="0" topLeftCell="A1">
      <selection activeCell="C57" sqref="C57:C61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8.7109375" style="1" customWidth="1"/>
    <col min="4" max="4" width="18.57421875" style="1" customWidth="1"/>
    <col min="5" max="5" width="3.7109375" style="1" customWidth="1"/>
    <col min="6" max="6" width="0" style="1" hidden="1" customWidth="1"/>
    <col min="7" max="16384" width="9.00390625" style="2" customWidth="1"/>
  </cols>
  <sheetData>
    <row r="1" spans="3:5" s="3" customFormat="1" ht="6" customHeight="1">
      <c r="C1" s="4"/>
      <c r="D1" s="5"/>
      <c r="E1" s="4"/>
    </row>
    <row r="2" spans="2:6" s="3" customFormat="1" ht="15" customHeight="1">
      <c r="B2" s="6" t="s">
        <v>0</v>
      </c>
      <c r="C2" s="7" t="s">
        <v>1</v>
      </c>
      <c r="D2" s="8"/>
      <c r="E2" s="4"/>
      <c r="F2" s="9" t="s">
        <v>2</v>
      </c>
    </row>
    <row r="3" spans="2:5" s="3" customFormat="1" ht="5.25" customHeight="1">
      <c r="B3" s="10"/>
      <c r="C3" s="11"/>
      <c r="D3" s="12"/>
      <c r="E3" s="4"/>
    </row>
    <row r="4" spans="2:5" s="3" customFormat="1" ht="33" customHeight="1">
      <c r="B4" s="13" t="s">
        <v>3</v>
      </c>
      <c r="C4" s="227" t="s">
        <v>4</v>
      </c>
      <c r="D4" s="227"/>
      <c r="E4" s="4"/>
    </row>
    <row r="5" spans="2:5" s="3" customFormat="1" ht="15" customHeight="1">
      <c r="B5" s="14" t="s">
        <v>5</v>
      </c>
      <c r="C5" s="228" t="s">
        <v>6</v>
      </c>
      <c r="D5" s="228"/>
      <c r="E5" s="4"/>
    </row>
    <row r="6" spans="2:5" s="3" customFormat="1" ht="15" customHeight="1">
      <c r="B6" s="15" t="s">
        <v>7</v>
      </c>
      <c r="C6" s="16" t="s">
        <v>8</v>
      </c>
      <c r="D6" s="17" t="s">
        <v>9</v>
      </c>
      <c r="E6" s="4"/>
    </row>
    <row r="7" spans="2:5" s="3" customFormat="1" ht="15" customHeight="1">
      <c r="B7" s="18" t="s">
        <v>10</v>
      </c>
      <c r="C7" s="229" t="s">
        <v>11</v>
      </c>
      <c r="D7" s="229"/>
      <c r="E7" s="4"/>
    </row>
    <row r="8" spans="2:5" s="3" customFormat="1" ht="15" customHeight="1">
      <c r="B8" s="20" t="s">
        <v>12</v>
      </c>
      <c r="C8" s="21"/>
      <c r="D8" s="22"/>
      <c r="E8" s="4"/>
    </row>
    <row r="9" spans="2:5" s="3" customFormat="1" ht="15" customHeight="1">
      <c r="B9" s="14" t="s">
        <v>13</v>
      </c>
      <c r="C9" s="23"/>
      <c r="D9" s="24"/>
      <c r="E9" s="4"/>
    </row>
    <row r="10" spans="2:5" s="3" customFormat="1" ht="15" customHeight="1">
      <c r="B10" s="25" t="s">
        <v>14</v>
      </c>
      <c r="C10" s="26"/>
      <c r="D10" s="27"/>
      <c r="E10" s="4"/>
    </row>
    <row r="11" spans="2:5" s="3" customFormat="1" ht="15" customHeight="1">
      <c r="B11" s="28"/>
      <c r="C11" s="29"/>
      <c r="D11" s="30"/>
      <c r="E11" s="4"/>
    </row>
    <row r="12" spans="2:5" s="3" customFormat="1" ht="15" customHeight="1">
      <c r="B12" s="31" t="s">
        <v>15</v>
      </c>
      <c r="C12" s="32">
        <f>SUM(C13:C15)+SUM(C17:C20)</f>
        <v>0</v>
      </c>
      <c r="D12" s="33"/>
      <c r="E12" s="4"/>
    </row>
    <row r="13" spans="2:5" s="3" customFormat="1" ht="15" customHeight="1">
      <c r="B13" s="14" t="s">
        <v>16</v>
      </c>
      <c r="C13" s="34"/>
      <c r="D13" s="24"/>
      <c r="E13" s="4"/>
    </row>
    <row r="14" spans="2:5" s="3" customFormat="1" ht="15" customHeight="1">
      <c r="B14" s="14" t="s">
        <v>17</v>
      </c>
      <c r="C14" s="35"/>
      <c r="D14" s="24"/>
      <c r="E14" s="4"/>
    </row>
    <row r="15" spans="2:5" s="3" customFormat="1" ht="15" customHeight="1">
      <c r="B15" s="14" t="s">
        <v>18</v>
      </c>
      <c r="C15" s="36"/>
      <c r="D15" s="24"/>
      <c r="E15" s="4"/>
    </row>
    <row r="16" spans="2:5" s="3" customFormat="1" ht="12.75" customHeight="1" hidden="1">
      <c r="B16" s="14"/>
      <c r="C16" s="35"/>
      <c r="D16" s="24"/>
      <c r="E16" s="4"/>
    </row>
    <row r="17" spans="2:5" s="3" customFormat="1" ht="15" customHeight="1">
      <c r="B17" s="14" t="s">
        <v>19</v>
      </c>
      <c r="C17" s="36"/>
      <c r="D17" s="24"/>
      <c r="E17" s="4"/>
    </row>
    <row r="18" spans="2:5" s="3" customFormat="1" ht="15" customHeight="1">
      <c r="B18" s="14" t="s">
        <v>20</v>
      </c>
      <c r="C18" s="35"/>
      <c r="D18" s="37"/>
      <c r="E18" s="4"/>
    </row>
    <row r="19" spans="2:5" s="3" customFormat="1" ht="15" customHeight="1">
      <c r="B19" s="14" t="s">
        <v>21</v>
      </c>
      <c r="C19" s="36"/>
      <c r="D19" s="24"/>
      <c r="E19" s="4"/>
    </row>
    <row r="20" spans="2:5" s="3" customFormat="1" ht="15" customHeight="1">
      <c r="B20" s="38"/>
      <c r="C20" s="39"/>
      <c r="D20" s="27"/>
      <c r="E20" s="4"/>
    </row>
    <row r="21" spans="2:5" s="3" customFormat="1" ht="8.25" customHeight="1">
      <c r="B21" s="40"/>
      <c r="C21" s="41"/>
      <c r="D21" s="42"/>
      <c r="E21" s="4"/>
    </row>
    <row r="22" spans="2:5" s="3" customFormat="1" ht="15" customHeight="1">
      <c r="B22" s="25"/>
      <c r="C22" s="43" t="s">
        <v>22</v>
      </c>
      <c r="D22" s="44" t="s">
        <v>23</v>
      </c>
      <c r="E22" s="4"/>
    </row>
    <row r="23" spans="2:5" s="3" customFormat="1" ht="15" customHeight="1">
      <c r="B23" s="31" t="s">
        <v>24</v>
      </c>
      <c r="C23" s="32">
        <f>SUM(C24:C29)</f>
        <v>0</v>
      </c>
      <c r="D23" s="32">
        <f>SUM(D24:D29)</f>
        <v>0</v>
      </c>
      <c r="E23" s="4"/>
    </row>
    <row r="24" spans="2:5" s="3" customFormat="1" ht="15" customHeight="1">
      <c r="B24" s="14" t="s">
        <v>25</v>
      </c>
      <c r="C24" s="45"/>
      <c r="D24" s="46"/>
      <c r="E24" s="4"/>
    </row>
    <row r="25" spans="2:5" s="3" customFormat="1" ht="15" customHeight="1">
      <c r="B25" s="14" t="s">
        <v>26</v>
      </c>
      <c r="C25" s="47"/>
      <c r="D25" s="46"/>
      <c r="E25" s="4"/>
    </row>
    <row r="26" spans="2:5" s="3" customFormat="1" ht="15" customHeight="1">
      <c r="B26" s="14" t="s">
        <v>27</v>
      </c>
      <c r="C26" s="47"/>
      <c r="D26" s="46"/>
      <c r="E26" s="4"/>
    </row>
    <row r="27" spans="2:5" s="3" customFormat="1" ht="15" customHeight="1">
      <c r="B27" s="14" t="s">
        <v>28</v>
      </c>
      <c r="C27" s="47"/>
      <c r="D27" s="46"/>
      <c r="E27" s="4"/>
    </row>
    <row r="28" spans="2:5" s="3" customFormat="1" ht="15" customHeight="1">
      <c r="B28" s="14" t="s">
        <v>29</v>
      </c>
      <c r="C28" s="47"/>
      <c r="D28" s="46"/>
      <c r="E28" s="4"/>
    </row>
    <row r="29" spans="2:5" s="3" customFormat="1" ht="15" customHeight="1">
      <c r="B29" s="14" t="s">
        <v>30</v>
      </c>
      <c r="C29" s="47"/>
      <c r="D29" s="46"/>
      <c r="E29" s="4"/>
    </row>
    <row r="30" spans="2:5" s="3" customFormat="1" ht="12.75" customHeight="1" hidden="1">
      <c r="B30" s="14"/>
      <c r="C30" s="48"/>
      <c r="D30" s="24"/>
      <c r="E30" s="4"/>
    </row>
    <row r="31" spans="2:5" s="3" customFormat="1" ht="12.75" customHeight="1" hidden="1">
      <c r="B31" s="25"/>
      <c r="C31" s="49"/>
      <c r="D31" s="27"/>
      <c r="E31" s="4"/>
    </row>
    <row r="32" spans="2:5" s="3" customFormat="1" ht="15" customHeight="1">
      <c r="B32" s="28"/>
      <c r="C32" s="50"/>
      <c r="D32" s="51"/>
      <c r="E32" s="4"/>
    </row>
    <row r="33" spans="2:5" s="3" customFormat="1" ht="15" customHeight="1">
      <c r="B33" s="31" t="s">
        <v>31</v>
      </c>
      <c r="C33" s="32">
        <f>SUM(C37:C47)</f>
        <v>0</v>
      </c>
      <c r="D33" s="32">
        <f>SUM(D37:D47)</f>
        <v>0</v>
      </c>
      <c r="E33" s="4"/>
    </row>
    <row r="34" spans="2:5" s="3" customFormat="1" ht="12.75" customHeight="1" hidden="1">
      <c r="B34" s="52"/>
      <c r="C34" s="53"/>
      <c r="D34" s="54"/>
      <c r="E34" s="4"/>
    </row>
    <row r="35" spans="2:5" s="3" customFormat="1" ht="12.75" customHeight="1" hidden="1">
      <c r="B35" s="52"/>
      <c r="C35" s="55"/>
      <c r="D35" s="54"/>
      <c r="E35" s="4"/>
    </row>
    <row r="36" spans="2:5" s="3" customFormat="1" ht="12.75" customHeight="1" hidden="1">
      <c r="B36" s="52"/>
      <c r="C36" s="55"/>
      <c r="D36" s="54"/>
      <c r="E36" s="4"/>
    </row>
    <row r="37" spans="2:6" s="3" customFormat="1" ht="15" customHeight="1">
      <c r="B37" s="14" t="s">
        <v>32</v>
      </c>
      <c r="C37" s="47"/>
      <c r="D37" s="46">
        <f>IF(C37&gt;0,IF(C37&lt;1.5,1.5,C37),0)</f>
        <v>0</v>
      </c>
      <c r="E37" s="4"/>
      <c r="F37" s="9" t="s">
        <v>33</v>
      </c>
    </row>
    <row r="38" spans="2:5" s="3" customFormat="1" ht="15" customHeight="1">
      <c r="B38" s="14" t="s">
        <v>34</v>
      </c>
      <c r="C38" s="47"/>
      <c r="D38" s="46">
        <f>C38</f>
        <v>0</v>
      </c>
      <c r="E38" s="4"/>
    </row>
    <row r="39" spans="2:6" s="3" customFormat="1" ht="15" customHeight="1">
      <c r="B39" s="14" t="s">
        <v>35</v>
      </c>
      <c r="C39" s="47"/>
      <c r="D39" s="46">
        <f>IF(C39&gt;0,IF(C39&lt;1.5,1.5,C39),0)</f>
        <v>0</v>
      </c>
      <c r="E39" s="4"/>
      <c r="F39" s="9" t="s">
        <v>33</v>
      </c>
    </row>
    <row r="40" spans="2:5" s="3" customFormat="1" ht="15" customHeight="1">
      <c r="B40" s="14" t="s">
        <v>36</v>
      </c>
      <c r="C40" s="47"/>
      <c r="D40" s="46">
        <f>C40</f>
        <v>0</v>
      </c>
      <c r="E40" s="4"/>
    </row>
    <row r="41" spans="2:5" s="3" customFormat="1" ht="15" customHeight="1">
      <c r="B41" s="14" t="s">
        <v>37</v>
      </c>
      <c r="C41" s="47"/>
      <c r="D41" s="46">
        <f>C41</f>
        <v>0</v>
      </c>
      <c r="E41" s="4"/>
    </row>
    <row r="42" spans="2:5" s="3" customFormat="1" ht="15" customHeight="1">
      <c r="B42" s="14" t="s">
        <v>38</v>
      </c>
      <c r="C42" s="47"/>
      <c r="D42" s="46">
        <f>C42</f>
        <v>0</v>
      </c>
      <c r="E42" s="4"/>
    </row>
    <row r="43" spans="2:6" s="3" customFormat="1" ht="15" customHeight="1">
      <c r="B43" s="14" t="s">
        <v>39</v>
      </c>
      <c r="C43" s="47"/>
      <c r="D43" s="46">
        <f>IF(C43&gt;0,IF(C43&lt;6,6,C43),0)</f>
        <v>0</v>
      </c>
      <c r="E43" s="4"/>
      <c r="F43" s="9" t="s">
        <v>33</v>
      </c>
    </row>
    <row r="44" spans="2:5" s="3" customFormat="1" ht="15" customHeight="1">
      <c r="B44" s="14" t="s">
        <v>40</v>
      </c>
      <c r="C44" s="47"/>
      <c r="D44" s="46">
        <f>C44</f>
        <v>0</v>
      </c>
      <c r="E44" s="4"/>
    </row>
    <row r="45" spans="2:5" s="3" customFormat="1" ht="15" customHeight="1">
      <c r="B45" s="14" t="s">
        <v>41</v>
      </c>
      <c r="C45" s="47"/>
      <c r="D45" s="46">
        <f>C45</f>
        <v>0</v>
      </c>
      <c r="E45" s="4"/>
    </row>
    <row r="46" spans="2:5" s="3" customFormat="1" ht="15" customHeight="1">
      <c r="B46" s="14" t="s">
        <v>42</v>
      </c>
      <c r="C46" s="47"/>
      <c r="D46" s="46">
        <f>C46</f>
        <v>0</v>
      </c>
      <c r="E46" s="4"/>
    </row>
    <row r="47" spans="2:5" s="3" customFormat="1" ht="15" customHeight="1">
      <c r="B47" s="25" t="s">
        <v>43</v>
      </c>
      <c r="C47" s="56"/>
      <c r="D47" s="57">
        <f>C47</f>
        <v>0</v>
      </c>
      <c r="E47" s="4"/>
    </row>
    <row r="48" spans="2:5" s="3" customFormat="1" ht="8.25" customHeight="1">
      <c r="B48" s="28"/>
      <c r="C48" s="29"/>
      <c r="D48" s="30"/>
      <c r="E48" s="4"/>
    </row>
    <row r="49" spans="2:5" s="3" customFormat="1" ht="15" customHeight="1">
      <c r="B49" s="31" t="s">
        <v>44</v>
      </c>
      <c r="C49" s="32">
        <f>SUM(C50:C55)+SUM(C57:C65)</f>
        <v>0</v>
      </c>
      <c r="D49" s="32">
        <f>SUM(D50:D55)+SUM(D57:D65)</f>
        <v>0</v>
      </c>
      <c r="E49" s="4"/>
    </row>
    <row r="50" spans="2:6" s="3" customFormat="1" ht="15" customHeight="1">
      <c r="B50" s="14" t="s">
        <v>45</v>
      </c>
      <c r="C50" s="45"/>
      <c r="D50" s="46">
        <f>IF(C50&gt;0,IF(C50&lt;5,5,C50),0)</f>
        <v>0</v>
      </c>
      <c r="E50" s="4"/>
      <c r="F50" s="58">
        <f>D50+D51+D52</f>
        <v>0</v>
      </c>
    </row>
    <row r="51" spans="2:6" s="3" customFormat="1" ht="27" customHeight="1">
      <c r="B51" s="59" t="s">
        <v>46</v>
      </c>
      <c r="C51" s="60"/>
      <c r="D51" s="61">
        <f>IF(C51=0,0,IF(E51="A",IF(F51&lt;=100,25,25+0.02*(F51-100)),IF(F51&lt;=100,5,5+0.02*(F51-100))))</f>
        <v>0</v>
      </c>
      <c r="E51" s="62" t="s">
        <v>47</v>
      </c>
      <c r="F51" s="58">
        <f>C12+C23+C33+C50+SUM(C52:C55,C57:C65)</f>
        <v>0</v>
      </c>
    </row>
    <row r="52" spans="2:6" s="3" customFormat="1" ht="15" customHeight="1">
      <c r="B52" s="14" t="s">
        <v>48</v>
      </c>
      <c r="C52" s="47"/>
      <c r="D52" s="46">
        <f>IF(C52=0,0,(IF(F52&lt;10000,F52*1.54/100,(IF(F52&lt;50000,F52*1.32/100,F52*0.92/100)))))</f>
        <v>0</v>
      </c>
      <c r="E52" s="4"/>
      <c r="F52" s="5">
        <f>C27+C29+C26</f>
        <v>0</v>
      </c>
    </row>
    <row r="53" spans="2:5" s="3" customFormat="1" ht="15" customHeight="1">
      <c r="B53" s="14" t="s">
        <v>49</v>
      </c>
      <c r="C53" s="47"/>
      <c r="D53" s="46">
        <f>C53</f>
        <v>0</v>
      </c>
      <c r="E53" s="4"/>
    </row>
    <row r="54" spans="2:5" s="3" customFormat="1" ht="15" customHeight="1">
      <c r="B54" s="14" t="s">
        <v>50</v>
      </c>
      <c r="C54" s="47"/>
      <c r="D54" s="46">
        <f>C54</f>
        <v>0</v>
      </c>
      <c r="E54" s="4"/>
    </row>
    <row r="55" spans="2:5" s="3" customFormat="1" ht="15" customHeight="1">
      <c r="B55" s="14" t="s">
        <v>51</v>
      </c>
      <c r="C55" s="47"/>
      <c r="D55" s="63">
        <f>C55</f>
        <v>0</v>
      </c>
      <c r="E55" s="4"/>
    </row>
    <row r="56" spans="2:5" s="3" customFormat="1" ht="15" customHeight="1">
      <c r="B56" s="64" t="s">
        <v>52</v>
      </c>
      <c r="C56" s="65">
        <f>C59+C57+C58</f>
        <v>0</v>
      </c>
      <c r="D56" s="65">
        <f>D59+D57+D58</f>
        <v>0</v>
      </c>
      <c r="E56" s="4"/>
    </row>
    <row r="57" spans="2:5" s="3" customFormat="1" ht="15" customHeight="1">
      <c r="B57" s="14" t="s">
        <v>53</v>
      </c>
      <c r="C57" s="66"/>
      <c r="D57" s="46">
        <f aca="true" t="shared" si="0" ref="D57:D65">C57</f>
        <v>0</v>
      </c>
      <c r="E57" s="4"/>
    </row>
    <row r="58" spans="2:5" s="3" customFormat="1" ht="15" customHeight="1">
      <c r="B58" s="14" t="s">
        <v>54</v>
      </c>
      <c r="C58" s="47"/>
      <c r="D58" s="46">
        <f t="shared" si="0"/>
        <v>0</v>
      </c>
      <c r="E58" s="4"/>
    </row>
    <row r="59" spans="2:5" s="3" customFormat="1" ht="15" customHeight="1">
      <c r="B59" s="14" t="s">
        <v>55</v>
      </c>
      <c r="C59" s="47"/>
      <c r="D59" s="46">
        <f t="shared" si="0"/>
        <v>0</v>
      </c>
      <c r="E59" s="4"/>
    </row>
    <row r="60" spans="2:5" s="3" customFormat="1" ht="15" customHeight="1">
      <c r="B60" s="14" t="s">
        <v>56</v>
      </c>
      <c r="C60" s="45"/>
      <c r="D60" s="46">
        <f t="shared" si="0"/>
        <v>0</v>
      </c>
      <c r="E60" s="4"/>
    </row>
    <row r="61" spans="2:5" s="3" customFormat="1" ht="15" customHeight="1">
      <c r="B61" s="14" t="s">
        <v>57</v>
      </c>
      <c r="C61" s="47"/>
      <c r="D61" s="46">
        <f t="shared" si="0"/>
        <v>0</v>
      </c>
      <c r="E61" s="4"/>
    </row>
    <row r="62" spans="2:5" s="3" customFormat="1" ht="15" customHeight="1">
      <c r="B62" s="67" t="s">
        <v>58</v>
      </c>
      <c r="C62" s="47"/>
      <c r="D62" s="46">
        <f t="shared" si="0"/>
        <v>0</v>
      </c>
      <c r="E62" s="4"/>
    </row>
    <row r="63" spans="2:5" s="3" customFormat="1" ht="15" customHeight="1">
      <c r="B63" s="14" t="s">
        <v>59</v>
      </c>
      <c r="C63" s="47"/>
      <c r="D63" s="46">
        <f t="shared" si="0"/>
        <v>0</v>
      </c>
      <c r="E63" s="4"/>
    </row>
    <row r="64" spans="2:5" s="3" customFormat="1" ht="15" customHeight="1">
      <c r="B64" s="67" t="s">
        <v>60</v>
      </c>
      <c r="C64" s="47"/>
      <c r="D64" s="46">
        <f t="shared" si="0"/>
        <v>0</v>
      </c>
      <c r="E64" s="4"/>
    </row>
    <row r="65" spans="2:5" s="3" customFormat="1" ht="15" customHeight="1">
      <c r="B65" s="25" t="s">
        <v>61</v>
      </c>
      <c r="C65" s="56"/>
      <c r="D65" s="57">
        <f t="shared" si="0"/>
        <v>0</v>
      </c>
      <c r="E65" s="4"/>
    </row>
    <row r="66" spans="2:5" s="3" customFormat="1" ht="6" customHeight="1">
      <c r="B66" s="68"/>
      <c r="C66" s="69"/>
      <c r="D66" s="30"/>
      <c r="E66" s="4"/>
    </row>
    <row r="67" spans="2:5" s="3" customFormat="1" ht="15" customHeight="1">
      <c r="B67" s="40" t="s">
        <v>62</v>
      </c>
      <c r="C67" s="70">
        <f>C68-C24-C25-C56-C12-C50-C54-C55-C51-C52</f>
        <v>0</v>
      </c>
      <c r="D67" s="70">
        <f>D68-D24-D25-D56-C12-D50-D54-D55-D51-D52</f>
        <v>0</v>
      </c>
      <c r="E67" s="4"/>
    </row>
    <row r="68" spans="2:5" s="3" customFormat="1" ht="15" customHeight="1">
      <c r="B68" s="71" t="s">
        <v>63</v>
      </c>
      <c r="C68" s="65">
        <f>C12+C23+C33+C49</f>
        <v>0</v>
      </c>
      <c r="D68" s="65">
        <f>C12+D23+D33+D49</f>
        <v>0</v>
      </c>
      <c r="E68" s="4"/>
    </row>
  </sheetData>
  <mergeCells count="3">
    <mergeCell ref="C4:D4"/>
    <mergeCell ref="C5:D5"/>
    <mergeCell ref="C7:D7"/>
  </mergeCells>
  <printOptions horizontalCentered="1"/>
  <pageMargins left="0.4724409448818898" right="0.31496062992125984" top="0.7480314960629921" bottom="0.7480314960629921" header="0.5118110236220472" footer="0.5118110236220472"/>
  <pageSetup fitToHeight="1" fitToWidth="1" horizontalDpi="600" verticalDpi="600" orientation="portrait" paperSize="9" scale="83" r:id="rId1"/>
  <headerFooter alignWithMargins="0">
    <oddFooter>&amp;C&amp;P z &amp;N&amp;RSO_04_4_2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1">
      <selection activeCell="B51" sqref="B51"/>
    </sheetView>
  </sheetViews>
  <sheetFormatPr defaultColWidth="9.140625" defaultRowHeight="12.75" customHeight="1"/>
  <cols>
    <col min="1" max="1" width="46.00390625" style="72" customWidth="1"/>
    <col min="2" max="3" width="22.8515625" style="72" customWidth="1"/>
    <col min="4" max="16384" width="9.00390625" style="3" customWidth="1"/>
  </cols>
  <sheetData>
    <row r="1" spans="1:3" s="72" customFormat="1" ht="30" customHeight="1">
      <c r="A1" s="174" t="s">
        <v>64</v>
      </c>
      <c r="B1" s="175"/>
      <c r="C1" s="176"/>
    </row>
    <row r="2" spans="1:3" s="72" customFormat="1" ht="30" customHeight="1">
      <c r="A2" s="177" t="s">
        <v>65</v>
      </c>
      <c r="B2" s="230" t="s">
        <v>4</v>
      </c>
      <c r="C2" s="231"/>
    </row>
    <row r="3" spans="1:3" s="72" customFormat="1" ht="15" customHeight="1" thickBot="1">
      <c r="A3" s="178" t="s">
        <v>5</v>
      </c>
      <c r="B3" s="232" t="s">
        <v>6</v>
      </c>
      <c r="C3" s="233"/>
    </row>
    <row r="4" spans="1:3" s="72" customFormat="1" ht="15" customHeight="1" thickBot="1">
      <c r="A4" s="234"/>
      <c r="B4" s="234"/>
      <c r="C4" s="234"/>
    </row>
    <row r="5" spans="1:3" s="72" customFormat="1" ht="15" customHeight="1">
      <c r="A5" s="74" t="s">
        <v>66</v>
      </c>
      <c r="B5" s="75"/>
      <c r="C5" s="76"/>
    </row>
    <row r="6" spans="1:3" s="72" customFormat="1" ht="15" customHeight="1">
      <c r="A6" s="77" t="s">
        <v>67</v>
      </c>
      <c r="B6" s="78"/>
      <c r="C6" s="79"/>
    </row>
    <row r="7" spans="1:3" s="72" customFormat="1" ht="15" customHeight="1">
      <c r="A7" s="77" t="s">
        <v>68</v>
      </c>
      <c r="B7" s="80"/>
      <c r="C7" s="79"/>
    </row>
    <row r="8" spans="1:3" s="72" customFormat="1" ht="15" customHeight="1">
      <c r="A8" s="77" t="s">
        <v>69</v>
      </c>
      <c r="B8" s="80"/>
      <c r="C8" s="79"/>
    </row>
    <row r="9" spans="1:3" s="72" customFormat="1" ht="15" customHeight="1">
      <c r="A9" s="77" t="s">
        <v>70</v>
      </c>
      <c r="B9" s="80"/>
      <c r="C9" s="79"/>
    </row>
    <row r="10" spans="1:3" s="72" customFormat="1" ht="15" customHeight="1">
      <c r="A10" s="81" t="s">
        <v>71</v>
      </c>
      <c r="B10" s="82"/>
      <c r="C10" s="83"/>
    </row>
    <row r="11" spans="1:3" s="72" customFormat="1" ht="15" customHeight="1">
      <c r="A11" s="81" t="s">
        <v>72</v>
      </c>
      <c r="B11" s="80"/>
      <c r="C11" s="83"/>
    </row>
    <row r="12" spans="1:3" s="72" customFormat="1" ht="15" customHeight="1">
      <c r="A12" s="81" t="s">
        <v>73</v>
      </c>
      <c r="B12" s="80"/>
      <c r="C12" s="83"/>
    </row>
    <row r="13" spans="1:3" s="72" customFormat="1" ht="15" customHeight="1">
      <c r="A13" s="81" t="s">
        <v>74</v>
      </c>
      <c r="B13" s="80"/>
      <c r="C13" s="83"/>
    </row>
    <row r="14" spans="1:3" s="72" customFormat="1" ht="15" customHeight="1">
      <c r="A14" s="77" t="s">
        <v>75</v>
      </c>
      <c r="B14" s="80"/>
      <c r="C14" s="79"/>
    </row>
    <row r="15" spans="1:3" s="72" customFormat="1" ht="15" customHeight="1">
      <c r="A15" s="84" t="s">
        <v>76</v>
      </c>
      <c r="B15" s="85"/>
      <c r="C15" s="86"/>
    </row>
    <row r="16" spans="1:3" s="72" customFormat="1" ht="15" customHeight="1">
      <c r="A16" s="87"/>
      <c r="B16" s="88"/>
      <c r="C16" s="89"/>
    </row>
    <row r="17" spans="1:3" s="72" customFormat="1" ht="15" customHeight="1">
      <c r="A17" s="90" t="s">
        <v>77</v>
      </c>
      <c r="B17" s="75"/>
      <c r="C17" s="91"/>
    </row>
    <row r="18" spans="1:3" s="72" customFormat="1" ht="15" customHeight="1">
      <c r="A18" s="81" t="s">
        <v>78</v>
      </c>
      <c r="B18" s="80"/>
      <c r="C18" s="92"/>
    </row>
    <row r="19" spans="1:3" s="72" customFormat="1" ht="15" customHeight="1">
      <c r="A19" s="81" t="s">
        <v>79</v>
      </c>
      <c r="B19" s="80"/>
      <c r="C19" s="92"/>
    </row>
    <row r="20" spans="1:3" s="72" customFormat="1" ht="15" customHeight="1">
      <c r="A20" s="81" t="s">
        <v>80</v>
      </c>
      <c r="B20" s="80"/>
      <c r="C20" s="92"/>
    </row>
    <row r="21" spans="1:3" s="72" customFormat="1" ht="15" customHeight="1">
      <c r="A21" s="93" t="s">
        <v>81</v>
      </c>
      <c r="B21" s="85"/>
      <c r="C21" s="94"/>
    </row>
  </sheetData>
  <mergeCells count="3">
    <mergeCell ref="B2:C2"/>
    <mergeCell ref="B3:C3"/>
    <mergeCell ref="A4:C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5" r:id="rId1"/>
  <headerFooter alignWithMargins="0">
    <oddFooter>&amp;C&amp;P z &amp;N&amp;RSO_04_4_2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workbookViewId="0" topLeftCell="A32">
      <selection activeCell="I30" sqref="I30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5.7109375" style="1" customWidth="1"/>
    <col min="4" max="4" width="16.7109375" style="1" customWidth="1"/>
    <col min="5" max="7" width="0" style="1" hidden="1" customWidth="1"/>
    <col min="8" max="8" width="6.00390625" style="1" customWidth="1"/>
    <col min="9" max="16384" width="9.00390625" style="2" customWidth="1"/>
  </cols>
  <sheetData>
    <row r="1" spans="3:5" s="3" customFormat="1" ht="5.25" customHeight="1">
      <c r="C1" s="4"/>
      <c r="D1" s="4"/>
      <c r="E1" s="4"/>
    </row>
    <row r="2" spans="2:6" s="3" customFormat="1" ht="15" customHeight="1">
      <c r="B2" s="6" t="s">
        <v>82</v>
      </c>
      <c r="C2" s="7" t="s">
        <v>1</v>
      </c>
      <c r="D2" s="95"/>
      <c r="E2" s="4"/>
      <c r="F2" s="9" t="s">
        <v>2</v>
      </c>
    </row>
    <row r="3" spans="2:5" s="3" customFormat="1" ht="3" customHeight="1">
      <c r="B3" s="10"/>
      <c r="C3" s="11"/>
      <c r="D3" s="96"/>
      <c r="E3" s="4"/>
    </row>
    <row r="4" spans="2:5" s="3" customFormat="1" ht="30" customHeight="1">
      <c r="B4" s="13" t="s">
        <v>3</v>
      </c>
      <c r="C4" s="227" t="s">
        <v>4</v>
      </c>
      <c r="D4" s="227"/>
      <c r="E4" s="4"/>
    </row>
    <row r="5" spans="2:5" s="3" customFormat="1" ht="15" customHeight="1">
      <c r="B5" s="14" t="s">
        <v>5</v>
      </c>
      <c r="C5" s="228" t="s">
        <v>6</v>
      </c>
      <c r="D5" s="228"/>
      <c r="E5" s="4"/>
    </row>
    <row r="6" spans="2:5" s="3" customFormat="1" ht="30" customHeight="1">
      <c r="B6" s="97" t="s">
        <v>83</v>
      </c>
      <c r="C6" s="227" t="s">
        <v>84</v>
      </c>
      <c r="D6" s="227"/>
      <c r="E6" s="4"/>
    </row>
    <row r="7" spans="2:6" s="3" customFormat="1" ht="15" customHeight="1">
      <c r="B7" s="98" t="s">
        <v>85</v>
      </c>
      <c r="C7" s="227" t="s">
        <v>86</v>
      </c>
      <c r="D7" s="227"/>
      <c r="E7" s="4"/>
      <c r="F7" s="99" t="str">
        <f>LEFT(TRIM(C7),3)</f>
        <v>220</v>
      </c>
    </row>
    <row r="8" spans="2:6" s="3" customFormat="1" ht="15" customHeight="1">
      <c r="B8" s="15" t="s">
        <v>7</v>
      </c>
      <c r="C8" s="100" t="s">
        <v>8</v>
      </c>
      <c r="D8" s="19" t="s">
        <v>9</v>
      </c>
      <c r="E8" s="4"/>
      <c r="F8" s="99" t="str">
        <f>IF(OR(OR(F7="210",F7="110"),F7="310"),"V","K")</f>
        <v>K</v>
      </c>
    </row>
    <row r="9" spans="2:6" s="3" customFormat="1" ht="15" customHeight="1">
      <c r="B9" s="40" t="s">
        <v>87</v>
      </c>
      <c r="C9" s="101"/>
      <c r="D9" s="102"/>
      <c r="E9" s="4"/>
      <c r="F9" s="103">
        <f>IF($F$8="K",3.4,2.2)</f>
        <v>3.4</v>
      </c>
    </row>
    <row r="10" spans="2:6" s="3" customFormat="1" ht="15" customHeight="1">
      <c r="B10" s="14" t="s">
        <v>12</v>
      </c>
      <c r="C10" s="104"/>
      <c r="D10" s="105"/>
      <c r="E10" s="4"/>
      <c r="F10" s="103">
        <f>IF($F$8="K",3,2.3)</f>
        <v>3</v>
      </c>
    </row>
    <row r="11" spans="2:5" s="3" customFormat="1" ht="15" customHeight="1">
      <c r="B11" s="14" t="s">
        <v>13</v>
      </c>
      <c r="C11" s="104"/>
      <c r="D11" s="106"/>
      <c r="E11" s="4"/>
    </row>
    <row r="12" spans="2:5" s="3" customFormat="1" ht="15" customHeight="1">
      <c r="B12" s="67" t="s">
        <v>14</v>
      </c>
      <c r="C12" s="107"/>
      <c r="D12" s="108"/>
      <c r="E12" s="4"/>
    </row>
    <row r="13" spans="2:5" s="3" customFormat="1" ht="15" customHeight="1">
      <c r="B13" s="98" t="s">
        <v>88</v>
      </c>
      <c r="C13" s="109"/>
      <c r="D13" s="106"/>
      <c r="E13" s="4"/>
    </row>
    <row r="14" spans="2:5" s="3" customFormat="1" ht="15" customHeight="1">
      <c r="B14" s="14" t="s">
        <v>89</v>
      </c>
      <c r="C14" s="104"/>
      <c r="D14" s="96"/>
      <c r="E14" s="4"/>
    </row>
    <row r="15" spans="2:5" s="3" customFormat="1" ht="15" customHeight="1">
      <c r="B15" s="14" t="s">
        <v>90</v>
      </c>
      <c r="C15" s="34"/>
      <c r="D15" s="106"/>
      <c r="E15" s="4"/>
    </row>
    <row r="16" spans="2:5" s="3" customFormat="1" ht="15" customHeight="1">
      <c r="B16" s="14" t="s">
        <v>91</v>
      </c>
      <c r="C16" s="36"/>
      <c r="D16" s="106"/>
      <c r="E16" s="4"/>
    </row>
    <row r="17" spans="2:5" s="3" customFormat="1" ht="15" customHeight="1">
      <c r="B17" s="14" t="s">
        <v>92</v>
      </c>
      <c r="C17" s="36"/>
      <c r="D17" s="106"/>
      <c r="E17" s="4"/>
    </row>
    <row r="18" spans="2:8" s="3" customFormat="1" ht="12.75" customHeight="1" hidden="1">
      <c r="B18" s="14"/>
      <c r="C18" s="35"/>
      <c r="D18" s="106"/>
      <c r="E18" s="4"/>
      <c r="H18" s="110" t="s">
        <v>93</v>
      </c>
    </row>
    <row r="19" spans="2:5" s="3" customFormat="1" ht="12.75" customHeight="1" hidden="1">
      <c r="B19" s="14"/>
      <c r="C19" s="35"/>
      <c r="D19" s="106"/>
      <c r="E19" s="4"/>
    </row>
    <row r="20" spans="2:5" s="3" customFormat="1" ht="12.75" customHeight="1" hidden="1">
      <c r="B20" s="14"/>
      <c r="C20" s="55"/>
      <c r="D20" s="54"/>
      <c r="E20" s="4"/>
    </row>
    <row r="21" spans="2:5" s="3" customFormat="1" ht="12.75" customHeight="1" hidden="1">
      <c r="B21" s="14"/>
      <c r="C21" s="35"/>
      <c r="D21" s="106"/>
      <c r="E21" s="4"/>
    </row>
    <row r="22" spans="2:5" s="3" customFormat="1" ht="12.75" customHeight="1" hidden="1">
      <c r="B22" s="25"/>
      <c r="C22" s="49"/>
      <c r="D22" s="111"/>
      <c r="E22" s="4"/>
    </row>
    <row r="23" spans="2:5" s="3" customFormat="1" ht="5.25" customHeight="1">
      <c r="B23" s="28"/>
      <c r="C23" s="29"/>
      <c r="D23" s="112"/>
      <c r="E23" s="4"/>
    </row>
    <row r="24" spans="2:5" s="3" customFormat="1" ht="15" customHeight="1">
      <c r="B24" s="31" t="s">
        <v>24</v>
      </c>
      <c r="C24" s="32">
        <f>SUM(C25:C28,C31:C32)</f>
        <v>0</v>
      </c>
      <c r="D24" s="113"/>
      <c r="E24" s="4"/>
    </row>
    <row r="25" spans="2:5" s="3" customFormat="1" ht="15" customHeight="1">
      <c r="B25" s="14" t="s">
        <v>25</v>
      </c>
      <c r="C25" s="114"/>
      <c r="D25" s="106"/>
      <c r="E25" s="4"/>
    </row>
    <row r="26" spans="2:5" s="3" customFormat="1" ht="15" customHeight="1">
      <c r="B26" s="14" t="s">
        <v>26</v>
      </c>
      <c r="C26" s="115"/>
      <c r="D26" s="106"/>
      <c r="E26" s="4"/>
    </row>
    <row r="27" spans="2:5" s="3" customFormat="1" ht="15" customHeight="1">
      <c r="B27" s="14" t="s">
        <v>27</v>
      </c>
      <c r="C27" s="115"/>
      <c r="D27" s="106"/>
      <c r="E27" s="4"/>
    </row>
    <row r="28" spans="2:5" s="3" customFormat="1" ht="15" customHeight="1">
      <c r="B28" s="14" t="s">
        <v>28</v>
      </c>
      <c r="C28" s="115"/>
      <c r="D28" s="106"/>
      <c r="E28" s="4"/>
    </row>
    <row r="29" spans="2:5" s="3" customFormat="1" ht="15" customHeight="1">
      <c r="B29" s="14" t="s">
        <v>94</v>
      </c>
      <c r="C29" s="116"/>
      <c r="D29" s="117"/>
      <c r="E29" s="4"/>
    </row>
    <row r="30" spans="2:5" s="3" customFormat="1" ht="15" customHeight="1">
      <c r="B30" s="14" t="s">
        <v>95</v>
      </c>
      <c r="C30" s="116"/>
      <c r="D30" s="117"/>
      <c r="E30" s="4"/>
    </row>
    <row r="31" spans="2:5" s="3" customFormat="1" ht="15" customHeight="1">
      <c r="B31" s="118"/>
      <c r="C31" s="36"/>
      <c r="D31" s="106"/>
      <c r="E31" s="4"/>
    </row>
    <row r="32" spans="2:5" s="3" customFormat="1" ht="15" customHeight="1">
      <c r="B32" s="118"/>
      <c r="C32" s="36"/>
      <c r="D32" s="106"/>
      <c r="E32" s="4"/>
    </row>
    <row r="33" spans="2:5" s="3" customFormat="1" ht="12.75" customHeight="1" hidden="1">
      <c r="B33" s="14"/>
      <c r="C33" s="48"/>
      <c r="D33" s="106"/>
      <c r="E33" s="4"/>
    </row>
    <row r="34" spans="2:5" s="3" customFormat="1" ht="12.75" customHeight="1" hidden="1">
      <c r="B34" s="25"/>
      <c r="C34" s="49"/>
      <c r="D34" s="111"/>
      <c r="E34" s="4"/>
    </row>
    <row r="35" spans="2:5" s="3" customFormat="1" ht="15" customHeight="1">
      <c r="B35" s="28"/>
      <c r="C35" s="119" t="s">
        <v>96</v>
      </c>
      <c r="D35" s="120" t="s">
        <v>97</v>
      </c>
      <c r="E35" s="4"/>
    </row>
    <row r="36" spans="2:5" s="3" customFormat="1" ht="15" customHeight="1">
      <c r="B36" s="31" t="s">
        <v>31</v>
      </c>
      <c r="C36" s="32">
        <f>SUM(E40:E50)</f>
        <v>0</v>
      </c>
      <c r="D36" s="113"/>
      <c r="E36" s="4"/>
    </row>
    <row r="37" spans="2:5" s="3" customFormat="1" ht="12.75" customHeight="1" hidden="1">
      <c r="B37" s="52"/>
      <c r="C37" s="121"/>
      <c r="D37" s="37"/>
      <c r="E37" s="122"/>
    </row>
    <row r="38" spans="2:5" s="3" customFormat="1" ht="12.75" customHeight="1" hidden="1">
      <c r="B38" s="52"/>
      <c r="C38" s="35"/>
      <c r="D38" s="37"/>
      <c r="E38" s="122"/>
    </row>
    <row r="39" spans="2:5" s="3" customFormat="1" ht="12.75" customHeight="1" hidden="1">
      <c r="B39" s="52"/>
      <c r="C39" s="35"/>
      <c r="D39" s="37"/>
      <c r="E39" s="122"/>
    </row>
    <row r="40" spans="2:6" s="3" customFormat="1" ht="15" customHeight="1">
      <c r="B40" s="14" t="s">
        <v>32</v>
      </c>
      <c r="C40" s="35">
        <f>0.02*(C24-C25)</f>
        <v>0</v>
      </c>
      <c r="D40" s="37"/>
      <c r="E40" s="122">
        <f>IF(ISBLANK(D40),C40,D40)</f>
        <v>0</v>
      </c>
      <c r="F40" s="9" t="s">
        <v>33</v>
      </c>
    </row>
    <row r="41" spans="2:5" s="3" customFormat="1" ht="15" customHeight="1">
      <c r="B41" s="14" t="s">
        <v>34</v>
      </c>
      <c r="C41" s="35">
        <f>0.035*(C24-C25)</f>
        <v>0</v>
      </c>
      <c r="D41" s="37"/>
      <c r="E41" s="122">
        <f>IF(ISBLANK(D41),C41,D41)</f>
        <v>0</v>
      </c>
    </row>
    <row r="42" spans="2:6" s="3" customFormat="1" ht="15" customHeight="1">
      <c r="B42" s="14" t="s">
        <v>35</v>
      </c>
      <c r="C42" s="35"/>
      <c r="D42" s="37"/>
      <c r="E42" s="122">
        <f>IF(ISBLANK(D42),C42,D42)</f>
        <v>0</v>
      </c>
      <c r="F42" s="9" t="s">
        <v>33</v>
      </c>
    </row>
    <row r="43" spans="2:5" s="3" customFormat="1" ht="15" customHeight="1">
      <c r="B43" s="14" t="s">
        <v>36</v>
      </c>
      <c r="C43" s="35">
        <f>C15*C16*C17/1000</f>
        <v>0</v>
      </c>
      <c r="D43" s="54"/>
      <c r="E43" s="122">
        <f>C43</f>
        <v>0</v>
      </c>
    </row>
    <row r="44" spans="2:5" s="3" customFormat="1" ht="15" customHeight="1">
      <c r="B44" s="14" t="s">
        <v>37</v>
      </c>
      <c r="C44" s="35">
        <f>0.02*(C24-C25)</f>
        <v>0</v>
      </c>
      <c r="D44" s="37"/>
      <c r="E44" s="122">
        <f>IF(ISBLANK(D44),C44,D44)</f>
        <v>0</v>
      </c>
    </row>
    <row r="45" spans="2:5" s="3" customFormat="1" ht="15" customHeight="1">
      <c r="B45" s="14" t="s">
        <v>38</v>
      </c>
      <c r="C45" s="36"/>
      <c r="D45" s="54"/>
      <c r="E45" s="122">
        <f>C45</f>
        <v>0</v>
      </c>
    </row>
    <row r="46" spans="2:5" s="3" customFormat="1" ht="15" customHeight="1">
      <c r="B46" s="14" t="s">
        <v>39</v>
      </c>
      <c r="C46" s="35">
        <f>0.02*(C24-C25)</f>
        <v>0</v>
      </c>
      <c r="D46" s="37"/>
      <c r="E46" s="122">
        <f>IF(ISBLANK(D46),C46,D46)</f>
        <v>0</v>
      </c>
    </row>
    <row r="47" spans="2:7" s="3" customFormat="1" ht="15" customHeight="1">
      <c r="B47" s="14" t="s">
        <v>40</v>
      </c>
      <c r="C47" s="35">
        <f>F47+G47</f>
        <v>0</v>
      </c>
      <c r="D47" s="37"/>
      <c r="E47" s="123">
        <f>IF(ISBLANK(D47),C47,D47)</f>
        <v>0</v>
      </c>
      <c r="F47" s="58">
        <f>IF(C13&gt;2,5+(C13-2)*1,IF(C13&gt;0.5,5,IF(C13&gt;0,2,0)))</f>
        <v>0</v>
      </c>
      <c r="G47" s="124">
        <f>0.55*C14</f>
        <v>0</v>
      </c>
    </row>
    <row r="48" spans="2:5" s="3" customFormat="1" ht="15" customHeight="1">
      <c r="B48" s="14" t="s">
        <v>41</v>
      </c>
      <c r="C48" s="36"/>
      <c r="D48" s="125"/>
      <c r="E48" s="122">
        <f>C48</f>
        <v>0</v>
      </c>
    </row>
    <row r="49" spans="2:5" s="3" customFormat="1" ht="15" customHeight="1">
      <c r="B49" s="14" t="s">
        <v>42</v>
      </c>
      <c r="C49" s="36"/>
      <c r="D49" s="125"/>
      <c r="E49" s="122">
        <f>C49</f>
        <v>0</v>
      </c>
    </row>
    <row r="50" spans="2:5" s="3" customFormat="1" ht="15" customHeight="1">
      <c r="B50" s="38"/>
      <c r="C50" s="36"/>
      <c r="D50" s="126"/>
      <c r="E50" s="122">
        <f>C50</f>
        <v>0</v>
      </c>
    </row>
    <row r="51" spans="2:5" s="3" customFormat="1" ht="5.25" customHeight="1">
      <c r="B51" s="28"/>
      <c r="C51" s="29"/>
      <c r="D51" s="112"/>
      <c r="E51" s="4"/>
    </row>
    <row r="52" spans="2:5" s="3" customFormat="1" ht="15" customHeight="1">
      <c r="B52" s="31" t="s">
        <v>44</v>
      </c>
      <c r="C52" s="32">
        <f>SUM(E53:E58)+SUM(E60:E69)</f>
        <v>0</v>
      </c>
      <c r="D52" s="113"/>
      <c r="E52" s="4"/>
    </row>
    <row r="53" spans="2:6" s="3" customFormat="1" ht="15" customHeight="1">
      <c r="B53" s="14" t="s">
        <v>45</v>
      </c>
      <c r="C53" s="121">
        <f>0.05*(C24-C25)</f>
        <v>0</v>
      </c>
      <c r="D53" s="37"/>
      <c r="E53" s="122">
        <f>IF(ISBLANK(D53),C53,D53)</f>
        <v>0</v>
      </c>
      <c r="F53" s="9" t="s">
        <v>33</v>
      </c>
    </row>
    <row r="54" spans="2:6" s="3" customFormat="1" ht="17.25" customHeight="1">
      <c r="B54" s="59" t="s">
        <v>98</v>
      </c>
      <c r="C54" s="127"/>
      <c r="D54" s="128"/>
      <c r="E54" s="4">
        <f>C54</f>
        <v>0</v>
      </c>
      <c r="F54" s="58">
        <f>C24+C36+C53+SUM(C55:C58,C60:C69)</f>
        <v>0</v>
      </c>
    </row>
    <row r="55" spans="2:6" s="3" customFormat="1" ht="15" customHeight="1">
      <c r="B55" s="14" t="s">
        <v>48</v>
      </c>
      <c r="C55" s="35">
        <f>F55*0.92/100</f>
        <v>0</v>
      </c>
      <c r="D55" s="37"/>
      <c r="E55" s="122">
        <f>IF(ISBLANK(D55),C55,D55)</f>
        <v>0</v>
      </c>
      <c r="F55" s="129">
        <f>C28+C32+C27</f>
        <v>0</v>
      </c>
    </row>
    <row r="56" spans="2:5" s="3" customFormat="1" ht="15" customHeight="1">
      <c r="B56" s="14" t="s">
        <v>49</v>
      </c>
      <c r="C56" s="36"/>
      <c r="D56" s="125"/>
      <c r="E56" s="122">
        <f>C56</f>
        <v>0</v>
      </c>
    </row>
    <row r="57" spans="2:5" s="3" customFormat="1" ht="15" customHeight="1">
      <c r="B57" s="14" t="s">
        <v>50</v>
      </c>
      <c r="C57" s="36"/>
      <c r="D57" s="125"/>
      <c r="E57" s="122">
        <f>C57</f>
        <v>0</v>
      </c>
    </row>
    <row r="58" spans="2:5" s="3" customFormat="1" ht="15" customHeight="1">
      <c r="B58" s="14" t="s">
        <v>51</v>
      </c>
      <c r="C58" s="36"/>
      <c r="D58" s="125"/>
      <c r="E58" s="122">
        <f>C58</f>
        <v>0</v>
      </c>
    </row>
    <row r="59" spans="2:5" s="3" customFormat="1" ht="15" customHeight="1">
      <c r="B59" s="64" t="s">
        <v>52</v>
      </c>
      <c r="C59" s="65">
        <f>E62+E60+E61</f>
        <v>0</v>
      </c>
      <c r="D59" s="126"/>
      <c r="E59" s="4">
        <f>C59</f>
        <v>0</v>
      </c>
    </row>
    <row r="60" spans="2:5" s="3" customFormat="1" ht="15" customHeight="1">
      <c r="B60" s="14" t="s">
        <v>53</v>
      </c>
      <c r="C60" s="130">
        <f>(C10*3.05)+(D10*2)+(C10)*1</f>
        <v>0</v>
      </c>
      <c r="D60" s="37"/>
      <c r="E60" s="122">
        <f>IF(ISBLANK(D60),C60,D60)</f>
        <v>0</v>
      </c>
    </row>
    <row r="61" spans="2:5" s="3" customFormat="1" ht="15" customHeight="1">
      <c r="B61" s="14" t="s">
        <v>54</v>
      </c>
      <c r="C61" s="36"/>
      <c r="D61" s="125"/>
      <c r="E61" s="122">
        <f>C61</f>
        <v>0</v>
      </c>
    </row>
    <row r="62" spans="2:5" s="3" customFormat="1" ht="15" customHeight="1">
      <c r="B62" s="14" t="s">
        <v>55</v>
      </c>
      <c r="C62" s="35">
        <f>IF(C9&gt;0,IF(C9&gt;0.1,20*(C9-0.1)+3.5,3.5),0)</f>
        <v>0</v>
      </c>
      <c r="D62" s="37"/>
      <c r="E62" s="122">
        <f>IF(ISBLANK(D62),C62,D62)</f>
        <v>0</v>
      </c>
    </row>
    <row r="63" spans="2:5" s="3" customFormat="1" ht="15" customHeight="1">
      <c r="B63" s="14" t="s">
        <v>56</v>
      </c>
      <c r="C63" s="121">
        <f>IF(C9&gt;0,IF(C9&gt;0.1,F9*10*(C9-0.1)+F9,F9),0)</f>
        <v>0</v>
      </c>
      <c r="D63" s="37"/>
      <c r="E63" s="122">
        <f>IF(ISBLANK(D63),C63,D63)</f>
        <v>0</v>
      </c>
    </row>
    <row r="64" spans="2:5" s="3" customFormat="1" ht="15" customHeight="1">
      <c r="B64" s="14" t="s">
        <v>57</v>
      </c>
      <c r="C64" s="35">
        <f>IF(C9&gt;0,IF(C9&gt;0.1,F10*10*(C9-0.1)+4.5,4.5),0)</f>
        <v>0</v>
      </c>
      <c r="D64" s="37"/>
      <c r="E64" s="122">
        <f>IF(ISBLANK(D64),C64,D64)</f>
        <v>0</v>
      </c>
    </row>
    <row r="65" spans="2:5" s="3" customFormat="1" ht="15" customHeight="1">
      <c r="B65" s="67" t="s">
        <v>58</v>
      </c>
      <c r="C65" s="36"/>
      <c r="D65" s="125"/>
      <c r="E65" s="122">
        <f>C65</f>
        <v>0</v>
      </c>
    </row>
    <row r="66" spans="2:5" s="3" customFormat="1" ht="15" customHeight="1">
      <c r="B66" s="14" t="s">
        <v>59</v>
      </c>
      <c r="C66" s="36"/>
      <c r="D66" s="125"/>
      <c r="E66" s="122">
        <f>C66</f>
        <v>0</v>
      </c>
    </row>
    <row r="67" spans="2:5" s="3" customFormat="1" ht="15" customHeight="1">
      <c r="B67" s="67" t="s">
        <v>60</v>
      </c>
      <c r="C67" s="36"/>
      <c r="D67" s="125"/>
      <c r="E67" s="122">
        <f>C67</f>
        <v>0</v>
      </c>
    </row>
    <row r="68" spans="2:5" s="3" customFormat="1" ht="15" customHeight="1">
      <c r="B68" s="118"/>
      <c r="C68" s="36"/>
      <c r="D68" s="125"/>
      <c r="E68" s="122">
        <f>C68</f>
        <v>0</v>
      </c>
    </row>
    <row r="69" spans="2:5" s="3" customFormat="1" ht="12.75" customHeight="1" hidden="1">
      <c r="B69" s="131"/>
      <c r="C69" s="132"/>
      <c r="D69" s="126"/>
      <c r="E69" s="122">
        <f>C69</f>
        <v>0</v>
      </c>
    </row>
    <row r="70" spans="2:5" s="3" customFormat="1" ht="9" customHeight="1">
      <c r="B70" s="68"/>
      <c r="C70" s="133"/>
      <c r="D70" s="134"/>
      <c r="E70" s="4"/>
    </row>
    <row r="71" spans="2:6" s="3" customFormat="1" ht="15" customHeight="1">
      <c r="B71" s="40" t="s">
        <v>62</v>
      </c>
      <c r="C71" s="70">
        <f>C72-C25-C26-E59-E53-E57-E58-E54-E55</f>
        <v>0</v>
      </c>
      <c r="D71" s="102"/>
      <c r="E71" s="4"/>
      <c r="F71" s="9" t="s">
        <v>33</v>
      </c>
    </row>
    <row r="72" spans="2:5" s="3" customFormat="1" ht="15" customHeight="1">
      <c r="B72" s="71" t="s">
        <v>99</v>
      </c>
      <c r="C72" s="65">
        <f>C24+C36+C52</f>
        <v>0</v>
      </c>
      <c r="D72" s="135"/>
      <c r="E72" s="4"/>
    </row>
  </sheetData>
  <mergeCells count="4">
    <mergeCell ref="C4:D4"/>
    <mergeCell ref="C5:D5"/>
    <mergeCell ref="C6:D6"/>
    <mergeCell ref="C7:D7"/>
  </mergeCells>
  <printOptions horizontalCentered="1"/>
  <pageMargins left="0.4724409448818898" right="0.31496062992125984" top="0.4330708661417323" bottom="0.4724409448818898" header="0.5118110236220472" footer="0.5118110236220472"/>
  <pageSetup fitToHeight="1" fitToWidth="1" horizontalDpi="600" verticalDpi="600" orientation="portrait" paperSize="9" scale="89" r:id="rId1"/>
  <headerFooter alignWithMargins="0">
    <oddFooter>&amp;C&amp;P z &amp;N&amp;RSO_04_4_2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D1">
      <selection activeCell="H35" sqref="H35"/>
    </sheetView>
  </sheetViews>
  <sheetFormatPr defaultColWidth="9.140625" defaultRowHeight="12.75" customHeight="1"/>
  <cols>
    <col min="1" max="1" width="15.7109375" style="72" customWidth="1"/>
    <col min="2" max="2" width="14.00390625" style="72" customWidth="1"/>
    <col min="3" max="3" width="47.00390625" style="72" customWidth="1"/>
    <col min="4" max="4" width="34.140625" style="72" customWidth="1"/>
    <col min="5" max="5" width="13.7109375" style="72" customWidth="1"/>
    <col min="6" max="6" width="7.00390625" style="72" customWidth="1"/>
    <col min="7" max="7" width="12.57421875" style="72" customWidth="1"/>
    <col min="8" max="8" width="14.28125" style="72" customWidth="1"/>
    <col min="9" max="16384" width="9.00390625" style="3" customWidth="1"/>
  </cols>
  <sheetData>
    <row r="1" spans="1:8" s="72" customFormat="1" ht="30" customHeight="1">
      <c r="A1" s="73" t="s">
        <v>100</v>
      </c>
      <c r="B1" s="136"/>
      <c r="C1" s="136"/>
      <c r="D1" s="179"/>
      <c r="E1" s="180"/>
      <c r="F1" s="181"/>
      <c r="G1" s="181"/>
      <c r="H1" s="182"/>
    </row>
    <row r="2" spans="1:8" s="72" customFormat="1" ht="30" customHeight="1">
      <c r="A2" s="137" t="s">
        <v>101</v>
      </c>
      <c r="B2" s="138" t="s">
        <v>4</v>
      </c>
      <c r="C2" s="139"/>
      <c r="D2" s="183"/>
      <c r="E2" s="184" t="s">
        <v>102</v>
      </c>
      <c r="F2" s="173" t="s">
        <v>9</v>
      </c>
      <c r="G2" s="185"/>
      <c r="H2" s="186"/>
    </row>
    <row r="3" spans="1:8" s="72" customFormat="1" ht="15" customHeight="1">
      <c r="A3" s="137" t="s">
        <v>103</v>
      </c>
      <c r="B3" s="230" t="s">
        <v>6</v>
      </c>
      <c r="C3" s="230"/>
      <c r="D3" s="183"/>
      <c r="E3" s="184" t="s">
        <v>104</v>
      </c>
      <c r="F3" s="173" t="s">
        <v>8</v>
      </c>
      <c r="G3" s="187"/>
      <c r="H3" s="188"/>
    </row>
    <row r="4" spans="1:8" s="72" customFormat="1" ht="15" customHeight="1">
      <c r="A4" s="137" t="s">
        <v>10</v>
      </c>
      <c r="B4" s="230" t="s">
        <v>11</v>
      </c>
      <c r="C4" s="230"/>
      <c r="D4" s="183"/>
      <c r="E4" s="173"/>
      <c r="F4" s="173"/>
      <c r="G4" s="187"/>
      <c r="H4" s="189"/>
    </row>
    <row r="5" spans="1:8" s="72" customFormat="1" ht="15" customHeight="1">
      <c r="A5" s="137" t="s">
        <v>105</v>
      </c>
      <c r="B5" s="230" t="s">
        <v>106</v>
      </c>
      <c r="C5" s="230"/>
      <c r="D5" s="183"/>
      <c r="E5" s="184" t="s">
        <v>107</v>
      </c>
      <c r="F5" s="173" t="s">
        <v>108</v>
      </c>
      <c r="G5" s="185"/>
      <c r="H5" s="189"/>
    </row>
    <row r="6" spans="1:8" s="72" customFormat="1" ht="15" customHeight="1">
      <c r="A6" s="137" t="s">
        <v>109</v>
      </c>
      <c r="B6" s="138" t="s">
        <v>106</v>
      </c>
      <c r="C6" s="139"/>
      <c r="D6" s="183"/>
      <c r="E6" s="184" t="s">
        <v>110</v>
      </c>
      <c r="F6" s="173" t="s">
        <v>111</v>
      </c>
      <c r="G6" s="185"/>
      <c r="H6" s="189"/>
    </row>
    <row r="7" spans="1:8" s="72" customFormat="1" ht="3" customHeight="1">
      <c r="A7" s="141"/>
      <c r="B7" s="139"/>
      <c r="C7" s="139"/>
      <c r="D7" s="190"/>
      <c r="E7" s="185"/>
      <c r="F7" s="185"/>
      <c r="G7" s="185"/>
      <c r="H7" s="191"/>
    </row>
    <row r="8" spans="1:8" s="72" customFormat="1" ht="30" customHeight="1">
      <c r="A8" s="142" t="s">
        <v>112</v>
      </c>
      <c r="B8" s="143" t="s">
        <v>113</v>
      </c>
      <c r="C8" s="152" t="s">
        <v>114</v>
      </c>
      <c r="D8" s="192" t="s">
        <v>115</v>
      </c>
      <c r="E8" s="143" t="s">
        <v>116</v>
      </c>
      <c r="F8" s="143" t="s">
        <v>117</v>
      </c>
      <c r="G8" s="143" t="s">
        <v>118</v>
      </c>
      <c r="H8" s="193" t="s">
        <v>119</v>
      </c>
    </row>
    <row r="9" spans="1:8" s="72" customFormat="1" ht="15" customHeight="1">
      <c r="A9" s="144"/>
      <c r="B9" s="145" t="s">
        <v>120</v>
      </c>
      <c r="C9" s="145" t="s">
        <v>121</v>
      </c>
      <c r="D9" s="194"/>
      <c r="E9" s="146"/>
      <c r="F9" s="146"/>
      <c r="G9" s="146"/>
      <c r="H9" s="195"/>
    </row>
    <row r="10" spans="1:8" s="72" customFormat="1" ht="15" customHeight="1">
      <c r="A10" s="144"/>
      <c r="B10" s="145" t="s">
        <v>122</v>
      </c>
      <c r="C10" s="145" t="s">
        <v>123</v>
      </c>
      <c r="D10" s="194"/>
      <c r="E10" s="146"/>
      <c r="F10" s="146"/>
      <c r="G10" s="146"/>
      <c r="H10" s="195"/>
    </row>
    <row r="11" spans="1:8" s="72" customFormat="1" ht="15" customHeight="1">
      <c r="A11" s="144" t="s">
        <v>124</v>
      </c>
      <c r="B11" s="146" t="s">
        <v>125</v>
      </c>
      <c r="C11" s="146" t="s">
        <v>126</v>
      </c>
      <c r="D11" s="194"/>
      <c r="E11" s="147">
        <v>2002</v>
      </c>
      <c r="F11" s="146" t="s">
        <v>127</v>
      </c>
      <c r="G11" s="148"/>
      <c r="H11" s="196"/>
    </row>
    <row r="12" spans="1:8" s="72" customFormat="1" ht="15" customHeight="1">
      <c r="A12" s="144" t="s">
        <v>128</v>
      </c>
      <c r="B12" s="146" t="s">
        <v>125</v>
      </c>
      <c r="C12" s="146" t="s">
        <v>129</v>
      </c>
      <c r="D12" s="194"/>
      <c r="E12" s="147">
        <v>0.255</v>
      </c>
      <c r="F12" s="146" t="s">
        <v>130</v>
      </c>
      <c r="G12" s="148"/>
      <c r="H12" s="196"/>
    </row>
    <row r="13" spans="1:8" s="72" customFormat="1" ht="15" customHeight="1">
      <c r="A13" s="144" t="s">
        <v>131</v>
      </c>
      <c r="B13" s="146" t="s">
        <v>125</v>
      </c>
      <c r="C13" s="146" t="s">
        <v>132</v>
      </c>
      <c r="D13" s="194"/>
      <c r="E13" s="147">
        <v>0.769</v>
      </c>
      <c r="F13" s="146" t="s">
        <v>130</v>
      </c>
      <c r="G13" s="148"/>
      <c r="H13" s="196"/>
    </row>
    <row r="14" spans="1:8" s="72" customFormat="1" ht="15" customHeight="1">
      <c r="A14" s="144" t="s">
        <v>133</v>
      </c>
      <c r="B14" s="146" t="s">
        <v>125</v>
      </c>
      <c r="C14" s="146" t="s">
        <v>134</v>
      </c>
      <c r="D14" s="194"/>
      <c r="E14" s="147">
        <v>0.8</v>
      </c>
      <c r="F14" s="146" t="s">
        <v>130</v>
      </c>
      <c r="G14" s="148"/>
      <c r="H14" s="196"/>
    </row>
    <row r="15" spans="1:8" s="72" customFormat="1" ht="15" customHeight="1">
      <c r="A15" s="144" t="s">
        <v>135</v>
      </c>
      <c r="B15" s="146" t="s">
        <v>125</v>
      </c>
      <c r="C15" s="146" t="s">
        <v>136</v>
      </c>
      <c r="D15" s="194"/>
      <c r="E15" s="147">
        <v>573</v>
      </c>
      <c r="F15" s="146" t="s">
        <v>127</v>
      </c>
      <c r="G15" s="148"/>
      <c r="H15" s="196"/>
    </row>
    <row r="16" spans="1:8" s="72" customFormat="1" ht="15" customHeight="1">
      <c r="A16" s="144" t="s">
        <v>137</v>
      </c>
      <c r="B16" s="146" t="s">
        <v>125</v>
      </c>
      <c r="C16" s="146" t="s">
        <v>138</v>
      </c>
      <c r="D16" s="194"/>
      <c r="E16" s="147">
        <v>5157</v>
      </c>
      <c r="F16" s="146" t="s">
        <v>127</v>
      </c>
      <c r="G16" s="148"/>
      <c r="H16" s="196"/>
    </row>
    <row r="17" spans="1:8" s="72" customFormat="1" ht="15" customHeight="1">
      <c r="A17" s="144" t="s">
        <v>139</v>
      </c>
      <c r="B17" s="146" t="s">
        <v>125</v>
      </c>
      <c r="C17" s="146" t="s">
        <v>140</v>
      </c>
      <c r="D17" s="194"/>
      <c r="E17" s="147">
        <v>24.3</v>
      </c>
      <c r="F17" s="146" t="s">
        <v>127</v>
      </c>
      <c r="G17" s="148"/>
      <c r="H17" s="196"/>
    </row>
    <row r="18" spans="1:8" s="72" customFormat="1" ht="15" customHeight="1">
      <c r="A18" s="144" t="s">
        <v>141</v>
      </c>
      <c r="B18" s="146" t="s">
        <v>125</v>
      </c>
      <c r="C18" s="146" t="s">
        <v>142</v>
      </c>
      <c r="D18" s="194"/>
      <c r="E18" s="147">
        <v>2024</v>
      </c>
      <c r="F18" s="146" t="s">
        <v>127</v>
      </c>
      <c r="G18" s="148"/>
      <c r="H18" s="196"/>
    </row>
    <row r="19" spans="1:8" s="72" customFormat="1" ht="15" customHeight="1">
      <c r="A19" s="144" t="s">
        <v>143</v>
      </c>
      <c r="B19" s="146" t="s">
        <v>125</v>
      </c>
      <c r="C19" s="146" t="s">
        <v>144</v>
      </c>
      <c r="D19" s="194"/>
      <c r="E19" s="147">
        <v>1890.7</v>
      </c>
      <c r="F19" s="146" t="s">
        <v>127</v>
      </c>
      <c r="G19" s="148"/>
      <c r="H19" s="196"/>
    </row>
    <row r="20" spans="1:8" s="72" customFormat="1" ht="15" customHeight="1">
      <c r="A20" s="144" t="s">
        <v>145</v>
      </c>
      <c r="B20" s="146" t="s">
        <v>125</v>
      </c>
      <c r="C20" s="146" t="s">
        <v>146</v>
      </c>
      <c r="D20" s="194"/>
      <c r="E20" s="147">
        <v>2658.6</v>
      </c>
      <c r="F20" s="146" t="s">
        <v>127</v>
      </c>
      <c r="G20" s="148"/>
      <c r="H20" s="196"/>
    </row>
    <row r="21" spans="1:8" s="72" customFormat="1" ht="15" customHeight="1">
      <c r="A21" s="144" t="s">
        <v>147</v>
      </c>
      <c r="B21" s="146" t="s">
        <v>125</v>
      </c>
      <c r="C21" s="146" t="s">
        <v>148</v>
      </c>
      <c r="D21" s="194"/>
      <c r="E21" s="147">
        <v>1139.4</v>
      </c>
      <c r="F21" s="146" t="s">
        <v>127</v>
      </c>
      <c r="G21" s="148"/>
      <c r="H21" s="196"/>
    </row>
    <row r="22" spans="1:8" s="72" customFormat="1" ht="15" customHeight="1">
      <c r="A22" s="144" t="s">
        <v>149</v>
      </c>
      <c r="B22" s="146" t="s">
        <v>125</v>
      </c>
      <c r="C22" s="146" t="s">
        <v>150</v>
      </c>
      <c r="D22" s="194"/>
      <c r="E22" s="147">
        <v>1.2</v>
      </c>
      <c r="F22" s="146" t="s">
        <v>127</v>
      </c>
      <c r="G22" s="148"/>
      <c r="H22" s="196"/>
    </row>
    <row r="23" spans="1:8" s="72" customFormat="1" ht="15" customHeight="1">
      <c r="A23" s="144" t="s">
        <v>151</v>
      </c>
      <c r="B23" s="146" t="s">
        <v>125</v>
      </c>
      <c r="C23" s="146" t="s">
        <v>152</v>
      </c>
      <c r="D23" s="194"/>
      <c r="E23" s="147">
        <v>41.7</v>
      </c>
      <c r="F23" s="146" t="s">
        <v>127</v>
      </c>
      <c r="G23" s="148"/>
      <c r="H23" s="196"/>
    </row>
    <row r="24" spans="1:8" s="72" customFormat="1" ht="15" customHeight="1">
      <c r="A24" s="144" t="s">
        <v>153</v>
      </c>
      <c r="B24" s="146" t="s">
        <v>125</v>
      </c>
      <c r="C24" s="146" t="s">
        <v>154</v>
      </c>
      <c r="D24" s="194"/>
      <c r="E24" s="147">
        <v>0.02</v>
      </c>
      <c r="F24" s="146" t="s">
        <v>155</v>
      </c>
      <c r="G24" s="148"/>
      <c r="H24" s="196"/>
    </row>
    <row r="25" spans="1:8" s="72" customFormat="1" ht="15" customHeight="1">
      <c r="A25" s="144"/>
      <c r="B25" s="146"/>
      <c r="C25" s="146"/>
      <c r="D25" s="194"/>
      <c r="E25" s="146"/>
      <c r="F25" s="146"/>
      <c r="G25" s="146"/>
      <c r="H25" s="195"/>
    </row>
    <row r="26" spans="1:8" s="72" customFormat="1" ht="15" customHeight="1">
      <c r="A26" s="149"/>
      <c r="B26" s="150"/>
      <c r="C26" s="151" t="s">
        <v>156</v>
      </c>
      <c r="D26" s="197"/>
      <c r="E26" s="198"/>
      <c r="F26" s="198"/>
      <c r="G26" s="198"/>
      <c r="H26" s="199">
        <f>SUM(H9:H25)</f>
        <v>0</v>
      </c>
    </row>
  </sheetData>
  <mergeCells count="3"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&amp;C&amp;P z &amp;N&amp;RSO_04_4_2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D1">
      <selection activeCell="K13" sqref="K13"/>
    </sheetView>
  </sheetViews>
  <sheetFormatPr defaultColWidth="9.140625" defaultRowHeight="12.75" customHeight="1"/>
  <cols>
    <col min="1" max="1" width="16.140625" style="72" customWidth="1"/>
    <col min="2" max="2" width="9.8515625" style="72" customWidth="1"/>
    <col min="3" max="3" width="47.00390625" style="72" customWidth="1"/>
    <col min="4" max="4" width="34.140625" style="72" customWidth="1"/>
    <col min="5" max="5" width="13.7109375" style="72" customWidth="1"/>
    <col min="6" max="6" width="4.57421875" style="72" customWidth="1"/>
    <col min="7" max="7" width="11.00390625" style="72" customWidth="1"/>
    <col min="8" max="8" width="13.421875" style="72" customWidth="1"/>
    <col min="9" max="16384" width="9.00390625" style="3" customWidth="1"/>
  </cols>
  <sheetData>
    <row r="1" spans="1:8" s="72" customFormat="1" ht="30" customHeight="1">
      <c r="A1" s="73" t="s">
        <v>157</v>
      </c>
      <c r="B1" s="136"/>
      <c r="C1" s="136"/>
      <c r="D1" s="179"/>
      <c r="E1" s="180"/>
      <c r="F1" s="181"/>
      <c r="G1" s="181"/>
      <c r="H1" s="182"/>
    </row>
    <row r="2" spans="1:8" s="72" customFormat="1" ht="30" customHeight="1">
      <c r="A2" s="137" t="s">
        <v>101</v>
      </c>
      <c r="B2" s="138" t="s">
        <v>4</v>
      </c>
      <c r="C2" s="139"/>
      <c r="D2" s="183"/>
      <c r="E2" s="184" t="s">
        <v>102</v>
      </c>
      <c r="F2" s="173" t="s">
        <v>9</v>
      </c>
      <c r="G2" s="185"/>
      <c r="H2" s="186"/>
    </row>
    <row r="3" spans="1:8" s="72" customFormat="1" ht="15" customHeight="1">
      <c r="A3" s="137" t="s">
        <v>103</v>
      </c>
      <c r="B3" s="138" t="s">
        <v>6</v>
      </c>
      <c r="C3" s="139"/>
      <c r="D3" s="183"/>
      <c r="E3" s="184" t="s">
        <v>104</v>
      </c>
      <c r="F3" s="173" t="s">
        <v>8</v>
      </c>
      <c r="G3" s="184"/>
      <c r="H3" s="188"/>
    </row>
    <row r="4" spans="1:8" s="72" customFormat="1" ht="15" customHeight="1">
      <c r="A4" s="137" t="s">
        <v>10</v>
      </c>
      <c r="B4" s="138" t="s">
        <v>11</v>
      </c>
      <c r="C4" s="139"/>
      <c r="D4" s="183"/>
      <c r="E4" s="173"/>
      <c r="F4" s="173"/>
      <c r="G4" s="187"/>
      <c r="H4" s="189"/>
    </row>
    <row r="5" spans="1:8" s="72" customFormat="1" ht="15" customHeight="1">
      <c r="A5" s="137" t="s">
        <v>105</v>
      </c>
      <c r="B5" s="138" t="s">
        <v>106</v>
      </c>
      <c r="C5" s="139"/>
      <c r="D5" s="183"/>
      <c r="E5" s="184" t="s">
        <v>107</v>
      </c>
      <c r="F5" s="173" t="s">
        <v>108</v>
      </c>
      <c r="G5" s="185"/>
      <c r="H5" s="189"/>
    </row>
    <row r="6" spans="1:8" s="72" customFormat="1" ht="15" customHeight="1">
      <c r="A6" s="137" t="s">
        <v>109</v>
      </c>
      <c r="B6" s="138" t="s">
        <v>106</v>
      </c>
      <c r="C6" s="139"/>
      <c r="D6" s="183"/>
      <c r="E6" s="184" t="s">
        <v>110</v>
      </c>
      <c r="F6" s="173" t="s">
        <v>111</v>
      </c>
      <c r="G6" s="185"/>
      <c r="H6" s="189"/>
    </row>
    <row r="7" spans="1:8" s="72" customFormat="1" ht="3" customHeight="1">
      <c r="A7" s="141"/>
      <c r="B7" s="139"/>
      <c r="C7" s="139"/>
      <c r="D7" s="190"/>
      <c r="E7" s="185"/>
      <c r="F7" s="185"/>
      <c r="G7" s="185"/>
      <c r="H7" s="191"/>
    </row>
    <row r="8" spans="1:8" s="72" customFormat="1" ht="30" customHeight="1">
      <c r="A8" s="142" t="s">
        <v>112</v>
      </c>
      <c r="B8" s="143" t="s">
        <v>113</v>
      </c>
      <c r="C8" s="152" t="s">
        <v>114</v>
      </c>
      <c r="D8" s="192" t="s">
        <v>115</v>
      </c>
      <c r="E8" s="143" t="s">
        <v>116</v>
      </c>
      <c r="F8" s="143" t="s">
        <v>117</v>
      </c>
      <c r="G8" s="152" t="s">
        <v>118</v>
      </c>
      <c r="H8" s="193" t="s">
        <v>119</v>
      </c>
    </row>
    <row r="9" spans="1:8" s="72" customFormat="1" ht="15" customHeight="1">
      <c r="A9" s="144"/>
      <c r="B9" s="145" t="s">
        <v>120</v>
      </c>
      <c r="C9" s="145" t="s">
        <v>121</v>
      </c>
      <c r="D9" s="194"/>
      <c r="E9" s="146"/>
      <c r="F9" s="146"/>
      <c r="G9" s="146"/>
      <c r="H9" s="195"/>
    </row>
    <row r="10" spans="1:8" s="72" customFormat="1" ht="15" customHeight="1">
      <c r="A10" s="144"/>
      <c r="B10" s="145" t="s">
        <v>122</v>
      </c>
      <c r="C10" s="145" t="s">
        <v>123</v>
      </c>
      <c r="D10" s="194"/>
      <c r="E10" s="146"/>
      <c r="F10" s="146"/>
      <c r="G10" s="146"/>
      <c r="H10" s="195"/>
    </row>
    <row r="11" spans="1:8" s="72" customFormat="1" ht="15" customHeight="1">
      <c r="A11" s="144" t="s">
        <v>158</v>
      </c>
      <c r="B11" s="146" t="s">
        <v>159</v>
      </c>
      <c r="C11" s="146" t="s">
        <v>160</v>
      </c>
      <c r="D11" s="194"/>
      <c r="E11" s="147">
        <v>7</v>
      </c>
      <c r="F11" s="146" t="s">
        <v>155</v>
      </c>
      <c r="G11" s="148"/>
      <c r="H11" s="196"/>
    </row>
    <row r="12" spans="1:8" s="72" customFormat="1" ht="15" customHeight="1">
      <c r="A12" s="144" t="s">
        <v>161</v>
      </c>
      <c r="B12" s="146" t="s">
        <v>159</v>
      </c>
      <c r="C12" s="146" t="s">
        <v>162</v>
      </c>
      <c r="D12" s="194"/>
      <c r="E12" s="147">
        <v>3</v>
      </c>
      <c r="F12" s="146" t="s">
        <v>155</v>
      </c>
      <c r="G12" s="148"/>
      <c r="H12" s="196"/>
    </row>
    <row r="13" spans="1:8" s="72" customFormat="1" ht="15" customHeight="1">
      <c r="A13" s="144" t="s">
        <v>163</v>
      </c>
      <c r="B13" s="146" t="s">
        <v>159</v>
      </c>
      <c r="C13" s="146" t="s">
        <v>164</v>
      </c>
      <c r="D13" s="194"/>
      <c r="E13" s="147">
        <v>0.12</v>
      </c>
      <c r="F13" s="146" t="s">
        <v>165</v>
      </c>
      <c r="G13" s="148"/>
      <c r="H13" s="196"/>
    </row>
    <row r="14" spans="1:8" s="72" customFormat="1" ht="15" customHeight="1">
      <c r="A14" s="144" t="s">
        <v>166</v>
      </c>
      <c r="B14" s="146" t="s">
        <v>159</v>
      </c>
      <c r="C14" s="146" t="s">
        <v>167</v>
      </c>
      <c r="D14" s="194"/>
      <c r="E14" s="147">
        <v>1</v>
      </c>
      <c r="F14" s="146" t="s">
        <v>155</v>
      </c>
      <c r="G14" s="148"/>
      <c r="H14" s="196"/>
    </row>
    <row r="15" spans="1:8" s="72" customFormat="1" ht="15" customHeight="1">
      <c r="A15" s="144" t="s">
        <v>168</v>
      </c>
      <c r="B15" s="146" t="s">
        <v>159</v>
      </c>
      <c r="C15" s="146" t="s">
        <v>169</v>
      </c>
      <c r="D15" s="194" t="s">
        <v>170</v>
      </c>
      <c r="E15" s="147">
        <v>3</v>
      </c>
      <c r="F15" s="146" t="s">
        <v>155</v>
      </c>
      <c r="G15" s="148"/>
      <c r="H15" s="196"/>
    </row>
    <row r="16" spans="1:8" s="72" customFormat="1" ht="15" customHeight="1">
      <c r="A16" s="144" t="s">
        <v>171</v>
      </c>
      <c r="B16" s="146" t="s">
        <v>159</v>
      </c>
      <c r="C16" s="146" t="s">
        <v>172</v>
      </c>
      <c r="D16" s="194" t="s">
        <v>173</v>
      </c>
      <c r="E16" s="147">
        <v>1</v>
      </c>
      <c r="F16" s="146" t="s">
        <v>174</v>
      </c>
      <c r="G16" s="148"/>
      <c r="H16" s="196"/>
    </row>
    <row r="17" spans="1:8" s="72" customFormat="1" ht="15" customHeight="1">
      <c r="A17" s="144" t="s">
        <v>175</v>
      </c>
      <c r="B17" s="146" t="s">
        <v>159</v>
      </c>
      <c r="C17" s="146" t="s">
        <v>176</v>
      </c>
      <c r="D17" s="194" t="s">
        <v>177</v>
      </c>
      <c r="E17" s="147">
        <v>3</v>
      </c>
      <c r="F17" s="146" t="s">
        <v>155</v>
      </c>
      <c r="G17" s="148"/>
      <c r="H17" s="196"/>
    </row>
    <row r="18" spans="1:8" s="72" customFormat="1" ht="15" customHeight="1">
      <c r="A18" s="144" t="s">
        <v>178</v>
      </c>
      <c r="B18" s="146" t="s">
        <v>159</v>
      </c>
      <c r="C18" s="146" t="s">
        <v>179</v>
      </c>
      <c r="D18" s="194" t="s">
        <v>180</v>
      </c>
      <c r="E18" s="147">
        <v>12</v>
      </c>
      <c r="F18" s="146" t="s">
        <v>155</v>
      </c>
      <c r="G18" s="148"/>
      <c r="H18" s="196"/>
    </row>
    <row r="19" spans="1:8" s="72" customFormat="1" ht="15" customHeight="1">
      <c r="A19" s="144" t="s">
        <v>181</v>
      </c>
      <c r="B19" s="146" t="s">
        <v>159</v>
      </c>
      <c r="C19" s="146" t="s">
        <v>182</v>
      </c>
      <c r="D19" s="194" t="s">
        <v>177</v>
      </c>
      <c r="E19" s="147">
        <v>3</v>
      </c>
      <c r="F19" s="146" t="s">
        <v>155</v>
      </c>
      <c r="G19" s="148"/>
      <c r="H19" s="196"/>
    </row>
    <row r="20" spans="1:8" s="72" customFormat="1" ht="15" customHeight="1">
      <c r="A20" s="144" t="s">
        <v>183</v>
      </c>
      <c r="B20" s="146" t="s">
        <v>159</v>
      </c>
      <c r="C20" s="146" t="s">
        <v>184</v>
      </c>
      <c r="D20" s="194" t="s">
        <v>185</v>
      </c>
      <c r="E20" s="147">
        <v>6</v>
      </c>
      <c r="F20" s="146" t="s">
        <v>155</v>
      </c>
      <c r="G20" s="148"/>
      <c r="H20" s="196"/>
    </row>
    <row r="21" spans="1:8" s="72" customFormat="1" ht="15" customHeight="1">
      <c r="A21" s="144" t="s">
        <v>186</v>
      </c>
      <c r="B21" s="146" t="s">
        <v>159</v>
      </c>
      <c r="C21" s="146" t="s">
        <v>187</v>
      </c>
      <c r="D21" s="194" t="s">
        <v>188</v>
      </c>
      <c r="E21" s="147">
        <v>14</v>
      </c>
      <c r="F21" s="146" t="s">
        <v>155</v>
      </c>
      <c r="G21" s="148"/>
      <c r="H21" s="196"/>
    </row>
    <row r="22" spans="1:8" s="72" customFormat="1" ht="15" customHeight="1">
      <c r="A22" s="144" t="s">
        <v>189</v>
      </c>
      <c r="B22" s="146" t="s">
        <v>159</v>
      </c>
      <c r="C22" s="146" t="s">
        <v>190</v>
      </c>
      <c r="D22" s="194" t="s">
        <v>191</v>
      </c>
      <c r="E22" s="147">
        <v>14</v>
      </c>
      <c r="F22" s="146" t="s">
        <v>155</v>
      </c>
      <c r="G22" s="148"/>
      <c r="H22" s="196"/>
    </row>
    <row r="23" spans="1:8" s="72" customFormat="1" ht="15" customHeight="1">
      <c r="A23" s="144" t="s">
        <v>192</v>
      </c>
      <c r="B23" s="146" t="s">
        <v>159</v>
      </c>
      <c r="C23" s="146" t="s">
        <v>193</v>
      </c>
      <c r="D23" s="194" t="s">
        <v>194</v>
      </c>
      <c r="E23" s="147">
        <v>14</v>
      </c>
      <c r="F23" s="146" t="s">
        <v>155</v>
      </c>
      <c r="G23" s="148"/>
      <c r="H23" s="196"/>
    </row>
    <row r="24" spans="1:8" s="72" customFormat="1" ht="15" customHeight="1">
      <c r="A24" s="144" t="s">
        <v>195</v>
      </c>
      <c r="B24" s="146" t="s">
        <v>159</v>
      </c>
      <c r="C24" s="146" t="s">
        <v>196</v>
      </c>
      <c r="D24" s="194"/>
      <c r="E24" s="147">
        <v>7</v>
      </c>
      <c r="F24" s="146" t="s">
        <v>155</v>
      </c>
      <c r="G24" s="148"/>
      <c r="H24" s="196"/>
    </row>
    <row r="25" spans="1:8" s="72" customFormat="1" ht="15" customHeight="1">
      <c r="A25" s="144" t="s">
        <v>197</v>
      </c>
      <c r="B25" s="146" t="s">
        <v>159</v>
      </c>
      <c r="C25" s="146" t="s">
        <v>198</v>
      </c>
      <c r="D25" s="194"/>
      <c r="E25" s="147">
        <v>7</v>
      </c>
      <c r="F25" s="146" t="s">
        <v>155</v>
      </c>
      <c r="G25" s="148"/>
      <c r="H25" s="196"/>
    </row>
    <row r="26" spans="1:8" s="72" customFormat="1" ht="15" customHeight="1">
      <c r="A26" s="144" t="s">
        <v>199</v>
      </c>
      <c r="B26" s="146" t="s">
        <v>159</v>
      </c>
      <c r="C26" s="146" t="s">
        <v>200</v>
      </c>
      <c r="D26" s="194" t="s">
        <v>201</v>
      </c>
      <c r="E26" s="147">
        <v>11</v>
      </c>
      <c r="F26" s="146" t="s">
        <v>155</v>
      </c>
      <c r="G26" s="148"/>
      <c r="H26" s="196"/>
    </row>
    <row r="27" spans="1:8" s="72" customFormat="1" ht="15" customHeight="1">
      <c r="A27" s="144" t="s">
        <v>202</v>
      </c>
      <c r="B27" s="146" t="s">
        <v>159</v>
      </c>
      <c r="C27" s="146" t="s">
        <v>203</v>
      </c>
      <c r="D27" s="194"/>
      <c r="E27" s="147">
        <v>1</v>
      </c>
      <c r="F27" s="146" t="s">
        <v>155</v>
      </c>
      <c r="G27" s="148"/>
      <c r="H27" s="196"/>
    </row>
    <row r="28" spans="1:8" s="72" customFormat="1" ht="15" customHeight="1">
      <c r="A28" s="144" t="s">
        <v>204</v>
      </c>
      <c r="B28" s="146" t="s">
        <v>159</v>
      </c>
      <c r="C28" s="146" t="s">
        <v>205</v>
      </c>
      <c r="D28" s="194"/>
      <c r="E28" s="147">
        <v>3</v>
      </c>
      <c r="F28" s="146" t="s">
        <v>155</v>
      </c>
      <c r="G28" s="148"/>
      <c r="H28" s="196"/>
    </row>
    <row r="29" spans="1:8" s="72" customFormat="1" ht="15" customHeight="1">
      <c r="A29" s="144" t="s">
        <v>206</v>
      </c>
      <c r="B29" s="146" t="s">
        <v>159</v>
      </c>
      <c r="C29" s="146" t="s">
        <v>207</v>
      </c>
      <c r="D29" s="194"/>
      <c r="E29" s="147">
        <v>0.16</v>
      </c>
      <c r="F29" s="146" t="s">
        <v>155</v>
      </c>
      <c r="G29" s="148"/>
      <c r="H29" s="196"/>
    </row>
    <row r="30" spans="1:8" s="72" customFormat="1" ht="15" customHeight="1">
      <c r="A30" s="144" t="s">
        <v>208</v>
      </c>
      <c r="B30" s="146" t="s">
        <v>159</v>
      </c>
      <c r="C30" s="146" t="s">
        <v>209</v>
      </c>
      <c r="D30" s="194"/>
      <c r="E30" s="147">
        <v>21</v>
      </c>
      <c r="F30" s="146" t="s">
        <v>155</v>
      </c>
      <c r="G30" s="148"/>
      <c r="H30" s="196"/>
    </row>
    <row r="31" spans="1:8" s="72" customFormat="1" ht="15" customHeight="1">
      <c r="A31" s="144" t="s">
        <v>210</v>
      </c>
      <c r="B31" s="146" t="s">
        <v>159</v>
      </c>
      <c r="C31" s="146" t="s">
        <v>211</v>
      </c>
      <c r="D31" s="194"/>
      <c r="E31" s="147">
        <v>20</v>
      </c>
      <c r="F31" s="146" t="s">
        <v>212</v>
      </c>
      <c r="G31" s="148"/>
      <c r="H31" s="196"/>
    </row>
    <row r="32" spans="1:8" s="72" customFormat="1" ht="15" customHeight="1">
      <c r="A32" s="144" t="s">
        <v>213</v>
      </c>
      <c r="B32" s="146" t="s">
        <v>159</v>
      </c>
      <c r="C32" s="146" t="s">
        <v>214</v>
      </c>
      <c r="D32" s="194"/>
      <c r="E32" s="147">
        <v>6.818</v>
      </c>
      <c r="F32" s="146" t="s">
        <v>127</v>
      </c>
      <c r="G32" s="148"/>
      <c r="H32" s="196"/>
    </row>
    <row r="33" spans="1:8" s="72" customFormat="1" ht="15" customHeight="1">
      <c r="A33" s="144"/>
      <c r="B33" s="146"/>
      <c r="C33" s="146"/>
      <c r="D33" s="194"/>
      <c r="E33" s="146"/>
      <c r="F33" s="146"/>
      <c r="G33" s="146"/>
      <c r="H33" s="195"/>
    </row>
    <row r="34" spans="1:8" s="72" customFormat="1" ht="15" customHeight="1">
      <c r="A34" s="149"/>
      <c r="B34" s="150"/>
      <c r="C34" s="151" t="s">
        <v>215</v>
      </c>
      <c r="D34" s="197"/>
      <c r="E34" s="198"/>
      <c r="F34" s="198"/>
      <c r="G34" s="198"/>
      <c r="H34" s="199">
        <f>SUM(H9:H33)</f>
        <v>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&amp;C&amp;P z &amp;N&amp;RSO_04_4_2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E1">
      <selection activeCell="K12" sqref="K12"/>
    </sheetView>
  </sheetViews>
  <sheetFormatPr defaultColWidth="9.140625" defaultRowHeight="12.75" customHeight="1"/>
  <cols>
    <col min="1" max="1" width="15.421875" style="72" customWidth="1"/>
    <col min="2" max="2" width="6.57421875" style="72" customWidth="1"/>
    <col min="3" max="3" width="13.57421875" style="72" customWidth="1"/>
    <col min="4" max="4" width="46.140625" style="72" customWidth="1"/>
    <col min="5" max="5" width="13.7109375" style="72" customWidth="1"/>
    <col min="6" max="6" width="7.421875" style="72" customWidth="1"/>
    <col min="7" max="7" width="11.28125" style="72" customWidth="1"/>
    <col min="8" max="8" width="11.421875" style="72" customWidth="1"/>
    <col min="9" max="9" width="16.140625" style="72" customWidth="1"/>
    <col min="10" max="13" width="14.28125" style="72" customWidth="1"/>
    <col min="14" max="16384" width="9.00390625" style="3" customWidth="1"/>
  </cols>
  <sheetData>
    <row r="1" spans="1:13" s="72" customFormat="1" ht="30" customHeight="1">
      <c r="A1" s="73" t="s">
        <v>216</v>
      </c>
      <c r="B1" s="153"/>
      <c r="C1" s="136"/>
      <c r="D1" s="136"/>
      <c r="E1" s="200"/>
      <c r="F1" s="181"/>
      <c r="G1" s="181"/>
      <c r="H1" s="181"/>
      <c r="I1" s="181"/>
      <c r="J1" s="181"/>
      <c r="K1" s="181"/>
      <c r="L1" s="181"/>
      <c r="M1" s="182"/>
    </row>
    <row r="2" spans="1:13" s="72" customFormat="1" ht="30" customHeight="1">
      <c r="A2" s="137" t="s">
        <v>101</v>
      </c>
      <c r="B2" s="138" t="s">
        <v>4</v>
      </c>
      <c r="C2" s="139"/>
      <c r="D2" s="140"/>
      <c r="E2" s="183" t="s">
        <v>102</v>
      </c>
      <c r="F2" s="173" t="s">
        <v>9</v>
      </c>
      <c r="G2" s="185"/>
      <c r="H2" s="201"/>
      <c r="I2" s="201"/>
      <c r="J2" s="201"/>
      <c r="K2" s="201"/>
      <c r="L2" s="201"/>
      <c r="M2" s="189"/>
    </row>
    <row r="3" spans="1:13" s="72" customFormat="1" ht="15" customHeight="1">
      <c r="A3" s="137" t="s">
        <v>103</v>
      </c>
      <c r="B3" s="138" t="s">
        <v>6</v>
      </c>
      <c r="C3" s="139"/>
      <c r="D3" s="140"/>
      <c r="E3" s="183" t="s">
        <v>104</v>
      </c>
      <c r="F3" s="173" t="s">
        <v>8</v>
      </c>
      <c r="G3" s="184"/>
      <c r="H3" s="202"/>
      <c r="I3" s="201"/>
      <c r="J3" s="201"/>
      <c r="K3" s="201"/>
      <c r="L3" s="201"/>
      <c r="M3" s="189"/>
    </row>
    <row r="4" spans="1:13" s="72" customFormat="1" ht="15" customHeight="1">
      <c r="A4" s="137" t="s">
        <v>10</v>
      </c>
      <c r="B4" s="138" t="s">
        <v>11</v>
      </c>
      <c r="C4" s="139"/>
      <c r="D4" s="140"/>
      <c r="E4" s="203"/>
      <c r="F4" s="173"/>
      <c r="G4" s="185"/>
      <c r="H4" s="185"/>
      <c r="I4" s="201"/>
      <c r="J4" s="201"/>
      <c r="K4" s="201"/>
      <c r="L4" s="201"/>
      <c r="M4" s="189"/>
    </row>
    <row r="5" spans="1:13" s="72" customFormat="1" ht="15" customHeight="1">
      <c r="A5" s="137" t="s">
        <v>105</v>
      </c>
      <c r="B5" s="138" t="s">
        <v>106</v>
      </c>
      <c r="C5" s="139"/>
      <c r="D5" s="140"/>
      <c r="E5" s="183" t="s">
        <v>107</v>
      </c>
      <c r="F5" s="173" t="s">
        <v>108</v>
      </c>
      <c r="G5" s="185"/>
      <c r="H5" s="185"/>
      <c r="I5" s="185"/>
      <c r="J5" s="185"/>
      <c r="K5" s="185"/>
      <c r="L5" s="185"/>
      <c r="M5" s="189"/>
    </row>
    <row r="6" spans="1:13" s="72" customFormat="1" ht="15" customHeight="1">
      <c r="A6" s="137" t="s">
        <v>109</v>
      </c>
      <c r="B6" s="138" t="s">
        <v>106</v>
      </c>
      <c r="C6" s="139"/>
      <c r="D6" s="140"/>
      <c r="E6" s="183" t="s">
        <v>110</v>
      </c>
      <c r="F6" s="173" t="s">
        <v>111</v>
      </c>
      <c r="G6" s="185"/>
      <c r="H6" s="185"/>
      <c r="I6" s="185"/>
      <c r="J6" s="185"/>
      <c r="K6" s="185"/>
      <c r="L6" s="185"/>
      <c r="M6" s="189"/>
    </row>
    <row r="7" spans="1:13" s="72" customFormat="1" ht="3" customHeight="1">
      <c r="A7" s="141"/>
      <c r="B7" s="139"/>
      <c r="C7" s="139"/>
      <c r="D7" s="139"/>
      <c r="E7" s="190"/>
      <c r="F7" s="185"/>
      <c r="G7" s="185"/>
      <c r="H7" s="185"/>
      <c r="I7" s="185"/>
      <c r="J7" s="185"/>
      <c r="K7" s="185"/>
      <c r="L7" s="185"/>
      <c r="M7" s="189"/>
    </row>
    <row r="8" spans="1:13" s="72" customFormat="1" ht="15" customHeight="1" thickBot="1">
      <c r="A8" s="235" t="s">
        <v>217</v>
      </c>
      <c r="B8" s="236" t="s">
        <v>218</v>
      </c>
      <c r="C8" s="236" t="s">
        <v>219</v>
      </c>
      <c r="D8" s="237" t="s">
        <v>114</v>
      </c>
      <c r="E8" s="240" t="s">
        <v>116</v>
      </c>
      <c r="F8" s="236" t="s">
        <v>117</v>
      </c>
      <c r="G8" s="236" t="s">
        <v>220</v>
      </c>
      <c r="H8" s="236"/>
      <c r="I8" s="236"/>
      <c r="J8" s="236" t="s">
        <v>221</v>
      </c>
      <c r="K8" s="236"/>
      <c r="L8" s="238" t="s">
        <v>222</v>
      </c>
      <c r="M8" s="239"/>
    </row>
    <row r="9" spans="1:13" s="72" customFormat="1" ht="15" customHeight="1">
      <c r="A9" s="235"/>
      <c r="B9" s="236"/>
      <c r="C9" s="236"/>
      <c r="D9" s="237"/>
      <c r="E9" s="240"/>
      <c r="F9" s="236"/>
      <c r="G9" s="155" t="s">
        <v>223</v>
      </c>
      <c r="H9" s="155" t="s">
        <v>224</v>
      </c>
      <c r="I9" s="155" t="s">
        <v>225</v>
      </c>
      <c r="J9" s="155" t="s">
        <v>226</v>
      </c>
      <c r="K9" s="155" t="s">
        <v>225</v>
      </c>
      <c r="L9" s="155" t="s">
        <v>226</v>
      </c>
      <c r="M9" s="204" t="s">
        <v>225</v>
      </c>
    </row>
    <row r="10" spans="1:13" s="88" customFormat="1" ht="15" customHeight="1">
      <c r="A10" s="156"/>
      <c r="B10" s="157"/>
      <c r="C10" s="145" t="s">
        <v>120</v>
      </c>
      <c r="D10" s="145" t="s">
        <v>121</v>
      </c>
      <c r="E10" s="205"/>
      <c r="F10" s="146"/>
      <c r="G10" s="146"/>
      <c r="H10" s="146"/>
      <c r="I10" s="146"/>
      <c r="J10" s="146"/>
      <c r="K10" s="146"/>
      <c r="L10" s="146"/>
      <c r="M10" s="195"/>
    </row>
    <row r="11" spans="1:13" s="88" customFormat="1" ht="15" customHeight="1">
      <c r="A11" s="156"/>
      <c r="B11" s="157"/>
      <c r="C11" s="145" t="s">
        <v>122</v>
      </c>
      <c r="D11" s="145" t="s">
        <v>123</v>
      </c>
      <c r="E11" s="205"/>
      <c r="F11" s="146"/>
      <c r="G11" s="146"/>
      <c r="H11" s="146"/>
      <c r="I11" s="146"/>
      <c r="J11" s="146"/>
      <c r="K11" s="146"/>
      <c r="L11" s="146"/>
      <c r="M11" s="195"/>
    </row>
    <row r="12" spans="1:13" s="88" customFormat="1" ht="15" customHeight="1">
      <c r="A12" s="144" t="s">
        <v>227</v>
      </c>
      <c r="B12" s="146" t="s">
        <v>212</v>
      </c>
      <c r="C12" s="146"/>
      <c r="D12" s="146" t="s">
        <v>228</v>
      </c>
      <c r="E12" s="205">
        <v>6</v>
      </c>
      <c r="F12" s="146" t="s">
        <v>229</v>
      </c>
      <c r="G12" s="147">
        <v>0</v>
      </c>
      <c r="H12" s="148"/>
      <c r="I12" s="148">
        <v>0</v>
      </c>
      <c r="J12" s="148"/>
      <c r="K12" s="148"/>
      <c r="L12" s="146"/>
      <c r="M12" s="195"/>
    </row>
    <row r="13" spans="1:13" s="88" customFormat="1" ht="15" customHeight="1">
      <c r="A13" s="144" t="s">
        <v>230</v>
      </c>
      <c r="B13" s="146" t="s">
        <v>212</v>
      </c>
      <c r="C13" s="146"/>
      <c r="D13" s="146" t="s">
        <v>231</v>
      </c>
      <c r="E13" s="205">
        <v>21.6</v>
      </c>
      <c r="F13" s="146" t="s">
        <v>229</v>
      </c>
      <c r="G13" s="147">
        <v>0</v>
      </c>
      <c r="H13" s="148"/>
      <c r="I13" s="148">
        <v>0</v>
      </c>
      <c r="J13" s="148"/>
      <c r="K13" s="148"/>
      <c r="L13" s="146"/>
      <c r="M13" s="195"/>
    </row>
    <row r="14" spans="1:13" s="88" customFormat="1" ht="15" customHeight="1">
      <c r="A14" s="144" t="s">
        <v>232</v>
      </c>
      <c r="B14" s="146" t="s">
        <v>212</v>
      </c>
      <c r="C14" s="146"/>
      <c r="D14" s="146" t="s">
        <v>233</v>
      </c>
      <c r="E14" s="205">
        <v>150</v>
      </c>
      <c r="F14" s="146" t="s">
        <v>229</v>
      </c>
      <c r="G14" s="147">
        <v>0</v>
      </c>
      <c r="H14" s="148"/>
      <c r="I14" s="148">
        <v>0</v>
      </c>
      <c r="J14" s="148"/>
      <c r="K14" s="148"/>
      <c r="L14" s="146"/>
      <c r="M14" s="195"/>
    </row>
    <row r="15" spans="1:13" s="88" customFormat="1" ht="15" customHeight="1">
      <c r="A15" s="144" t="s">
        <v>234</v>
      </c>
      <c r="B15" s="146" t="s">
        <v>212</v>
      </c>
      <c r="C15" s="146"/>
      <c r="D15" s="146" t="s">
        <v>235</v>
      </c>
      <c r="E15" s="205">
        <v>50</v>
      </c>
      <c r="F15" s="146" t="s">
        <v>236</v>
      </c>
      <c r="G15" s="147">
        <v>0</v>
      </c>
      <c r="H15" s="148"/>
      <c r="I15" s="148">
        <v>0</v>
      </c>
      <c r="J15" s="148"/>
      <c r="K15" s="148"/>
      <c r="L15" s="146"/>
      <c r="M15" s="195"/>
    </row>
    <row r="16" spans="1:13" s="88" customFormat="1" ht="15" customHeight="1">
      <c r="A16" s="144" t="s">
        <v>237</v>
      </c>
      <c r="B16" s="146" t="s">
        <v>212</v>
      </c>
      <c r="C16" s="146"/>
      <c r="D16" s="146" t="s">
        <v>238</v>
      </c>
      <c r="E16" s="205">
        <v>15</v>
      </c>
      <c r="F16" s="146" t="s">
        <v>229</v>
      </c>
      <c r="G16" s="147">
        <v>0</v>
      </c>
      <c r="H16" s="148"/>
      <c r="I16" s="148">
        <v>0</v>
      </c>
      <c r="J16" s="148"/>
      <c r="K16" s="148"/>
      <c r="L16" s="146"/>
      <c r="M16" s="195"/>
    </row>
    <row r="17" spans="1:13" s="88" customFormat="1" ht="15" customHeight="1">
      <c r="A17" s="144" t="s">
        <v>239</v>
      </c>
      <c r="B17" s="146" t="s">
        <v>212</v>
      </c>
      <c r="C17" s="146" t="s">
        <v>240</v>
      </c>
      <c r="D17" s="146" t="s">
        <v>241</v>
      </c>
      <c r="E17" s="205">
        <v>6</v>
      </c>
      <c r="F17" s="146" t="s">
        <v>155</v>
      </c>
      <c r="G17" s="147">
        <v>0.198</v>
      </c>
      <c r="H17" s="148"/>
      <c r="I17" s="148"/>
      <c r="J17" s="146"/>
      <c r="K17" s="146"/>
      <c r="L17" s="146"/>
      <c r="M17" s="195"/>
    </row>
    <row r="18" spans="1:13" s="88" customFormat="1" ht="15" customHeight="1">
      <c r="A18" s="144" t="s">
        <v>242</v>
      </c>
      <c r="B18" s="146" t="s">
        <v>212</v>
      </c>
      <c r="C18" s="146" t="s">
        <v>240</v>
      </c>
      <c r="D18" s="146" t="s">
        <v>243</v>
      </c>
      <c r="E18" s="205">
        <v>1</v>
      </c>
      <c r="F18" s="146" t="s">
        <v>155</v>
      </c>
      <c r="G18" s="147">
        <v>0.066</v>
      </c>
      <c r="H18" s="148"/>
      <c r="I18" s="148"/>
      <c r="J18" s="146"/>
      <c r="K18" s="146"/>
      <c r="L18" s="146"/>
      <c r="M18" s="195"/>
    </row>
    <row r="19" spans="1:13" s="88" customFormat="1" ht="15" customHeight="1">
      <c r="A19" s="144" t="s">
        <v>244</v>
      </c>
      <c r="B19" s="146" t="s">
        <v>212</v>
      </c>
      <c r="C19" s="146" t="s">
        <v>240</v>
      </c>
      <c r="D19" s="146" t="s">
        <v>245</v>
      </c>
      <c r="E19" s="205">
        <v>3</v>
      </c>
      <c r="F19" s="146" t="s">
        <v>155</v>
      </c>
      <c r="G19" s="147">
        <v>0.603</v>
      </c>
      <c r="H19" s="148"/>
      <c r="I19" s="148"/>
      <c r="J19" s="146"/>
      <c r="K19" s="146"/>
      <c r="L19" s="146"/>
      <c r="M19" s="195"/>
    </row>
    <row r="20" spans="1:13" s="88" customFormat="1" ht="15" customHeight="1">
      <c r="A20" s="144" t="s">
        <v>246</v>
      </c>
      <c r="B20" s="146" t="s">
        <v>212</v>
      </c>
      <c r="C20" s="146" t="s">
        <v>240</v>
      </c>
      <c r="D20" s="146" t="s">
        <v>247</v>
      </c>
      <c r="E20" s="205">
        <v>5</v>
      </c>
      <c r="F20" s="146" t="s">
        <v>155</v>
      </c>
      <c r="G20" s="147">
        <v>0.09</v>
      </c>
      <c r="H20" s="148"/>
      <c r="I20" s="148"/>
      <c r="J20" s="146"/>
      <c r="K20" s="146"/>
      <c r="L20" s="146"/>
      <c r="M20" s="195"/>
    </row>
    <row r="21" spans="1:13" s="88" customFormat="1" ht="15" customHeight="1">
      <c r="A21" s="144" t="s">
        <v>248</v>
      </c>
      <c r="B21" s="146" t="s">
        <v>212</v>
      </c>
      <c r="C21" s="146" t="s">
        <v>240</v>
      </c>
      <c r="D21" s="146" t="s">
        <v>249</v>
      </c>
      <c r="E21" s="205">
        <v>60</v>
      </c>
      <c r="F21" s="146" t="s">
        <v>212</v>
      </c>
      <c r="G21" s="147">
        <v>0.9</v>
      </c>
      <c r="H21" s="148"/>
      <c r="I21" s="148"/>
      <c r="J21" s="146"/>
      <c r="K21" s="146"/>
      <c r="L21" s="146"/>
      <c r="M21" s="195"/>
    </row>
    <row r="22" spans="1:13" s="88" customFormat="1" ht="15" customHeight="1">
      <c r="A22" s="144" t="s">
        <v>250</v>
      </c>
      <c r="B22" s="146" t="s">
        <v>212</v>
      </c>
      <c r="C22" s="146" t="s">
        <v>240</v>
      </c>
      <c r="D22" s="146" t="s">
        <v>251</v>
      </c>
      <c r="E22" s="205">
        <v>3</v>
      </c>
      <c r="F22" s="146" t="s">
        <v>212</v>
      </c>
      <c r="G22" s="147">
        <v>0.492</v>
      </c>
      <c r="H22" s="148"/>
      <c r="I22" s="148"/>
      <c r="J22" s="146"/>
      <c r="K22" s="146"/>
      <c r="L22" s="146"/>
      <c r="M22" s="195"/>
    </row>
    <row r="23" spans="1:13" s="88" customFormat="1" ht="15" customHeight="1">
      <c r="A23" s="144" t="s">
        <v>252</v>
      </c>
      <c r="B23" s="146" t="s">
        <v>212</v>
      </c>
      <c r="C23" s="146" t="s">
        <v>240</v>
      </c>
      <c r="D23" s="146" t="s">
        <v>253</v>
      </c>
      <c r="E23" s="205">
        <v>3</v>
      </c>
      <c r="F23" s="146" t="s">
        <v>155</v>
      </c>
      <c r="G23" s="147">
        <v>11.376</v>
      </c>
      <c r="H23" s="148"/>
      <c r="I23" s="148"/>
      <c r="J23" s="146"/>
      <c r="K23" s="146"/>
      <c r="L23" s="146"/>
      <c r="M23" s="195"/>
    </row>
    <row r="24" spans="1:13" s="88" customFormat="1" ht="15" customHeight="1">
      <c r="A24" s="144" t="s">
        <v>254</v>
      </c>
      <c r="B24" s="146" t="s">
        <v>212</v>
      </c>
      <c r="C24" s="146" t="s">
        <v>240</v>
      </c>
      <c r="D24" s="146" t="s">
        <v>255</v>
      </c>
      <c r="E24" s="205">
        <v>3</v>
      </c>
      <c r="F24" s="146" t="s">
        <v>155</v>
      </c>
      <c r="G24" s="147">
        <v>6.468</v>
      </c>
      <c r="H24" s="148"/>
      <c r="I24" s="148"/>
      <c r="J24" s="146"/>
      <c r="K24" s="146"/>
      <c r="L24" s="146"/>
      <c r="M24" s="195"/>
    </row>
    <row r="25" spans="1:13" s="88" customFormat="1" ht="15" customHeight="1">
      <c r="A25" s="144" t="s">
        <v>256</v>
      </c>
      <c r="B25" s="146" t="s">
        <v>212</v>
      </c>
      <c r="C25" s="146" t="s">
        <v>240</v>
      </c>
      <c r="D25" s="146" t="s">
        <v>257</v>
      </c>
      <c r="E25" s="205">
        <v>1</v>
      </c>
      <c r="F25" s="146" t="s">
        <v>174</v>
      </c>
      <c r="G25" s="147">
        <v>3.569</v>
      </c>
      <c r="H25" s="148"/>
      <c r="I25" s="148"/>
      <c r="J25" s="146"/>
      <c r="K25" s="146"/>
      <c r="L25" s="146"/>
      <c r="M25" s="195"/>
    </row>
    <row r="26" spans="1:13" s="88" customFormat="1" ht="15" customHeight="1">
      <c r="A26" s="144" t="s">
        <v>258</v>
      </c>
      <c r="B26" s="146" t="s">
        <v>212</v>
      </c>
      <c r="C26" s="146" t="s">
        <v>240</v>
      </c>
      <c r="D26" s="146" t="s">
        <v>259</v>
      </c>
      <c r="E26" s="205">
        <v>12</v>
      </c>
      <c r="F26" s="146" t="s">
        <v>155</v>
      </c>
      <c r="G26" s="147">
        <v>3.492</v>
      </c>
      <c r="H26" s="148"/>
      <c r="I26" s="148"/>
      <c r="J26" s="146"/>
      <c r="K26" s="146"/>
      <c r="L26" s="146"/>
      <c r="M26" s="195"/>
    </row>
    <row r="27" spans="1:13" s="88" customFormat="1" ht="15" customHeight="1">
      <c r="A27" s="144" t="s">
        <v>260</v>
      </c>
      <c r="B27" s="146" t="s">
        <v>212</v>
      </c>
      <c r="C27" s="146" t="s">
        <v>240</v>
      </c>
      <c r="D27" s="146" t="s">
        <v>261</v>
      </c>
      <c r="E27" s="205">
        <v>1</v>
      </c>
      <c r="F27" s="146" t="s">
        <v>155</v>
      </c>
      <c r="G27" s="147">
        <v>0.297</v>
      </c>
      <c r="H27" s="148"/>
      <c r="I27" s="148"/>
      <c r="J27" s="146"/>
      <c r="K27" s="146"/>
      <c r="L27" s="146"/>
      <c r="M27" s="195"/>
    </row>
    <row r="28" spans="1:13" s="88" customFormat="1" ht="15" customHeight="1">
      <c r="A28" s="144" t="s">
        <v>262</v>
      </c>
      <c r="B28" s="146" t="s">
        <v>212</v>
      </c>
      <c r="C28" s="146" t="s">
        <v>240</v>
      </c>
      <c r="D28" s="146" t="s">
        <v>263</v>
      </c>
      <c r="E28" s="205">
        <v>3</v>
      </c>
      <c r="F28" s="146" t="s">
        <v>155</v>
      </c>
      <c r="G28" s="147">
        <v>1.692</v>
      </c>
      <c r="H28" s="148"/>
      <c r="I28" s="148"/>
      <c r="J28" s="146"/>
      <c r="K28" s="146"/>
      <c r="L28" s="146"/>
      <c r="M28" s="195"/>
    </row>
    <row r="29" spans="1:13" s="88" customFormat="1" ht="15" customHeight="1">
      <c r="A29" s="144" t="s">
        <v>264</v>
      </c>
      <c r="B29" s="146" t="s">
        <v>265</v>
      </c>
      <c r="C29" s="146" t="s">
        <v>240</v>
      </c>
      <c r="D29" s="146" t="s">
        <v>266</v>
      </c>
      <c r="E29" s="205">
        <v>27</v>
      </c>
      <c r="F29" s="146" t="s">
        <v>212</v>
      </c>
      <c r="G29" s="147">
        <v>1.134</v>
      </c>
      <c r="H29" s="148"/>
      <c r="I29" s="148"/>
      <c r="J29" s="146"/>
      <c r="K29" s="146"/>
      <c r="L29" s="146"/>
      <c r="M29" s="195"/>
    </row>
    <row r="30" spans="1:13" s="88" customFormat="1" ht="15" customHeight="1">
      <c r="A30" s="144" t="s">
        <v>267</v>
      </c>
      <c r="B30" s="146" t="s">
        <v>265</v>
      </c>
      <c r="C30" s="146" t="s">
        <v>240</v>
      </c>
      <c r="D30" s="146" t="s">
        <v>268</v>
      </c>
      <c r="E30" s="205">
        <v>27</v>
      </c>
      <c r="F30" s="146" t="s">
        <v>212</v>
      </c>
      <c r="G30" s="147">
        <v>1.701</v>
      </c>
      <c r="H30" s="148"/>
      <c r="I30" s="148"/>
      <c r="J30" s="146"/>
      <c r="K30" s="146"/>
      <c r="L30" s="146"/>
      <c r="M30" s="195"/>
    </row>
    <row r="31" spans="1:13" s="88" customFormat="1" ht="15" customHeight="1">
      <c r="A31" s="144" t="s">
        <v>269</v>
      </c>
      <c r="B31" s="146" t="s">
        <v>265</v>
      </c>
      <c r="C31" s="146" t="s">
        <v>240</v>
      </c>
      <c r="D31" s="146" t="s">
        <v>270</v>
      </c>
      <c r="E31" s="205">
        <v>9</v>
      </c>
      <c r="F31" s="146" t="s">
        <v>155</v>
      </c>
      <c r="G31" s="147">
        <v>1.314</v>
      </c>
      <c r="H31" s="148"/>
      <c r="I31" s="148"/>
      <c r="J31" s="146"/>
      <c r="K31" s="146"/>
      <c r="L31" s="146"/>
      <c r="M31" s="195"/>
    </row>
    <row r="32" spans="1:13" s="88" customFormat="1" ht="15" customHeight="1">
      <c r="A32" s="144" t="s">
        <v>256</v>
      </c>
      <c r="B32" s="146" t="s">
        <v>265</v>
      </c>
      <c r="C32" s="146" t="s">
        <v>240</v>
      </c>
      <c r="D32" s="146" t="s">
        <v>257</v>
      </c>
      <c r="E32" s="205">
        <v>1</v>
      </c>
      <c r="F32" s="146" t="s">
        <v>174</v>
      </c>
      <c r="G32" s="147">
        <v>0.52</v>
      </c>
      <c r="H32" s="148"/>
      <c r="I32" s="148"/>
      <c r="J32" s="146"/>
      <c r="K32" s="146"/>
      <c r="L32" s="146"/>
      <c r="M32" s="195"/>
    </row>
    <row r="33" spans="1:13" s="88" customFormat="1" ht="15" customHeight="1">
      <c r="A33" s="144" t="s">
        <v>252</v>
      </c>
      <c r="B33" s="146" t="s">
        <v>265</v>
      </c>
      <c r="C33" s="146" t="s">
        <v>240</v>
      </c>
      <c r="D33" s="146" t="s">
        <v>253</v>
      </c>
      <c r="E33" s="205">
        <v>3</v>
      </c>
      <c r="F33" s="146" t="s">
        <v>155</v>
      </c>
      <c r="G33" s="147">
        <v>3.717</v>
      </c>
      <c r="H33" s="148"/>
      <c r="I33" s="148"/>
      <c r="J33" s="146"/>
      <c r="K33" s="146"/>
      <c r="L33" s="146"/>
      <c r="M33" s="195"/>
    </row>
    <row r="34" spans="1:13" s="88" customFormat="1" ht="15" customHeight="1">
      <c r="A34" s="144" t="s">
        <v>260</v>
      </c>
      <c r="B34" s="146" t="s">
        <v>265</v>
      </c>
      <c r="C34" s="146" t="s">
        <v>240</v>
      </c>
      <c r="D34" s="146" t="s">
        <v>261</v>
      </c>
      <c r="E34" s="205">
        <v>1</v>
      </c>
      <c r="F34" s="146" t="s">
        <v>155</v>
      </c>
      <c r="G34" s="147">
        <v>0.149</v>
      </c>
      <c r="H34" s="148"/>
      <c r="I34" s="148"/>
      <c r="J34" s="146"/>
      <c r="K34" s="146"/>
      <c r="L34" s="146"/>
      <c r="M34" s="195"/>
    </row>
    <row r="35" spans="1:13" s="88" customFormat="1" ht="15" customHeight="1">
      <c r="A35" s="144" t="s">
        <v>262</v>
      </c>
      <c r="B35" s="146" t="s">
        <v>265</v>
      </c>
      <c r="C35" s="146" t="s">
        <v>240</v>
      </c>
      <c r="D35" s="146" t="s">
        <v>263</v>
      </c>
      <c r="E35" s="205">
        <v>3</v>
      </c>
      <c r="F35" s="146" t="s">
        <v>155</v>
      </c>
      <c r="G35" s="147">
        <v>0.849</v>
      </c>
      <c r="H35" s="148"/>
      <c r="I35" s="148"/>
      <c r="J35" s="146"/>
      <c r="K35" s="146"/>
      <c r="L35" s="146"/>
      <c r="M35" s="195"/>
    </row>
    <row r="36" spans="1:13" s="88" customFormat="1" ht="15" customHeight="1">
      <c r="A36" s="144" t="s">
        <v>271</v>
      </c>
      <c r="B36" s="146" t="s">
        <v>265</v>
      </c>
      <c r="C36" s="146" t="s">
        <v>240</v>
      </c>
      <c r="D36" s="146" t="s">
        <v>272</v>
      </c>
      <c r="E36" s="205">
        <v>1</v>
      </c>
      <c r="F36" s="146" t="s">
        <v>212</v>
      </c>
      <c r="G36" s="147">
        <v>0.082</v>
      </c>
      <c r="H36" s="148"/>
      <c r="I36" s="148"/>
      <c r="J36" s="146"/>
      <c r="K36" s="146"/>
      <c r="L36" s="146"/>
      <c r="M36" s="195"/>
    </row>
    <row r="37" spans="1:13" s="88" customFormat="1" ht="15" customHeight="1">
      <c r="A37" s="144" t="s">
        <v>273</v>
      </c>
      <c r="B37" s="146" t="s">
        <v>265</v>
      </c>
      <c r="C37" s="146" t="s">
        <v>240</v>
      </c>
      <c r="D37" s="146" t="s">
        <v>274</v>
      </c>
      <c r="E37" s="205">
        <v>6</v>
      </c>
      <c r="F37" s="146" t="s">
        <v>212</v>
      </c>
      <c r="G37" s="147">
        <v>0.042</v>
      </c>
      <c r="H37" s="148"/>
      <c r="I37" s="148"/>
      <c r="J37" s="146"/>
      <c r="K37" s="146"/>
      <c r="L37" s="146"/>
      <c r="M37" s="195"/>
    </row>
    <row r="38" spans="1:13" s="88" customFormat="1" ht="15" customHeight="1">
      <c r="A38" s="144" t="s">
        <v>275</v>
      </c>
      <c r="B38" s="146" t="s">
        <v>265</v>
      </c>
      <c r="C38" s="146" t="s">
        <v>276</v>
      </c>
      <c r="D38" s="146" t="s">
        <v>277</v>
      </c>
      <c r="E38" s="205">
        <v>8</v>
      </c>
      <c r="F38" s="146" t="s">
        <v>212</v>
      </c>
      <c r="G38" s="147">
        <v>0.336</v>
      </c>
      <c r="H38" s="148"/>
      <c r="I38" s="148"/>
      <c r="J38" s="146"/>
      <c r="K38" s="146"/>
      <c r="L38" s="146"/>
      <c r="M38" s="195"/>
    </row>
    <row r="39" spans="1:13" s="88" customFormat="1" ht="15" customHeight="1">
      <c r="A39" s="144" t="s">
        <v>278</v>
      </c>
      <c r="B39" s="146" t="s">
        <v>212</v>
      </c>
      <c r="C39" s="146"/>
      <c r="D39" s="146" t="s">
        <v>279</v>
      </c>
      <c r="E39" s="205">
        <v>32</v>
      </c>
      <c r="F39" s="146" t="s">
        <v>236</v>
      </c>
      <c r="G39" s="147">
        <v>0</v>
      </c>
      <c r="H39" s="148"/>
      <c r="I39" s="148"/>
      <c r="J39" s="148"/>
      <c r="K39" s="148"/>
      <c r="L39" s="146"/>
      <c r="M39" s="195"/>
    </row>
    <row r="40" spans="1:13" s="88" customFormat="1" ht="15" customHeight="1">
      <c r="A40" s="144" t="s">
        <v>280</v>
      </c>
      <c r="B40" s="146" t="s">
        <v>212</v>
      </c>
      <c r="C40" s="146" t="s">
        <v>281</v>
      </c>
      <c r="D40" s="146" t="s">
        <v>282</v>
      </c>
      <c r="E40" s="205">
        <v>20</v>
      </c>
      <c r="F40" s="146" t="s">
        <v>212</v>
      </c>
      <c r="G40" s="147">
        <v>10.16</v>
      </c>
      <c r="H40" s="148"/>
      <c r="I40" s="148"/>
      <c r="J40" s="146"/>
      <c r="K40" s="146"/>
      <c r="L40" s="146"/>
      <c r="M40" s="195"/>
    </row>
    <row r="41" spans="1:13" s="88" customFormat="1" ht="15" customHeight="1">
      <c r="A41" s="144" t="s">
        <v>283</v>
      </c>
      <c r="B41" s="146" t="s">
        <v>212</v>
      </c>
      <c r="C41" s="146" t="s">
        <v>281</v>
      </c>
      <c r="D41" s="146" t="s">
        <v>284</v>
      </c>
      <c r="E41" s="205">
        <v>10</v>
      </c>
      <c r="F41" s="146" t="s">
        <v>212</v>
      </c>
      <c r="G41" s="147">
        <v>6.74</v>
      </c>
      <c r="H41" s="148"/>
      <c r="I41" s="148"/>
      <c r="J41" s="146"/>
      <c r="K41" s="146"/>
      <c r="L41" s="146"/>
      <c r="M41" s="195"/>
    </row>
    <row r="42" spans="1:13" s="88" customFormat="1" ht="15" customHeight="1">
      <c r="A42" s="144" t="s">
        <v>285</v>
      </c>
      <c r="B42" s="146" t="s">
        <v>212</v>
      </c>
      <c r="C42" s="146" t="s">
        <v>281</v>
      </c>
      <c r="D42" s="146" t="s">
        <v>286</v>
      </c>
      <c r="E42" s="205">
        <v>10</v>
      </c>
      <c r="F42" s="146" t="s">
        <v>212</v>
      </c>
      <c r="G42" s="147">
        <v>0.85</v>
      </c>
      <c r="H42" s="148"/>
      <c r="I42" s="148"/>
      <c r="J42" s="146"/>
      <c r="K42" s="146"/>
      <c r="L42" s="146"/>
      <c r="M42" s="195"/>
    </row>
    <row r="43" spans="1:13" s="88" customFormat="1" ht="15" customHeight="1">
      <c r="A43" s="144" t="s">
        <v>287</v>
      </c>
      <c r="B43" s="146" t="s">
        <v>212</v>
      </c>
      <c r="C43" s="146" t="s">
        <v>281</v>
      </c>
      <c r="D43" s="146" t="s">
        <v>288</v>
      </c>
      <c r="E43" s="205">
        <v>20</v>
      </c>
      <c r="F43" s="146" t="s">
        <v>212</v>
      </c>
      <c r="G43" s="147">
        <v>0.6</v>
      </c>
      <c r="H43" s="148"/>
      <c r="I43" s="148"/>
      <c r="J43" s="146"/>
      <c r="K43" s="146"/>
      <c r="L43" s="146"/>
      <c r="M43" s="195"/>
    </row>
    <row r="44" spans="1:13" s="88" customFormat="1" ht="15" customHeight="1">
      <c r="A44" s="144" t="s">
        <v>289</v>
      </c>
      <c r="B44" s="146" t="s">
        <v>212</v>
      </c>
      <c r="C44" s="146" t="s">
        <v>281</v>
      </c>
      <c r="D44" s="146" t="s">
        <v>290</v>
      </c>
      <c r="E44" s="205">
        <v>14.4</v>
      </c>
      <c r="F44" s="146" t="s">
        <v>130</v>
      </c>
      <c r="G44" s="147">
        <v>10.5552</v>
      </c>
      <c r="H44" s="148"/>
      <c r="I44" s="148"/>
      <c r="J44" s="146"/>
      <c r="K44" s="146"/>
      <c r="L44" s="146"/>
      <c r="M44" s="195"/>
    </row>
    <row r="45" spans="1:13" s="88" customFormat="1" ht="15" customHeight="1">
      <c r="A45" s="144" t="s">
        <v>291</v>
      </c>
      <c r="B45" s="146" t="s">
        <v>212</v>
      </c>
      <c r="C45" s="146" t="s">
        <v>281</v>
      </c>
      <c r="D45" s="146" t="s">
        <v>292</v>
      </c>
      <c r="E45" s="205">
        <v>3</v>
      </c>
      <c r="F45" s="146" t="s">
        <v>155</v>
      </c>
      <c r="G45" s="147">
        <v>0.828</v>
      </c>
      <c r="H45" s="148"/>
      <c r="I45" s="148"/>
      <c r="J45" s="146"/>
      <c r="K45" s="146"/>
      <c r="L45" s="146"/>
      <c r="M45" s="195"/>
    </row>
    <row r="46" spans="1:13" s="88" customFormat="1" ht="15" customHeight="1">
      <c r="A46" s="144" t="s">
        <v>293</v>
      </c>
      <c r="B46" s="146" t="s">
        <v>212</v>
      </c>
      <c r="C46" s="146" t="s">
        <v>294</v>
      </c>
      <c r="D46" s="146" t="s">
        <v>295</v>
      </c>
      <c r="E46" s="205">
        <v>3</v>
      </c>
      <c r="F46" s="146" t="s">
        <v>155</v>
      </c>
      <c r="G46" s="147">
        <v>65.673</v>
      </c>
      <c r="H46" s="148"/>
      <c r="I46" s="148"/>
      <c r="J46" s="146"/>
      <c r="K46" s="146"/>
      <c r="L46" s="146"/>
      <c r="M46" s="195"/>
    </row>
    <row r="47" spans="1:13" s="88" customFormat="1" ht="15" customHeight="1">
      <c r="A47" s="144" t="s">
        <v>296</v>
      </c>
      <c r="B47" s="146" t="s">
        <v>212</v>
      </c>
      <c r="C47" s="146" t="s">
        <v>281</v>
      </c>
      <c r="D47" s="146" t="s">
        <v>297</v>
      </c>
      <c r="E47" s="205">
        <v>20</v>
      </c>
      <c r="F47" s="146" t="s">
        <v>212</v>
      </c>
      <c r="G47" s="147">
        <v>1.34</v>
      </c>
      <c r="H47" s="148"/>
      <c r="I47" s="148"/>
      <c r="J47" s="146"/>
      <c r="K47" s="146"/>
      <c r="L47" s="146"/>
      <c r="M47" s="195"/>
    </row>
    <row r="48" spans="1:13" s="88" customFormat="1" ht="15" customHeight="1">
      <c r="A48" s="144" t="s">
        <v>298</v>
      </c>
      <c r="B48" s="146" t="s">
        <v>212</v>
      </c>
      <c r="C48" s="146" t="s">
        <v>281</v>
      </c>
      <c r="D48" s="146" t="s">
        <v>299</v>
      </c>
      <c r="E48" s="205">
        <v>20</v>
      </c>
      <c r="F48" s="146" t="s">
        <v>212</v>
      </c>
      <c r="G48" s="147">
        <v>16.5</v>
      </c>
      <c r="H48" s="148"/>
      <c r="I48" s="148"/>
      <c r="J48" s="146"/>
      <c r="K48" s="146"/>
      <c r="L48" s="146"/>
      <c r="M48" s="195"/>
    </row>
    <row r="49" spans="1:13" s="88" customFormat="1" ht="15" customHeight="1">
      <c r="A49" s="144" t="s">
        <v>300</v>
      </c>
      <c r="B49" s="146" t="s">
        <v>212</v>
      </c>
      <c r="C49" s="146" t="s">
        <v>281</v>
      </c>
      <c r="D49" s="146" t="s">
        <v>301</v>
      </c>
      <c r="E49" s="205">
        <v>3</v>
      </c>
      <c r="F49" s="146" t="s">
        <v>155</v>
      </c>
      <c r="G49" s="147">
        <v>20.211</v>
      </c>
      <c r="H49" s="148"/>
      <c r="I49" s="148"/>
      <c r="J49" s="146"/>
      <c r="K49" s="146"/>
      <c r="L49" s="146"/>
      <c r="M49" s="195"/>
    </row>
    <row r="50" spans="1:13" s="88" customFormat="1" ht="15" customHeight="1">
      <c r="A50" s="144" t="s">
        <v>302</v>
      </c>
      <c r="B50" s="146" t="s">
        <v>212</v>
      </c>
      <c r="C50" s="146" t="s">
        <v>281</v>
      </c>
      <c r="D50" s="146" t="s">
        <v>303</v>
      </c>
      <c r="E50" s="205">
        <v>20</v>
      </c>
      <c r="F50" s="146" t="s">
        <v>212</v>
      </c>
      <c r="G50" s="147">
        <v>11.14</v>
      </c>
      <c r="H50" s="148"/>
      <c r="I50" s="148"/>
      <c r="J50" s="146"/>
      <c r="K50" s="146"/>
      <c r="L50" s="146"/>
      <c r="M50" s="195"/>
    </row>
    <row r="51" spans="1:13" s="88" customFormat="1" ht="15" customHeight="1">
      <c r="A51" s="144" t="s">
        <v>304</v>
      </c>
      <c r="B51" s="146" t="s">
        <v>212</v>
      </c>
      <c r="C51" s="146" t="s">
        <v>281</v>
      </c>
      <c r="D51" s="146" t="s">
        <v>305</v>
      </c>
      <c r="E51" s="205">
        <v>3</v>
      </c>
      <c r="F51" s="146" t="s">
        <v>155</v>
      </c>
      <c r="G51" s="147">
        <v>11.433</v>
      </c>
      <c r="H51" s="148"/>
      <c r="I51" s="148"/>
      <c r="J51" s="146"/>
      <c r="K51" s="146"/>
      <c r="L51" s="146"/>
      <c r="M51" s="195"/>
    </row>
    <row r="52" spans="1:13" s="88" customFormat="1" ht="15" customHeight="1">
      <c r="A52" s="144" t="s">
        <v>306</v>
      </c>
      <c r="B52" s="146" t="s">
        <v>212</v>
      </c>
      <c r="C52" s="146" t="s">
        <v>281</v>
      </c>
      <c r="D52" s="146" t="s">
        <v>307</v>
      </c>
      <c r="E52" s="205">
        <v>6</v>
      </c>
      <c r="F52" s="146" t="s">
        <v>212</v>
      </c>
      <c r="G52" s="147">
        <v>0.6</v>
      </c>
      <c r="H52" s="148"/>
      <c r="I52" s="148"/>
      <c r="J52" s="146"/>
      <c r="K52" s="146"/>
      <c r="L52" s="146"/>
      <c r="M52" s="195"/>
    </row>
    <row r="53" spans="1:13" s="88" customFormat="1" ht="15" customHeight="1">
      <c r="A53" s="144" t="s">
        <v>308</v>
      </c>
      <c r="B53" s="146" t="s">
        <v>212</v>
      </c>
      <c r="C53" s="146" t="s">
        <v>281</v>
      </c>
      <c r="D53" s="146" t="s">
        <v>309</v>
      </c>
      <c r="E53" s="205">
        <v>0.8</v>
      </c>
      <c r="F53" s="146" t="s">
        <v>130</v>
      </c>
      <c r="G53" s="147">
        <v>2.4112</v>
      </c>
      <c r="H53" s="148"/>
      <c r="I53" s="148"/>
      <c r="J53" s="146"/>
      <c r="K53" s="146"/>
      <c r="L53" s="146"/>
      <c r="M53" s="195"/>
    </row>
    <row r="54" spans="1:13" s="88" customFormat="1" ht="15" customHeight="1">
      <c r="A54" s="144" t="s">
        <v>310</v>
      </c>
      <c r="B54" s="146" t="s">
        <v>212</v>
      </c>
      <c r="C54" s="146" t="s">
        <v>294</v>
      </c>
      <c r="D54" s="146" t="s">
        <v>311</v>
      </c>
      <c r="E54" s="205">
        <v>20</v>
      </c>
      <c r="F54" s="146" t="s">
        <v>212</v>
      </c>
      <c r="G54" s="147">
        <v>34.76</v>
      </c>
      <c r="H54" s="148"/>
      <c r="I54" s="148"/>
      <c r="J54" s="146"/>
      <c r="K54" s="146"/>
      <c r="L54" s="146"/>
      <c r="M54" s="195"/>
    </row>
    <row r="55" spans="1:13" s="88" customFormat="1" ht="15" customHeight="1">
      <c r="A55" s="144" t="s">
        <v>312</v>
      </c>
      <c r="B55" s="146" t="s">
        <v>212</v>
      </c>
      <c r="C55" s="146" t="s">
        <v>294</v>
      </c>
      <c r="D55" s="146" t="s">
        <v>313</v>
      </c>
      <c r="E55" s="205">
        <v>10</v>
      </c>
      <c r="F55" s="146" t="s">
        <v>212</v>
      </c>
      <c r="G55" s="147">
        <v>23.16</v>
      </c>
      <c r="H55" s="148"/>
      <c r="I55" s="148"/>
      <c r="J55" s="146"/>
      <c r="K55" s="146"/>
      <c r="L55" s="146"/>
      <c r="M55" s="195"/>
    </row>
    <row r="56" spans="1:13" s="88" customFormat="1" ht="15" customHeight="1">
      <c r="A56" s="144" t="s">
        <v>314</v>
      </c>
      <c r="B56" s="146" t="s">
        <v>212</v>
      </c>
      <c r="C56" s="146" t="s">
        <v>315</v>
      </c>
      <c r="D56" s="146" t="s">
        <v>316</v>
      </c>
      <c r="E56" s="205">
        <v>2.9</v>
      </c>
      <c r="F56" s="146" t="s">
        <v>130</v>
      </c>
      <c r="G56" s="147">
        <v>0.8584</v>
      </c>
      <c r="H56" s="148"/>
      <c r="I56" s="148"/>
      <c r="J56" s="146"/>
      <c r="K56" s="146"/>
      <c r="L56" s="146"/>
      <c r="M56" s="195"/>
    </row>
    <row r="57" spans="1:13" s="88" customFormat="1" ht="15" customHeight="1">
      <c r="A57" s="144" t="s">
        <v>317</v>
      </c>
      <c r="B57" s="146" t="s">
        <v>212</v>
      </c>
      <c r="C57" s="146" t="s">
        <v>318</v>
      </c>
      <c r="D57" s="146" t="s">
        <v>319</v>
      </c>
      <c r="E57" s="205">
        <v>10</v>
      </c>
      <c r="F57" s="146" t="s">
        <v>320</v>
      </c>
      <c r="G57" s="146"/>
      <c r="H57" s="146"/>
      <c r="I57" s="146"/>
      <c r="J57" s="146"/>
      <c r="K57" s="146"/>
      <c r="L57" s="148"/>
      <c r="M57" s="196"/>
    </row>
    <row r="58" spans="1:13" s="88" customFormat="1" ht="15" customHeight="1">
      <c r="A58" s="144" t="s">
        <v>321</v>
      </c>
      <c r="B58" s="146" t="s">
        <v>212</v>
      </c>
      <c r="C58" s="146"/>
      <c r="D58" s="146" t="s">
        <v>322</v>
      </c>
      <c r="E58" s="205">
        <v>20</v>
      </c>
      <c r="F58" s="146" t="s">
        <v>229</v>
      </c>
      <c r="G58" s="147">
        <v>0</v>
      </c>
      <c r="H58" s="148"/>
      <c r="I58" s="148">
        <v>0</v>
      </c>
      <c r="J58" s="148"/>
      <c r="K58" s="148"/>
      <c r="L58" s="146"/>
      <c r="M58" s="195"/>
    </row>
    <row r="59" spans="1:13" s="88" customFormat="1" ht="15" customHeight="1">
      <c r="A59" s="144"/>
      <c r="B59" s="146"/>
      <c r="C59" s="146"/>
      <c r="D59" s="146"/>
      <c r="E59" s="194"/>
      <c r="F59" s="146"/>
      <c r="G59" s="146"/>
      <c r="H59" s="146"/>
      <c r="I59" s="146"/>
      <c r="J59" s="146"/>
      <c r="K59" s="146"/>
      <c r="L59" s="146"/>
      <c r="M59" s="195"/>
    </row>
    <row r="60" spans="1:13" s="88" customFormat="1" ht="15" customHeight="1" thickBot="1">
      <c r="A60" s="149"/>
      <c r="B60" s="150"/>
      <c r="C60" s="151" t="s">
        <v>323</v>
      </c>
      <c r="D60" s="150"/>
      <c r="E60" s="197"/>
      <c r="F60" s="198"/>
      <c r="G60" s="198"/>
      <c r="H60" s="198"/>
      <c r="I60" s="206">
        <f>SUM(I10:I59)</f>
        <v>0</v>
      </c>
      <c r="J60" s="198"/>
      <c r="K60" s="206">
        <f>SUM(K10:K59)</f>
        <v>0</v>
      </c>
      <c r="L60" s="198"/>
      <c r="M60" s="199">
        <f>SUM(M10:M59)</f>
        <v>0</v>
      </c>
    </row>
  </sheetData>
  <mergeCells count="9">
    <mergeCell ref="L8:M8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55" r:id="rId1"/>
  <headerFooter alignWithMargins="0">
    <oddFooter>&amp;C&amp;P z &amp;N&amp;RSO_04_4_2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60" workbookViewId="0" topLeftCell="F1">
      <selection activeCell="X20" sqref="X20"/>
    </sheetView>
  </sheetViews>
  <sheetFormatPr defaultColWidth="9.140625" defaultRowHeight="12.75" customHeight="1"/>
  <cols>
    <col min="1" max="1" width="17.421875" style="72" customWidth="1"/>
    <col min="2" max="2" width="7.421875" style="72" customWidth="1"/>
    <col min="3" max="3" width="14.00390625" style="72" customWidth="1"/>
    <col min="4" max="4" width="58.00390625" style="72" customWidth="1"/>
    <col min="5" max="5" width="13.7109375" style="72" customWidth="1"/>
    <col min="6" max="7" width="8.57421875" style="72" customWidth="1"/>
    <col min="8" max="8" width="11.421875" style="72" customWidth="1"/>
    <col min="9" max="13" width="14.28125" style="72" customWidth="1"/>
    <col min="14" max="14" width="4.421875" style="72" customWidth="1"/>
    <col min="15" max="15" width="11.28125" style="72" customWidth="1"/>
    <col min="16" max="16384" width="9.00390625" style="3" customWidth="1"/>
  </cols>
  <sheetData>
    <row r="1" spans="1:15" s="72" customFormat="1" ht="30" customHeight="1">
      <c r="A1" s="73" t="s">
        <v>324</v>
      </c>
      <c r="B1" s="153"/>
      <c r="C1" s="136"/>
      <c r="D1" s="136"/>
      <c r="E1" s="154"/>
      <c r="F1" s="179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72" customFormat="1" ht="30" customHeight="1">
      <c r="A2" s="137" t="s">
        <v>101</v>
      </c>
      <c r="B2" s="138" t="s">
        <v>4</v>
      </c>
      <c r="C2" s="139"/>
      <c r="D2" s="140"/>
      <c r="E2" s="140" t="s">
        <v>102</v>
      </c>
      <c r="F2" s="203" t="s">
        <v>9</v>
      </c>
      <c r="G2" s="185"/>
      <c r="H2" s="201"/>
      <c r="I2" s="201"/>
      <c r="J2" s="201"/>
      <c r="K2" s="201"/>
      <c r="L2" s="201"/>
      <c r="M2" s="201"/>
      <c r="N2" s="201"/>
      <c r="O2" s="186"/>
    </row>
    <row r="3" spans="1:15" s="72" customFormat="1" ht="15" customHeight="1">
      <c r="A3" s="137" t="s">
        <v>103</v>
      </c>
      <c r="B3" s="138" t="s">
        <v>6</v>
      </c>
      <c r="C3" s="139"/>
      <c r="D3" s="140"/>
      <c r="E3" s="140" t="s">
        <v>104</v>
      </c>
      <c r="F3" s="203" t="s">
        <v>8</v>
      </c>
      <c r="G3" s="184"/>
      <c r="H3" s="202"/>
      <c r="I3" s="201"/>
      <c r="J3" s="201"/>
      <c r="K3" s="201"/>
      <c r="L3" s="201"/>
      <c r="M3" s="201"/>
      <c r="N3" s="201"/>
      <c r="O3" s="186"/>
    </row>
    <row r="4" spans="1:15" s="72" customFormat="1" ht="15" customHeight="1">
      <c r="A4" s="137" t="s">
        <v>10</v>
      </c>
      <c r="B4" s="138" t="s">
        <v>11</v>
      </c>
      <c r="C4" s="139"/>
      <c r="D4" s="140"/>
      <c r="E4" s="138"/>
      <c r="F4" s="203"/>
      <c r="G4" s="185"/>
      <c r="H4" s="185"/>
      <c r="I4" s="201"/>
      <c r="J4" s="201"/>
      <c r="K4" s="201"/>
      <c r="L4" s="201"/>
      <c r="M4" s="201"/>
      <c r="N4" s="201"/>
      <c r="O4" s="186"/>
    </row>
    <row r="5" spans="1:15" s="72" customFormat="1" ht="15" customHeight="1">
      <c r="A5" s="137" t="s">
        <v>105</v>
      </c>
      <c r="B5" s="138" t="s">
        <v>106</v>
      </c>
      <c r="C5" s="139"/>
      <c r="D5" s="140"/>
      <c r="E5" s="140" t="s">
        <v>107</v>
      </c>
      <c r="F5" s="203" t="s">
        <v>108</v>
      </c>
      <c r="G5" s="185"/>
      <c r="H5" s="185"/>
      <c r="I5" s="185"/>
      <c r="J5" s="185"/>
      <c r="K5" s="185"/>
      <c r="L5" s="185"/>
      <c r="M5" s="185"/>
      <c r="N5" s="185"/>
      <c r="O5" s="189"/>
    </row>
    <row r="6" spans="1:15" s="72" customFormat="1" ht="15" customHeight="1">
      <c r="A6" s="137" t="s">
        <v>109</v>
      </c>
      <c r="B6" s="138" t="s">
        <v>106</v>
      </c>
      <c r="C6" s="139"/>
      <c r="D6" s="140"/>
      <c r="E6" s="140" t="s">
        <v>110</v>
      </c>
      <c r="F6" s="203" t="s">
        <v>111</v>
      </c>
      <c r="G6" s="185"/>
      <c r="H6" s="185"/>
      <c r="I6" s="185"/>
      <c r="J6" s="185"/>
      <c r="K6" s="185"/>
      <c r="L6" s="185"/>
      <c r="M6" s="185"/>
      <c r="N6" s="185"/>
      <c r="O6" s="189"/>
    </row>
    <row r="7" spans="1:15" s="72" customFormat="1" ht="3" customHeight="1">
      <c r="A7" s="141"/>
      <c r="B7" s="139"/>
      <c r="C7" s="139"/>
      <c r="D7" s="139"/>
      <c r="E7" s="139"/>
      <c r="F7" s="190"/>
      <c r="G7" s="185"/>
      <c r="H7" s="185"/>
      <c r="I7" s="185"/>
      <c r="J7" s="185"/>
      <c r="K7" s="185"/>
      <c r="L7" s="185"/>
      <c r="M7" s="185"/>
      <c r="N7" s="185"/>
      <c r="O7" s="207"/>
    </row>
    <row r="8" spans="1:15" s="72" customFormat="1" ht="15" customHeight="1">
      <c r="A8" s="235" t="s">
        <v>325</v>
      </c>
      <c r="B8" s="236" t="s">
        <v>218</v>
      </c>
      <c r="C8" s="236" t="s">
        <v>219</v>
      </c>
      <c r="D8" s="236" t="s">
        <v>114</v>
      </c>
      <c r="E8" s="237" t="s">
        <v>116</v>
      </c>
      <c r="F8" s="240" t="s">
        <v>117</v>
      </c>
      <c r="G8" s="236" t="s">
        <v>326</v>
      </c>
      <c r="H8" s="236"/>
      <c r="I8" s="236"/>
      <c r="J8" s="236" t="s">
        <v>221</v>
      </c>
      <c r="K8" s="236"/>
      <c r="L8" s="236" t="s">
        <v>222</v>
      </c>
      <c r="M8" s="236"/>
      <c r="N8" s="236" t="s">
        <v>327</v>
      </c>
      <c r="O8" s="239" t="s">
        <v>328</v>
      </c>
    </row>
    <row r="9" spans="1:15" s="72" customFormat="1" ht="15" customHeight="1">
      <c r="A9" s="235"/>
      <c r="B9" s="236"/>
      <c r="C9" s="236"/>
      <c r="D9" s="236"/>
      <c r="E9" s="237"/>
      <c r="F9" s="240"/>
      <c r="G9" s="155" t="s">
        <v>223</v>
      </c>
      <c r="H9" s="155" t="s">
        <v>224</v>
      </c>
      <c r="I9" s="155" t="s">
        <v>225</v>
      </c>
      <c r="J9" s="155" t="s">
        <v>226</v>
      </c>
      <c r="K9" s="155" t="s">
        <v>225</v>
      </c>
      <c r="L9" s="155" t="s">
        <v>226</v>
      </c>
      <c r="M9" s="155" t="s">
        <v>225</v>
      </c>
      <c r="N9" s="236"/>
      <c r="O9" s="239"/>
    </row>
    <row r="10" spans="1:15" s="72" customFormat="1" ht="15" customHeight="1">
      <c r="A10" s="158"/>
      <c r="B10" s="159"/>
      <c r="C10" s="160" t="s">
        <v>120</v>
      </c>
      <c r="D10" s="160" t="s">
        <v>121</v>
      </c>
      <c r="E10" s="147"/>
      <c r="F10" s="194"/>
      <c r="G10" s="148"/>
      <c r="H10" s="148"/>
      <c r="I10" s="148"/>
      <c r="J10" s="148"/>
      <c r="K10" s="148"/>
      <c r="L10" s="148"/>
      <c r="M10" s="148"/>
      <c r="N10" s="148"/>
      <c r="O10" s="208"/>
    </row>
    <row r="11" spans="1:15" s="72" customFormat="1" ht="15" customHeight="1">
      <c r="A11" s="156"/>
      <c r="B11" s="157"/>
      <c r="C11" s="145" t="s">
        <v>122</v>
      </c>
      <c r="D11" s="145" t="s">
        <v>123</v>
      </c>
      <c r="E11" s="147"/>
      <c r="F11" s="194"/>
      <c r="G11" s="148"/>
      <c r="H11" s="148"/>
      <c r="I11" s="148"/>
      <c r="J11" s="148"/>
      <c r="K11" s="148"/>
      <c r="L11" s="148"/>
      <c r="M11" s="148"/>
      <c r="N11" s="148"/>
      <c r="O11" s="208"/>
    </row>
    <row r="12" spans="1:15" s="165" customFormat="1" ht="15" customHeight="1">
      <c r="A12" s="161" t="s">
        <v>227</v>
      </c>
      <c r="B12" s="162" t="s">
        <v>212</v>
      </c>
      <c r="C12" s="162"/>
      <c r="D12" s="162" t="s">
        <v>228</v>
      </c>
      <c r="E12" s="163">
        <v>6</v>
      </c>
      <c r="F12" s="209" t="s">
        <v>229</v>
      </c>
      <c r="G12" s="163">
        <v>0</v>
      </c>
      <c r="H12" s="164"/>
      <c r="I12" s="164">
        <v>0</v>
      </c>
      <c r="J12" s="164"/>
      <c r="K12" s="164"/>
      <c r="L12" s="164"/>
      <c r="M12" s="164"/>
      <c r="N12" s="164"/>
      <c r="O12" s="210" t="s">
        <v>329</v>
      </c>
    </row>
    <row r="13" spans="1:15" s="165" customFormat="1" ht="15" customHeight="1">
      <c r="A13" s="161" t="s">
        <v>321</v>
      </c>
      <c r="B13" s="162" t="s">
        <v>212</v>
      </c>
      <c r="C13" s="162"/>
      <c r="D13" s="162" t="s">
        <v>322</v>
      </c>
      <c r="E13" s="163">
        <v>10</v>
      </c>
      <c r="F13" s="209" t="s">
        <v>229</v>
      </c>
      <c r="G13" s="163">
        <v>0</v>
      </c>
      <c r="H13" s="164"/>
      <c r="I13" s="164">
        <v>0</v>
      </c>
      <c r="J13" s="164"/>
      <c r="K13" s="164"/>
      <c r="L13" s="164"/>
      <c r="M13" s="164"/>
      <c r="N13" s="164"/>
      <c r="O13" s="210" t="s">
        <v>329</v>
      </c>
    </row>
    <row r="14" spans="1:15" s="165" customFormat="1" ht="15" customHeight="1">
      <c r="A14" s="161" t="s">
        <v>230</v>
      </c>
      <c r="B14" s="162" t="s">
        <v>212</v>
      </c>
      <c r="C14" s="162"/>
      <c r="D14" s="162" t="s">
        <v>231</v>
      </c>
      <c r="E14" s="163">
        <v>21.6</v>
      </c>
      <c r="F14" s="209" t="s">
        <v>229</v>
      </c>
      <c r="G14" s="163">
        <v>0</v>
      </c>
      <c r="H14" s="164"/>
      <c r="I14" s="164">
        <v>0</v>
      </c>
      <c r="J14" s="164"/>
      <c r="K14" s="164"/>
      <c r="L14" s="164"/>
      <c r="M14" s="164"/>
      <c r="N14" s="164"/>
      <c r="O14" s="210" t="s">
        <v>329</v>
      </c>
    </row>
    <row r="15" spans="1:15" s="165" customFormat="1" ht="15" customHeight="1">
      <c r="A15" s="161" t="s">
        <v>232</v>
      </c>
      <c r="B15" s="162" t="s">
        <v>212</v>
      </c>
      <c r="C15" s="162"/>
      <c r="D15" s="162" t="s">
        <v>233</v>
      </c>
      <c r="E15" s="163">
        <v>150</v>
      </c>
      <c r="F15" s="209" t="s">
        <v>229</v>
      </c>
      <c r="G15" s="163">
        <v>0</v>
      </c>
      <c r="H15" s="164"/>
      <c r="I15" s="164">
        <v>0</v>
      </c>
      <c r="J15" s="164"/>
      <c r="K15" s="164"/>
      <c r="L15" s="164"/>
      <c r="M15" s="164"/>
      <c r="N15" s="164"/>
      <c r="O15" s="210" t="s">
        <v>329</v>
      </c>
    </row>
    <row r="16" spans="1:15" s="165" customFormat="1" ht="15" customHeight="1">
      <c r="A16" s="161" t="s">
        <v>234</v>
      </c>
      <c r="B16" s="162" t="s">
        <v>212</v>
      </c>
      <c r="C16" s="162"/>
      <c r="D16" s="162" t="s">
        <v>235</v>
      </c>
      <c r="E16" s="163">
        <v>50</v>
      </c>
      <c r="F16" s="209" t="s">
        <v>236</v>
      </c>
      <c r="G16" s="163">
        <v>0</v>
      </c>
      <c r="H16" s="164"/>
      <c r="I16" s="164">
        <v>0</v>
      </c>
      <c r="J16" s="164"/>
      <c r="K16" s="164"/>
      <c r="L16" s="164"/>
      <c r="M16" s="164"/>
      <c r="N16" s="164"/>
      <c r="O16" s="210" t="s">
        <v>329</v>
      </c>
    </row>
    <row r="17" spans="1:15" s="165" customFormat="1" ht="15" customHeight="1">
      <c r="A17" s="161" t="s">
        <v>237</v>
      </c>
      <c r="B17" s="162" t="s">
        <v>212</v>
      </c>
      <c r="C17" s="162"/>
      <c r="D17" s="162" t="s">
        <v>238</v>
      </c>
      <c r="E17" s="163">
        <v>15</v>
      </c>
      <c r="F17" s="209" t="s">
        <v>229</v>
      </c>
      <c r="G17" s="163">
        <v>0</v>
      </c>
      <c r="H17" s="164"/>
      <c r="I17" s="164">
        <v>0</v>
      </c>
      <c r="J17" s="164"/>
      <c r="K17" s="164"/>
      <c r="L17" s="164"/>
      <c r="M17" s="164"/>
      <c r="N17" s="164"/>
      <c r="O17" s="210" t="s">
        <v>329</v>
      </c>
    </row>
    <row r="18" spans="1:15" s="165" customFormat="1" ht="15" customHeight="1">
      <c r="A18" s="161" t="s">
        <v>278</v>
      </c>
      <c r="B18" s="162" t="s">
        <v>212</v>
      </c>
      <c r="C18" s="162"/>
      <c r="D18" s="162" t="s">
        <v>279</v>
      </c>
      <c r="E18" s="163">
        <v>32</v>
      </c>
      <c r="F18" s="209" t="s">
        <v>236</v>
      </c>
      <c r="G18" s="163">
        <v>0</v>
      </c>
      <c r="H18" s="164"/>
      <c r="I18" s="164">
        <v>0</v>
      </c>
      <c r="J18" s="164"/>
      <c r="K18" s="164"/>
      <c r="L18" s="164"/>
      <c r="M18" s="164"/>
      <c r="N18" s="164"/>
      <c r="O18" s="210" t="s">
        <v>329</v>
      </c>
    </row>
    <row r="19" spans="1:15" s="165" customFormat="1" ht="15" customHeight="1">
      <c r="A19" s="161" t="s">
        <v>321</v>
      </c>
      <c r="B19" s="162" t="s">
        <v>212</v>
      </c>
      <c r="C19" s="162"/>
      <c r="D19" s="162" t="s">
        <v>322</v>
      </c>
      <c r="E19" s="163">
        <v>10</v>
      </c>
      <c r="F19" s="209" t="s">
        <v>229</v>
      </c>
      <c r="G19" s="163">
        <v>0</v>
      </c>
      <c r="H19" s="164"/>
      <c r="I19" s="164">
        <v>0</v>
      </c>
      <c r="J19" s="164"/>
      <c r="K19" s="164"/>
      <c r="L19" s="164"/>
      <c r="M19" s="164"/>
      <c r="N19" s="164"/>
      <c r="O19" s="210" t="s">
        <v>329</v>
      </c>
    </row>
    <row r="20" spans="1:15" s="72" customFormat="1" ht="15" customHeight="1">
      <c r="A20" s="156"/>
      <c r="B20" s="157"/>
      <c r="C20" s="146"/>
      <c r="D20" s="146"/>
      <c r="E20" s="147"/>
      <c r="F20" s="194"/>
      <c r="G20" s="148"/>
      <c r="H20" s="148"/>
      <c r="I20" s="148"/>
      <c r="J20" s="148"/>
      <c r="K20" s="148"/>
      <c r="L20" s="148"/>
      <c r="M20" s="148"/>
      <c r="N20" s="148"/>
      <c r="O20" s="208"/>
    </row>
    <row r="21" spans="1:15" s="72" customFormat="1" ht="15" customHeight="1">
      <c r="A21" s="149"/>
      <c r="B21" s="150"/>
      <c r="C21" s="151" t="s">
        <v>330</v>
      </c>
      <c r="D21" s="150"/>
      <c r="E21" s="150"/>
      <c r="F21" s="197"/>
      <c r="G21" s="198"/>
      <c r="H21" s="198"/>
      <c r="I21" s="206">
        <f>SUM(I10:I20)</f>
        <v>0</v>
      </c>
      <c r="J21" s="198"/>
      <c r="K21" s="206">
        <f>SUM(K10:K20)</f>
        <v>0</v>
      </c>
      <c r="L21" s="198"/>
      <c r="M21" s="206">
        <f>SUM(M10:M20)</f>
        <v>0</v>
      </c>
      <c r="N21" s="198"/>
      <c r="O21" s="211"/>
    </row>
  </sheetData>
  <mergeCells count="11">
    <mergeCell ref="L8:M8"/>
    <mergeCell ref="N8:N9"/>
    <mergeCell ref="O8:O9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62" r:id="rId1"/>
  <headerFooter alignWithMargins="0">
    <oddFooter>&amp;C&amp;P z &amp;N&amp;RSO_04_4_2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">
      <selection activeCell="J13" sqref="J13"/>
    </sheetView>
  </sheetViews>
  <sheetFormatPr defaultColWidth="9.140625" defaultRowHeight="12.75" customHeight="1"/>
  <cols>
    <col min="1" max="1" width="16.28125" style="72" customWidth="1"/>
    <col min="2" max="2" width="10.7109375" style="72" customWidth="1"/>
    <col min="3" max="3" width="50.00390625" style="72" customWidth="1"/>
    <col min="4" max="4" width="13.7109375" style="72" customWidth="1"/>
    <col min="5" max="5" width="8.57421875" style="72" customWidth="1"/>
    <col min="6" max="7" width="14.28125" style="72" customWidth="1"/>
    <col min="8" max="16384" width="9.00390625" style="3" customWidth="1"/>
  </cols>
  <sheetData>
    <row r="1" spans="1:7" s="72" customFormat="1" ht="30" customHeight="1">
      <c r="A1" s="174" t="s">
        <v>331</v>
      </c>
      <c r="B1" s="181"/>
      <c r="C1" s="181"/>
      <c r="D1" s="180"/>
      <c r="E1" s="181"/>
      <c r="F1" s="181"/>
      <c r="G1" s="182"/>
    </row>
    <row r="2" spans="1:7" s="72" customFormat="1" ht="30" customHeight="1">
      <c r="A2" s="203" t="s">
        <v>101</v>
      </c>
      <c r="B2" s="173" t="s">
        <v>4</v>
      </c>
      <c r="C2" s="212"/>
      <c r="D2" s="184" t="s">
        <v>102</v>
      </c>
      <c r="E2" s="173" t="s">
        <v>9</v>
      </c>
      <c r="F2" s="185"/>
      <c r="G2" s="186"/>
    </row>
    <row r="3" spans="1:7" s="72" customFormat="1" ht="15" customHeight="1">
      <c r="A3" s="203" t="s">
        <v>103</v>
      </c>
      <c r="B3" s="173" t="s">
        <v>6</v>
      </c>
      <c r="C3" s="185"/>
      <c r="D3" s="184" t="s">
        <v>332</v>
      </c>
      <c r="E3" s="173" t="s">
        <v>8</v>
      </c>
      <c r="F3" s="185"/>
      <c r="G3" s="188"/>
    </row>
    <row r="4" spans="1:7" s="72" customFormat="1" ht="15" customHeight="1">
      <c r="A4" s="203" t="s">
        <v>10</v>
      </c>
      <c r="B4" s="173" t="s">
        <v>11</v>
      </c>
      <c r="C4" s="185"/>
      <c r="D4" s="173"/>
      <c r="E4" s="173"/>
      <c r="F4" s="185"/>
      <c r="G4" s="189"/>
    </row>
    <row r="5" spans="1:7" s="72" customFormat="1" ht="15" customHeight="1">
      <c r="A5" s="203" t="s">
        <v>105</v>
      </c>
      <c r="B5" s="173" t="s">
        <v>106</v>
      </c>
      <c r="C5" s="185"/>
      <c r="D5" s="184" t="s">
        <v>107</v>
      </c>
      <c r="E5" s="173" t="s">
        <v>108</v>
      </c>
      <c r="F5" s="185"/>
      <c r="G5" s="189"/>
    </row>
    <row r="6" spans="1:7" s="72" customFormat="1" ht="15" customHeight="1">
      <c r="A6" s="203" t="s">
        <v>109</v>
      </c>
      <c r="B6" s="173" t="s">
        <v>106</v>
      </c>
      <c r="C6" s="185"/>
      <c r="D6" s="184" t="s">
        <v>110</v>
      </c>
      <c r="E6" s="173" t="s">
        <v>111</v>
      </c>
      <c r="F6" s="185"/>
      <c r="G6" s="189"/>
    </row>
    <row r="7" spans="1:7" s="72" customFormat="1" ht="3" customHeight="1" thickBot="1">
      <c r="A7" s="203"/>
      <c r="B7" s="185"/>
      <c r="C7" s="185"/>
      <c r="D7" s="185"/>
      <c r="E7" s="185"/>
      <c r="F7" s="185"/>
      <c r="G7" s="189"/>
    </row>
    <row r="8" spans="1:7" s="72" customFormat="1" ht="30" customHeight="1">
      <c r="A8" s="213" t="s">
        <v>333</v>
      </c>
      <c r="B8" s="155" t="s">
        <v>334</v>
      </c>
      <c r="C8" s="155" t="s">
        <v>335</v>
      </c>
      <c r="D8" s="155" t="s">
        <v>116</v>
      </c>
      <c r="E8" s="155" t="s">
        <v>117</v>
      </c>
      <c r="F8" s="155" t="s">
        <v>118</v>
      </c>
      <c r="G8" s="204" t="s">
        <v>119</v>
      </c>
    </row>
    <row r="9" spans="1:7" s="88" customFormat="1" ht="15" customHeight="1">
      <c r="A9" s="214" t="s">
        <v>120</v>
      </c>
      <c r="B9" s="166"/>
      <c r="C9" s="167" t="s">
        <v>121</v>
      </c>
      <c r="D9" s="166"/>
      <c r="E9" s="166"/>
      <c r="F9" s="166"/>
      <c r="G9" s="215"/>
    </row>
    <row r="10" spans="1:7" s="88" customFormat="1" ht="15" customHeight="1">
      <c r="A10" s="216" t="s">
        <v>122</v>
      </c>
      <c r="B10" s="146"/>
      <c r="C10" s="145" t="s">
        <v>123</v>
      </c>
      <c r="D10" s="146"/>
      <c r="E10" s="146"/>
      <c r="F10" s="146"/>
      <c r="G10" s="195"/>
    </row>
    <row r="11" spans="1:7" s="88" customFormat="1" ht="15" customHeight="1">
      <c r="A11" s="217" t="s">
        <v>227</v>
      </c>
      <c r="B11" s="146" t="s">
        <v>212</v>
      </c>
      <c r="C11" s="146" t="s">
        <v>228</v>
      </c>
      <c r="D11" s="147">
        <v>6</v>
      </c>
      <c r="E11" s="146" t="s">
        <v>229</v>
      </c>
      <c r="F11" s="148"/>
      <c r="G11" s="196"/>
    </row>
    <row r="12" spans="1:7" s="88" customFormat="1" ht="15" customHeight="1">
      <c r="A12" s="217" t="s">
        <v>321</v>
      </c>
      <c r="B12" s="146" t="s">
        <v>212</v>
      </c>
      <c r="C12" s="146" t="s">
        <v>322</v>
      </c>
      <c r="D12" s="147">
        <v>10</v>
      </c>
      <c r="E12" s="146" t="s">
        <v>229</v>
      </c>
      <c r="F12" s="148"/>
      <c r="G12" s="196"/>
    </row>
    <row r="13" spans="1:7" s="88" customFormat="1" ht="15" customHeight="1">
      <c r="A13" s="217" t="s">
        <v>230</v>
      </c>
      <c r="B13" s="146" t="s">
        <v>212</v>
      </c>
      <c r="C13" s="146" t="s">
        <v>231</v>
      </c>
      <c r="D13" s="147">
        <v>21.6</v>
      </c>
      <c r="E13" s="146" t="s">
        <v>229</v>
      </c>
      <c r="F13" s="148"/>
      <c r="G13" s="196"/>
    </row>
    <row r="14" spans="1:7" s="88" customFormat="1" ht="15" customHeight="1">
      <c r="A14" s="217" t="s">
        <v>232</v>
      </c>
      <c r="B14" s="146" t="s">
        <v>212</v>
      </c>
      <c r="C14" s="146" t="s">
        <v>233</v>
      </c>
      <c r="D14" s="147">
        <v>150</v>
      </c>
      <c r="E14" s="146" t="s">
        <v>229</v>
      </c>
      <c r="F14" s="148"/>
      <c r="G14" s="196"/>
    </row>
    <row r="15" spans="1:7" s="88" customFormat="1" ht="15" customHeight="1">
      <c r="A15" s="217" t="s">
        <v>234</v>
      </c>
      <c r="B15" s="146" t="s">
        <v>212</v>
      </c>
      <c r="C15" s="146" t="s">
        <v>235</v>
      </c>
      <c r="D15" s="147">
        <v>50</v>
      </c>
      <c r="E15" s="146" t="s">
        <v>236</v>
      </c>
      <c r="F15" s="148"/>
      <c r="G15" s="196"/>
    </row>
    <row r="16" spans="1:7" s="88" customFormat="1" ht="15" customHeight="1">
      <c r="A16" s="217" t="s">
        <v>237</v>
      </c>
      <c r="B16" s="146" t="s">
        <v>212</v>
      </c>
      <c r="C16" s="146" t="s">
        <v>238</v>
      </c>
      <c r="D16" s="147">
        <v>15</v>
      </c>
      <c r="E16" s="146" t="s">
        <v>229</v>
      </c>
      <c r="F16" s="148"/>
      <c r="G16" s="196"/>
    </row>
    <row r="17" spans="1:7" s="88" customFormat="1" ht="15" customHeight="1">
      <c r="A17" s="217" t="s">
        <v>336</v>
      </c>
      <c r="B17" s="146" t="s">
        <v>212</v>
      </c>
      <c r="C17" s="146" t="s">
        <v>241</v>
      </c>
      <c r="D17" s="147">
        <v>6</v>
      </c>
      <c r="E17" s="146" t="s">
        <v>155</v>
      </c>
      <c r="F17" s="148"/>
      <c r="G17" s="196"/>
    </row>
    <row r="18" spans="1:7" s="88" customFormat="1" ht="15" customHeight="1">
      <c r="A18" s="217" t="s">
        <v>337</v>
      </c>
      <c r="B18" s="146" t="s">
        <v>212</v>
      </c>
      <c r="C18" s="146" t="s">
        <v>243</v>
      </c>
      <c r="D18" s="147">
        <v>1</v>
      </c>
      <c r="E18" s="146" t="s">
        <v>155</v>
      </c>
      <c r="F18" s="148"/>
      <c r="G18" s="196"/>
    </row>
    <row r="19" spans="1:7" s="88" customFormat="1" ht="15" customHeight="1">
      <c r="A19" s="217" t="s">
        <v>338</v>
      </c>
      <c r="B19" s="146" t="s">
        <v>212</v>
      </c>
      <c r="C19" s="146" t="s">
        <v>245</v>
      </c>
      <c r="D19" s="147">
        <v>3</v>
      </c>
      <c r="E19" s="146" t="s">
        <v>155</v>
      </c>
      <c r="F19" s="148"/>
      <c r="G19" s="196"/>
    </row>
    <row r="20" spans="1:7" s="88" customFormat="1" ht="15" customHeight="1">
      <c r="A20" s="217" t="s">
        <v>339</v>
      </c>
      <c r="B20" s="146" t="s">
        <v>212</v>
      </c>
      <c r="C20" s="146" t="s">
        <v>247</v>
      </c>
      <c r="D20" s="147">
        <v>5</v>
      </c>
      <c r="E20" s="146" t="s">
        <v>155</v>
      </c>
      <c r="F20" s="148"/>
      <c r="G20" s="196"/>
    </row>
    <row r="21" spans="1:7" s="88" customFormat="1" ht="15" customHeight="1">
      <c r="A21" s="217" t="s">
        <v>340</v>
      </c>
      <c r="B21" s="146" t="s">
        <v>212</v>
      </c>
      <c r="C21" s="146" t="s">
        <v>249</v>
      </c>
      <c r="D21" s="147">
        <v>60</v>
      </c>
      <c r="E21" s="146" t="s">
        <v>212</v>
      </c>
      <c r="F21" s="148"/>
      <c r="G21" s="196"/>
    </row>
    <row r="22" spans="1:7" s="88" customFormat="1" ht="15" customHeight="1">
      <c r="A22" s="217" t="s">
        <v>341</v>
      </c>
      <c r="B22" s="146" t="s">
        <v>212</v>
      </c>
      <c r="C22" s="146" t="s">
        <v>251</v>
      </c>
      <c r="D22" s="147">
        <v>3</v>
      </c>
      <c r="E22" s="146" t="s">
        <v>212</v>
      </c>
      <c r="F22" s="148"/>
      <c r="G22" s="196"/>
    </row>
    <row r="23" spans="1:7" s="88" customFormat="1" ht="15" customHeight="1">
      <c r="A23" s="217" t="s">
        <v>342</v>
      </c>
      <c r="B23" s="146" t="s">
        <v>212</v>
      </c>
      <c r="C23" s="146" t="s">
        <v>343</v>
      </c>
      <c r="D23" s="147">
        <v>1</v>
      </c>
      <c r="E23" s="146" t="s">
        <v>155</v>
      </c>
      <c r="F23" s="148"/>
      <c r="G23" s="196"/>
    </row>
    <row r="24" spans="1:7" s="88" customFormat="1" ht="15" customHeight="1">
      <c r="A24" s="217" t="s">
        <v>344</v>
      </c>
      <c r="B24" s="146" t="s">
        <v>212</v>
      </c>
      <c r="C24" s="146" t="s">
        <v>253</v>
      </c>
      <c r="D24" s="147">
        <v>3</v>
      </c>
      <c r="E24" s="146" t="s">
        <v>155</v>
      </c>
      <c r="F24" s="148"/>
      <c r="G24" s="196"/>
    </row>
    <row r="25" spans="1:7" s="88" customFormat="1" ht="15" customHeight="1">
      <c r="A25" s="217" t="s">
        <v>345</v>
      </c>
      <c r="B25" s="146" t="s">
        <v>212</v>
      </c>
      <c r="C25" s="146" t="s">
        <v>255</v>
      </c>
      <c r="D25" s="147">
        <v>3</v>
      </c>
      <c r="E25" s="146" t="s">
        <v>155</v>
      </c>
      <c r="F25" s="148"/>
      <c r="G25" s="196"/>
    </row>
    <row r="26" spans="1:7" s="88" customFormat="1" ht="15" customHeight="1">
      <c r="A26" s="217" t="s">
        <v>346</v>
      </c>
      <c r="B26" s="146" t="s">
        <v>212</v>
      </c>
      <c r="C26" s="146" t="s">
        <v>257</v>
      </c>
      <c r="D26" s="147">
        <v>1</v>
      </c>
      <c r="E26" s="146" t="s">
        <v>174</v>
      </c>
      <c r="F26" s="148"/>
      <c r="G26" s="196"/>
    </row>
    <row r="27" spans="1:7" s="88" customFormat="1" ht="15" customHeight="1">
      <c r="A27" s="217" t="s">
        <v>347</v>
      </c>
      <c r="B27" s="146" t="s">
        <v>212</v>
      </c>
      <c r="C27" s="146" t="s">
        <v>348</v>
      </c>
      <c r="D27" s="147">
        <v>1</v>
      </c>
      <c r="E27" s="146" t="s">
        <v>155</v>
      </c>
      <c r="F27" s="148"/>
      <c r="G27" s="196"/>
    </row>
    <row r="28" spans="1:7" s="88" customFormat="1" ht="15" customHeight="1">
      <c r="A28" s="217" t="s">
        <v>349</v>
      </c>
      <c r="B28" s="146" t="s">
        <v>212</v>
      </c>
      <c r="C28" s="146" t="s">
        <v>259</v>
      </c>
      <c r="D28" s="147">
        <v>12</v>
      </c>
      <c r="E28" s="146" t="s">
        <v>155</v>
      </c>
      <c r="F28" s="148"/>
      <c r="G28" s="196"/>
    </row>
    <row r="29" spans="1:7" s="88" customFormat="1" ht="15" customHeight="1">
      <c r="A29" s="217" t="s">
        <v>350</v>
      </c>
      <c r="B29" s="146" t="s">
        <v>212</v>
      </c>
      <c r="C29" s="146" t="s">
        <v>351</v>
      </c>
      <c r="D29" s="147">
        <v>1</v>
      </c>
      <c r="E29" s="146" t="s">
        <v>155</v>
      </c>
      <c r="F29" s="148"/>
      <c r="G29" s="196"/>
    </row>
    <row r="30" spans="1:7" s="88" customFormat="1" ht="15" customHeight="1">
      <c r="A30" s="217" t="s">
        <v>352</v>
      </c>
      <c r="B30" s="146" t="s">
        <v>212</v>
      </c>
      <c r="C30" s="146" t="s">
        <v>353</v>
      </c>
      <c r="D30" s="147">
        <v>7</v>
      </c>
      <c r="E30" s="146" t="s">
        <v>155</v>
      </c>
      <c r="F30" s="148"/>
      <c r="G30" s="196"/>
    </row>
    <row r="31" spans="1:7" s="88" customFormat="1" ht="15" customHeight="1">
      <c r="A31" s="217" t="s">
        <v>354</v>
      </c>
      <c r="B31" s="146" t="s">
        <v>212</v>
      </c>
      <c r="C31" s="146" t="s">
        <v>261</v>
      </c>
      <c r="D31" s="147">
        <v>1</v>
      </c>
      <c r="E31" s="146" t="s">
        <v>155</v>
      </c>
      <c r="F31" s="148"/>
      <c r="G31" s="196"/>
    </row>
    <row r="32" spans="1:7" s="88" customFormat="1" ht="15" customHeight="1">
      <c r="A32" s="217" t="s">
        <v>355</v>
      </c>
      <c r="B32" s="146" t="s">
        <v>212</v>
      </c>
      <c r="C32" s="146" t="s">
        <v>356</v>
      </c>
      <c r="D32" s="147">
        <v>3</v>
      </c>
      <c r="E32" s="146" t="s">
        <v>155</v>
      </c>
      <c r="F32" s="148"/>
      <c r="G32" s="196"/>
    </row>
    <row r="33" spans="1:7" s="88" customFormat="1" ht="15" customHeight="1">
      <c r="A33" s="217" t="s">
        <v>357</v>
      </c>
      <c r="B33" s="146" t="s">
        <v>212</v>
      </c>
      <c r="C33" s="146" t="s">
        <v>263</v>
      </c>
      <c r="D33" s="147">
        <v>3</v>
      </c>
      <c r="E33" s="146" t="s">
        <v>155</v>
      </c>
      <c r="F33" s="148"/>
      <c r="G33" s="196"/>
    </row>
    <row r="34" spans="1:7" s="168" customFormat="1" ht="15" customHeight="1">
      <c r="A34" s="218" t="s">
        <v>358</v>
      </c>
      <c r="B34" s="145"/>
      <c r="C34" s="145" t="s">
        <v>359</v>
      </c>
      <c r="D34" s="145"/>
      <c r="E34" s="145" t="s">
        <v>360</v>
      </c>
      <c r="F34" s="145"/>
      <c r="G34" s="219"/>
    </row>
    <row r="35" spans="1:7" s="172" customFormat="1" ht="15" customHeight="1">
      <c r="A35" s="220" t="s">
        <v>361</v>
      </c>
      <c r="B35" s="169" t="s">
        <v>265</v>
      </c>
      <c r="C35" s="169" t="s">
        <v>266</v>
      </c>
      <c r="D35" s="170">
        <v>27</v>
      </c>
      <c r="E35" s="169" t="s">
        <v>212</v>
      </c>
      <c r="F35" s="171"/>
      <c r="G35" s="221"/>
    </row>
    <row r="36" spans="1:7" s="172" customFormat="1" ht="15" customHeight="1">
      <c r="A36" s="220" t="s">
        <v>362</v>
      </c>
      <c r="B36" s="169" t="s">
        <v>265</v>
      </c>
      <c r="C36" s="169" t="s">
        <v>268</v>
      </c>
      <c r="D36" s="170">
        <v>27</v>
      </c>
      <c r="E36" s="169" t="s">
        <v>212</v>
      </c>
      <c r="F36" s="171"/>
      <c r="G36" s="221"/>
    </row>
    <row r="37" spans="1:7" s="172" customFormat="1" ht="15" customHeight="1">
      <c r="A37" s="220" t="s">
        <v>363</v>
      </c>
      <c r="B37" s="169" t="s">
        <v>265</v>
      </c>
      <c r="C37" s="169" t="s">
        <v>270</v>
      </c>
      <c r="D37" s="170">
        <v>9</v>
      </c>
      <c r="E37" s="169" t="s">
        <v>155</v>
      </c>
      <c r="F37" s="171"/>
      <c r="G37" s="221"/>
    </row>
    <row r="38" spans="1:7" s="172" customFormat="1" ht="15" customHeight="1">
      <c r="A38" s="220" t="s">
        <v>346</v>
      </c>
      <c r="B38" s="169" t="s">
        <v>265</v>
      </c>
      <c r="C38" s="169" t="s">
        <v>257</v>
      </c>
      <c r="D38" s="170">
        <v>1</v>
      </c>
      <c r="E38" s="169" t="s">
        <v>174</v>
      </c>
      <c r="F38" s="171"/>
      <c r="G38" s="221"/>
    </row>
    <row r="39" spans="1:7" s="172" customFormat="1" ht="15" customHeight="1">
      <c r="A39" s="220" t="s">
        <v>344</v>
      </c>
      <c r="B39" s="169" t="s">
        <v>265</v>
      </c>
      <c r="C39" s="169" t="s">
        <v>253</v>
      </c>
      <c r="D39" s="170">
        <v>3</v>
      </c>
      <c r="E39" s="169" t="s">
        <v>155</v>
      </c>
      <c r="F39" s="171"/>
      <c r="G39" s="221"/>
    </row>
    <row r="40" spans="1:7" s="172" customFormat="1" ht="15" customHeight="1">
      <c r="A40" s="220" t="s">
        <v>354</v>
      </c>
      <c r="B40" s="169" t="s">
        <v>265</v>
      </c>
      <c r="C40" s="169" t="s">
        <v>261</v>
      </c>
      <c r="D40" s="170">
        <v>1</v>
      </c>
      <c r="E40" s="169" t="s">
        <v>155</v>
      </c>
      <c r="F40" s="171"/>
      <c r="G40" s="221"/>
    </row>
    <row r="41" spans="1:7" s="172" customFormat="1" ht="15" customHeight="1">
      <c r="A41" s="220" t="s">
        <v>357</v>
      </c>
      <c r="B41" s="169" t="s">
        <v>265</v>
      </c>
      <c r="C41" s="169" t="s">
        <v>263</v>
      </c>
      <c r="D41" s="170">
        <v>3</v>
      </c>
      <c r="E41" s="169" t="s">
        <v>155</v>
      </c>
      <c r="F41" s="171"/>
      <c r="G41" s="221"/>
    </row>
    <row r="42" spans="1:7" s="172" customFormat="1" ht="15" customHeight="1">
      <c r="A42" s="220" t="s">
        <v>364</v>
      </c>
      <c r="B42" s="169" t="s">
        <v>265</v>
      </c>
      <c r="C42" s="169" t="s">
        <v>272</v>
      </c>
      <c r="D42" s="170">
        <v>1</v>
      </c>
      <c r="E42" s="169" t="s">
        <v>212</v>
      </c>
      <c r="F42" s="171"/>
      <c r="G42" s="221"/>
    </row>
    <row r="43" spans="1:7" s="172" customFormat="1" ht="15" customHeight="1">
      <c r="A43" s="220" t="s">
        <v>365</v>
      </c>
      <c r="B43" s="169" t="s">
        <v>265</v>
      </c>
      <c r="C43" s="169" t="s">
        <v>274</v>
      </c>
      <c r="D43" s="170">
        <v>6</v>
      </c>
      <c r="E43" s="169" t="s">
        <v>212</v>
      </c>
      <c r="F43" s="171"/>
      <c r="G43" s="221"/>
    </row>
    <row r="44" spans="1:7" s="172" customFormat="1" ht="15" customHeight="1">
      <c r="A44" s="220" t="s">
        <v>366</v>
      </c>
      <c r="B44" s="169" t="s">
        <v>265</v>
      </c>
      <c r="C44" s="169" t="s">
        <v>277</v>
      </c>
      <c r="D44" s="170">
        <v>8</v>
      </c>
      <c r="E44" s="169" t="s">
        <v>212</v>
      </c>
      <c r="F44" s="171"/>
      <c r="G44" s="221"/>
    </row>
    <row r="45" spans="1:7" s="172" customFormat="1" ht="15" customHeight="1">
      <c r="A45" s="220" t="s">
        <v>278</v>
      </c>
      <c r="B45" s="169" t="s">
        <v>212</v>
      </c>
      <c r="C45" s="169" t="s">
        <v>279</v>
      </c>
      <c r="D45" s="170">
        <v>32</v>
      </c>
      <c r="E45" s="169" t="s">
        <v>236</v>
      </c>
      <c r="F45" s="171"/>
      <c r="G45" s="221"/>
    </row>
    <row r="46" spans="1:7" s="168" customFormat="1" ht="15" customHeight="1">
      <c r="A46" s="218" t="s">
        <v>367</v>
      </c>
      <c r="B46" s="145"/>
      <c r="C46" s="145" t="s">
        <v>368</v>
      </c>
      <c r="D46" s="145"/>
      <c r="E46" s="145" t="s">
        <v>360</v>
      </c>
      <c r="F46" s="145"/>
      <c r="G46" s="219"/>
    </row>
    <row r="47" spans="1:7" s="172" customFormat="1" ht="15" customHeight="1">
      <c r="A47" s="220" t="s">
        <v>369</v>
      </c>
      <c r="B47" s="169" t="s">
        <v>212</v>
      </c>
      <c r="C47" s="169" t="s">
        <v>282</v>
      </c>
      <c r="D47" s="170">
        <v>20</v>
      </c>
      <c r="E47" s="169" t="s">
        <v>212</v>
      </c>
      <c r="F47" s="171"/>
      <c r="G47" s="221"/>
    </row>
    <row r="48" spans="1:7" s="172" customFormat="1" ht="15" customHeight="1">
      <c r="A48" s="220" t="s">
        <v>370</v>
      </c>
      <c r="B48" s="169" t="s">
        <v>212</v>
      </c>
      <c r="C48" s="169" t="s">
        <v>284</v>
      </c>
      <c r="D48" s="170">
        <v>10</v>
      </c>
      <c r="E48" s="169" t="s">
        <v>212</v>
      </c>
      <c r="F48" s="171"/>
      <c r="G48" s="221"/>
    </row>
    <row r="49" spans="1:7" s="172" customFormat="1" ht="15" customHeight="1">
      <c r="A49" s="220" t="s">
        <v>371</v>
      </c>
      <c r="B49" s="169" t="s">
        <v>212</v>
      </c>
      <c r="C49" s="169" t="s">
        <v>286</v>
      </c>
      <c r="D49" s="170">
        <v>10</v>
      </c>
      <c r="E49" s="169" t="s">
        <v>212</v>
      </c>
      <c r="F49" s="171"/>
      <c r="G49" s="221"/>
    </row>
    <row r="50" spans="1:7" s="172" customFormat="1" ht="15" customHeight="1">
      <c r="A50" s="220" t="s">
        <v>372</v>
      </c>
      <c r="B50" s="169" t="s">
        <v>212</v>
      </c>
      <c r="C50" s="169" t="s">
        <v>288</v>
      </c>
      <c r="D50" s="170">
        <v>20</v>
      </c>
      <c r="E50" s="169" t="s">
        <v>212</v>
      </c>
      <c r="F50" s="171"/>
      <c r="G50" s="221"/>
    </row>
    <row r="51" spans="1:7" s="172" customFormat="1" ht="15" customHeight="1">
      <c r="A51" s="220" t="s">
        <v>373</v>
      </c>
      <c r="B51" s="169" t="s">
        <v>212</v>
      </c>
      <c r="C51" s="169" t="s">
        <v>290</v>
      </c>
      <c r="D51" s="170">
        <v>14.4</v>
      </c>
      <c r="E51" s="169" t="s">
        <v>130</v>
      </c>
      <c r="F51" s="171"/>
      <c r="G51" s="221"/>
    </row>
    <row r="52" spans="1:7" s="172" customFormat="1" ht="15" customHeight="1">
      <c r="A52" s="220" t="s">
        <v>374</v>
      </c>
      <c r="B52" s="169" t="s">
        <v>212</v>
      </c>
      <c r="C52" s="169" t="s">
        <v>292</v>
      </c>
      <c r="D52" s="170">
        <v>3</v>
      </c>
      <c r="E52" s="169" t="s">
        <v>155</v>
      </c>
      <c r="F52" s="171"/>
      <c r="G52" s="221"/>
    </row>
    <row r="53" spans="1:7" s="172" customFormat="1" ht="15" customHeight="1">
      <c r="A53" s="220" t="s">
        <v>375</v>
      </c>
      <c r="B53" s="169" t="s">
        <v>212</v>
      </c>
      <c r="C53" s="169" t="s">
        <v>295</v>
      </c>
      <c r="D53" s="170">
        <v>3</v>
      </c>
      <c r="E53" s="169" t="s">
        <v>155</v>
      </c>
      <c r="F53" s="171"/>
      <c r="G53" s="221"/>
    </row>
    <row r="54" spans="1:7" s="172" customFormat="1" ht="15" customHeight="1">
      <c r="A54" s="220" t="s">
        <v>376</v>
      </c>
      <c r="B54" s="169" t="s">
        <v>212</v>
      </c>
      <c r="C54" s="169" t="s">
        <v>297</v>
      </c>
      <c r="D54" s="170">
        <v>20</v>
      </c>
      <c r="E54" s="169" t="s">
        <v>212</v>
      </c>
      <c r="F54" s="171"/>
      <c r="G54" s="221"/>
    </row>
    <row r="55" spans="1:7" s="172" customFormat="1" ht="15" customHeight="1">
      <c r="A55" s="220" t="s">
        <v>377</v>
      </c>
      <c r="B55" s="169" t="s">
        <v>212</v>
      </c>
      <c r="C55" s="169" t="s">
        <v>299</v>
      </c>
      <c r="D55" s="170">
        <v>20</v>
      </c>
      <c r="E55" s="169" t="s">
        <v>212</v>
      </c>
      <c r="F55" s="171"/>
      <c r="G55" s="221"/>
    </row>
    <row r="56" spans="1:7" s="172" customFormat="1" ht="15" customHeight="1">
      <c r="A56" s="220" t="s">
        <v>378</v>
      </c>
      <c r="B56" s="169" t="s">
        <v>212</v>
      </c>
      <c r="C56" s="169" t="s">
        <v>301</v>
      </c>
      <c r="D56" s="170">
        <v>3</v>
      </c>
      <c r="E56" s="169" t="s">
        <v>155</v>
      </c>
      <c r="F56" s="171"/>
      <c r="G56" s="221"/>
    </row>
    <row r="57" spans="1:7" s="172" customFormat="1" ht="15" customHeight="1">
      <c r="A57" s="220" t="s">
        <v>379</v>
      </c>
      <c r="B57" s="169" t="s">
        <v>212</v>
      </c>
      <c r="C57" s="169" t="s">
        <v>303</v>
      </c>
      <c r="D57" s="170">
        <v>20</v>
      </c>
      <c r="E57" s="169" t="s">
        <v>212</v>
      </c>
      <c r="F57" s="171"/>
      <c r="G57" s="221"/>
    </row>
    <row r="58" spans="1:7" s="172" customFormat="1" ht="15" customHeight="1">
      <c r="A58" s="220" t="s">
        <v>380</v>
      </c>
      <c r="B58" s="169" t="s">
        <v>212</v>
      </c>
      <c r="C58" s="169" t="s">
        <v>305</v>
      </c>
      <c r="D58" s="170">
        <v>3</v>
      </c>
      <c r="E58" s="169" t="s">
        <v>155</v>
      </c>
      <c r="F58" s="171"/>
      <c r="G58" s="221"/>
    </row>
    <row r="59" spans="1:7" s="172" customFormat="1" ht="15" customHeight="1">
      <c r="A59" s="220" t="s">
        <v>381</v>
      </c>
      <c r="B59" s="169" t="s">
        <v>212</v>
      </c>
      <c r="C59" s="169" t="s">
        <v>307</v>
      </c>
      <c r="D59" s="170">
        <v>6</v>
      </c>
      <c r="E59" s="169" t="s">
        <v>212</v>
      </c>
      <c r="F59" s="171"/>
      <c r="G59" s="221"/>
    </row>
    <row r="60" spans="1:7" s="172" customFormat="1" ht="15" customHeight="1">
      <c r="A60" s="220" t="s">
        <v>382</v>
      </c>
      <c r="B60" s="169" t="s">
        <v>212</v>
      </c>
      <c r="C60" s="169" t="s">
        <v>309</v>
      </c>
      <c r="D60" s="170">
        <v>0.8</v>
      </c>
      <c r="E60" s="169" t="s">
        <v>130</v>
      </c>
      <c r="F60" s="171"/>
      <c r="G60" s="221"/>
    </row>
    <row r="61" spans="1:7" s="172" customFormat="1" ht="15" customHeight="1">
      <c r="A61" s="220" t="s">
        <v>383</v>
      </c>
      <c r="B61" s="169" t="s">
        <v>212</v>
      </c>
      <c r="C61" s="169" t="s">
        <v>311</v>
      </c>
      <c r="D61" s="170">
        <v>20</v>
      </c>
      <c r="E61" s="169" t="s">
        <v>212</v>
      </c>
      <c r="F61" s="171"/>
      <c r="G61" s="221"/>
    </row>
    <row r="62" spans="1:7" s="172" customFormat="1" ht="15" customHeight="1">
      <c r="A62" s="220" t="s">
        <v>384</v>
      </c>
      <c r="B62" s="169" t="s">
        <v>212</v>
      </c>
      <c r="C62" s="169" t="s">
        <v>313</v>
      </c>
      <c r="D62" s="170">
        <v>10</v>
      </c>
      <c r="E62" s="169" t="s">
        <v>212</v>
      </c>
      <c r="F62" s="171"/>
      <c r="G62" s="221"/>
    </row>
    <row r="63" spans="1:7" s="172" customFormat="1" ht="15" customHeight="1">
      <c r="A63" s="220" t="s">
        <v>385</v>
      </c>
      <c r="B63" s="169" t="s">
        <v>212</v>
      </c>
      <c r="C63" s="169" t="s">
        <v>316</v>
      </c>
      <c r="D63" s="170">
        <v>2.9</v>
      </c>
      <c r="E63" s="169" t="s">
        <v>130</v>
      </c>
      <c r="F63" s="171"/>
      <c r="G63" s="221"/>
    </row>
    <row r="64" spans="1:7" s="172" customFormat="1" ht="15" customHeight="1">
      <c r="A64" s="220" t="s">
        <v>386</v>
      </c>
      <c r="B64" s="169" t="s">
        <v>212</v>
      </c>
      <c r="C64" s="169" t="s">
        <v>319</v>
      </c>
      <c r="D64" s="170">
        <v>10</v>
      </c>
      <c r="E64" s="169" t="s">
        <v>320</v>
      </c>
      <c r="F64" s="171"/>
      <c r="G64" s="221"/>
    </row>
    <row r="65" spans="1:7" s="172" customFormat="1" ht="15" customHeight="1" thickBot="1">
      <c r="A65" s="222" t="s">
        <v>321</v>
      </c>
      <c r="B65" s="223" t="s">
        <v>212</v>
      </c>
      <c r="C65" s="223" t="s">
        <v>322</v>
      </c>
      <c r="D65" s="224">
        <v>10</v>
      </c>
      <c r="E65" s="223" t="s">
        <v>229</v>
      </c>
      <c r="F65" s="225"/>
      <c r="G65" s="226"/>
    </row>
  </sheetData>
  <printOptions horizontalCentered="1"/>
  <pageMargins left="0.7086614173228347" right="0.7086614173228347" top="0.7480314960629921" bottom="0.7480314960629921" header="0.5118110236220472" footer="0.5118110236220472"/>
  <pageSetup fitToHeight="10" fitToWidth="1" horizontalDpi="600" verticalDpi="600" orientation="portrait" paperSize="9" scale="68" r:id="rId1"/>
  <headerFooter alignWithMargins="0">
    <oddFooter>&amp;C&amp;P z &amp;N&amp;RSO_04_4_2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Jendruščák</cp:lastModifiedBy>
  <cp:lastPrinted>2012-11-14T16:30:11Z</cp:lastPrinted>
  <dcterms:created xsi:type="dcterms:W3CDTF">2012-11-13T10:54:50Z</dcterms:created>
  <dcterms:modified xsi:type="dcterms:W3CDTF">2013-04-10T12:28:16Z</dcterms:modified>
  <cp:category/>
  <cp:version/>
  <cp:contentType/>
  <cp:contentStatus/>
</cp:coreProperties>
</file>