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614006d - Revitalizace L..." sheetId="2" r:id="rId2"/>
    <sheet name="Pokyny pro vyplnění" sheetId="3" r:id="rId3"/>
  </sheets>
  <definedNames>
    <definedName name="_xlnm._FilterDatabase" localSheetId="1" hidden="1">'2614006d - Revitalizace L...'!$C$79:$K$79</definedName>
    <definedName name="_xlnm.Print_Titles" localSheetId="1">'2614006d - Revitalizace L...'!$79:$79</definedName>
    <definedName name="_xlnm.Print_Titles" localSheetId="0">'Rekapitulace stavby'!$49:$49</definedName>
    <definedName name="_xlnm.Print_Area" localSheetId="1">'2614006d - Revitalizace L...'!$C$4:$J$34,'2614006d - Revitalizace L...'!$C$40:$J$63,'2614006d - Revitalizace L...'!$C$69:$K$185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<sst xmlns="http://schemas.openxmlformats.org/spreadsheetml/2006/main" count="1567" uniqueCount="526">
  <si>
    <t>Export VZ</t>
  </si>
  <si>
    <t>List obsahuje:</t>
  </si>
  <si>
    <t>3.0</t>
  </si>
  <si>
    <t>ZAMOK</t>
  </si>
  <si>
    <t>False</t>
  </si>
  <si>
    <t>{F0B234AA-6A92-4315-BD9F-EF6F8301D592}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</si>
  <si>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</si>
  <si>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</si>
  <si>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</si>
  <si>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</si>
  <si>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</si>
  <si>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</si>
  <si>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</si>
  <si>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</si>
  <si>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2614006d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</si>
  <si>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</si>
  <si>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</si>
  <si>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Louka elektro</t>
  </si>
  <si>
    <t>0,1</t>
  </si>
  <si>
    <t>KSO:</t>
  </si>
  <si>
    <t>CC-CZ:</t>
  </si>
  <si>
    <t>1</t>
  </si>
  <si>
    <t>Místo:</t>
  </si>
  <si>
    <t>Louka u Litvínova</t>
  </si>
  <si>
    <t>Datum:</t>
  </si>
  <si>
    <t>28.01.2016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</si>
  <si>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</si>
  <si>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</si>
  <si>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</si>
  <si>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</si>
  <si>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</si>
  <si>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</si>
  <si>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</si>
  <si>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</si>
  <si>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ARTECH spol.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</si>
  <si>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</si>
  <si>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</si>
  <si>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</si>
  <si>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</si>
  <si>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</si>
  <si>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</si>
  <si>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</si>
  <si>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</si>
  <si>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</si>
  <si>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</si>
  <si>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</si>
  <si>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</si>
  <si>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</si>
  <si>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</si>
  <si>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</si>
  <si>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</si>
  <si>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</si>
  <si>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</si>
  <si>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</si>
  <si>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</si>
  <si>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</si>
  <si>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</si>
  <si>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</si>
  <si>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</si>
  <si>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</si>
  <si>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</si>
  <si>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</si>
  <si>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</si>
  <si>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</si>
  <si>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</si>
  <si>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</si>
  <si>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</si>
  <si>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</si>
  <si>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</si>
  <si>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</si>
  <si>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</si>
  <si>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</si>
  <si>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</si>
  <si>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</si>
  <si>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</si>
  <si>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</si>
  <si>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</si>
  <si>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</si>
  <si>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</si>
  <si>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</si>
  <si>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</si>
  <si>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</si>
  <si>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</si>
  <si>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</si>
  <si>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</si>
  <si>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D1 - Přesun hmot</t>
  </si>
  <si>
    <t>PSV - Práce a dodávky PSV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</si>
  <si>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</si>
  <si>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</si>
  <si>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</si>
  <si>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</si>
  <si>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>M - Práce a dodávky M</t>
  </si>
  <si>
    <t xml:space="preserve">    46-M - Zemní práce při extr.mont.pracích</t>
  </si>
  <si>
    <t xml:space="preserve">    M1 - MATERIÁL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</si>
  <si>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</si>
  <si>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</si>
  <si>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</si>
  <si>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</si>
  <si>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</si>
  <si>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</si>
  <si>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</si>
  <si>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</si>
  <si>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</si>
  <si>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</si>
  <si>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</si>
  <si>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</si>
  <si>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</si>
  <si>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</si>
  <si>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</si>
  <si>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</si>
  <si>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</si>
  <si>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D1</t>
  </si>
  <si>
    <t>Přesun hmot</t>
  </si>
  <si>
    <t>68</t>
  </si>
  <si>
    <t>K</t>
  </si>
  <si>
    <t>RD01</t>
  </si>
  <si>
    <t>4</t>
  </si>
  <si>
    <t>-1601805255</t>
  </si>
  <si>
    <t>PSV</t>
  </si>
  <si>
    <t>Práce a dodávky PSV</t>
  </si>
  <si>
    <t>740</t>
  </si>
  <si>
    <t>Elektromontáže - zkoušky a revize</t>
  </si>
  <si>
    <t>16</t>
  </si>
  <si>
    <t>740991300</t>
  </si>
  <si>
    <t>Celková prohlídka elektrického rozvodu a zařízení do 1 milionu Kč</t>
  </si>
  <si>
    <t>kus</t>
  </si>
  <si>
    <t>CS ÚRS 2015 01</t>
  </si>
  <si>
    <t>1920134094</t>
  </si>
  <si>
    <t>PP</t>
  </si>
  <si>
    <t>Zkoušky a prohlídky elektrických rozvodů a zařízení celková prohlídka a vyhotovení revizní zprávy pro objem montážních prací přes 500 do 1000 tis. Kč</t>
  </si>
  <si>
    <t>743</t>
  </si>
  <si>
    <t>Elektromontáže - hrubá montáž</t>
  </si>
  <si>
    <t>14</t>
  </si>
  <si>
    <t>743131115</t>
  </si>
  <si>
    <t>Montáž trubka ochranná do krabic plastová tuhá D do 63 mm uložená pevně</t>
  </si>
  <si>
    <t>m</t>
  </si>
  <si>
    <t>-1604149353</t>
  </si>
  <si>
    <t>Montáž trubek ochranných s nasunutím nebo našroubováním do krabic plastových tuhých, uložených pevně, vnitřního D do 63 mm</t>
  </si>
  <si>
    <t>743131118</t>
  </si>
  <si>
    <t>Montáž trubka ochranná do krabic plastová tuhá D do 110 mm uložená pevně</t>
  </si>
  <si>
    <t>1081073250</t>
  </si>
  <si>
    <t>Montáž trubek ochranných s nasunutím nebo našroubováním do krabic plastových tuhých, uložených pevně, vnitřního D do 110 mm</t>
  </si>
  <si>
    <t>8</t>
  </si>
  <si>
    <t>743612121</t>
  </si>
  <si>
    <t>Montáž vodič uzemňovací drát nebo lano D do 10 mm v městské zástavbě</t>
  </si>
  <si>
    <t>-881467324</t>
  </si>
  <si>
    <t>Montáž uzemňovacího vedení s upevněním, propojením a připojením pomocí svorek v zemi s izolací spojů vodičů FeZn drátu nebo lana D do 10 mm v městské zástavbě</t>
  </si>
  <si>
    <t>9</t>
  </si>
  <si>
    <t>743622100</t>
  </si>
  <si>
    <t>Montáž svorka hromosvodná typ SS, SR 03 se 2 šrouby</t>
  </si>
  <si>
    <t>1114774761</t>
  </si>
  <si>
    <t>Montáž hromosvodného vedení svorek se 2 šrouby, typ SS, SR 03</t>
  </si>
  <si>
    <t>744</t>
  </si>
  <si>
    <t>Elektromontáže - rozvody vodičů měděných</t>
  </si>
  <si>
    <t>744431400</t>
  </si>
  <si>
    <t>Montáž kabel Cu sk.1 do 1 kV do 1,60 kg uložený volně</t>
  </si>
  <si>
    <t>-1282682205</t>
  </si>
  <si>
    <t>Montáž kabelů měděných do l kV bez ukončení, uložených volně sk. 1 - CYKY, NYM, NYY, YSLY, počtu a průřezu žil 3x25 až 35 mm2, 4x16 až 25 mm2, 5x16 mm2, 24x2,5 mm2, 37x1,5 mm2, 48x1,5 mm2</t>
  </si>
  <si>
    <t>17</t>
  </si>
  <si>
    <t>744991211</t>
  </si>
  <si>
    <t>Zkouška izolační kabelu do 1 kV počtu a průřezu žil do 4x25 mm2</t>
  </si>
  <si>
    <t>291286029</t>
  </si>
  <si>
    <t>Zkoušky vodičů a kabelů izolační kabelu silového do 1 kV, počtu a průřezu žil do 4x 25 mm2</t>
  </si>
  <si>
    <t>747</t>
  </si>
  <si>
    <t>Elektromontáže - kompletace rozvodů</t>
  </si>
  <si>
    <t>19</t>
  </si>
  <si>
    <t>N10.03</t>
  </si>
  <si>
    <t>Geodetické zaměření skutečného provední trasy inž. sítě do 300m trasy sítě</t>
  </si>
  <si>
    <t>-145643886</t>
  </si>
  <si>
    <t>M</t>
  </si>
  <si>
    <t>Práce a dodávky M</t>
  </si>
  <si>
    <t>3</t>
  </si>
  <si>
    <t>46-M</t>
  </si>
  <si>
    <t>Zemní práce při extr.mont.pracích</t>
  </si>
  <si>
    <t>20</t>
  </si>
  <si>
    <t>460010024</t>
  </si>
  <si>
    <t>Vytyčení trasy vedení kabelového podzemního v zastavěném prostoru</t>
  </si>
  <si>
    <t>km</t>
  </si>
  <si>
    <t>64</t>
  </si>
  <si>
    <t>672019272</t>
  </si>
  <si>
    <t>Vytyčení trasy vedení kabelového (podzemního) v zastavěném prostoru</t>
  </si>
  <si>
    <t>28</t>
  </si>
  <si>
    <t>460050704</t>
  </si>
  <si>
    <t>Hloubení nezapažených jam pro stožáry veřejného osvětlení ručně v hornině tř 4</t>
  </si>
  <si>
    <t>-1363565192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</si>
  <si>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</si>
  <si>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>36</t>
  </si>
  <si>
    <t>460071004</t>
  </si>
  <si>
    <t>Hloubení nezapažených jam strojně v hornině tř 4</t>
  </si>
  <si>
    <t>m3</t>
  </si>
  <si>
    <t>284722280</t>
  </si>
  <si>
    <t>Hloubení nezapažených jam strojně pro ostatní konstrukce v hornině třídy 4</t>
  </si>
  <si>
    <t>29</t>
  </si>
  <si>
    <t>460080034</t>
  </si>
  <si>
    <t>Základové konstrukce ze ŽB tř. C 20/25</t>
  </si>
  <si>
    <t>-637148990</t>
  </si>
  <si>
    <t>Základové konstrukce základ bez bednění do rostlé zeminy z monolitického železobetonu bez výztuže tř. C 20/25</t>
  </si>
  <si>
    <t>30</t>
  </si>
  <si>
    <t>460080201</t>
  </si>
  <si>
    <t>Zřízení nezabudovaného bednění základových konstrukcí</t>
  </si>
  <si>
    <t>m2</t>
  </si>
  <si>
    <t>-1585418927</t>
  </si>
  <si>
    <t>Základové konstrukce zřízení bednění základových konstrukcí s případnými vzpěrami nezabudovaného</t>
  </si>
  <si>
    <t>31</t>
  </si>
  <si>
    <t>460080301</t>
  </si>
  <si>
    <t>Odstranění nezabudovaného bednění základových konstrukcí</t>
  </si>
  <si>
    <t>-252900200</t>
  </si>
  <si>
    <t>Základové konstrukce odstranění bednění základových konstrukcí s případnými vzpěrami nezabudovaného</t>
  </si>
  <si>
    <t>33</t>
  </si>
  <si>
    <t>460120016</t>
  </si>
  <si>
    <t>Naložení výkopku ručně z hornin třídy 1až4</t>
  </si>
  <si>
    <t>-1919823531</t>
  </si>
  <si>
    <t>Ostatní zemní práce při stavbě nadzemních vedení naložení výkopku ručně, z hornin třídy 1 až 4</t>
  </si>
  <si>
    <t>69</t>
  </si>
  <si>
    <t>460150164</t>
  </si>
  <si>
    <t>Hloubení kabelových zapažených i nezapažených rýh ručně š 35 cm, hl 80 cm, v hornině tř 4</t>
  </si>
  <si>
    <t>1395058201</t>
  </si>
  <si>
    <t>Hloubení zapažených i nezapažených kabelových rýh ručně včetně urovnání dna s přemístěním výkopku do vzdálenosti 3 m od okraje jámy nebo naložením na dopravní prostředek šířky 35 cm, hloubky 80 cm, v hornině třídy 4</t>
  </si>
  <si>
    <t>70</t>
  </si>
  <si>
    <t>460150574</t>
  </si>
  <si>
    <t>Hloubení kabelových zapažených i nezapažených rýh ručně š 60 cm, hl 120 cm, v hornině tř 4</t>
  </si>
  <si>
    <t>-1197182559</t>
  </si>
  <si>
    <t>Hloubení zapažených i nezapažených kabelových rýh ručně včetně urovnání dna s přemístěním výkopku do vzdálenosti 3 m od okraje jámy nebo naložením na dopravní prostředek šířky 60 cm, hloubky 120 cm, v hornině třídy 4</t>
  </si>
  <si>
    <t>37</t>
  </si>
  <si>
    <t>460300001</t>
  </si>
  <si>
    <t>Zásyp jam nebo rýh strojně včetně zhutnění v zástavbě</t>
  </si>
  <si>
    <t>-2132444251</t>
  </si>
  <si>
    <t>Zásyp jam strojně včetně hutnění horniny v zástavbě</t>
  </si>
  <si>
    <t>23</t>
  </si>
  <si>
    <t>460421171</t>
  </si>
  <si>
    <t>Lože kabelů z písku nebo štěrkopísku tl 10 cm nad kabel, kryté plastovou deskou, š lože do 25 cm</t>
  </si>
  <si>
    <t>-579096034</t>
  </si>
  <si>
    <t>Kabelové lože včetně podsypu, zhutnění a urovnání povrchu z písku nebo štěrkopísku tloušťky 10 cm nad kabel zakryté plastovými deskami, šířky lože do 25 cm</t>
  </si>
  <si>
    <t>24</t>
  </si>
  <si>
    <t>460421181</t>
  </si>
  <si>
    <t>Lože kabelů z písku nebo štěrkopísku tl 10 cm nad kabel, kryté plastovou folií, š lože do 25 cm</t>
  </si>
  <si>
    <t>-714661331</t>
  </si>
  <si>
    <t>Kabelové lože včetně podsypu, zhutnění a urovnání povrchu z písku nebo štěrkopísku tloušťky 10 cm nad kabel zakryté plastovou fólií, šířky lože do 25 cm</t>
  </si>
  <si>
    <t>26</t>
  </si>
  <si>
    <t>460510064</t>
  </si>
  <si>
    <t>Kabelové prostupy z trub plastových do rýhy s obsypem, průměru do 10 cm</t>
  </si>
  <si>
    <t>-762278064</t>
  </si>
  <si>
    <t>Kabelové prostupy, kanály a multikanály kabelové prostupy z trub plastových včetně osazení, utěsnění a spárování do rýhy, bez výkopových prací s obsypem z písku, vnitřního průměru do 10 cm</t>
  </si>
  <si>
    <t>27</t>
  </si>
  <si>
    <t>460510075</t>
  </si>
  <si>
    <t>Kabelové prostupy z trub plastových do rýhy s obetonováním, průměru do 15 cm</t>
  </si>
  <si>
    <t>-1188013937</t>
  </si>
  <si>
    <t>Kabelové prostupy, kanály a multikanály kabelové prostupy z trub plastových včetně osazení, utěsnění a spárování do rýhy, bez výkopových prací s obetonováním, vnitřního průměru přes 10 do 15 cm</t>
  </si>
  <si>
    <t>460560144</t>
  </si>
  <si>
    <t>Zásyp rýh ručně šířky 35 cm, hloubky 60 cm, z horniny třídy 4</t>
  </si>
  <si>
    <t>45317371</t>
  </si>
  <si>
    <t>Zásyp kabelových rýh ručně šířky 40 cm šířky 35 cm hloubky 60 cm, v hornině třídy 4</t>
  </si>
  <si>
    <t>22</t>
  </si>
  <si>
    <t>460560554</t>
  </si>
  <si>
    <t>Zásyp rýh ručně šířky 60 cm, hloubky 100 cm, z horniny třídy 4</t>
  </si>
  <si>
    <t>413466541</t>
  </si>
  <si>
    <t>Zásyp kabelových rýh ručně šířky 40 cm hloubky 100 cm, v hornině třídy 4</t>
  </si>
  <si>
    <t>34</t>
  </si>
  <si>
    <t>460600023</t>
  </si>
  <si>
    <t>Vodorovné přemístění horniny jakékoliv třídy do 1000 m</t>
  </si>
  <si>
    <t>-1917914642</t>
  </si>
  <si>
    <t>Přemístění (odvoz) horniny, suti a vybouraných hmot vodorovné přemístění horniny včetně složení, bez naložení a rozprostření jakékoliv třídy, na vzdálenost přes 500 do 1000 m</t>
  </si>
  <si>
    <t>35</t>
  </si>
  <si>
    <t>460600031</t>
  </si>
  <si>
    <t>Příplatek k vodorovnému přemístění horniny za každých dalších 1000 m</t>
  </si>
  <si>
    <t>-438505338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</si>
  <si>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</si>
  <si>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32</t>
  </si>
  <si>
    <t>460620007</t>
  </si>
  <si>
    <t>Zatravnění včetně zalití vodou na rovině</t>
  </si>
  <si>
    <t>-1437022462</t>
  </si>
  <si>
    <t>Úprava terénu zatravnění, včetně dodání osiva a zalití vodou na rovině</t>
  </si>
  <si>
    <t>25</t>
  </si>
  <si>
    <t>460620014</t>
  </si>
  <si>
    <t>Provizorní úprava terénu se zhutněním, v hornině tř 4</t>
  </si>
  <si>
    <t>-1741531128</t>
  </si>
  <si>
    <t>Úprava terénu provizorní úprava terénu včetně odkopání drobných nerovností a zásypu prohlubní se zhutněním, v hornině třídy 4</t>
  </si>
  <si>
    <t>M1</t>
  </si>
  <si>
    <t>MATERIÁL</t>
  </si>
  <si>
    <t>45</t>
  </si>
  <si>
    <t>R08</t>
  </si>
  <si>
    <t>Vodič FeZn-FeZn D10mm</t>
  </si>
  <si>
    <t>256</t>
  </si>
  <si>
    <t>1135560368</t>
  </si>
  <si>
    <t>VV</t>
  </si>
  <si>
    <t>1385*1,06 'Přepočtené koeficientem množství</t>
  </si>
  <si>
    <t>47</t>
  </si>
  <si>
    <t>R10</t>
  </si>
  <si>
    <t>Svorka zemnící drát-drát-SS tremis</t>
  </si>
  <si>
    <t>851386436</t>
  </si>
  <si>
    <t>48</t>
  </si>
  <si>
    <t>R11</t>
  </si>
  <si>
    <t>Zálicka- asfalt</t>
  </si>
  <si>
    <t>kg</t>
  </si>
  <si>
    <t>222377599</t>
  </si>
  <si>
    <t>49</t>
  </si>
  <si>
    <t>R12</t>
  </si>
  <si>
    <t>Výstražná fólie -ČEZ 22 varovná rudá-blesk</t>
  </si>
  <si>
    <t>-119622870</t>
  </si>
  <si>
    <t>50</t>
  </si>
  <si>
    <t>R13</t>
  </si>
  <si>
    <t>Teplem smrštitelná tubice-RPKz 22/6(148752207) SKELDO</t>
  </si>
  <si>
    <t>-788488981</t>
  </si>
  <si>
    <t>41*1,06 'Přepočtené koeficientem množství</t>
  </si>
  <si>
    <t>51</t>
  </si>
  <si>
    <t>R14</t>
  </si>
  <si>
    <t>Chránička tuháHDPE D110mm-KOPODUR KD09110, KOPOS</t>
  </si>
  <si>
    <t>2022771425</t>
  </si>
  <si>
    <t>72*1,06 'Přepočtené koeficientem množství</t>
  </si>
  <si>
    <t>52</t>
  </si>
  <si>
    <t>R15</t>
  </si>
  <si>
    <t>Chránička ohebná HDPE D63mm-KOPOFLEX KF09063 KOPOS</t>
  </si>
  <si>
    <t>-2118094425</t>
  </si>
  <si>
    <t>1180*1,06 'Přepočtené koeficientem množství</t>
  </si>
  <si>
    <t>53</t>
  </si>
  <si>
    <t>R16</t>
  </si>
  <si>
    <t>Spojka trubky HDPE D 63mm ,02110 KOPOS</t>
  </si>
  <si>
    <t>276603545</t>
  </si>
  <si>
    <t>54</t>
  </si>
  <si>
    <t>R17</t>
  </si>
  <si>
    <t>Těsnící kroužek trubky HDPE D 110mm,16110 KOPOS</t>
  </si>
  <si>
    <t>-1638235006</t>
  </si>
  <si>
    <t>55</t>
  </si>
  <si>
    <t>R18</t>
  </si>
  <si>
    <t>Spojka trubky HDPE D 63mm,02063 KOPOS</t>
  </si>
  <si>
    <t>-1752639917</t>
  </si>
  <si>
    <t>56</t>
  </si>
  <si>
    <t>R19</t>
  </si>
  <si>
    <t>Těsnící kroužek trubky HDPE D 63mm,16063 KOPOS</t>
  </si>
  <si>
    <t>-1358762768</t>
  </si>
  <si>
    <t>57</t>
  </si>
  <si>
    <t>R20</t>
  </si>
  <si>
    <t>Písek kopaný</t>
  </si>
  <si>
    <t>-342273211</t>
  </si>
  <si>
    <t>87,4*1,06 'Přepočtené koeficientem množství</t>
  </si>
  <si>
    <t>58</t>
  </si>
  <si>
    <t>R21</t>
  </si>
  <si>
    <t>Beton C20/25-X0 Cl0,20 Dmax22-S3(B20)</t>
  </si>
  <si>
    <t>-14431304</t>
  </si>
  <si>
    <t>7,9*1,06 'Přepočtené koeficientem množství</t>
  </si>
  <si>
    <t>59</t>
  </si>
  <si>
    <t>R22</t>
  </si>
  <si>
    <t>Plastová trubka-KG SN4 DN 160/1000</t>
  </si>
  <si>
    <t>-581298550</t>
  </si>
  <si>
    <t>65</t>
  </si>
  <si>
    <t>R28</t>
  </si>
  <si>
    <t>Zátková deska ,červená ,30*100cm</t>
  </si>
  <si>
    <t>-1264701402</t>
  </si>
  <si>
    <t>5</t>
  </si>
  <si>
    <t>34110300a</t>
  </si>
  <si>
    <t>kabel silový s Cu jádrem CYKY - J 4x16 mm2</t>
  </si>
  <si>
    <t>550187861</t>
  </si>
  <si>
    <t>kabely silové s měděným jádrem pro jmenovité napětí 750 V CYKY - J 4 x16</t>
  </si>
  <si>
    <t>1660*1,06 'Přepočtené koeficientem množství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</si>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</sst>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3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18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18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0" fillId="17" borderId="0" xfId="36" applyFont="1" applyFill="1" applyAlignment="1">
      <alignment horizontal="left" vertical="center"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0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D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F6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DD45.tmp" descr="C:\KROSplusData\System\Temp\rad3DD4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F673.tmp" descr="C:\KROSplusData\System\Temp\rad6F6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S65" sqref="S6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1" t="s">
        <v>0</v>
      </c>
      <c r="B1" s="192"/>
      <c r="C1" s="192"/>
      <c r="D1" s="193" t="s">
        <v>1</v>
      </c>
      <c r="E1" s="192"/>
      <c r="F1" s="192"/>
      <c r="G1" s="192"/>
      <c r="H1" s="192"/>
      <c r="I1" s="192"/>
      <c r="J1" s="192"/>
      <c r="K1" s="194" t="s">
        <v>354</v>
      </c>
      <c r="L1" s="194"/>
      <c r="M1" s="194"/>
      <c r="N1" s="194"/>
      <c r="O1" s="194"/>
      <c r="P1" s="194"/>
      <c r="Q1" s="194"/>
      <c r="R1" s="194"/>
      <c r="S1" s="194"/>
      <c r="T1" s="192"/>
      <c r="U1" s="192"/>
      <c r="V1" s="192"/>
      <c r="W1" s="194" t="s">
        <v>355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8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2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7" t="s">
        <v>14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1"/>
      <c r="AQ5" s="13"/>
      <c r="BE5" s="206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78" t="s">
        <v>17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1"/>
      <c r="AQ6" s="13"/>
      <c r="BE6" s="28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3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3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3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3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83"/>
      <c r="BS13" s="6" t="s">
        <v>18</v>
      </c>
    </row>
    <row r="14" spans="2:71" s="2" customFormat="1" ht="15.75" customHeight="1">
      <c r="B14" s="10"/>
      <c r="C14" s="11"/>
      <c r="D14" s="11"/>
      <c r="E14" s="179" t="s">
        <v>32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3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83"/>
      <c r="BS16" s="6" t="s">
        <v>4</v>
      </c>
    </row>
    <row r="17" spans="2:7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C20" s="11"/>
      <c r="D20" s="11"/>
      <c r="E20" s="180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1"/>
      <c r="AP20" s="11"/>
      <c r="AQ20" s="13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1">
        <f>ROUND($AG$51,2)</f>
        <v>0</v>
      </c>
      <c r="AL23" s="182"/>
      <c r="AM23" s="182"/>
      <c r="AN23" s="182"/>
      <c r="AO23" s="182"/>
      <c r="AP23" s="24"/>
      <c r="AQ23" s="27"/>
      <c r="BE23" s="201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1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3" t="s">
        <v>38</v>
      </c>
      <c r="M25" s="235"/>
      <c r="N25" s="235"/>
      <c r="O25" s="235"/>
      <c r="P25" s="24"/>
      <c r="Q25" s="24"/>
      <c r="R25" s="24"/>
      <c r="S25" s="24"/>
      <c r="T25" s="24"/>
      <c r="U25" s="24"/>
      <c r="V25" s="24"/>
      <c r="W25" s="183" t="s">
        <v>39</v>
      </c>
      <c r="X25" s="235"/>
      <c r="Y25" s="235"/>
      <c r="Z25" s="235"/>
      <c r="AA25" s="235"/>
      <c r="AB25" s="235"/>
      <c r="AC25" s="235"/>
      <c r="AD25" s="235"/>
      <c r="AE25" s="235"/>
      <c r="AF25" s="24"/>
      <c r="AG25" s="24"/>
      <c r="AH25" s="24"/>
      <c r="AI25" s="24"/>
      <c r="AJ25" s="24"/>
      <c r="AK25" s="183" t="s">
        <v>40</v>
      </c>
      <c r="AL25" s="235"/>
      <c r="AM25" s="235"/>
      <c r="AN25" s="235"/>
      <c r="AO25" s="235"/>
      <c r="AP25" s="24"/>
      <c r="AQ25" s="27"/>
      <c r="BE25" s="201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03">
        <v>0.21</v>
      </c>
      <c r="M26" s="204"/>
      <c r="N26" s="204"/>
      <c r="O26" s="204"/>
      <c r="P26" s="30"/>
      <c r="Q26" s="30"/>
      <c r="R26" s="30"/>
      <c r="S26" s="30"/>
      <c r="T26" s="30"/>
      <c r="U26" s="30"/>
      <c r="V26" s="30"/>
      <c r="W26" s="205">
        <f>ROUND($AZ$51,2)</f>
        <v>0</v>
      </c>
      <c r="X26" s="204"/>
      <c r="Y26" s="204"/>
      <c r="Z26" s="204"/>
      <c r="AA26" s="204"/>
      <c r="AB26" s="204"/>
      <c r="AC26" s="204"/>
      <c r="AD26" s="204"/>
      <c r="AE26" s="204"/>
      <c r="AF26" s="30"/>
      <c r="AG26" s="30"/>
      <c r="AH26" s="30"/>
      <c r="AI26" s="30"/>
      <c r="AJ26" s="30"/>
      <c r="AK26" s="205">
        <f>ROUND($AV$51,2)</f>
        <v>0</v>
      </c>
      <c r="AL26" s="204"/>
      <c r="AM26" s="204"/>
      <c r="AN26" s="204"/>
      <c r="AO26" s="204"/>
      <c r="AP26" s="30"/>
      <c r="AQ26" s="31"/>
      <c r="BE26" s="207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03">
        <v>0.15</v>
      </c>
      <c r="M27" s="204"/>
      <c r="N27" s="204"/>
      <c r="O27" s="204"/>
      <c r="P27" s="30"/>
      <c r="Q27" s="30"/>
      <c r="R27" s="30"/>
      <c r="S27" s="30"/>
      <c r="T27" s="30"/>
      <c r="U27" s="30"/>
      <c r="V27" s="30"/>
      <c r="W27" s="205">
        <f>ROUND($BA$51,2)</f>
        <v>0</v>
      </c>
      <c r="X27" s="204"/>
      <c r="Y27" s="204"/>
      <c r="Z27" s="204"/>
      <c r="AA27" s="204"/>
      <c r="AB27" s="204"/>
      <c r="AC27" s="204"/>
      <c r="AD27" s="204"/>
      <c r="AE27" s="204"/>
      <c r="AF27" s="30"/>
      <c r="AG27" s="30"/>
      <c r="AH27" s="30"/>
      <c r="AI27" s="30"/>
      <c r="AJ27" s="30"/>
      <c r="AK27" s="205">
        <f>ROUND($AW$51,2)</f>
        <v>0</v>
      </c>
      <c r="AL27" s="204"/>
      <c r="AM27" s="204"/>
      <c r="AN27" s="204"/>
      <c r="AO27" s="204"/>
      <c r="AP27" s="30"/>
      <c r="AQ27" s="31"/>
      <c r="BE27" s="207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03">
        <v>0.21</v>
      </c>
      <c r="M28" s="204"/>
      <c r="N28" s="204"/>
      <c r="O28" s="204"/>
      <c r="P28" s="30"/>
      <c r="Q28" s="30"/>
      <c r="R28" s="30"/>
      <c r="S28" s="30"/>
      <c r="T28" s="30"/>
      <c r="U28" s="30"/>
      <c r="V28" s="30"/>
      <c r="W28" s="205">
        <f>ROUND($BB$51,2)</f>
        <v>0</v>
      </c>
      <c r="X28" s="204"/>
      <c r="Y28" s="204"/>
      <c r="Z28" s="204"/>
      <c r="AA28" s="204"/>
      <c r="AB28" s="204"/>
      <c r="AC28" s="204"/>
      <c r="AD28" s="204"/>
      <c r="AE28" s="204"/>
      <c r="AF28" s="30"/>
      <c r="AG28" s="30"/>
      <c r="AH28" s="30"/>
      <c r="AI28" s="30"/>
      <c r="AJ28" s="30"/>
      <c r="AK28" s="205">
        <v>0</v>
      </c>
      <c r="AL28" s="204"/>
      <c r="AM28" s="204"/>
      <c r="AN28" s="204"/>
      <c r="AO28" s="204"/>
      <c r="AP28" s="30"/>
      <c r="AQ28" s="31"/>
      <c r="BE28" s="207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03">
        <v>0.15</v>
      </c>
      <c r="M29" s="204"/>
      <c r="N29" s="204"/>
      <c r="O29" s="204"/>
      <c r="P29" s="30"/>
      <c r="Q29" s="30"/>
      <c r="R29" s="30"/>
      <c r="S29" s="30"/>
      <c r="T29" s="30"/>
      <c r="U29" s="30"/>
      <c r="V29" s="30"/>
      <c r="W29" s="205">
        <f>ROUND($BC$51,2)</f>
        <v>0</v>
      </c>
      <c r="X29" s="204"/>
      <c r="Y29" s="204"/>
      <c r="Z29" s="204"/>
      <c r="AA29" s="204"/>
      <c r="AB29" s="204"/>
      <c r="AC29" s="204"/>
      <c r="AD29" s="204"/>
      <c r="AE29" s="204"/>
      <c r="AF29" s="30"/>
      <c r="AG29" s="30"/>
      <c r="AH29" s="30"/>
      <c r="AI29" s="30"/>
      <c r="AJ29" s="30"/>
      <c r="AK29" s="205">
        <v>0</v>
      </c>
      <c r="AL29" s="204"/>
      <c r="AM29" s="204"/>
      <c r="AN29" s="204"/>
      <c r="AO29" s="204"/>
      <c r="AP29" s="30"/>
      <c r="AQ29" s="31"/>
      <c r="BE29" s="207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03">
        <v>0</v>
      </c>
      <c r="M30" s="204"/>
      <c r="N30" s="204"/>
      <c r="O30" s="204"/>
      <c r="P30" s="30"/>
      <c r="Q30" s="30"/>
      <c r="R30" s="30"/>
      <c r="S30" s="30"/>
      <c r="T30" s="30"/>
      <c r="U30" s="30"/>
      <c r="V30" s="30"/>
      <c r="W30" s="205">
        <f>ROUND($BD$51,2)</f>
        <v>0</v>
      </c>
      <c r="X30" s="204"/>
      <c r="Y30" s="204"/>
      <c r="Z30" s="204"/>
      <c r="AA30" s="204"/>
      <c r="AB30" s="204"/>
      <c r="AC30" s="204"/>
      <c r="AD30" s="204"/>
      <c r="AE30" s="204"/>
      <c r="AF30" s="30"/>
      <c r="AG30" s="30"/>
      <c r="AH30" s="30"/>
      <c r="AI30" s="30"/>
      <c r="AJ30" s="30"/>
      <c r="AK30" s="205">
        <v>0</v>
      </c>
      <c r="AL30" s="204"/>
      <c r="AM30" s="204"/>
      <c r="AN30" s="204"/>
      <c r="AO30" s="204"/>
      <c r="AP30" s="30"/>
      <c r="AQ30" s="31"/>
      <c r="BE30" s="20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1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94" t="s">
        <v>49</v>
      </c>
      <c r="Y32" s="285"/>
      <c r="Z32" s="285"/>
      <c r="AA32" s="285"/>
      <c r="AB32" s="285"/>
      <c r="AC32" s="34"/>
      <c r="AD32" s="34"/>
      <c r="AE32" s="34"/>
      <c r="AF32" s="34"/>
      <c r="AG32" s="34"/>
      <c r="AH32" s="34"/>
      <c r="AI32" s="34"/>
      <c r="AJ32" s="34"/>
      <c r="AK32" s="295">
        <f>SUM($AK$23:$AK$30)</f>
        <v>0</v>
      </c>
      <c r="AL32" s="285"/>
      <c r="AM32" s="285"/>
      <c r="AN32" s="285"/>
      <c r="AO32" s="296"/>
      <c r="AP32" s="32"/>
      <c r="AQ32" s="37"/>
      <c r="BE32" s="201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2614006d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97" t="str">
        <f>$K$6</f>
        <v>Revitalizace Louka elektro</v>
      </c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Louka u Litvínova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9" t="str">
        <f>IF($AN$8="","",$AN$8)</f>
        <v>28.01.2016</v>
      </c>
      <c r="AN44" s="23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Louka u Litvínova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97" t="str">
        <f>IF($E$17="","",$E$17)</f>
        <v>ARTECH spol. s.r.o.</v>
      </c>
      <c r="AN46" s="235"/>
      <c r="AO46" s="235"/>
      <c r="AP46" s="235"/>
      <c r="AQ46" s="24"/>
      <c r="AR46" s="43"/>
      <c r="AS46" s="198" t="s">
        <v>51</v>
      </c>
      <c r="AT46" s="19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0"/>
      <c r="AT47" s="201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2"/>
      <c r="AT48" s="23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4" t="s">
        <v>52</v>
      </c>
      <c r="D49" s="285"/>
      <c r="E49" s="285"/>
      <c r="F49" s="285"/>
      <c r="G49" s="285"/>
      <c r="H49" s="34"/>
      <c r="I49" s="286" t="s">
        <v>53</v>
      </c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7" t="s">
        <v>54</v>
      </c>
      <c r="AH49" s="285"/>
      <c r="AI49" s="285"/>
      <c r="AJ49" s="285"/>
      <c r="AK49" s="285"/>
      <c r="AL49" s="285"/>
      <c r="AM49" s="285"/>
      <c r="AN49" s="286" t="s">
        <v>55</v>
      </c>
      <c r="AO49" s="285"/>
      <c r="AP49" s="285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2">
        <f>ROUND($AG$52,2)</f>
        <v>0</v>
      </c>
      <c r="AH51" s="293"/>
      <c r="AI51" s="293"/>
      <c r="AJ51" s="293"/>
      <c r="AK51" s="293"/>
      <c r="AL51" s="293"/>
      <c r="AM51" s="293"/>
      <c r="AN51" s="292">
        <f>SUM($AG$51,$AT$51)</f>
        <v>0</v>
      </c>
      <c r="AO51" s="293"/>
      <c r="AP51" s="293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70</v>
      </c>
      <c r="BT51" s="47" t="s">
        <v>71</v>
      </c>
      <c r="BV51" s="47" t="s">
        <v>72</v>
      </c>
      <c r="BW51" s="47" t="s">
        <v>5</v>
      </c>
      <c r="BX51" s="47" t="s">
        <v>73</v>
      </c>
    </row>
    <row r="52" spans="1:76" s="73" customFormat="1" ht="28.5" customHeight="1">
      <c r="A52" s="187" t="s">
        <v>356</v>
      </c>
      <c r="B52" s="74"/>
      <c r="C52" s="75"/>
      <c r="D52" s="290" t="s">
        <v>14</v>
      </c>
      <c r="E52" s="291"/>
      <c r="F52" s="291"/>
      <c r="G52" s="291"/>
      <c r="H52" s="291"/>
      <c r="I52" s="75"/>
      <c r="J52" s="290" t="s">
        <v>17</v>
      </c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88">
        <f>'2614006d - Revitalizace L...'!$J$25</f>
        <v>0</v>
      </c>
      <c r="AH52" s="289"/>
      <c r="AI52" s="289"/>
      <c r="AJ52" s="289"/>
      <c r="AK52" s="289"/>
      <c r="AL52" s="289"/>
      <c r="AM52" s="289"/>
      <c r="AN52" s="288">
        <f>SUM($AG$52,$AT$52)</f>
        <v>0</v>
      </c>
      <c r="AO52" s="289"/>
      <c r="AP52" s="289"/>
      <c r="AQ52" s="76" t="s">
        <v>74</v>
      </c>
      <c r="AR52" s="77"/>
      <c r="AS52" s="78">
        <v>0</v>
      </c>
      <c r="AT52" s="79">
        <f>ROUND(SUM($AV$52:$AW$52),2)</f>
        <v>0</v>
      </c>
      <c r="AU52" s="80">
        <f>'2614006d - Revitalizace L...'!$P$80</f>
        <v>0</v>
      </c>
      <c r="AV52" s="79">
        <f>'2614006d - Revitalizace L...'!$J$28</f>
        <v>0</v>
      </c>
      <c r="AW52" s="79">
        <f>'2614006d - Revitalizace L...'!$J$29</f>
        <v>0</v>
      </c>
      <c r="AX52" s="79">
        <f>'2614006d - Revitalizace L...'!$J$30</f>
        <v>0</v>
      </c>
      <c r="AY52" s="79">
        <f>'2614006d - Revitalizace L...'!$J$31</f>
        <v>0</v>
      </c>
      <c r="AZ52" s="79">
        <f>'2614006d - Revitalizace L...'!$F$28</f>
        <v>0</v>
      </c>
      <c r="BA52" s="79">
        <f>'2614006d - Revitalizace L...'!$F$29</f>
        <v>0</v>
      </c>
      <c r="BB52" s="79">
        <f>'2614006d - Revitalizace L...'!$F$30</f>
        <v>0</v>
      </c>
      <c r="BC52" s="79">
        <f>'2614006d - Revitalizace L...'!$F$31</f>
        <v>0</v>
      </c>
      <c r="BD52" s="81">
        <f>'2614006d - Revitalizace L...'!$F$32</f>
        <v>0</v>
      </c>
      <c r="BT52" s="73" t="s">
        <v>21</v>
      </c>
      <c r="BU52" s="73" t="s">
        <v>75</v>
      </c>
      <c r="BV52" s="73" t="s">
        <v>72</v>
      </c>
      <c r="BW52" s="73" t="s">
        <v>5</v>
      </c>
      <c r="BX52" s="73" t="s">
        <v>73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27:O27"/>
    <mergeCell ref="W27:AE27"/>
    <mergeCell ref="AK27:AO27"/>
    <mergeCell ref="L28:O28"/>
    <mergeCell ref="W28:AE28"/>
    <mergeCell ref="AK28:AO28"/>
    <mergeCell ref="W30:AE30"/>
    <mergeCell ref="AK30:AO30"/>
    <mergeCell ref="W26:AE26"/>
    <mergeCell ref="AK26:AO26"/>
    <mergeCell ref="AG51:AM51"/>
    <mergeCell ref="AN51:AP51"/>
    <mergeCell ref="X32:AB32"/>
    <mergeCell ref="AK32:AO32"/>
    <mergeCell ref="L42:AO42"/>
    <mergeCell ref="AM44:AN44"/>
    <mergeCell ref="AM46:AP46"/>
    <mergeCell ref="AN52:AP52"/>
    <mergeCell ref="AG52:AM52"/>
    <mergeCell ref="D52:H52"/>
    <mergeCell ref="J52:AF52"/>
    <mergeCell ref="AR2:BE2"/>
    <mergeCell ref="C49:G49"/>
    <mergeCell ref="I49:AF49"/>
    <mergeCell ref="AG49:AM49"/>
    <mergeCell ref="AN49:AP49"/>
    <mergeCell ref="AS46:AT48"/>
    <mergeCell ref="L29:O29"/>
    <mergeCell ref="W29:AE29"/>
    <mergeCell ref="AK29:AO29"/>
    <mergeCell ref="L30:O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614006d - Revitalizace L...'!C2" tooltip="2614006d - Revitalizace L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6"/>
  <sheetViews>
    <sheetView showGridLines="0" tabSelected="1" zoomScalePageLayoutView="0" workbookViewId="0" topLeftCell="A1">
      <pane ySplit="1" topLeftCell="BM156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9"/>
      <c r="C1" s="189"/>
      <c r="D1" s="188" t="s">
        <v>1</v>
      </c>
      <c r="E1" s="189"/>
      <c r="F1" s="190" t="s">
        <v>357</v>
      </c>
      <c r="G1" s="185" t="s">
        <v>358</v>
      </c>
      <c r="H1" s="185"/>
      <c r="I1" s="189"/>
      <c r="J1" s="190" t="s">
        <v>359</v>
      </c>
      <c r="K1" s="188" t="s">
        <v>76</v>
      </c>
      <c r="L1" s="190" t="s">
        <v>360</v>
      </c>
      <c r="M1" s="190"/>
      <c r="N1" s="190"/>
      <c r="O1" s="190"/>
      <c r="P1" s="190"/>
      <c r="Q1" s="190"/>
      <c r="R1" s="190"/>
      <c r="S1" s="190"/>
      <c r="T1" s="190"/>
      <c r="U1" s="186"/>
      <c r="V1" s="18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2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97" t="s">
        <v>17</v>
      </c>
      <c r="F7" s="235"/>
      <c r="G7" s="235"/>
      <c r="H7" s="23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28.01.2016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/>
      <c r="K12" s="27"/>
    </row>
    <row r="13" spans="2:11" s="6" customFormat="1" ht="18.75" customHeight="1">
      <c r="B13" s="23"/>
      <c r="C13" s="24"/>
      <c r="D13" s="24"/>
      <c r="E13" s="17" t="s">
        <v>23</v>
      </c>
      <c r="F13" s="24"/>
      <c r="G13" s="24"/>
      <c r="H13" s="24"/>
      <c r="I13" s="83" t="s">
        <v>30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29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34</v>
      </c>
      <c r="F19" s="24"/>
      <c r="G19" s="24"/>
      <c r="H19" s="24"/>
      <c r="I19" s="83" t="s">
        <v>30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36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0"/>
      <c r="F22" s="184"/>
      <c r="G22" s="184"/>
      <c r="H22" s="184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37</v>
      </c>
      <c r="E25" s="24"/>
      <c r="F25" s="24"/>
      <c r="G25" s="24"/>
      <c r="H25" s="24"/>
      <c r="J25" s="67">
        <f>ROUND($J$80,2)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39</v>
      </c>
      <c r="G27" s="24"/>
      <c r="H27" s="24"/>
      <c r="I27" s="90" t="s">
        <v>38</v>
      </c>
      <c r="J27" s="28" t="s">
        <v>40</v>
      </c>
      <c r="K27" s="27"/>
    </row>
    <row r="28" spans="2:11" s="6" customFormat="1" ht="15" customHeight="1">
      <c r="B28" s="23"/>
      <c r="C28" s="24"/>
      <c r="D28" s="30" t="s">
        <v>41</v>
      </c>
      <c r="E28" s="30" t="s">
        <v>42</v>
      </c>
      <c r="F28" s="91">
        <f>ROUND(SUM($BE$80:$BE$185),2)</f>
        <v>0</v>
      </c>
      <c r="G28" s="24"/>
      <c r="H28" s="24"/>
      <c r="I28" s="92">
        <v>0.21</v>
      </c>
      <c r="J28" s="91">
        <f>ROUND(ROUND((SUM($BE$80:$BE$185)),2)*$I$28,2)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43</v>
      </c>
      <c r="F29" s="91">
        <f>ROUND(SUM($BF$80:$BF$185),2)</f>
        <v>0</v>
      </c>
      <c r="G29" s="24"/>
      <c r="H29" s="24"/>
      <c r="I29" s="92">
        <v>0.15</v>
      </c>
      <c r="J29" s="91">
        <f>ROUND(ROUND((SUM($BF$80:$BF$185)),2)*$I$29,2)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44</v>
      </c>
      <c r="F30" s="91">
        <f>ROUND(SUM($BG$80:$BG$185),2)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45</v>
      </c>
      <c r="F31" s="91">
        <f>ROUND(SUM($BH$80:$BH$185),2)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1">
        <f>ROUND(SUM($BI$80:$BI$185),2)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47</v>
      </c>
      <c r="E34" s="34"/>
      <c r="F34" s="34"/>
      <c r="G34" s="93" t="s">
        <v>48</v>
      </c>
      <c r="H34" s="35" t="s">
        <v>49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79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97" t="str">
        <f>$E$7</f>
        <v>Revitalizace Louka elektro</v>
      </c>
      <c r="F43" s="235"/>
      <c r="G43" s="235"/>
      <c r="H43" s="23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Louka u Litvínova</v>
      </c>
      <c r="G45" s="24"/>
      <c r="H45" s="24"/>
      <c r="I45" s="83" t="s">
        <v>24</v>
      </c>
      <c r="J45" s="52" t="str">
        <f>IF($J$10="","",$J$10)</f>
        <v>28.01.2016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Louka u Litvínova</v>
      </c>
      <c r="G47" s="24"/>
      <c r="H47" s="24"/>
      <c r="I47" s="83" t="s">
        <v>33</v>
      </c>
      <c r="J47" s="17" t="str">
        <f>$E$19</f>
        <v>ARTECH spol. s.r.o.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80</v>
      </c>
      <c r="D50" s="32"/>
      <c r="E50" s="32"/>
      <c r="F50" s="32"/>
      <c r="G50" s="32"/>
      <c r="H50" s="32"/>
      <c r="I50" s="101"/>
      <c r="J50" s="102" t="s">
        <v>81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82</v>
      </c>
      <c r="D52" s="24"/>
      <c r="E52" s="24"/>
      <c r="F52" s="24"/>
      <c r="G52" s="24"/>
      <c r="H52" s="24"/>
      <c r="J52" s="67">
        <f>$J$80</f>
        <v>0</v>
      </c>
      <c r="K52" s="27"/>
      <c r="AU52" s="6" t="s">
        <v>83</v>
      </c>
    </row>
    <row r="53" spans="2:11" s="103" customFormat="1" ht="25.5" customHeight="1">
      <c r="B53" s="104"/>
      <c r="C53" s="105"/>
      <c r="D53" s="106" t="s">
        <v>84</v>
      </c>
      <c r="E53" s="106"/>
      <c r="F53" s="106"/>
      <c r="G53" s="106"/>
      <c r="H53" s="106"/>
      <c r="I53" s="107"/>
      <c r="J53" s="108">
        <f>$J$81</f>
        <v>0</v>
      </c>
      <c r="K53" s="109"/>
    </row>
    <row r="54" spans="2:11" s="110" customFormat="1" ht="21" customHeight="1">
      <c r="B54" s="111"/>
      <c r="C54" s="112"/>
      <c r="D54" s="113" t="s">
        <v>85</v>
      </c>
      <c r="E54" s="113"/>
      <c r="F54" s="113"/>
      <c r="G54" s="113"/>
      <c r="H54" s="113"/>
      <c r="I54" s="114"/>
      <c r="J54" s="115">
        <f>$J$82</f>
        <v>0</v>
      </c>
      <c r="K54" s="116"/>
    </row>
    <row r="55" spans="2:11" s="103" customFormat="1" ht="25.5" customHeight="1">
      <c r="B55" s="104"/>
      <c r="C55" s="105"/>
      <c r="D55" s="106" t="s">
        <v>86</v>
      </c>
      <c r="E55" s="106"/>
      <c r="F55" s="106"/>
      <c r="G55" s="106"/>
      <c r="H55" s="106"/>
      <c r="I55" s="107"/>
      <c r="J55" s="108">
        <f>$J$84</f>
        <v>0</v>
      </c>
      <c r="K55" s="109"/>
    </row>
    <row r="56" spans="2:11" s="110" customFormat="1" ht="21" customHeight="1">
      <c r="B56" s="111"/>
      <c r="C56" s="112"/>
      <c r="D56" s="113" t="s">
        <v>87</v>
      </c>
      <c r="E56" s="113"/>
      <c r="F56" s="113"/>
      <c r="G56" s="113"/>
      <c r="H56" s="113"/>
      <c r="I56" s="114"/>
      <c r="J56" s="115">
        <f>$J$85</f>
        <v>0</v>
      </c>
      <c r="K56" s="116"/>
    </row>
    <row r="57" spans="2:11" s="110" customFormat="1" ht="21" customHeight="1">
      <c r="B57" s="111"/>
      <c r="C57" s="112"/>
      <c r="D57" s="113" t="s">
        <v>88</v>
      </c>
      <c r="E57" s="113"/>
      <c r="F57" s="113"/>
      <c r="G57" s="113"/>
      <c r="H57" s="113"/>
      <c r="I57" s="114"/>
      <c r="J57" s="115">
        <f>$J$88</f>
        <v>0</v>
      </c>
      <c r="K57" s="116"/>
    </row>
    <row r="58" spans="2:11" s="110" customFormat="1" ht="21" customHeight="1">
      <c r="B58" s="111"/>
      <c r="C58" s="112"/>
      <c r="D58" s="113" t="s">
        <v>89</v>
      </c>
      <c r="E58" s="113"/>
      <c r="F58" s="113"/>
      <c r="G58" s="113"/>
      <c r="H58" s="113"/>
      <c r="I58" s="114"/>
      <c r="J58" s="115">
        <f>$J$97</f>
        <v>0</v>
      </c>
      <c r="K58" s="116"/>
    </row>
    <row r="59" spans="2:11" s="110" customFormat="1" ht="21" customHeight="1">
      <c r="B59" s="111"/>
      <c r="C59" s="112"/>
      <c r="D59" s="113" t="s">
        <v>90</v>
      </c>
      <c r="E59" s="113"/>
      <c r="F59" s="113"/>
      <c r="G59" s="113"/>
      <c r="H59" s="113"/>
      <c r="I59" s="114"/>
      <c r="J59" s="115">
        <f>$J$102</f>
        <v>0</v>
      </c>
      <c r="K59" s="116"/>
    </row>
    <row r="60" spans="2:11" s="103" customFormat="1" ht="25.5" customHeight="1">
      <c r="B60" s="104"/>
      <c r="C60" s="105"/>
      <c r="D60" s="106" t="s">
        <v>91</v>
      </c>
      <c r="E60" s="106"/>
      <c r="F60" s="106"/>
      <c r="G60" s="106"/>
      <c r="H60" s="106"/>
      <c r="I60" s="107"/>
      <c r="J60" s="108">
        <f>$J$104</f>
        <v>0</v>
      </c>
      <c r="K60" s="109"/>
    </row>
    <row r="61" spans="2:11" s="110" customFormat="1" ht="21" customHeight="1">
      <c r="B61" s="111"/>
      <c r="C61" s="112"/>
      <c r="D61" s="113" t="s">
        <v>92</v>
      </c>
      <c r="E61" s="113"/>
      <c r="F61" s="113"/>
      <c r="G61" s="113"/>
      <c r="H61" s="113"/>
      <c r="I61" s="114"/>
      <c r="J61" s="115">
        <f>$J$105</f>
        <v>0</v>
      </c>
      <c r="K61" s="116"/>
    </row>
    <row r="62" spans="2:11" s="110" customFormat="1" ht="21" customHeight="1">
      <c r="B62" s="111"/>
      <c r="C62" s="112"/>
      <c r="D62" s="113" t="s">
        <v>93</v>
      </c>
      <c r="E62" s="113"/>
      <c r="F62" s="113"/>
      <c r="G62" s="113"/>
      <c r="H62" s="113"/>
      <c r="I62" s="114"/>
      <c r="J62" s="115">
        <f>$J$146</f>
        <v>0</v>
      </c>
      <c r="K62" s="116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96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98"/>
      <c r="J68" s="42"/>
      <c r="K68" s="42"/>
      <c r="L68" s="43"/>
    </row>
    <row r="69" spans="2:12" s="6" customFormat="1" ht="37.5" customHeight="1">
      <c r="B69" s="23"/>
      <c r="C69" s="12" t="s">
        <v>94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297" t="str">
        <f>$E$7</f>
        <v>Revitalizace Louka elektro</v>
      </c>
      <c r="F72" s="235"/>
      <c r="G72" s="235"/>
      <c r="H72" s="235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22</v>
      </c>
      <c r="D74" s="24"/>
      <c r="E74" s="24"/>
      <c r="F74" s="17" t="str">
        <f>$F$10</f>
        <v>Louka u Litvínova</v>
      </c>
      <c r="G74" s="24"/>
      <c r="H74" s="24"/>
      <c r="I74" s="83" t="s">
        <v>24</v>
      </c>
      <c r="J74" s="52" t="str">
        <f>IF($J$10="","",$J$10)</f>
        <v>28.01.2016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28</v>
      </c>
      <c r="D76" s="24"/>
      <c r="E76" s="24"/>
      <c r="F76" s="17" t="str">
        <f>$E$13</f>
        <v>Louka u Litvínova</v>
      </c>
      <c r="G76" s="24"/>
      <c r="H76" s="24"/>
      <c r="I76" s="83" t="s">
        <v>33</v>
      </c>
      <c r="J76" s="17" t="str">
        <f>$E$19</f>
        <v>ARTECH spol. s.r.o.</v>
      </c>
      <c r="K76" s="24"/>
      <c r="L76" s="43"/>
    </row>
    <row r="77" spans="2:12" s="6" customFormat="1" ht="15" customHeight="1">
      <c r="B77" s="23"/>
      <c r="C77" s="19" t="s">
        <v>31</v>
      </c>
      <c r="D77" s="24"/>
      <c r="E77" s="24"/>
      <c r="F77" s="17">
        <f>IF($E$16="","",$E$16)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17" customFormat="1" ht="30" customHeight="1">
      <c r="B79" s="118"/>
      <c r="C79" s="119" t="s">
        <v>95</v>
      </c>
      <c r="D79" s="120" t="s">
        <v>56</v>
      </c>
      <c r="E79" s="120" t="s">
        <v>52</v>
      </c>
      <c r="F79" s="120" t="s">
        <v>96</v>
      </c>
      <c r="G79" s="120" t="s">
        <v>97</v>
      </c>
      <c r="H79" s="120" t="s">
        <v>98</v>
      </c>
      <c r="I79" s="121" t="s">
        <v>99</v>
      </c>
      <c r="J79" s="120" t="s">
        <v>100</v>
      </c>
      <c r="K79" s="122" t="s">
        <v>101</v>
      </c>
      <c r="L79" s="123"/>
      <c r="M79" s="59" t="s">
        <v>102</v>
      </c>
      <c r="N79" s="60" t="s">
        <v>41</v>
      </c>
      <c r="O79" s="60" t="s">
        <v>103</v>
      </c>
      <c r="P79" s="60" t="s">
        <v>104</v>
      </c>
      <c r="Q79" s="60" t="s">
        <v>105</v>
      </c>
      <c r="R79" s="60" t="s">
        <v>106</v>
      </c>
      <c r="S79" s="60" t="s">
        <v>107</v>
      </c>
      <c r="T79" s="61" t="s">
        <v>108</v>
      </c>
    </row>
    <row r="80" spans="2:63" s="6" customFormat="1" ht="30" customHeight="1">
      <c r="B80" s="23"/>
      <c r="C80" s="66" t="s">
        <v>82</v>
      </c>
      <c r="D80" s="24"/>
      <c r="E80" s="24"/>
      <c r="F80" s="24"/>
      <c r="G80" s="24"/>
      <c r="H80" s="24"/>
      <c r="J80" s="124">
        <f>$BK$80</f>
        <v>0</v>
      </c>
      <c r="K80" s="24"/>
      <c r="L80" s="43"/>
      <c r="M80" s="63"/>
      <c r="N80" s="64"/>
      <c r="O80" s="64"/>
      <c r="P80" s="125">
        <f>$P$81+$P$84+$P$104</f>
        <v>0</v>
      </c>
      <c r="Q80" s="64"/>
      <c r="R80" s="125">
        <f>$R$81+$R$84+$R$104</f>
        <v>250.875339</v>
      </c>
      <c r="S80" s="64"/>
      <c r="T80" s="126">
        <f>$T$81+$T$84+$T$104</f>
        <v>0</v>
      </c>
      <c r="AT80" s="6" t="s">
        <v>70</v>
      </c>
      <c r="AU80" s="6" t="s">
        <v>83</v>
      </c>
      <c r="BK80" s="127">
        <f>$BK$81+$BK$84+$BK$104</f>
        <v>0</v>
      </c>
    </row>
    <row r="81" spans="2:63" s="128" customFormat="1" ht="37.5" customHeight="1">
      <c r="B81" s="129"/>
      <c r="C81" s="130"/>
      <c r="D81" s="130" t="s">
        <v>70</v>
      </c>
      <c r="E81" s="131" t="s">
        <v>109</v>
      </c>
      <c r="F81" s="131" t="s">
        <v>109</v>
      </c>
      <c r="G81" s="130"/>
      <c r="H81" s="130"/>
      <c r="J81" s="132">
        <f>$BK$81</f>
        <v>0</v>
      </c>
      <c r="K81" s="130"/>
      <c r="L81" s="133"/>
      <c r="M81" s="134"/>
      <c r="N81" s="130"/>
      <c r="O81" s="130"/>
      <c r="P81" s="135">
        <f>$P$82</f>
        <v>0</v>
      </c>
      <c r="Q81" s="130"/>
      <c r="R81" s="135">
        <f>$R$82</f>
        <v>0</v>
      </c>
      <c r="S81" s="130"/>
      <c r="T81" s="136">
        <f>$T$82</f>
        <v>0</v>
      </c>
      <c r="AR81" s="137" t="s">
        <v>21</v>
      </c>
      <c r="AT81" s="137" t="s">
        <v>70</v>
      </c>
      <c r="AU81" s="137" t="s">
        <v>71</v>
      </c>
      <c r="AY81" s="137" t="s">
        <v>110</v>
      </c>
      <c r="BK81" s="138">
        <f>$BK$82</f>
        <v>0</v>
      </c>
    </row>
    <row r="82" spans="2:63" s="128" customFormat="1" ht="21" customHeight="1">
      <c r="B82" s="129"/>
      <c r="C82" s="130"/>
      <c r="D82" s="130" t="s">
        <v>70</v>
      </c>
      <c r="E82" s="139" t="s">
        <v>111</v>
      </c>
      <c r="F82" s="139" t="s">
        <v>112</v>
      </c>
      <c r="G82" s="130"/>
      <c r="H82" s="130"/>
      <c r="J82" s="140">
        <f>$BK$82</f>
        <v>0</v>
      </c>
      <c r="K82" s="130"/>
      <c r="L82" s="133"/>
      <c r="M82" s="134"/>
      <c r="N82" s="130"/>
      <c r="O82" s="130"/>
      <c r="P82" s="135">
        <f>$P$83</f>
        <v>0</v>
      </c>
      <c r="Q82" s="130"/>
      <c r="R82" s="135">
        <f>$R$83</f>
        <v>0</v>
      </c>
      <c r="S82" s="130"/>
      <c r="T82" s="136">
        <f>$T$83</f>
        <v>0</v>
      </c>
      <c r="AR82" s="137" t="s">
        <v>21</v>
      </c>
      <c r="AT82" s="137" t="s">
        <v>70</v>
      </c>
      <c r="AU82" s="137" t="s">
        <v>21</v>
      </c>
      <c r="AY82" s="137" t="s">
        <v>110</v>
      </c>
      <c r="BK82" s="138">
        <f>$BK$83</f>
        <v>0</v>
      </c>
    </row>
    <row r="83" spans="2:65" s="6" customFormat="1" ht="15.75" customHeight="1">
      <c r="B83" s="23"/>
      <c r="C83" s="141" t="s">
        <v>113</v>
      </c>
      <c r="D83" s="141" t="s">
        <v>114</v>
      </c>
      <c r="E83" s="142" t="s">
        <v>115</v>
      </c>
      <c r="F83" s="143" t="s">
        <v>112</v>
      </c>
      <c r="G83" s="144"/>
      <c r="H83" s="145">
        <v>1</v>
      </c>
      <c r="I83" s="146"/>
      <c r="J83" s="147">
        <f>ROUND($I$83*$H$83,2)</f>
        <v>0</v>
      </c>
      <c r="K83" s="143"/>
      <c r="L83" s="43"/>
      <c r="M83" s="148"/>
      <c r="N83" s="149" t="s">
        <v>42</v>
      </c>
      <c r="O83" s="24"/>
      <c r="P83" s="150">
        <f>$O$83*$H$83</f>
        <v>0</v>
      </c>
      <c r="Q83" s="150">
        <v>0</v>
      </c>
      <c r="R83" s="150">
        <f>$Q$83*$H$83</f>
        <v>0</v>
      </c>
      <c r="S83" s="150">
        <v>0</v>
      </c>
      <c r="T83" s="151">
        <f>$S$83*$H$83</f>
        <v>0</v>
      </c>
      <c r="AR83" s="84" t="s">
        <v>116</v>
      </c>
      <c r="AT83" s="84" t="s">
        <v>114</v>
      </c>
      <c r="AU83" s="84" t="s">
        <v>77</v>
      </c>
      <c r="AY83" s="6" t="s">
        <v>110</v>
      </c>
      <c r="BE83" s="152">
        <f>IF($N$83="základní",$J$83,0)</f>
        <v>0</v>
      </c>
      <c r="BF83" s="152">
        <f>IF($N$83="snížená",$J$83,0)</f>
        <v>0</v>
      </c>
      <c r="BG83" s="152">
        <f>IF($N$83="zákl. přenesená",$J$83,0)</f>
        <v>0</v>
      </c>
      <c r="BH83" s="152">
        <f>IF($N$83="sníž. přenesená",$J$83,0)</f>
        <v>0</v>
      </c>
      <c r="BI83" s="152">
        <f>IF($N$83="nulová",$J$83,0)</f>
        <v>0</v>
      </c>
      <c r="BJ83" s="84" t="s">
        <v>21</v>
      </c>
      <c r="BK83" s="152">
        <f>ROUND($I$83*$H$83,2)</f>
        <v>0</v>
      </c>
      <c r="BL83" s="84" t="s">
        <v>116</v>
      </c>
      <c r="BM83" s="84" t="s">
        <v>117</v>
      </c>
    </row>
    <row r="84" spans="2:63" s="128" customFormat="1" ht="37.5" customHeight="1">
      <c r="B84" s="129"/>
      <c r="C84" s="130"/>
      <c r="D84" s="130" t="s">
        <v>70</v>
      </c>
      <c r="E84" s="131" t="s">
        <v>118</v>
      </c>
      <c r="F84" s="131" t="s">
        <v>119</v>
      </c>
      <c r="G84" s="130"/>
      <c r="H84" s="130"/>
      <c r="J84" s="132">
        <f>$BK$84</f>
        <v>0</v>
      </c>
      <c r="K84" s="130"/>
      <c r="L84" s="133"/>
      <c r="M84" s="134"/>
      <c r="N84" s="130"/>
      <c r="O84" s="130"/>
      <c r="P84" s="135">
        <f>$P$85+$P$88+$P$97+$P$102</f>
        <v>0</v>
      </c>
      <c r="Q84" s="130"/>
      <c r="R84" s="135">
        <f>$R$85+$R$88+$R$97+$R$102</f>
        <v>0</v>
      </c>
      <c r="S84" s="130"/>
      <c r="T84" s="136">
        <f>$T$85+$T$88+$T$97+$T$102</f>
        <v>0</v>
      </c>
      <c r="AR84" s="137" t="s">
        <v>77</v>
      </c>
      <c r="AT84" s="137" t="s">
        <v>70</v>
      </c>
      <c r="AU84" s="137" t="s">
        <v>71</v>
      </c>
      <c r="AY84" s="137" t="s">
        <v>110</v>
      </c>
      <c r="BK84" s="138">
        <f>$BK$85+$BK$88+$BK$97+$BK$102</f>
        <v>0</v>
      </c>
    </row>
    <row r="85" spans="2:63" s="128" customFormat="1" ht="21" customHeight="1">
      <c r="B85" s="129"/>
      <c r="C85" s="130"/>
      <c r="D85" s="130" t="s">
        <v>70</v>
      </c>
      <c r="E85" s="139" t="s">
        <v>120</v>
      </c>
      <c r="F85" s="139" t="s">
        <v>121</v>
      </c>
      <c r="G85" s="130"/>
      <c r="H85" s="130"/>
      <c r="J85" s="140">
        <f>$BK$85</f>
        <v>0</v>
      </c>
      <c r="K85" s="130"/>
      <c r="L85" s="133"/>
      <c r="M85" s="134"/>
      <c r="N85" s="130"/>
      <c r="O85" s="130"/>
      <c r="P85" s="135">
        <f>SUM($P$86:$P$87)</f>
        <v>0</v>
      </c>
      <c r="Q85" s="130"/>
      <c r="R85" s="135">
        <f>SUM($R$86:$R$87)</f>
        <v>0</v>
      </c>
      <c r="S85" s="130"/>
      <c r="T85" s="136">
        <f>SUM($T$86:$T$87)</f>
        <v>0</v>
      </c>
      <c r="AR85" s="137" t="s">
        <v>77</v>
      </c>
      <c r="AT85" s="137" t="s">
        <v>70</v>
      </c>
      <c r="AU85" s="137" t="s">
        <v>21</v>
      </c>
      <c r="AY85" s="137" t="s">
        <v>110</v>
      </c>
      <c r="BK85" s="138">
        <f>SUM($BK$86:$BK$87)</f>
        <v>0</v>
      </c>
    </row>
    <row r="86" spans="2:65" s="6" customFormat="1" ht="15.75" customHeight="1">
      <c r="B86" s="23"/>
      <c r="C86" s="144" t="s">
        <v>122</v>
      </c>
      <c r="D86" s="144" t="s">
        <v>114</v>
      </c>
      <c r="E86" s="142" t="s">
        <v>123</v>
      </c>
      <c r="F86" s="143" t="s">
        <v>124</v>
      </c>
      <c r="G86" s="144" t="s">
        <v>125</v>
      </c>
      <c r="H86" s="145">
        <v>1</v>
      </c>
      <c r="I86" s="146"/>
      <c r="J86" s="147">
        <f>ROUND($I$86*$H$86,2)</f>
        <v>0</v>
      </c>
      <c r="K86" s="143" t="s">
        <v>126</v>
      </c>
      <c r="L86" s="43"/>
      <c r="M86" s="148"/>
      <c r="N86" s="149" t="s">
        <v>42</v>
      </c>
      <c r="O86" s="24"/>
      <c r="P86" s="150">
        <f>$O$86*$H$86</f>
        <v>0</v>
      </c>
      <c r="Q86" s="150">
        <v>0</v>
      </c>
      <c r="R86" s="150">
        <f>$Q$86*$H$86</f>
        <v>0</v>
      </c>
      <c r="S86" s="150">
        <v>0</v>
      </c>
      <c r="T86" s="151">
        <f>$S$86*$H$86</f>
        <v>0</v>
      </c>
      <c r="AR86" s="84" t="s">
        <v>122</v>
      </c>
      <c r="AT86" s="84" t="s">
        <v>114</v>
      </c>
      <c r="AU86" s="84" t="s">
        <v>77</v>
      </c>
      <c r="AY86" s="84" t="s">
        <v>110</v>
      </c>
      <c r="BE86" s="152">
        <f>IF($N$86="základní",$J$86,0)</f>
        <v>0</v>
      </c>
      <c r="BF86" s="152">
        <f>IF($N$86="snížená",$J$86,0)</f>
        <v>0</v>
      </c>
      <c r="BG86" s="152">
        <f>IF($N$86="zákl. přenesená",$J$86,0)</f>
        <v>0</v>
      </c>
      <c r="BH86" s="152">
        <f>IF($N$86="sníž. přenesená",$J$86,0)</f>
        <v>0</v>
      </c>
      <c r="BI86" s="152">
        <f>IF($N$86="nulová",$J$86,0)</f>
        <v>0</v>
      </c>
      <c r="BJ86" s="84" t="s">
        <v>21</v>
      </c>
      <c r="BK86" s="152">
        <f>ROUND($I$86*$H$86,2)</f>
        <v>0</v>
      </c>
      <c r="BL86" s="84" t="s">
        <v>122</v>
      </c>
      <c r="BM86" s="84" t="s">
        <v>127</v>
      </c>
    </row>
    <row r="87" spans="2:47" s="6" customFormat="1" ht="27" customHeight="1">
      <c r="B87" s="23"/>
      <c r="C87" s="24"/>
      <c r="D87" s="153" t="s">
        <v>128</v>
      </c>
      <c r="E87" s="24"/>
      <c r="F87" s="154" t="s">
        <v>129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128</v>
      </c>
      <c r="AU87" s="6" t="s">
        <v>77</v>
      </c>
    </row>
    <row r="88" spans="2:63" s="128" customFormat="1" ht="30.75" customHeight="1">
      <c r="B88" s="129"/>
      <c r="C88" s="130"/>
      <c r="D88" s="130" t="s">
        <v>70</v>
      </c>
      <c r="E88" s="139" t="s">
        <v>130</v>
      </c>
      <c r="F88" s="139" t="s">
        <v>131</v>
      </c>
      <c r="G88" s="130"/>
      <c r="H88" s="130"/>
      <c r="J88" s="140">
        <f>$BK$88</f>
        <v>0</v>
      </c>
      <c r="K88" s="130"/>
      <c r="L88" s="133"/>
      <c r="M88" s="134"/>
      <c r="N88" s="130"/>
      <c r="O88" s="130"/>
      <c r="P88" s="135">
        <f>SUM($P$89:$P$96)</f>
        <v>0</v>
      </c>
      <c r="Q88" s="130"/>
      <c r="R88" s="135">
        <f>SUM($R$89:$R$96)</f>
        <v>0</v>
      </c>
      <c r="S88" s="130"/>
      <c r="T88" s="136">
        <f>SUM($T$89:$T$96)</f>
        <v>0</v>
      </c>
      <c r="AR88" s="137" t="s">
        <v>77</v>
      </c>
      <c r="AT88" s="137" t="s">
        <v>70</v>
      </c>
      <c r="AU88" s="137" t="s">
        <v>21</v>
      </c>
      <c r="AY88" s="137" t="s">
        <v>110</v>
      </c>
      <c r="BK88" s="138">
        <f>SUM($BK$89:$BK$96)</f>
        <v>0</v>
      </c>
    </row>
    <row r="89" spans="2:65" s="6" customFormat="1" ht="15.75" customHeight="1">
      <c r="B89" s="23"/>
      <c r="C89" s="141" t="s">
        <v>132</v>
      </c>
      <c r="D89" s="141" t="s">
        <v>114</v>
      </c>
      <c r="E89" s="142" t="s">
        <v>133</v>
      </c>
      <c r="F89" s="143" t="s">
        <v>134</v>
      </c>
      <c r="G89" s="144" t="s">
        <v>135</v>
      </c>
      <c r="H89" s="145">
        <v>1180</v>
      </c>
      <c r="I89" s="146"/>
      <c r="J89" s="147">
        <f>ROUND($I$89*$H$89,2)</f>
        <v>0</v>
      </c>
      <c r="K89" s="143" t="s">
        <v>126</v>
      </c>
      <c r="L89" s="43"/>
      <c r="M89" s="148"/>
      <c r="N89" s="149" t="s">
        <v>42</v>
      </c>
      <c r="O89" s="24"/>
      <c r="P89" s="150">
        <f>$O$89*$H$89</f>
        <v>0</v>
      </c>
      <c r="Q89" s="150">
        <v>0</v>
      </c>
      <c r="R89" s="150">
        <f>$Q$89*$H$89</f>
        <v>0</v>
      </c>
      <c r="S89" s="150">
        <v>0</v>
      </c>
      <c r="T89" s="151">
        <f>$S$89*$H$89</f>
        <v>0</v>
      </c>
      <c r="AR89" s="84" t="s">
        <v>122</v>
      </c>
      <c r="AT89" s="84" t="s">
        <v>114</v>
      </c>
      <c r="AU89" s="84" t="s">
        <v>77</v>
      </c>
      <c r="AY89" s="6" t="s">
        <v>110</v>
      </c>
      <c r="BE89" s="152">
        <f>IF($N$89="základní",$J$89,0)</f>
        <v>0</v>
      </c>
      <c r="BF89" s="152">
        <f>IF($N$89="snížená",$J$89,0)</f>
        <v>0</v>
      </c>
      <c r="BG89" s="152">
        <f>IF($N$89="zákl. přenesená",$J$89,0)</f>
        <v>0</v>
      </c>
      <c r="BH89" s="152">
        <f>IF($N$89="sníž. přenesená",$J$89,0)</f>
        <v>0</v>
      </c>
      <c r="BI89" s="152">
        <f>IF($N$89="nulová",$J$89,0)</f>
        <v>0</v>
      </c>
      <c r="BJ89" s="84" t="s">
        <v>21</v>
      </c>
      <c r="BK89" s="152">
        <f>ROUND($I$89*$H$89,2)</f>
        <v>0</v>
      </c>
      <c r="BL89" s="84" t="s">
        <v>122</v>
      </c>
      <c r="BM89" s="84" t="s">
        <v>136</v>
      </c>
    </row>
    <row r="90" spans="2:47" s="6" customFormat="1" ht="27" customHeight="1">
      <c r="B90" s="23"/>
      <c r="C90" s="24"/>
      <c r="D90" s="153" t="s">
        <v>128</v>
      </c>
      <c r="E90" s="24"/>
      <c r="F90" s="154" t="s">
        <v>137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128</v>
      </c>
      <c r="AU90" s="6" t="s">
        <v>77</v>
      </c>
    </row>
    <row r="91" spans="2:65" s="6" customFormat="1" ht="15.75" customHeight="1">
      <c r="B91" s="23"/>
      <c r="C91" s="141" t="s">
        <v>8</v>
      </c>
      <c r="D91" s="141" t="s">
        <v>114</v>
      </c>
      <c r="E91" s="142" t="s">
        <v>138</v>
      </c>
      <c r="F91" s="143" t="s">
        <v>139</v>
      </c>
      <c r="G91" s="144" t="s">
        <v>135</v>
      </c>
      <c r="H91" s="145">
        <v>72</v>
      </c>
      <c r="I91" s="146"/>
      <c r="J91" s="147">
        <f>ROUND($I$91*$H$91,2)</f>
        <v>0</v>
      </c>
      <c r="K91" s="143" t="s">
        <v>126</v>
      </c>
      <c r="L91" s="43"/>
      <c r="M91" s="148"/>
      <c r="N91" s="149" t="s">
        <v>42</v>
      </c>
      <c r="O91" s="24"/>
      <c r="P91" s="150">
        <f>$O$91*$H$91</f>
        <v>0</v>
      </c>
      <c r="Q91" s="150">
        <v>0</v>
      </c>
      <c r="R91" s="150">
        <f>$Q$91*$H$91</f>
        <v>0</v>
      </c>
      <c r="S91" s="150">
        <v>0</v>
      </c>
      <c r="T91" s="151">
        <f>$S$91*$H$91</f>
        <v>0</v>
      </c>
      <c r="AR91" s="84" t="s">
        <v>122</v>
      </c>
      <c r="AT91" s="84" t="s">
        <v>114</v>
      </c>
      <c r="AU91" s="84" t="s">
        <v>77</v>
      </c>
      <c r="AY91" s="6" t="s">
        <v>110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4" t="s">
        <v>21</v>
      </c>
      <c r="BK91" s="152">
        <f>ROUND($I$91*$H$91,2)</f>
        <v>0</v>
      </c>
      <c r="BL91" s="84" t="s">
        <v>122</v>
      </c>
      <c r="BM91" s="84" t="s">
        <v>140</v>
      </c>
    </row>
    <row r="92" spans="2:47" s="6" customFormat="1" ht="27" customHeight="1">
      <c r="B92" s="23"/>
      <c r="C92" s="24"/>
      <c r="D92" s="153" t="s">
        <v>128</v>
      </c>
      <c r="E92" s="24"/>
      <c r="F92" s="154" t="s">
        <v>141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128</v>
      </c>
      <c r="AU92" s="6" t="s">
        <v>77</v>
      </c>
    </row>
    <row r="93" spans="2:65" s="6" customFormat="1" ht="15.75" customHeight="1">
      <c r="B93" s="23"/>
      <c r="C93" s="141" t="s">
        <v>142</v>
      </c>
      <c r="D93" s="141" t="s">
        <v>114</v>
      </c>
      <c r="E93" s="142" t="s">
        <v>143</v>
      </c>
      <c r="F93" s="143" t="s">
        <v>144</v>
      </c>
      <c r="G93" s="144" t="s">
        <v>135</v>
      </c>
      <c r="H93" s="145">
        <v>1385</v>
      </c>
      <c r="I93" s="146"/>
      <c r="J93" s="147">
        <f>ROUND($I$93*$H$93,2)</f>
        <v>0</v>
      </c>
      <c r="K93" s="143" t="s">
        <v>126</v>
      </c>
      <c r="L93" s="43"/>
      <c r="M93" s="148"/>
      <c r="N93" s="149" t="s">
        <v>42</v>
      </c>
      <c r="O93" s="24"/>
      <c r="P93" s="150">
        <f>$O$93*$H$93</f>
        <v>0</v>
      </c>
      <c r="Q93" s="150">
        <v>0</v>
      </c>
      <c r="R93" s="150">
        <f>$Q$93*$H$93</f>
        <v>0</v>
      </c>
      <c r="S93" s="150">
        <v>0</v>
      </c>
      <c r="T93" s="151">
        <f>$S$93*$H$93</f>
        <v>0</v>
      </c>
      <c r="AR93" s="84" t="s">
        <v>122</v>
      </c>
      <c r="AT93" s="84" t="s">
        <v>114</v>
      </c>
      <c r="AU93" s="84" t="s">
        <v>77</v>
      </c>
      <c r="AY93" s="6" t="s">
        <v>110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4" t="s">
        <v>21</v>
      </c>
      <c r="BK93" s="152">
        <f>ROUND($I$93*$H$93,2)</f>
        <v>0</v>
      </c>
      <c r="BL93" s="84" t="s">
        <v>122</v>
      </c>
      <c r="BM93" s="84" t="s">
        <v>145</v>
      </c>
    </row>
    <row r="94" spans="2:47" s="6" customFormat="1" ht="27" customHeight="1">
      <c r="B94" s="23"/>
      <c r="C94" s="24"/>
      <c r="D94" s="153" t="s">
        <v>128</v>
      </c>
      <c r="E94" s="24"/>
      <c r="F94" s="154" t="s">
        <v>146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128</v>
      </c>
      <c r="AU94" s="6" t="s">
        <v>77</v>
      </c>
    </row>
    <row r="95" spans="2:65" s="6" customFormat="1" ht="15.75" customHeight="1">
      <c r="B95" s="23"/>
      <c r="C95" s="141" t="s">
        <v>147</v>
      </c>
      <c r="D95" s="141" t="s">
        <v>114</v>
      </c>
      <c r="E95" s="142" t="s">
        <v>148</v>
      </c>
      <c r="F95" s="143" t="s">
        <v>149</v>
      </c>
      <c r="G95" s="144" t="s">
        <v>125</v>
      </c>
      <c r="H95" s="145">
        <v>145</v>
      </c>
      <c r="I95" s="146"/>
      <c r="J95" s="147">
        <f>ROUND($I$95*$H$95,2)</f>
        <v>0</v>
      </c>
      <c r="K95" s="143" t="s">
        <v>126</v>
      </c>
      <c r="L95" s="43"/>
      <c r="M95" s="148"/>
      <c r="N95" s="149" t="s">
        <v>42</v>
      </c>
      <c r="O95" s="24"/>
      <c r="P95" s="150">
        <f>$O$95*$H$95</f>
        <v>0</v>
      </c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4" t="s">
        <v>122</v>
      </c>
      <c r="AT95" s="84" t="s">
        <v>114</v>
      </c>
      <c r="AU95" s="84" t="s">
        <v>77</v>
      </c>
      <c r="AY95" s="6" t="s">
        <v>110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21</v>
      </c>
      <c r="BK95" s="152">
        <f>ROUND($I$95*$H$95,2)</f>
        <v>0</v>
      </c>
      <c r="BL95" s="84" t="s">
        <v>122</v>
      </c>
      <c r="BM95" s="84" t="s">
        <v>150</v>
      </c>
    </row>
    <row r="96" spans="2:47" s="6" customFormat="1" ht="16.5" customHeight="1">
      <c r="B96" s="23"/>
      <c r="C96" s="24"/>
      <c r="D96" s="153" t="s">
        <v>128</v>
      </c>
      <c r="E96" s="24"/>
      <c r="F96" s="154" t="s">
        <v>151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128</v>
      </c>
      <c r="AU96" s="6" t="s">
        <v>77</v>
      </c>
    </row>
    <row r="97" spans="2:63" s="128" customFormat="1" ht="30.75" customHeight="1">
      <c r="B97" s="129"/>
      <c r="C97" s="130"/>
      <c r="D97" s="130" t="s">
        <v>70</v>
      </c>
      <c r="E97" s="139" t="s">
        <v>152</v>
      </c>
      <c r="F97" s="139" t="s">
        <v>153</v>
      </c>
      <c r="G97" s="130"/>
      <c r="H97" s="130"/>
      <c r="J97" s="140">
        <f>$BK$97</f>
        <v>0</v>
      </c>
      <c r="K97" s="130"/>
      <c r="L97" s="133"/>
      <c r="M97" s="134"/>
      <c r="N97" s="130"/>
      <c r="O97" s="130"/>
      <c r="P97" s="135">
        <f>SUM($P$98:$P$101)</f>
        <v>0</v>
      </c>
      <c r="Q97" s="130"/>
      <c r="R97" s="135">
        <f>SUM($R$98:$R$101)</f>
        <v>0</v>
      </c>
      <c r="S97" s="130"/>
      <c r="T97" s="136">
        <f>SUM($T$98:$T$101)</f>
        <v>0</v>
      </c>
      <c r="AR97" s="137" t="s">
        <v>77</v>
      </c>
      <c r="AT97" s="137" t="s">
        <v>70</v>
      </c>
      <c r="AU97" s="137" t="s">
        <v>21</v>
      </c>
      <c r="AY97" s="137" t="s">
        <v>110</v>
      </c>
      <c r="BK97" s="138">
        <f>SUM($BK$98:$BK$101)</f>
        <v>0</v>
      </c>
    </row>
    <row r="98" spans="2:65" s="6" customFormat="1" ht="15.75" customHeight="1">
      <c r="B98" s="23"/>
      <c r="C98" s="141" t="s">
        <v>116</v>
      </c>
      <c r="D98" s="141" t="s">
        <v>114</v>
      </c>
      <c r="E98" s="142" t="s">
        <v>154</v>
      </c>
      <c r="F98" s="143" t="s">
        <v>155</v>
      </c>
      <c r="G98" s="144" t="s">
        <v>135</v>
      </c>
      <c r="H98" s="145">
        <v>1660</v>
      </c>
      <c r="I98" s="146"/>
      <c r="J98" s="147">
        <f>ROUND($I$98*$H$98,2)</f>
        <v>0</v>
      </c>
      <c r="K98" s="143" t="s">
        <v>126</v>
      </c>
      <c r="L98" s="43"/>
      <c r="M98" s="148"/>
      <c r="N98" s="149" t="s">
        <v>42</v>
      </c>
      <c r="O98" s="24"/>
      <c r="P98" s="150">
        <f>$O$98*$H$98</f>
        <v>0</v>
      </c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4" t="s">
        <v>122</v>
      </c>
      <c r="AT98" s="84" t="s">
        <v>114</v>
      </c>
      <c r="AU98" s="84" t="s">
        <v>77</v>
      </c>
      <c r="AY98" s="6" t="s">
        <v>110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4" t="s">
        <v>21</v>
      </c>
      <c r="BK98" s="152">
        <f>ROUND($I$98*$H$98,2)</f>
        <v>0</v>
      </c>
      <c r="BL98" s="84" t="s">
        <v>122</v>
      </c>
      <c r="BM98" s="84" t="s">
        <v>156</v>
      </c>
    </row>
    <row r="99" spans="2:47" s="6" customFormat="1" ht="27" customHeight="1">
      <c r="B99" s="23"/>
      <c r="C99" s="24"/>
      <c r="D99" s="153" t="s">
        <v>128</v>
      </c>
      <c r="E99" s="24"/>
      <c r="F99" s="154" t="s">
        <v>157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128</v>
      </c>
      <c r="AU99" s="6" t="s">
        <v>77</v>
      </c>
    </row>
    <row r="100" spans="2:65" s="6" customFormat="1" ht="15.75" customHeight="1">
      <c r="B100" s="23"/>
      <c r="C100" s="141" t="s">
        <v>158</v>
      </c>
      <c r="D100" s="141" t="s">
        <v>114</v>
      </c>
      <c r="E100" s="142" t="s">
        <v>159</v>
      </c>
      <c r="F100" s="143" t="s">
        <v>160</v>
      </c>
      <c r="G100" s="144" t="s">
        <v>125</v>
      </c>
      <c r="H100" s="145">
        <v>12</v>
      </c>
      <c r="I100" s="146"/>
      <c r="J100" s="147">
        <f>ROUND($I$100*$H$100,2)</f>
        <v>0</v>
      </c>
      <c r="K100" s="143" t="s">
        <v>126</v>
      </c>
      <c r="L100" s="43"/>
      <c r="M100" s="148"/>
      <c r="N100" s="149" t="s">
        <v>42</v>
      </c>
      <c r="O100" s="24"/>
      <c r="P100" s="150">
        <f>$O$100*$H$100</f>
        <v>0</v>
      </c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122</v>
      </c>
      <c r="AT100" s="84" t="s">
        <v>114</v>
      </c>
      <c r="AU100" s="84" t="s">
        <v>77</v>
      </c>
      <c r="AY100" s="6" t="s">
        <v>110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21</v>
      </c>
      <c r="BK100" s="152">
        <f>ROUND($I$100*$H$100,2)</f>
        <v>0</v>
      </c>
      <c r="BL100" s="84" t="s">
        <v>122</v>
      </c>
      <c r="BM100" s="84" t="s">
        <v>161</v>
      </c>
    </row>
    <row r="101" spans="2:47" s="6" customFormat="1" ht="16.5" customHeight="1">
      <c r="B101" s="23"/>
      <c r="C101" s="24"/>
      <c r="D101" s="153" t="s">
        <v>128</v>
      </c>
      <c r="E101" s="24"/>
      <c r="F101" s="154" t="s">
        <v>162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128</v>
      </c>
      <c r="AU101" s="6" t="s">
        <v>77</v>
      </c>
    </row>
    <row r="102" spans="2:63" s="128" customFormat="1" ht="30.75" customHeight="1">
      <c r="B102" s="129"/>
      <c r="C102" s="130"/>
      <c r="D102" s="130" t="s">
        <v>70</v>
      </c>
      <c r="E102" s="139" t="s">
        <v>163</v>
      </c>
      <c r="F102" s="139" t="s">
        <v>164</v>
      </c>
      <c r="G102" s="130"/>
      <c r="H102" s="130"/>
      <c r="J102" s="140">
        <f>$BK$102</f>
        <v>0</v>
      </c>
      <c r="K102" s="130"/>
      <c r="L102" s="133"/>
      <c r="M102" s="134"/>
      <c r="N102" s="130"/>
      <c r="O102" s="130"/>
      <c r="P102" s="135">
        <f>$P$103</f>
        <v>0</v>
      </c>
      <c r="Q102" s="130"/>
      <c r="R102" s="135">
        <f>$R$103</f>
        <v>0</v>
      </c>
      <c r="S102" s="130"/>
      <c r="T102" s="136">
        <f>$T$103</f>
        <v>0</v>
      </c>
      <c r="AR102" s="137" t="s">
        <v>77</v>
      </c>
      <c r="AT102" s="137" t="s">
        <v>70</v>
      </c>
      <c r="AU102" s="137" t="s">
        <v>21</v>
      </c>
      <c r="AY102" s="137" t="s">
        <v>110</v>
      </c>
      <c r="BK102" s="138">
        <f>$BK$103</f>
        <v>0</v>
      </c>
    </row>
    <row r="103" spans="2:65" s="6" customFormat="1" ht="15.75" customHeight="1">
      <c r="B103" s="23"/>
      <c r="C103" s="141" t="s">
        <v>165</v>
      </c>
      <c r="D103" s="141" t="s">
        <v>114</v>
      </c>
      <c r="E103" s="142" t="s">
        <v>166</v>
      </c>
      <c r="F103" s="143" t="s">
        <v>167</v>
      </c>
      <c r="G103" s="144" t="s">
        <v>125</v>
      </c>
      <c r="H103" s="145">
        <v>5</v>
      </c>
      <c r="I103" s="146"/>
      <c r="J103" s="147">
        <f>ROUND($I$103*$H$103,2)</f>
        <v>0</v>
      </c>
      <c r="K103" s="143"/>
      <c r="L103" s="43"/>
      <c r="M103" s="148"/>
      <c r="N103" s="149" t="s">
        <v>42</v>
      </c>
      <c r="O103" s="24"/>
      <c r="P103" s="150">
        <f>$O$103*$H$103</f>
        <v>0</v>
      </c>
      <c r="Q103" s="150">
        <v>0</v>
      </c>
      <c r="R103" s="150">
        <f>$Q$103*$H$103</f>
        <v>0</v>
      </c>
      <c r="S103" s="150">
        <v>0</v>
      </c>
      <c r="T103" s="151">
        <f>$S$103*$H$103</f>
        <v>0</v>
      </c>
      <c r="AR103" s="84" t="s">
        <v>122</v>
      </c>
      <c r="AT103" s="84" t="s">
        <v>114</v>
      </c>
      <c r="AU103" s="84" t="s">
        <v>77</v>
      </c>
      <c r="AY103" s="6" t="s">
        <v>110</v>
      </c>
      <c r="BE103" s="152">
        <f>IF($N$103="základní",$J$103,0)</f>
        <v>0</v>
      </c>
      <c r="BF103" s="152">
        <f>IF($N$103="snížená",$J$103,0)</f>
        <v>0</v>
      </c>
      <c r="BG103" s="152">
        <f>IF($N$103="zákl. přenesená",$J$103,0)</f>
        <v>0</v>
      </c>
      <c r="BH103" s="152">
        <f>IF($N$103="sníž. přenesená",$J$103,0)</f>
        <v>0</v>
      </c>
      <c r="BI103" s="152">
        <f>IF($N$103="nulová",$J$103,0)</f>
        <v>0</v>
      </c>
      <c r="BJ103" s="84" t="s">
        <v>21</v>
      </c>
      <c r="BK103" s="152">
        <f>ROUND($I$103*$H$103,2)</f>
        <v>0</v>
      </c>
      <c r="BL103" s="84" t="s">
        <v>122</v>
      </c>
      <c r="BM103" s="84" t="s">
        <v>168</v>
      </c>
    </row>
    <row r="104" spans="2:63" s="128" customFormat="1" ht="37.5" customHeight="1">
      <c r="B104" s="129"/>
      <c r="C104" s="130"/>
      <c r="D104" s="130" t="s">
        <v>70</v>
      </c>
      <c r="E104" s="131" t="s">
        <v>169</v>
      </c>
      <c r="F104" s="131" t="s">
        <v>170</v>
      </c>
      <c r="G104" s="130"/>
      <c r="H104" s="130"/>
      <c r="J104" s="132">
        <f>$BK$104</f>
        <v>0</v>
      </c>
      <c r="K104" s="130"/>
      <c r="L104" s="133"/>
      <c r="M104" s="134"/>
      <c r="N104" s="130"/>
      <c r="O104" s="130"/>
      <c r="P104" s="135">
        <f>$P$105+$P$146</f>
        <v>0</v>
      </c>
      <c r="Q104" s="130"/>
      <c r="R104" s="135">
        <f>$R$105+$R$146</f>
        <v>250.875339</v>
      </c>
      <c r="S104" s="130"/>
      <c r="T104" s="136">
        <f>$T$105+$T$146</f>
        <v>0</v>
      </c>
      <c r="AR104" s="137" t="s">
        <v>171</v>
      </c>
      <c r="AT104" s="137" t="s">
        <v>70</v>
      </c>
      <c r="AU104" s="137" t="s">
        <v>71</v>
      </c>
      <c r="AY104" s="137" t="s">
        <v>110</v>
      </c>
      <c r="BK104" s="138">
        <f>$BK$105+$BK$146</f>
        <v>0</v>
      </c>
    </row>
    <row r="105" spans="2:63" s="128" customFormat="1" ht="21" customHeight="1">
      <c r="B105" s="129"/>
      <c r="C105" s="130"/>
      <c r="D105" s="130" t="s">
        <v>70</v>
      </c>
      <c r="E105" s="139" t="s">
        <v>172</v>
      </c>
      <c r="F105" s="139" t="s">
        <v>173</v>
      </c>
      <c r="G105" s="130"/>
      <c r="H105" s="130"/>
      <c r="J105" s="140">
        <f>$BK$105</f>
        <v>0</v>
      </c>
      <c r="K105" s="130"/>
      <c r="L105" s="133"/>
      <c r="M105" s="134"/>
      <c r="N105" s="130"/>
      <c r="O105" s="130"/>
      <c r="P105" s="135">
        <f>SUM($P$106:$P$145)</f>
        <v>0</v>
      </c>
      <c r="Q105" s="130"/>
      <c r="R105" s="135">
        <f>SUM($R$106:$R$145)</f>
        <v>247.919211</v>
      </c>
      <c r="S105" s="130"/>
      <c r="T105" s="136">
        <f>SUM($T$106:$T$145)</f>
        <v>0</v>
      </c>
      <c r="AR105" s="137" t="s">
        <v>171</v>
      </c>
      <c r="AT105" s="137" t="s">
        <v>70</v>
      </c>
      <c r="AU105" s="137" t="s">
        <v>21</v>
      </c>
      <c r="AY105" s="137" t="s">
        <v>110</v>
      </c>
      <c r="BK105" s="138">
        <f>SUM($BK$106:$BK$145)</f>
        <v>0</v>
      </c>
    </row>
    <row r="106" spans="2:65" s="6" customFormat="1" ht="15.75" customHeight="1">
      <c r="B106" s="23"/>
      <c r="C106" s="144" t="s">
        <v>174</v>
      </c>
      <c r="D106" s="144" t="s">
        <v>114</v>
      </c>
      <c r="E106" s="142" t="s">
        <v>175</v>
      </c>
      <c r="F106" s="143" t="s">
        <v>176</v>
      </c>
      <c r="G106" s="144" t="s">
        <v>177</v>
      </c>
      <c r="H106" s="145">
        <v>1.1</v>
      </c>
      <c r="I106" s="146"/>
      <c r="J106" s="147">
        <f>ROUND($I$106*$H$106,2)</f>
        <v>0</v>
      </c>
      <c r="K106" s="143" t="s">
        <v>126</v>
      </c>
      <c r="L106" s="43"/>
      <c r="M106" s="148"/>
      <c r="N106" s="149" t="s">
        <v>42</v>
      </c>
      <c r="O106" s="24"/>
      <c r="P106" s="150">
        <f>$O$106*$H$106</f>
        <v>0</v>
      </c>
      <c r="Q106" s="150">
        <v>0.0088</v>
      </c>
      <c r="R106" s="150">
        <f>$Q$106*$H$106</f>
        <v>0.009680000000000001</v>
      </c>
      <c r="S106" s="150">
        <v>0</v>
      </c>
      <c r="T106" s="151">
        <f>$S$106*$H$106</f>
        <v>0</v>
      </c>
      <c r="AR106" s="84" t="s">
        <v>178</v>
      </c>
      <c r="AT106" s="84" t="s">
        <v>114</v>
      </c>
      <c r="AU106" s="84" t="s">
        <v>77</v>
      </c>
      <c r="AY106" s="84" t="s">
        <v>110</v>
      </c>
      <c r="BE106" s="152">
        <f>IF($N$106="základní",$J$106,0)</f>
        <v>0</v>
      </c>
      <c r="BF106" s="152">
        <f>IF($N$106="snížená",$J$106,0)</f>
        <v>0</v>
      </c>
      <c r="BG106" s="152">
        <f>IF($N$106="zákl. přenesená",$J$106,0)</f>
        <v>0</v>
      </c>
      <c r="BH106" s="152">
        <f>IF($N$106="sníž. přenesená",$J$106,0)</f>
        <v>0</v>
      </c>
      <c r="BI106" s="152">
        <f>IF($N$106="nulová",$J$106,0)</f>
        <v>0</v>
      </c>
      <c r="BJ106" s="84" t="s">
        <v>21</v>
      </c>
      <c r="BK106" s="152">
        <f>ROUND($I$106*$H$106,2)</f>
        <v>0</v>
      </c>
      <c r="BL106" s="84" t="s">
        <v>178</v>
      </c>
      <c r="BM106" s="84" t="s">
        <v>179</v>
      </c>
    </row>
    <row r="107" spans="2:47" s="6" customFormat="1" ht="16.5" customHeight="1">
      <c r="B107" s="23"/>
      <c r="C107" s="24"/>
      <c r="D107" s="153" t="s">
        <v>128</v>
      </c>
      <c r="E107" s="24"/>
      <c r="F107" s="154" t="s">
        <v>180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128</v>
      </c>
      <c r="AU107" s="6" t="s">
        <v>77</v>
      </c>
    </row>
    <row r="108" spans="2:65" s="6" customFormat="1" ht="15.75" customHeight="1">
      <c r="B108" s="23"/>
      <c r="C108" s="141" t="s">
        <v>181</v>
      </c>
      <c r="D108" s="141" t="s">
        <v>114</v>
      </c>
      <c r="E108" s="142" t="s">
        <v>182</v>
      </c>
      <c r="F108" s="143" t="s">
        <v>183</v>
      </c>
      <c r="G108" s="144" t="s">
        <v>125</v>
      </c>
      <c r="H108" s="145">
        <v>41</v>
      </c>
      <c r="I108" s="146"/>
      <c r="J108" s="147">
        <f>ROUND($I$108*$H$108,2)</f>
        <v>0</v>
      </c>
      <c r="K108" s="143" t="s">
        <v>126</v>
      </c>
      <c r="L108" s="43"/>
      <c r="M108" s="148"/>
      <c r="N108" s="149" t="s">
        <v>42</v>
      </c>
      <c r="O108" s="24"/>
      <c r="P108" s="150">
        <f>$O$108*$H$108</f>
        <v>0</v>
      </c>
      <c r="Q108" s="150">
        <v>0</v>
      </c>
      <c r="R108" s="150">
        <f>$Q$108*$H$108</f>
        <v>0</v>
      </c>
      <c r="S108" s="150">
        <v>0</v>
      </c>
      <c r="T108" s="151">
        <f>$S$108*$H$108</f>
        <v>0</v>
      </c>
      <c r="AR108" s="84" t="s">
        <v>178</v>
      </c>
      <c r="AT108" s="84" t="s">
        <v>114</v>
      </c>
      <c r="AU108" s="84" t="s">
        <v>77</v>
      </c>
      <c r="AY108" s="6" t="s">
        <v>110</v>
      </c>
      <c r="BE108" s="152">
        <f>IF($N$108="základní",$J$108,0)</f>
        <v>0</v>
      </c>
      <c r="BF108" s="152">
        <f>IF($N$108="snížená",$J$108,0)</f>
        <v>0</v>
      </c>
      <c r="BG108" s="152">
        <f>IF($N$108="zákl. přenesená",$J$108,0)</f>
        <v>0</v>
      </c>
      <c r="BH108" s="152">
        <f>IF($N$108="sníž. přenesená",$J$108,0)</f>
        <v>0</v>
      </c>
      <c r="BI108" s="152">
        <f>IF($N$108="nulová",$J$108,0)</f>
        <v>0</v>
      </c>
      <c r="BJ108" s="84" t="s">
        <v>21</v>
      </c>
      <c r="BK108" s="152">
        <f>ROUND($I$108*$H$108,2)</f>
        <v>0</v>
      </c>
      <c r="BL108" s="84" t="s">
        <v>178</v>
      </c>
      <c r="BM108" s="84" t="s">
        <v>184</v>
      </c>
    </row>
    <row r="109" spans="2:47" s="6" customFormat="1" ht="38.25" customHeight="1">
      <c r="B109" s="23"/>
      <c r="C109" s="24"/>
      <c r="D109" s="153" t="s">
        <v>128</v>
      </c>
      <c r="E109" s="24"/>
      <c r="F109" s="154" t="s">
        <v>185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128</v>
      </c>
      <c r="AU109" s="6" t="s">
        <v>77</v>
      </c>
    </row>
    <row r="110" spans="2:65" s="6" customFormat="1" ht="15.75" customHeight="1">
      <c r="B110" s="23"/>
      <c r="C110" s="141" t="s">
        <v>186</v>
      </c>
      <c r="D110" s="141" t="s">
        <v>114</v>
      </c>
      <c r="E110" s="142" t="s">
        <v>187</v>
      </c>
      <c r="F110" s="143" t="s">
        <v>188</v>
      </c>
      <c r="G110" s="144" t="s">
        <v>189</v>
      </c>
      <c r="H110" s="145">
        <v>1.2</v>
      </c>
      <c r="I110" s="146"/>
      <c r="J110" s="147">
        <f>ROUND($I$110*$H$110,2)</f>
        <v>0</v>
      </c>
      <c r="K110" s="143" t="s">
        <v>126</v>
      </c>
      <c r="L110" s="43"/>
      <c r="M110" s="148"/>
      <c r="N110" s="149" t="s">
        <v>42</v>
      </c>
      <c r="O110" s="24"/>
      <c r="P110" s="150">
        <f>$O$110*$H$110</f>
        <v>0</v>
      </c>
      <c r="Q110" s="150">
        <v>0</v>
      </c>
      <c r="R110" s="150">
        <f>$Q$110*$H$110</f>
        <v>0</v>
      </c>
      <c r="S110" s="150">
        <v>0</v>
      </c>
      <c r="T110" s="151">
        <f>$S$110*$H$110</f>
        <v>0</v>
      </c>
      <c r="AR110" s="84" t="s">
        <v>178</v>
      </c>
      <c r="AT110" s="84" t="s">
        <v>114</v>
      </c>
      <c r="AU110" s="84" t="s">
        <v>77</v>
      </c>
      <c r="AY110" s="6" t="s">
        <v>110</v>
      </c>
      <c r="BE110" s="152">
        <f>IF($N$110="základní",$J$110,0)</f>
        <v>0</v>
      </c>
      <c r="BF110" s="152">
        <f>IF($N$110="snížená",$J$110,0)</f>
        <v>0</v>
      </c>
      <c r="BG110" s="152">
        <f>IF($N$110="zákl. přenesená",$J$110,0)</f>
        <v>0</v>
      </c>
      <c r="BH110" s="152">
        <f>IF($N$110="sníž. přenesená",$J$110,0)</f>
        <v>0</v>
      </c>
      <c r="BI110" s="152">
        <f>IF($N$110="nulová",$J$110,0)</f>
        <v>0</v>
      </c>
      <c r="BJ110" s="84" t="s">
        <v>21</v>
      </c>
      <c r="BK110" s="152">
        <f>ROUND($I$110*$H$110,2)</f>
        <v>0</v>
      </c>
      <c r="BL110" s="84" t="s">
        <v>178</v>
      </c>
      <c r="BM110" s="84" t="s">
        <v>190</v>
      </c>
    </row>
    <row r="111" spans="2:47" s="6" customFormat="1" ht="16.5" customHeight="1">
      <c r="B111" s="23"/>
      <c r="C111" s="24"/>
      <c r="D111" s="153" t="s">
        <v>128</v>
      </c>
      <c r="E111" s="24"/>
      <c r="F111" s="154" t="s">
        <v>191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128</v>
      </c>
      <c r="AU111" s="6" t="s">
        <v>77</v>
      </c>
    </row>
    <row r="112" spans="2:65" s="6" customFormat="1" ht="15.75" customHeight="1">
      <c r="B112" s="23"/>
      <c r="C112" s="141" t="s">
        <v>192</v>
      </c>
      <c r="D112" s="141" t="s">
        <v>114</v>
      </c>
      <c r="E112" s="142" t="s">
        <v>193</v>
      </c>
      <c r="F112" s="143" t="s">
        <v>194</v>
      </c>
      <c r="G112" s="144" t="s">
        <v>189</v>
      </c>
      <c r="H112" s="145">
        <v>7.9</v>
      </c>
      <c r="I112" s="146"/>
      <c r="J112" s="147">
        <f>ROUND($I$112*$H$112,2)</f>
        <v>0</v>
      </c>
      <c r="K112" s="143" t="s">
        <v>126</v>
      </c>
      <c r="L112" s="43"/>
      <c r="M112" s="148"/>
      <c r="N112" s="149" t="s">
        <v>42</v>
      </c>
      <c r="O112" s="24"/>
      <c r="P112" s="150">
        <f>$O$112*$H$112</f>
        <v>0</v>
      </c>
      <c r="Q112" s="150">
        <v>2.45329</v>
      </c>
      <c r="R112" s="150">
        <f>$Q$112*$H$112</f>
        <v>19.380991</v>
      </c>
      <c r="S112" s="150">
        <v>0</v>
      </c>
      <c r="T112" s="151">
        <f>$S$112*$H$112</f>
        <v>0</v>
      </c>
      <c r="AR112" s="84" t="s">
        <v>178</v>
      </c>
      <c r="AT112" s="84" t="s">
        <v>114</v>
      </c>
      <c r="AU112" s="84" t="s">
        <v>77</v>
      </c>
      <c r="AY112" s="6" t="s">
        <v>110</v>
      </c>
      <c r="BE112" s="152">
        <f>IF($N$112="základní",$J$112,0)</f>
        <v>0</v>
      </c>
      <c r="BF112" s="152">
        <f>IF($N$112="snížená",$J$112,0)</f>
        <v>0</v>
      </c>
      <c r="BG112" s="152">
        <f>IF($N$112="zákl. přenesená",$J$112,0)</f>
        <v>0</v>
      </c>
      <c r="BH112" s="152">
        <f>IF($N$112="sníž. přenesená",$J$112,0)</f>
        <v>0</v>
      </c>
      <c r="BI112" s="152">
        <f>IF($N$112="nulová",$J$112,0)</f>
        <v>0</v>
      </c>
      <c r="BJ112" s="84" t="s">
        <v>21</v>
      </c>
      <c r="BK112" s="152">
        <f>ROUND($I$112*$H$112,2)</f>
        <v>0</v>
      </c>
      <c r="BL112" s="84" t="s">
        <v>178</v>
      </c>
      <c r="BM112" s="84" t="s">
        <v>195</v>
      </c>
    </row>
    <row r="113" spans="2:47" s="6" customFormat="1" ht="16.5" customHeight="1">
      <c r="B113" s="23"/>
      <c r="C113" s="24"/>
      <c r="D113" s="153" t="s">
        <v>128</v>
      </c>
      <c r="E113" s="24"/>
      <c r="F113" s="154" t="s">
        <v>196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128</v>
      </c>
      <c r="AU113" s="6" t="s">
        <v>77</v>
      </c>
    </row>
    <row r="114" spans="2:65" s="6" customFormat="1" ht="15.75" customHeight="1">
      <c r="B114" s="23"/>
      <c r="C114" s="141" t="s">
        <v>197</v>
      </c>
      <c r="D114" s="141" t="s">
        <v>114</v>
      </c>
      <c r="E114" s="142" t="s">
        <v>198</v>
      </c>
      <c r="F114" s="143" t="s">
        <v>199</v>
      </c>
      <c r="G114" s="144" t="s">
        <v>200</v>
      </c>
      <c r="H114" s="145">
        <v>43.2</v>
      </c>
      <c r="I114" s="146"/>
      <c r="J114" s="147">
        <f>ROUND($I$114*$H$114,2)</f>
        <v>0</v>
      </c>
      <c r="K114" s="143" t="s">
        <v>126</v>
      </c>
      <c r="L114" s="43"/>
      <c r="M114" s="148"/>
      <c r="N114" s="149" t="s">
        <v>42</v>
      </c>
      <c r="O114" s="24"/>
      <c r="P114" s="150">
        <f>$O$114*$H$114</f>
        <v>0</v>
      </c>
      <c r="Q114" s="150">
        <v>0.00117</v>
      </c>
      <c r="R114" s="150">
        <f>$Q$114*$H$114</f>
        <v>0.050544000000000006</v>
      </c>
      <c r="S114" s="150">
        <v>0</v>
      </c>
      <c r="T114" s="151">
        <f>$S$114*$H$114</f>
        <v>0</v>
      </c>
      <c r="AR114" s="84" t="s">
        <v>178</v>
      </c>
      <c r="AT114" s="84" t="s">
        <v>114</v>
      </c>
      <c r="AU114" s="84" t="s">
        <v>77</v>
      </c>
      <c r="AY114" s="6" t="s">
        <v>110</v>
      </c>
      <c r="BE114" s="152">
        <f>IF($N$114="základní",$J$114,0)</f>
        <v>0</v>
      </c>
      <c r="BF114" s="152">
        <f>IF($N$114="snížená",$J$114,0)</f>
        <v>0</v>
      </c>
      <c r="BG114" s="152">
        <f>IF($N$114="zákl. přenesená",$J$114,0)</f>
        <v>0</v>
      </c>
      <c r="BH114" s="152">
        <f>IF($N$114="sníž. přenesená",$J$114,0)</f>
        <v>0</v>
      </c>
      <c r="BI114" s="152">
        <f>IF($N$114="nulová",$J$114,0)</f>
        <v>0</v>
      </c>
      <c r="BJ114" s="84" t="s">
        <v>21</v>
      </c>
      <c r="BK114" s="152">
        <f>ROUND($I$114*$H$114,2)</f>
        <v>0</v>
      </c>
      <c r="BL114" s="84" t="s">
        <v>178</v>
      </c>
      <c r="BM114" s="84" t="s">
        <v>201</v>
      </c>
    </row>
    <row r="115" spans="2:47" s="6" customFormat="1" ht="16.5" customHeight="1">
      <c r="B115" s="23"/>
      <c r="C115" s="24"/>
      <c r="D115" s="153" t="s">
        <v>128</v>
      </c>
      <c r="E115" s="24"/>
      <c r="F115" s="154" t="s">
        <v>202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128</v>
      </c>
      <c r="AU115" s="6" t="s">
        <v>77</v>
      </c>
    </row>
    <row r="116" spans="2:65" s="6" customFormat="1" ht="15.75" customHeight="1">
      <c r="B116" s="23"/>
      <c r="C116" s="141" t="s">
        <v>203</v>
      </c>
      <c r="D116" s="141" t="s">
        <v>114</v>
      </c>
      <c r="E116" s="142" t="s">
        <v>204</v>
      </c>
      <c r="F116" s="143" t="s">
        <v>205</v>
      </c>
      <c r="G116" s="144" t="s">
        <v>200</v>
      </c>
      <c r="H116" s="145">
        <v>43.2</v>
      </c>
      <c r="I116" s="146"/>
      <c r="J116" s="147">
        <f>ROUND($I$116*$H$116,2)</f>
        <v>0</v>
      </c>
      <c r="K116" s="143" t="s">
        <v>126</v>
      </c>
      <c r="L116" s="43"/>
      <c r="M116" s="148"/>
      <c r="N116" s="149" t="s">
        <v>42</v>
      </c>
      <c r="O116" s="24"/>
      <c r="P116" s="150">
        <f>$O$116*$H$116</f>
        <v>0</v>
      </c>
      <c r="Q116" s="150">
        <v>0</v>
      </c>
      <c r="R116" s="150">
        <f>$Q$116*$H$116</f>
        <v>0</v>
      </c>
      <c r="S116" s="150">
        <v>0</v>
      </c>
      <c r="T116" s="151">
        <f>$S$116*$H$116</f>
        <v>0</v>
      </c>
      <c r="AR116" s="84" t="s">
        <v>178</v>
      </c>
      <c r="AT116" s="84" t="s">
        <v>114</v>
      </c>
      <c r="AU116" s="84" t="s">
        <v>77</v>
      </c>
      <c r="AY116" s="6" t="s">
        <v>110</v>
      </c>
      <c r="BE116" s="152">
        <f>IF($N$116="základní",$J$116,0)</f>
        <v>0</v>
      </c>
      <c r="BF116" s="152">
        <f>IF($N$116="snížená",$J$116,0)</f>
        <v>0</v>
      </c>
      <c r="BG116" s="152">
        <f>IF($N$116="zákl. přenesená",$J$116,0)</f>
        <v>0</v>
      </c>
      <c r="BH116" s="152">
        <f>IF($N$116="sníž. přenesená",$J$116,0)</f>
        <v>0</v>
      </c>
      <c r="BI116" s="152">
        <f>IF($N$116="nulová",$J$116,0)</f>
        <v>0</v>
      </c>
      <c r="BJ116" s="84" t="s">
        <v>21</v>
      </c>
      <c r="BK116" s="152">
        <f>ROUND($I$116*$H$116,2)</f>
        <v>0</v>
      </c>
      <c r="BL116" s="84" t="s">
        <v>178</v>
      </c>
      <c r="BM116" s="84" t="s">
        <v>206</v>
      </c>
    </row>
    <row r="117" spans="2:47" s="6" customFormat="1" ht="16.5" customHeight="1">
      <c r="B117" s="23"/>
      <c r="C117" s="24"/>
      <c r="D117" s="153" t="s">
        <v>128</v>
      </c>
      <c r="E117" s="24"/>
      <c r="F117" s="154" t="s">
        <v>207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128</v>
      </c>
      <c r="AU117" s="6" t="s">
        <v>77</v>
      </c>
    </row>
    <row r="118" spans="2:65" s="6" customFormat="1" ht="15.75" customHeight="1">
      <c r="B118" s="23"/>
      <c r="C118" s="141" t="s">
        <v>208</v>
      </c>
      <c r="D118" s="141" t="s">
        <v>114</v>
      </c>
      <c r="E118" s="142" t="s">
        <v>209</v>
      </c>
      <c r="F118" s="143" t="s">
        <v>210</v>
      </c>
      <c r="G118" s="144" t="s">
        <v>189</v>
      </c>
      <c r="H118" s="145">
        <v>95.3</v>
      </c>
      <c r="I118" s="146"/>
      <c r="J118" s="147">
        <f>ROUND($I$118*$H$118,2)</f>
        <v>0</v>
      </c>
      <c r="K118" s="143" t="s">
        <v>126</v>
      </c>
      <c r="L118" s="43"/>
      <c r="M118" s="148"/>
      <c r="N118" s="149" t="s">
        <v>42</v>
      </c>
      <c r="O118" s="24"/>
      <c r="P118" s="150">
        <f>$O$118*$H$118</f>
        <v>0</v>
      </c>
      <c r="Q118" s="150">
        <v>0</v>
      </c>
      <c r="R118" s="150">
        <f>$Q$118*$H$118</f>
        <v>0</v>
      </c>
      <c r="S118" s="150">
        <v>0</v>
      </c>
      <c r="T118" s="151">
        <f>$S$118*$H$118</f>
        <v>0</v>
      </c>
      <c r="AR118" s="84" t="s">
        <v>178</v>
      </c>
      <c r="AT118" s="84" t="s">
        <v>114</v>
      </c>
      <c r="AU118" s="84" t="s">
        <v>77</v>
      </c>
      <c r="AY118" s="6" t="s">
        <v>110</v>
      </c>
      <c r="BE118" s="152">
        <f>IF($N$118="základní",$J$118,0)</f>
        <v>0</v>
      </c>
      <c r="BF118" s="152">
        <f>IF($N$118="snížená",$J$118,0)</f>
        <v>0</v>
      </c>
      <c r="BG118" s="152">
        <f>IF($N$118="zákl. přenesená",$J$118,0)</f>
        <v>0</v>
      </c>
      <c r="BH118" s="152">
        <f>IF($N$118="sníž. přenesená",$J$118,0)</f>
        <v>0</v>
      </c>
      <c r="BI118" s="152">
        <f>IF($N$118="nulová",$J$118,0)</f>
        <v>0</v>
      </c>
      <c r="BJ118" s="84" t="s">
        <v>21</v>
      </c>
      <c r="BK118" s="152">
        <f>ROUND($I$118*$H$118,2)</f>
        <v>0</v>
      </c>
      <c r="BL118" s="84" t="s">
        <v>178</v>
      </c>
      <c r="BM118" s="84" t="s">
        <v>211</v>
      </c>
    </row>
    <row r="119" spans="2:47" s="6" customFormat="1" ht="16.5" customHeight="1">
      <c r="B119" s="23"/>
      <c r="C119" s="24"/>
      <c r="D119" s="153" t="s">
        <v>128</v>
      </c>
      <c r="E119" s="24"/>
      <c r="F119" s="154" t="s">
        <v>212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128</v>
      </c>
      <c r="AU119" s="6" t="s">
        <v>77</v>
      </c>
    </row>
    <row r="120" spans="2:65" s="6" customFormat="1" ht="15.75" customHeight="1">
      <c r="B120" s="23"/>
      <c r="C120" s="141" t="s">
        <v>213</v>
      </c>
      <c r="D120" s="141" t="s">
        <v>114</v>
      </c>
      <c r="E120" s="142" t="s">
        <v>214</v>
      </c>
      <c r="F120" s="143" t="s">
        <v>215</v>
      </c>
      <c r="G120" s="144" t="s">
        <v>135</v>
      </c>
      <c r="H120" s="145">
        <v>1017</v>
      </c>
      <c r="I120" s="146"/>
      <c r="J120" s="147">
        <f>ROUND($I$120*$H$120,2)</f>
        <v>0</v>
      </c>
      <c r="K120" s="143" t="s">
        <v>126</v>
      </c>
      <c r="L120" s="43"/>
      <c r="M120" s="148"/>
      <c r="N120" s="149" t="s">
        <v>42</v>
      </c>
      <c r="O120" s="24"/>
      <c r="P120" s="150">
        <f>$O$120*$H$120</f>
        <v>0</v>
      </c>
      <c r="Q120" s="150">
        <v>0</v>
      </c>
      <c r="R120" s="150">
        <f>$Q$120*$H$120</f>
        <v>0</v>
      </c>
      <c r="S120" s="150">
        <v>0</v>
      </c>
      <c r="T120" s="151">
        <f>$S$120*$H$120</f>
        <v>0</v>
      </c>
      <c r="AR120" s="84" t="s">
        <v>178</v>
      </c>
      <c r="AT120" s="84" t="s">
        <v>114</v>
      </c>
      <c r="AU120" s="84" t="s">
        <v>77</v>
      </c>
      <c r="AY120" s="6" t="s">
        <v>110</v>
      </c>
      <c r="BE120" s="152">
        <f>IF($N$120="základní",$J$120,0)</f>
        <v>0</v>
      </c>
      <c r="BF120" s="152">
        <f>IF($N$120="snížená",$J$120,0)</f>
        <v>0</v>
      </c>
      <c r="BG120" s="152">
        <f>IF($N$120="zákl. přenesená",$J$120,0)</f>
        <v>0</v>
      </c>
      <c r="BH120" s="152">
        <f>IF($N$120="sníž. přenesená",$J$120,0)</f>
        <v>0</v>
      </c>
      <c r="BI120" s="152">
        <f>IF($N$120="nulová",$J$120,0)</f>
        <v>0</v>
      </c>
      <c r="BJ120" s="84" t="s">
        <v>21</v>
      </c>
      <c r="BK120" s="152">
        <f>ROUND($I$120*$H$120,2)</f>
        <v>0</v>
      </c>
      <c r="BL120" s="84" t="s">
        <v>178</v>
      </c>
      <c r="BM120" s="84" t="s">
        <v>216</v>
      </c>
    </row>
    <row r="121" spans="2:47" s="6" customFormat="1" ht="27" customHeight="1">
      <c r="B121" s="23"/>
      <c r="C121" s="24"/>
      <c r="D121" s="153" t="s">
        <v>128</v>
      </c>
      <c r="E121" s="24"/>
      <c r="F121" s="154" t="s">
        <v>217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128</v>
      </c>
      <c r="AU121" s="6" t="s">
        <v>77</v>
      </c>
    </row>
    <row r="122" spans="2:65" s="6" customFormat="1" ht="15.75" customHeight="1">
      <c r="B122" s="23"/>
      <c r="C122" s="141" t="s">
        <v>218</v>
      </c>
      <c r="D122" s="141" t="s">
        <v>114</v>
      </c>
      <c r="E122" s="142" t="s">
        <v>219</v>
      </c>
      <c r="F122" s="143" t="s">
        <v>220</v>
      </c>
      <c r="G122" s="144" t="s">
        <v>135</v>
      </c>
      <c r="H122" s="145">
        <v>69</v>
      </c>
      <c r="I122" s="146"/>
      <c r="J122" s="147">
        <f>ROUND($I$122*$H$122,2)</f>
        <v>0</v>
      </c>
      <c r="K122" s="143" t="s">
        <v>126</v>
      </c>
      <c r="L122" s="43"/>
      <c r="M122" s="148"/>
      <c r="N122" s="149" t="s">
        <v>42</v>
      </c>
      <c r="O122" s="24"/>
      <c r="P122" s="150">
        <f>$O$122*$H$122</f>
        <v>0</v>
      </c>
      <c r="Q122" s="150">
        <v>0</v>
      </c>
      <c r="R122" s="150">
        <f>$Q$122*$H$122</f>
        <v>0</v>
      </c>
      <c r="S122" s="150">
        <v>0</v>
      </c>
      <c r="T122" s="151">
        <f>$S$122*$H$122</f>
        <v>0</v>
      </c>
      <c r="AR122" s="84" t="s">
        <v>178</v>
      </c>
      <c r="AT122" s="84" t="s">
        <v>114</v>
      </c>
      <c r="AU122" s="84" t="s">
        <v>77</v>
      </c>
      <c r="AY122" s="6" t="s">
        <v>110</v>
      </c>
      <c r="BE122" s="152">
        <f>IF($N$122="základní",$J$122,0)</f>
        <v>0</v>
      </c>
      <c r="BF122" s="152">
        <f>IF($N$122="snížená",$J$122,0)</f>
        <v>0</v>
      </c>
      <c r="BG122" s="152">
        <f>IF($N$122="zákl. přenesená",$J$122,0)</f>
        <v>0</v>
      </c>
      <c r="BH122" s="152">
        <f>IF($N$122="sníž. přenesená",$J$122,0)</f>
        <v>0</v>
      </c>
      <c r="BI122" s="152">
        <f>IF($N$122="nulová",$J$122,0)</f>
        <v>0</v>
      </c>
      <c r="BJ122" s="84" t="s">
        <v>21</v>
      </c>
      <c r="BK122" s="152">
        <f>ROUND($I$122*$H$122,2)</f>
        <v>0</v>
      </c>
      <c r="BL122" s="84" t="s">
        <v>178</v>
      </c>
      <c r="BM122" s="84" t="s">
        <v>221</v>
      </c>
    </row>
    <row r="123" spans="2:47" s="6" customFormat="1" ht="27" customHeight="1">
      <c r="B123" s="23"/>
      <c r="C123" s="24"/>
      <c r="D123" s="153" t="s">
        <v>128</v>
      </c>
      <c r="E123" s="24"/>
      <c r="F123" s="154" t="s">
        <v>222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128</v>
      </c>
      <c r="AU123" s="6" t="s">
        <v>77</v>
      </c>
    </row>
    <row r="124" spans="2:65" s="6" customFormat="1" ht="15.75" customHeight="1">
      <c r="B124" s="23"/>
      <c r="C124" s="141" t="s">
        <v>223</v>
      </c>
      <c r="D124" s="141" t="s">
        <v>114</v>
      </c>
      <c r="E124" s="142" t="s">
        <v>224</v>
      </c>
      <c r="F124" s="143" t="s">
        <v>225</v>
      </c>
      <c r="G124" s="144" t="s">
        <v>189</v>
      </c>
      <c r="H124" s="145">
        <v>1.2</v>
      </c>
      <c r="I124" s="146"/>
      <c r="J124" s="147">
        <f>ROUND($I$124*$H$124,2)</f>
        <v>0</v>
      </c>
      <c r="K124" s="143" t="s">
        <v>126</v>
      </c>
      <c r="L124" s="43"/>
      <c r="M124" s="148"/>
      <c r="N124" s="149" t="s">
        <v>42</v>
      </c>
      <c r="O124" s="24"/>
      <c r="P124" s="150">
        <f>$O$124*$H$124</f>
        <v>0</v>
      </c>
      <c r="Q124" s="150">
        <v>0</v>
      </c>
      <c r="R124" s="150">
        <f>$Q$124*$H$124</f>
        <v>0</v>
      </c>
      <c r="S124" s="150">
        <v>0</v>
      </c>
      <c r="T124" s="151">
        <f>$S$124*$H$124</f>
        <v>0</v>
      </c>
      <c r="AR124" s="84" t="s">
        <v>178</v>
      </c>
      <c r="AT124" s="84" t="s">
        <v>114</v>
      </c>
      <c r="AU124" s="84" t="s">
        <v>77</v>
      </c>
      <c r="AY124" s="6" t="s">
        <v>110</v>
      </c>
      <c r="BE124" s="152">
        <f>IF($N$124="základní",$J$124,0)</f>
        <v>0</v>
      </c>
      <c r="BF124" s="152">
        <f>IF($N$124="snížená",$J$124,0)</f>
        <v>0</v>
      </c>
      <c r="BG124" s="152">
        <f>IF($N$124="zákl. přenesená",$J$124,0)</f>
        <v>0</v>
      </c>
      <c r="BH124" s="152">
        <f>IF($N$124="sníž. přenesená",$J$124,0)</f>
        <v>0</v>
      </c>
      <c r="BI124" s="152">
        <f>IF($N$124="nulová",$J$124,0)</f>
        <v>0</v>
      </c>
      <c r="BJ124" s="84" t="s">
        <v>21</v>
      </c>
      <c r="BK124" s="152">
        <f>ROUND($I$124*$H$124,2)</f>
        <v>0</v>
      </c>
      <c r="BL124" s="84" t="s">
        <v>178</v>
      </c>
      <c r="BM124" s="84" t="s">
        <v>226</v>
      </c>
    </row>
    <row r="125" spans="2:47" s="6" customFormat="1" ht="16.5" customHeight="1">
      <c r="B125" s="23"/>
      <c r="C125" s="24"/>
      <c r="D125" s="153" t="s">
        <v>128</v>
      </c>
      <c r="E125" s="24"/>
      <c r="F125" s="154" t="s">
        <v>227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128</v>
      </c>
      <c r="AU125" s="6" t="s">
        <v>77</v>
      </c>
    </row>
    <row r="126" spans="2:65" s="6" customFormat="1" ht="15.75" customHeight="1">
      <c r="B126" s="23"/>
      <c r="C126" s="141" t="s">
        <v>228</v>
      </c>
      <c r="D126" s="141" t="s">
        <v>114</v>
      </c>
      <c r="E126" s="142" t="s">
        <v>229</v>
      </c>
      <c r="F126" s="143" t="s">
        <v>230</v>
      </c>
      <c r="G126" s="144" t="s">
        <v>135</v>
      </c>
      <c r="H126" s="145">
        <v>69</v>
      </c>
      <c r="I126" s="146"/>
      <c r="J126" s="147">
        <f>ROUND($I$126*$H$126,2)</f>
        <v>0</v>
      </c>
      <c r="K126" s="143" t="s">
        <v>126</v>
      </c>
      <c r="L126" s="43"/>
      <c r="M126" s="148"/>
      <c r="N126" s="149" t="s">
        <v>42</v>
      </c>
      <c r="O126" s="24"/>
      <c r="P126" s="150">
        <f>$O$126*$H$126</f>
        <v>0</v>
      </c>
      <c r="Q126" s="150">
        <v>0.078</v>
      </c>
      <c r="R126" s="150">
        <f>$Q$126*$H$126</f>
        <v>5.382</v>
      </c>
      <c r="S126" s="150">
        <v>0</v>
      </c>
      <c r="T126" s="151">
        <f>$S$126*$H$126</f>
        <v>0</v>
      </c>
      <c r="AR126" s="84" t="s">
        <v>178</v>
      </c>
      <c r="AT126" s="84" t="s">
        <v>114</v>
      </c>
      <c r="AU126" s="84" t="s">
        <v>77</v>
      </c>
      <c r="AY126" s="6" t="s">
        <v>110</v>
      </c>
      <c r="BE126" s="152">
        <f>IF($N$126="základní",$J$126,0)</f>
        <v>0</v>
      </c>
      <c r="BF126" s="152">
        <f>IF($N$126="snížená",$J$126,0)</f>
        <v>0</v>
      </c>
      <c r="BG126" s="152">
        <f>IF($N$126="zákl. přenesená",$J$126,0)</f>
        <v>0</v>
      </c>
      <c r="BH126" s="152">
        <f>IF($N$126="sníž. přenesená",$J$126,0)</f>
        <v>0</v>
      </c>
      <c r="BI126" s="152">
        <f>IF($N$126="nulová",$J$126,0)</f>
        <v>0</v>
      </c>
      <c r="BJ126" s="84" t="s">
        <v>21</v>
      </c>
      <c r="BK126" s="152">
        <f>ROUND($I$126*$H$126,2)</f>
        <v>0</v>
      </c>
      <c r="BL126" s="84" t="s">
        <v>178</v>
      </c>
      <c r="BM126" s="84" t="s">
        <v>231</v>
      </c>
    </row>
    <row r="127" spans="2:47" s="6" customFormat="1" ht="27" customHeight="1">
      <c r="B127" s="23"/>
      <c r="C127" s="24"/>
      <c r="D127" s="153" t="s">
        <v>128</v>
      </c>
      <c r="E127" s="24"/>
      <c r="F127" s="154" t="s">
        <v>232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128</v>
      </c>
      <c r="AU127" s="6" t="s">
        <v>77</v>
      </c>
    </row>
    <row r="128" spans="2:65" s="6" customFormat="1" ht="15.75" customHeight="1">
      <c r="B128" s="23"/>
      <c r="C128" s="141" t="s">
        <v>233</v>
      </c>
      <c r="D128" s="141" t="s">
        <v>114</v>
      </c>
      <c r="E128" s="142" t="s">
        <v>234</v>
      </c>
      <c r="F128" s="143" t="s">
        <v>235</v>
      </c>
      <c r="G128" s="144" t="s">
        <v>135</v>
      </c>
      <c r="H128" s="145">
        <v>1017</v>
      </c>
      <c r="I128" s="146"/>
      <c r="J128" s="147">
        <f>ROUND($I$128*$H$128,2)</f>
        <v>0</v>
      </c>
      <c r="K128" s="143" t="s">
        <v>126</v>
      </c>
      <c r="L128" s="43"/>
      <c r="M128" s="148"/>
      <c r="N128" s="149" t="s">
        <v>42</v>
      </c>
      <c r="O128" s="24"/>
      <c r="P128" s="150">
        <f>$O$128*$H$128</f>
        <v>0</v>
      </c>
      <c r="Q128" s="150">
        <v>0.07807</v>
      </c>
      <c r="R128" s="150">
        <f>$Q$128*$H$128</f>
        <v>79.39719</v>
      </c>
      <c r="S128" s="150">
        <v>0</v>
      </c>
      <c r="T128" s="151">
        <f>$S$128*$H$128</f>
        <v>0</v>
      </c>
      <c r="AR128" s="84" t="s">
        <v>178</v>
      </c>
      <c r="AT128" s="84" t="s">
        <v>114</v>
      </c>
      <c r="AU128" s="84" t="s">
        <v>77</v>
      </c>
      <c r="AY128" s="6" t="s">
        <v>110</v>
      </c>
      <c r="BE128" s="152">
        <f>IF($N$128="základní",$J$128,0)</f>
        <v>0</v>
      </c>
      <c r="BF128" s="152">
        <f>IF($N$128="snížená",$J$128,0)</f>
        <v>0</v>
      </c>
      <c r="BG128" s="152">
        <f>IF($N$128="zákl. přenesená",$J$128,0)</f>
        <v>0</v>
      </c>
      <c r="BH128" s="152">
        <f>IF($N$128="sníž. přenesená",$J$128,0)</f>
        <v>0</v>
      </c>
      <c r="BI128" s="152">
        <f>IF($N$128="nulová",$J$128,0)</f>
        <v>0</v>
      </c>
      <c r="BJ128" s="84" t="s">
        <v>21</v>
      </c>
      <c r="BK128" s="152">
        <f>ROUND($I$128*$H$128,2)</f>
        <v>0</v>
      </c>
      <c r="BL128" s="84" t="s">
        <v>178</v>
      </c>
      <c r="BM128" s="84" t="s">
        <v>236</v>
      </c>
    </row>
    <row r="129" spans="2:47" s="6" customFormat="1" ht="27" customHeight="1">
      <c r="B129" s="23"/>
      <c r="C129" s="24"/>
      <c r="D129" s="153" t="s">
        <v>128</v>
      </c>
      <c r="E129" s="24"/>
      <c r="F129" s="154" t="s">
        <v>237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128</v>
      </c>
      <c r="AU129" s="6" t="s">
        <v>77</v>
      </c>
    </row>
    <row r="130" spans="2:65" s="6" customFormat="1" ht="15.75" customHeight="1">
      <c r="B130" s="23"/>
      <c r="C130" s="141" t="s">
        <v>238</v>
      </c>
      <c r="D130" s="141" t="s">
        <v>114</v>
      </c>
      <c r="E130" s="142" t="s">
        <v>239</v>
      </c>
      <c r="F130" s="143" t="s">
        <v>240</v>
      </c>
      <c r="G130" s="144" t="s">
        <v>135</v>
      </c>
      <c r="H130" s="145">
        <v>1180</v>
      </c>
      <c r="I130" s="146"/>
      <c r="J130" s="147">
        <f>ROUND($I$130*$H$130,2)</f>
        <v>0</v>
      </c>
      <c r="K130" s="143" t="s">
        <v>126</v>
      </c>
      <c r="L130" s="43"/>
      <c r="M130" s="148"/>
      <c r="N130" s="149" t="s">
        <v>42</v>
      </c>
      <c r="O130" s="24"/>
      <c r="P130" s="150">
        <f>$O$130*$H$130</f>
        <v>0</v>
      </c>
      <c r="Q130" s="150">
        <v>0.108</v>
      </c>
      <c r="R130" s="150">
        <f>$Q$130*$H$130</f>
        <v>127.44</v>
      </c>
      <c r="S130" s="150">
        <v>0</v>
      </c>
      <c r="T130" s="151">
        <f>$S$130*$H$130</f>
        <v>0</v>
      </c>
      <c r="AR130" s="84" t="s">
        <v>178</v>
      </c>
      <c r="AT130" s="84" t="s">
        <v>114</v>
      </c>
      <c r="AU130" s="84" t="s">
        <v>77</v>
      </c>
      <c r="AY130" s="6" t="s">
        <v>110</v>
      </c>
      <c r="BE130" s="152">
        <f>IF($N$130="základní",$J$130,0)</f>
        <v>0</v>
      </c>
      <c r="BF130" s="152">
        <f>IF($N$130="snížená",$J$130,0)</f>
        <v>0</v>
      </c>
      <c r="BG130" s="152">
        <f>IF($N$130="zákl. přenesená",$J$130,0)</f>
        <v>0</v>
      </c>
      <c r="BH130" s="152">
        <f>IF($N$130="sníž. přenesená",$J$130,0)</f>
        <v>0</v>
      </c>
      <c r="BI130" s="152">
        <f>IF($N$130="nulová",$J$130,0)</f>
        <v>0</v>
      </c>
      <c r="BJ130" s="84" t="s">
        <v>21</v>
      </c>
      <c r="BK130" s="152">
        <f>ROUND($I$130*$H$130,2)</f>
        <v>0</v>
      </c>
      <c r="BL130" s="84" t="s">
        <v>178</v>
      </c>
      <c r="BM130" s="84" t="s">
        <v>241</v>
      </c>
    </row>
    <row r="131" spans="2:47" s="6" customFormat="1" ht="27" customHeight="1">
      <c r="B131" s="23"/>
      <c r="C131" s="24"/>
      <c r="D131" s="153" t="s">
        <v>128</v>
      </c>
      <c r="E131" s="24"/>
      <c r="F131" s="154" t="s">
        <v>242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128</v>
      </c>
      <c r="AU131" s="6" t="s">
        <v>77</v>
      </c>
    </row>
    <row r="132" spans="2:65" s="6" customFormat="1" ht="15.75" customHeight="1">
      <c r="B132" s="23"/>
      <c r="C132" s="141" t="s">
        <v>243</v>
      </c>
      <c r="D132" s="141" t="s">
        <v>114</v>
      </c>
      <c r="E132" s="142" t="s">
        <v>244</v>
      </c>
      <c r="F132" s="143" t="s">
        <v>245</v>
      </c>
      <c r="G132" s="144" t="s">
        <v>135</v>
      </c>
      <c r="H132" s="145">
        <v>72</v>
      </c>
      <c r="I132" s="146"/>
      <c r="J132" s="147">
        <f>ROUND($I$132*$H$132,2)</f>
        <v>0</v>
      </c>
      <c r="K132" s="143" t="s">
        <v>126</v>
      </c>
      <c r="L132" s="43"/>
      <c r="M132" s="148"/>
      <c r="N132" s="149" t="s">
        <v>42</v>
      </c>
      <c r="O132" s="24"/>
      <c r="P132" s="150">
        <f>$O$132*$H$132</f>
        <v>0</v>
      </c>
      <c r="Q132" s="150">
        <v>0.22563</v>
      </c>
      <c r="R132" s="150">
        <f>$Q$132*$H$132</f>
        <v>16.245359999999998</v>
      </c>
      <c r="S132" s="150">
        <v>0</v>
      </c>
      <c r="T132" s="151">
        <f>$S$132*$H$132</f>
        <v>0</v>
      </c>
      <c r="AR132" s="84" t="s">
        <v>178</v>
      </c>
      <c r="AT132" s="84" t="s">
        <v>114</v>
      </c>
      <c r="AU132" s="84" t="s">
        <v>77</v>
      </c>
      <c r="AY132" s="6" t="s">
        <v>110</v>
      </c>
      <c r="BE132" s="152">
        <f>IF($N$132="základní",$J$132,0)</f>
        <v>0</v>
      </c>
      <c r="BF132" s="152">
        <f>IF($N$132="snížená",$J$132,0)</f>
        <v>0</v>
      </c>
      <c r="BG132" s="152">
        <f>IF($N$132="zákl. přenesená",$J$132,0)</f>
        <v>0</v>
      </c>
      <c r="BH132" s="152">
        <f>IF($N$132="sníž. přenesená",$J$132,0)</f>
        <v>0</v>
      </c>
      <c r="BI132" s="152">
        <f>IF($N$132="nulová",$J$132,0)</f>
        <v>0</v>
      </c>
      <c r="BJ132" s="84" t="s">
        <v>21</v>
      </c>
      <c r="BK132" s="152">
        <f>ROUND($I$132*$H$132,2)</f>
        <v>0</v>
      </c>
      <c r="BL132" s="84" t="s">
        <v>178</v>
      </c>
      <c r="BM132" s="84" t="s">
        <v>246</v>
      </c>
    </row>
    <row r="133" spans="2:47" s="6" customFormat="1" ht="27" customHeight="1">
      <c r="B133" s="23"/>
      <c r="C133" s="24"/>
      <c r="D133" s="153" t="s">
        <v>128</v>
      </c>
      <c r="E133" s="24"/>
      <c r="F133" s="154" t="s">
        <v>247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128</v>
      </c>
      <c r="AU133" s="6" t="s">
        <v>77</v>
      </c>
    </row>
    <row r="134" spans="2:65" s="6" customFormat="1" ht="15.75" customHeight="1">
      <c r="B134" s="23"/>
      <c r="C134" s="141" t="s">
        <v>7</v>
      </c>
      <c r="D134" s="141" t="s">
        <v>114</v>
      </c>
      <c r="E134" s="142" t="s">
        <v>248</v>
      </c>
      <c r="F134" s="143" t="s">
        <v>249</v>
      </c>
      <c r="G134" s="144" t="s">
        <v>135</v>
      </c>
      <c r="H134" s="145">
        <v>1017</v>
      </c>
      <c r="I134" s="146"/>
      <c r="J134" s="147">
        <f>ROUND($I$134*$H$134,2)</f>
        <v>0</v>
      </c>
      <c r="K134" s="143" t="s">
        <v>126</v>
      </c>
      <c r="L134" s="43"/>
      <c r="M134" s="148"/>
      <c r="N134" s="149" t="s">
        <v>42</v>
      </c>
      <c r="O134" s="24"/>
      <c r="P134" s="150">
        <f>$O$134*$H$134</f>
        <v>0</v>
      </c>
      <c r="Q134" s="150">
        <v>0</v>
      </c>
      <c r="R134" s="150">
        <f>$Q$134*$H$134</f>
        <v>0</v>
      </c>
      <c r="S134" s="150">
        <v>0</v>
      </c>
      <c r="T134" s="151">
        <f>$S$134*$H$134</f>
        <v>0</v>
      </c>
      <c r="AR134" s="84" t="s">
        <v>178</v>
      </c>
      <c r="AT134" s="84" t="s">
        <v>114</v>
      </c>
      <c r="AU134" s="84" t="s">
        <v>77</v>
      </c>
      <c r="AY134" s="6" t="s">
        <v>110</v>
      </c>
      <c r="BE134" s="152">
        <f>IF($N$134="základní",$J$134,0)</f>
        <v>0</v>
      </c>
      <c r="BF134" s="152">
        <f>IF($N$134="snížená",$J$134,0)</f>
        <v>0</v>
      </c>
      <c r="BG134" s="152">
        <f>IF($N$134="zákl. přenesená",$J$134,0)</f>
        <v>0</v>
      </c>
      <c r="BH134" s="152">
        <f>IF($N$134="sníž. přenesená",$J$134,0)</f>
        <v>0</v>
      </c>
      <c r="BI134" s="152">
        <f>IF($N$134="nulová",$J$134,0)</f>
        <v>0</v>
      </c>
      <c r="BJ134" s="84" t="s">
        <v>21</v>
      </c>
      <c r="BK134" s="152">
        <f>ROUND($I$134*$H$134,2)</f>
        <v>0</v>
      </c>
      <c r="BL134" s="84" t="s">
        <v>178</v>
      </c>
      <c r="BM134" s="84" t="s">
        <v>250</v>
      </c>
    </row>
    <row r="135" spans="2:47" s="6" customFormat="1" ht="16.5" customHeight="1">
      <c r="B135" s="23"/>
      <c r="C135" s="24"/>
      <c r="D135" s="153" t="s">
        <v>128</v>
      </c>
      <c r="E135" s="24"/>
      <c r="F135" s="154" t="s">
        <v>251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128</v>
      </c>
      <c r="AU135" s="6" t="s">
        <v>77</v>
      </c>
    </row>
    <row r="136" spans="2:65" s="6" customFormat="1" ht="15.75" customHeight="1">
      <c r="B136" s="23"/>
      <c r="C136" s="141" t="s">
        <v>252</v>
      </c>
      <c r="D136" s="141" t="s">
        <v>114</v>
      </c>
      <c r="E136" s="142" t="s">
        <v>253</v>
      </c>
      <c r="F136" s="143" t="s">
        <v>254</v>
      </c>
      <c r="G136" s="144" t="s">
        <v>135</v>
      </c>
      <c r="H136" s="145">
        <v>69</v>
      </c>
      <c r="I136" s="146"/>
      <c r="J136" s="147">
        <f>ROUND($I$136*$H$136,2)</f>
        <v>0</v>
      </c>
      <c r="K136" s="143" t="s">
        <v>126</v>
      </c>
      <c r="L136" s="43"/>
      <c r="M136" s="148"/>
      <c r="N136" s="149" t="s">
        <v>42</v>
      </c>
      <c r="O136" s="24"/>
      <c r="P136" s="150">
        <f>$O$136*$H$136</f>
        <v>0</v>
      </c>
      <c r="Q136" s="150">
        <v>0</v>
      </c>
      <c r="R136" s="150">
        <f>$Q$136*$H$136</f>
        <v>0</v>
      </c>
      <c r="S136" s="150">
        <v>0</v>
      </c>
      <c r="T136" s="151">
        <f>$S$136*$H$136</f>
        <v>0</v>
      </c>
      <c r="AR136" s="84" t="s">
        <v>178</v>
      </c>
      <c r="AT136" s="84" t="s">
        <v>114</v>
      </c>
      <c r="AU136" s="84" t="s">
        <v>77</v>
      </c>
      <c r="AY136" s="6" t="s">
        <v>110</v>
      </c>
      <c r="BE136" s="152">
        <f>IF($N$136="základní",$J$136,0)</f>
        <v>0</v>
      </c>
      <c r="BF136" s="152">
        <f>IF($N$136="snížená",$J$136,0)</f>
        <v>0</v>
      </c>
      <c r="BG136" s="152">
        <f>IF($N$136="zákl. přenesená",$J$136,0)</f>
        <v>0</v>
      </c>
      <c r="BH136" s="152">
        <f>IF($N$136="sníž. přenesená",$J$136,0)</f>
        <v>0</v>
      </c>
      <c r="BI136" s="152">
        <f>IF($N$136="nulová",$J$136,0)</f>
        <v>0</v>
      </c>
      <c r="BJ136" s="84" t="s">
        <v>21</v>
      </c>
      <c r="BK136" s="152">
        <f>ROUND($I$136*$H$136,2)</f>
        <v>0</v>
      </c>
      <c r="BL136" s="84" t="s">
        <v>178</v>
      </c>
      <c r="BM136" s="84" t="s">
        <v>255</v>
      </c>
    </row>
    <row r="137" spans="2:47" s="6" customFormat="1" ht="16.5" customHeight="1">
      <c r="B137" s="23"/>
      <c r="C137" s="24"/>
      <c r="D137" s="153" t="s">
        <v>128</v>
      </c>
      <c r="E137" s="24"/>
      <c r="F137" s="154" t="s">
        <v>256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128</v>
      </c>
      <c r="AU137" s="6" t="s">
        <v>77</v>
      </c>
    </row>
    <row r="138" spans="2:65" s="6" customFormat="1" ht="15.75" customHeight="1">
      <c r="B138" s="23"/>
      <c r="C138" s="141" t="s">
        <v>257</v>
      </c>
      <c r="D138" s="141" t="s">
        <v>114</v>
      </c>
      <c r="E138" s="142" t="s">
        <v>258</v>
      </c>
      <c r="F138" s="143" t="s">
        <v>259</v>
      </c>
      <c r="G138" s="144" t="s">
        <v>189</v>
      </c>
      <c r="H138" s="145">
        <v>95.3</v>
      </c>
      <c r="I138" s="146"/>
      <c r="J138" s="147">
        <f>ROUND($I$138*$H$138,2)</f>
        <v>0</v>
      </c>
      <c r="K138" s="143" t="s">
        <v>126</v>
      </c>
      <c r="L138" s="43"/>
      <c r="M138" s="148"/>
      <c r="N138" s="149" t="s">
        <v>42</v>
      </c>
      <c r="O138" s="24"/>
      <c r="P138" s="150">
        <f>$O$138*$H$138</f>
        <v>0</v>
      </c>
      <c r="Q138" s="150">
        <v>0</v>
      </c>
      <c r="R138" s="150">
        <f>$Q$138*$H$138</f>
        <v>0</v>
      </c>
      <c r="S138" s="150">
        <v>0</v>
      </c>
      <c r="T138" s="151">
        <f>$S$138*$H$138</f>
        <v>0</v>
      </c>
      <c r="AR138" s="84" t="s">
        <v>178</v>
      </c>
      <c r="AT138" s="84" t="s">
        <v>114</v>
      </c>
      <c r="AU138" s="84" t="s">
        <v>77</v>
      </c>
      <c r="AY138" s="6" t="s">
        <v>110</v>
      </c>
      <c r="BE138" s="152">
        <f>IF($N$138="základní",$J$138,0)</f>
        <v>0</v>
      </c>
      <c r="BF138" s="152">
        <f>IF($N$138="snížená",$J$138,0)</f>
        <v>0</v>
      </c>
      <c r="BG138" s="152">
        <f>IF($N$138="zákl. přenesená",$J$138,0)</f>
        <v>0</v>
      </c>
      <c r="BH138" s="152">
        <f>IF($N$138="sníž. přenesená",$J$138,0)</f>
        <v>0</v>
      </c>
      <c r="BI138" s="152">
        <f>IF($N$138="nulová",$J$138,0)</f>
        <v>0</v>
      </c>
      <c r="BJ138" s="84" t="s">
        <v>21</v>
      </c>
      <c r="BK138" s="152">
        <f>ROUND($I$138*$H$138,2)</f>
        <v>0</v>
      </c>
      <c r="BL138" s="84" t="s">
        <v>178</v>
      </c>
      <c r="BM138" s="84" t="s">
        <v>260</v>
      </c>
    </row>
    <row r="139" spans="2:47" s="6" customFormat="1" ht="27" customHeight="1">
      <c r="B139" s="23"/>
      <c r="C139" s="24"/>
      <c r="D139" s="153" t="s">
        <v>128</v>
      </c>
      <c r="E139" s="24"/>
      <c r="F139" s="154" t="s">
        <v>261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128</v>
      </c>
      <c r="AU139" s="6" t="s">
        <v>77</v>
      </c>
    </row>
    <row r="140" spans="2:65" s="6" customFormat="1" ht="15.75" customHeight="1">
      <c r="B140" s="23"/>
      <c r="C140" s="141" t="s">
        <v>262</v>
      </c>
      <c r="D140" s="141" t="s">
        <v>114</v>
      </c>
      <c r="E140" s="142" t="s">
        <v>263</v>
      </c>
      <c r="F140" s="143" t="s">
        <v>264</v>
      </c>
      <c r="G140" s="144" t="s">
        <v>189</v>
      </c>
      <c r="H140" s="145">
        <v>953</v>
      </c>
      <c r="I140" s="146"/>
      <c r="J140" s="147">
        <f>ROUND($I$140*$H$140,2)</f>
        <v>0</v>
      </c>
      <c r="K140" s="143" t="s">
        <v>126</v>
      </c>
      <c r="L140" s="43"/>
      <c r="M140" s="148"/>
      <c r="N140" s="149" t="s">
        <v>42</v>
      </c>
      <c r="O140" s="24"/>
      <c r="P140" s="150">
        <f>$O$140*$H$140</f>
        <v>0</v>
      </c>
      <c r="Q140" s="150">
        <v>0</v>
      </c>
      <c r="R140" s="150">
        <f>$Q$140*$H$140</f>
        <v>0</v>
      </c>
      <c r="S140" s="150">
        <v>0</v>
      </c>
      <c r="T140" s="151">
        <f>$S$140*$H$140</f>
        <v>0</v>
      </c>
      <c r="AR140" s="84" t="s">
        <v>178</v>
      </c>
      <c r="AT140" s="84" t="s">
        <v>114</v>
      </c>
      <c r="AU140" s="84" t="s">
        <v>77</v>
      </c>
      <c r="AY140" s="6" t="s">
        <v>110</v>
      </c>
      <c r="BE140" s="152">
        <f>IF($N$140="základní",$J$140,0)</f>
        <v>0</v>
      </c>
      <c r="BF140" s="152">
        <f>IF($N$140="snížená",$J$140,0)</f>
        <v>0</v>
      </c>
      <c r="BG140" s="152">
        <f>IF($N$140="zákl. přenesená",$J$140,0)</f>
        <v>0</v>
      </c>
      <c r="BH140" s="152">
        <f>IF($N$140="sníž. přenesená",$J$140,0)</f>
        <v>0</v>
      </c>
      <c r="BI140" s="152">
        <f>IF($N$140="nulová",$J$140,0)</f>
        <v>0</v>
      </c>
      <c r="BJ140" s="84" t="s">
        <v>21</v>
      </c>
      <c r="BK140" s="152">
        <f>ROUND($I$140*$H$140,2)</f>
        <v>0</v>
      </c>
      <c r="BL140" s="84" t="s">
        <v>178</v>
      </c>
      <c r="BM140" s="84" t="s">
        <v>265</v>
      </c>
    </row>
    <row r="141" spans="2:47" s="6" customFormat="1" ht="27" customHeight="1">
      <c r="B141" s="23"/>
      <c r="C141" s="24"/>
      <c r="D141" s="153" t="s">
        <v>128</v>
      </c>
      <c r="E141" s="24"/>
      <c r="F141" s="154" t="s">
        <v>266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128</v>
      </c>
      <c r="AU141" s="6" t="s">
        <v>77</v>
      </c>
    </row>
    <row r="142" spans="2:65" s="6" customFormat="1" ht="15.75" customHeight="1">
      <c r="B142" s="23"/>
      <c r="C142" s="141" t="s">
        <v>267</v>
      </c>
      <c r="D142" s="141" t="s">
        <v>114</v>
      </c>
      <c r="E142" s="142" t="s">
        <v>268</v>
      </c>
      <c r="F142" s="143" t="s">
        <v>269</v>
      </c>
      <c r="G142" s="144" t="s">
        <v>200</v>
      </c>
      <c r="H142" s="145">
        <v>448.2</v>
      </c>
      <c r="I142" s="146"/>
      <c r="J142" s="147">
        <f>ROUND($I$142*$H$142,2)</f>
        <v>0</v>
      </c>
      <c r="K142" s="143" t="s">
        <v>126</v>
      </c>
      <c r="L142" s="43"/>
      <c r="M142" s="148"/>
      <c r="N142" s="149" t="s">
        <v>42</v>
      </c>
      <c r="O142" s="24"/>
      <c r="P142" s="150">
        <f>$O$142*$H$142</f>
        <v>0</v>
      </c>
      <c r="Q142" s="150">
        <v>3E-05</v>
      </c>
      <c r="R142" s="150">
        <f>$Q$142*$H$142</f>
        <v>0.013446</v>
      </c>
      <c r="S142" s="150">
        <v>0</v>
      </c>
      <c r="T142" s="151">
        <f>$S$142*$H$142</f>
        <v>0</v>
      </c>
      <c r="AR142" s="84" t="s">
        <v>178</v>
      </c>
      <c r="AT142" s="84" t="s">
        <v>114</v>
      </c>
      <c r="AU142" s="84" t="s">
        <v>77</v>
      </c>
      <c r="AY142" s="6" t="s">
        <v>110</v>
      </c>
      <c r="BE142" s="152">
        <f>IF($N$142="základní",$J$142,0)</f>
        <v>0</v>
      </c>
      <c r="BF142" s="152">
        <f>IF($N$142="snížená",$J$142,0)</f>
        <v>0</v>
      </c>
      <c r="BG142" s="152">
        <f>IF($N$142="zákl. přenesená",$J$142,0)</f>
        <v>0</v>
      </c>
      <c r="BH142" s="152">
        <f>IF($N$142="sníž. přenesená",$J$142,0)</f>
        <v>0</v>
      </c>
      <c r="BI142" s="152">
        <f>IF($N$142="nulová",$J$142,0)</f>
        <v>0</v>
      </c>
      <c r="BJ142" s="84" t="s">
        <v>21</v>
      </c>
      <c r="BK142" s="152">
        <f>ROUND($I$142*$H$142,2)</f>
        <v>0</v>
      </c>
      <c r="BL142" s="84" t="s">
        <v>178</v>
      </c>
      <c r="BM142" s="84" t="s">
        <v>270</v>
      </c>
    </row>
    <row r="143" spans="2:47" s="6" customFormat="1" ht="16.5" customHeight="1">
      <c r="B143" s="23"/>
      <c r="C143" s="24"/>
      <c r="D143" s="153" t="s">
        <v>128</v>
      </c>
      <c r="E143" s="24"/>
      <c r="F143" s="154" t="s">
        <v>271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128</v>
      </c>
      <c r="AU143" s="6" t="s">
        <v>77</v>
      </c>
    </row>
    <row r="144" spans="2:65" s="6" customFormat="1" ht="15.75" customHeight="1">
      <c r="B144" s="23"/>
      <c r="C144" s="141" t="s">
        <v>272</v>
      </c>
      <c r="D144" s="141" t="s">
        <v>114</v>
      </c>
      <c r="E144" s="142" t="s">
        <v>273</v>
      </c>
      <c r="F144" s="143" t="s">
        <v>274</v>
      </c>
      <c r="G144" s="144" t="s">
        <v>200</v>
      </c>
      <c r="H144" s="145">
        <v>448.2</v>
      </c>
      <c r="I144" s="146"/>
      <c r="J144" s="147">
        <f>ROUND($I$144*$H$144,2)</f>
        <v>0</v>
      </c>
      <c r="K144" s="143" t="s">
        <v>126</v>
      </c>
      <c r="L144" s="43"/>
      <c r="M144" s="148"/>
      <c r="N144" s="149" t="s">
        <v>42</v>
      </c>
      <c r="O144" s="24"/>
      <c r="P144" s="150">
        <f>$O$144*$H$144</f>
        <v>0</v>
      </c>
      <c r="Q144" s="150">
        <v>0</v>
      </c>
      <c r="R144" s="150">
        <f>$Q$144*$H$144</f>
        <v>0</v>
      </c>
      <c r="S144" s="150">
        <v>0</v>
      </c>
      <c r="T144" s="151">
        <f>$S$144*$H$144</f>
        <v>0</v>
      </c>
      <c r="AR144" s="84" t="s">
        <v>178</v>
      </c>
      <c r="AT144" s="84" t="s">
        <v>114</v>
      </c>
      <c r="AU144" s="84" t="s">
        <v>77</v>
      </c>
      <c r="AY144" s="6" t="s">
        <v>110</v>
      </c>
      <c r="BE144" s="152">
        <f>IF($N$144="základní",$J$144,0)</f>
        <v>0</v>
      </c>
      <c r="BF144" s="152">
        <f>IF($N$144="snížená",$J$144,0)</f>
        <v>0</v>
      </c>
      <c r="BG144" s="152">
        <f>IF($N$144="zákl. přenesená",$J$144,0)</f>
        <v>0</v>
      </c>
      <c r="BH144" s="152">
        <f>IF($N$144="sníž. přenesená",$J$144,0)</f>
        <v>0</v>
      </c>
      <c r="BI144" s="152">
        <f>IF($N$144="nulová",$J$144,0)</f>
        <v>0</v>
      </c>
      <c r="BJ144" s="84" t="s">
        <v>21</v>
      </c>
      <c r="BK144" s="152">
        <f>ROUND($I$144*$H$144,2)</f>
        <v>0</v>
      </c>
      <c r="BL144" s="84" t="s">
        <v>178</v>
      </c>
      <c r="BM144" s="84" t="s">
        <v>275</v>
      </c>
    </row>
    <row r="145" spans="2:47" s="6" customFormat="1" ht="27" customHeight="1">
      <c r="B145" s="23"/>
      <c r="C145" s="24"/>
      <c r="D145" s="153" t="s">
        <v>128</v>
      </c>
      <c r="E145" s="24"/>
      <c r="F145" s="154" t="s">
        <v>276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128</v>
      </c>
      <c r="AU145" s="6" t="s">
        <v>77</v>
      </c>
    </row>
    <row r="146" spans="2:63" s="128" customFormat="1" ht="30.75" customHeight="1">
      <c r="B146" s="129"/>
      <c r="C146" s="130"/>
      <c r="D146" s="130" t="s">
        <v>70</v>
      </c>
      <c r="E146" s="139" t="s">
        <v>277</v>
      </c>
      <c r="F146" s="139" t="s">
        <v>278</v>
      </c>
      <c r="G146" s="130"/>
      <c r="H146" s="130"/>
      <c r="J146" s="140">
        <f>$BK$146</f>
        <v>0</v>
      </c>
      <c r="K146" s="130"/>
      <c r="L146" s="133"/>
      <c r="M146" s="134"/>
      <c r="N146" s="130"/>
      <c r="O146" s="130"/>
      <c r="P146" s="135">
        <f>SUM($P$147:$P$185)</f>
        <v>0</v>
      </c>
      <c r="Q146" s="130"/>
      <c r="R146" s="135">
        <f>SUM($R$147:$R$185)</f>
        <v>2.956128</v>
      </c>
      <c r="S146" s="130"/>
      <c r="T146" s="136">
        <f>SUM($T$147:$T$185)</f>
        <v>0</v>
      </c>
      <c r="AR146" s="137" t="s">
        <v>171</v>
      </c>
      <c r="AT146" s="137" t="s">
        <v>70</v>
      </c>
      <c r="AU146" s="137" t="s">
        <v>21</v>
      </c>
      <c r="AY146" s="137" t="s">
        <v>110</v>
      </c>
      <c r="BK146" s="138">
        <f>SUM($BK$147:$BK$185)</f>
        <v>0</v>
      </c>
    </row>
    <row r="147" spans="2:65" s="6" customFormat="1" ht="15.75" customHeight="1">
      <c r="B147" s="23"/>
      <c r="C147" s="155" t="s">
        <v>279</v>
      </c>
      <c r="D147" s="155" t="s">
        <v>169</v>
      </c>
      <c r="E147" s="156" t="s">
        <v>280</v>
      </c>
      <c r="F147" s="157" t="s">
        <v>281</v>
      </c>
      <c r="G147" s="158" t="s">
        <v>135</v>
      </c>
      <c r="H147" s="159">
        <v>1468.1</v>
      </c>
      <c r="I147" s="160"/>
      <c r="J147" s="161">
        <f>ROUND($I$147*$H$147,2)</f>
        <v>0</v>
      </c>
      <c r="K147" s="157"/>
      <c r="L147" s="162"/>
      <c r="M147" s="163"/>
      <c r="N147" s="164" t="s">
        <v>42</v>
      </c>
      <c r="O147" s="24"/>
      <c r="P147" s="150">
        <f>$O$147*$H$147</f>
        <v>0</v>
      </c>
      <c r="Q147" s="150">
        <v>0</v>
      </c>
      <c r="R147" s="150">
        <f>$Q$147*$H$147</f>
        <v>0</v>
      </c>
      <c r="S147" s="150">
        <v>0</v>
      </c>
      <c r="T147" s="151">
        <f>$S$147*$H$147</f>
        <v>0</v>
      </c>
      <c r="AR147" s="84" t="s">
        <v>282</v>
      </c>
      <c r="AT147" s="84" t="s">
        <v>169</v>
      </c>
      <c r="AU147" s="84" t="s">
        <v>77</v>
      </c>
      <c r="AY147" s="6" t="s">
        <v>110</v>
      </c>
      <c r="BE147" s="152">
        <f>IF($N$147="základní",$J$147,0)</f>
        <v>0</v>
      </c>
      <c r="BF147" s="152">
        <f>IF($N$147="snížená",$J$147,0)</f>
        <v>0</v>
      </c>
      <c r="BG147" s="152">
        <f>IF($N$147="zákl. přenesená",$J$147,0)</f>
        <v>0</v>
      </c>
      <c r="BH147" s="152">
        <f>IF($N$147="sníž. přenesená",$J$147,0)</f>
        <v>0</v>
      </c>
      <c r="BI147" s="152">
        <f>IF($N$147="nulová",$J$147,0)</f>
        <v>0</v>
      </c>
      <c r="BJ147" s="84" t="s">
        <v>21</v>
      </c>
      <c r="BK147" s="152">
        <f>ROUND($I$147*$H$147,2)</f>
        <v>0</v>
      </c>
      <c r="BL147" s="84" t="s">
        <v>178</v>
      </c>
      <c r="BM147" s="84" t="s">
        <v>283</v>
      </c>
    </row>
    <row r="148" spans="2:47" s="6" customFormat="1" ht="16.5" customHeight="1">
      <c r="B148" s="23"/>
      <c r="C148" s="24"/>
      <c r="D148" s="153" t="s">
        <v>128</v>
      </c>
      <c r="E148" s="24"/>
      <c r="F148" s="154" t="s">
        <v>281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128</v>
      </c>
      <c r="AU148" s="6" t="s">
        <v>77</v>
      </c>
    </row>
    <row r="149" spans="2:51" s="6" customFormat="1" ht="15.75" customHeight="1">
      <c r="B149" s="165"/>
      <c r="C149" s="166"/>
      <c r="D149" s="167" t="s">
        <v>284</v>
      </c>
      <c r="E149" s="166"/>
      <c r="F149" s="168" t="s">
        <v>285</v>
      </c>
      <c r="G149" s="166"/>
      <c r="H149" s="169">
        <v>1468.1</v>
      </c>
      <c r="J149" s="166"/>
      <c r="K149" s="166"/>
      <c r="L149" s="170"/>
      <c r="M149" s="171"/>
      <c r="N149" s="166"/>
      <c r="O149" s="166"/>
      <c r="P149" s="166"/>
      <c r="Q149" s="166"/>
      <c r="R149" s="166"/>
      <c r="S149" s="166"/>
      <c r="T149" s="172"/>
      <c r="AT149" s="173" t="s">
        <v>284</v>
      </c>
      <c r="AU149" s="173" t="s">
        <v>77</v>
      </c>
      <c r="AV149" s="173" t="s">
        <v>77</v>
      </c>
      <c r="AW149" s="173" t="s">
        <v>71</v>
      </c>
      <c r="AX149" s="173" t="s">
        <v>21</v>
      </c>
      <c r="AY149" s="173" t="s">
        <v>110</v>
      </c>
    </row>
    <row r="150" spans="2:65" s="6" customFormat="1" ht="15.75" customHeight="1">
      <c r="B150" s="23"/>
      <c r="C150" s="155" t="s">
        <v>286</v>
      </c>
      <c r="D150" s="155" t="s">
        <v>169</v>
      </c>
      <c r="E150" s="156" t="s">
        <v>287</v>
      </c>
      <c r="F150" s="157" t="s">
        <v>288</v>
      </c>
      <c r="G150" s="158" t="s">
        <v>125</v>
      </c>
      <c r="H150" s="159">
        <v>100</v>
      </c>
      <c r="I150" s="160"/>
      <c r="J150" s="161">
        <f>ROUND($I$150*$H$150,2)</f>
        <v>0</v>
      </c>
      <c r="K150" s="157"/>
      <c r="L150" s="162"/>
      <c r="M150" s="163"/>
      <c r="N150" s="164" t="s">
        <v>42</v>
      </c>
      <c r="O150" s="24"/>
      <c r="P150" s="150">
        <f>$O$150*$H$150</f>
        <v>0</v>
      </c>
      <c r="Q150" s="150">
        <v>0</v>
      </c>
      <c r="R150" s="150">
        <f>$Q$150*$H$150</f>
        <v>0</v>
      </c>
      <c r="S150" s="150">
        <v>0</v>
      </c>
      <c r="T150" s="151">
        <f>$S$150*$H$150</f>
        <v>0</v>
      </c>
      <c r="AR150" s="84" t="s">
        <v>282</v>
      </c>
      <c r="AT150" s="84" t="s">
        <v>169</v>
      </c>
      <c r="AU150" s="84" t="s">
        <v>77</v>
      </c>
      <c r="AY150" s="6" t="s">
        <v>110</v>
      </c>
      <c r="BE150" s="152">
        <f>IF($N$150="základní",$J$150,0)</f>
        <v>0</v>
      </c>
      <c r="BF150" s="152">
        <f>IF($N$150="snížená",$J$150,0)</f>
        <v>0</v>
      </c>
      <c r="BG150" s="152">
        <f>IF($N$150="zákl. přenesená",$J$150,0)</f>
        <v>0</v>
      </c>
      <c r="BH150" s="152">
        <f>IF($N$150="sníž. přenesená",$J$150,0)</f>
        <v>0</v>
      </c>
      <c r="BI150" s="152">
        <f>IF($N$150="nulová",$J$150,0)</f>
        <v>0</v>
      </c>
      <c r="BJ150" s="84" t="s">
        <v>21</v>
      </c>
      <c r="BK150" s="152">
        <f>ROUND($I$150*$H$150,2)</f>
        <v>0</v>
      </c>
      <c r="BL150" s="84" t="s">
        <v>178</v>
      </c>
      <c r="BM150" s="84" t="s">
        <v>289</v>
      </c>
    </row>
    <row r="151" spans="2:47" s="6" customFormat="1" ht="16.5" customHeight="1">
      <c r="B151" s="23"/>
      <c r="C151" s="24"/>
      <c r="D151" s="153" t="s">
        <v>128</v>
      </c>
      <c r="E151" s="24"/>
      <c r="F151" s="154" t="s">
        <v>288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128</v>
      </c>
      <c r="AU151" s="6" t="s">
        <v>77</v>
      </c>
    </row>
    <row r="152" spans="2:65" s="6" customFormat="1" ht="15.75" customHeight="1">
      <c r="B152" s="23"/>
      <c r="C152" s="155" t="s">
        <v>290</v>
      </c>
      <c r="D152" s="155" t="s">
        <v>169</v>
      </c>
      <c r="E152" s="156" t="s">
        <v>291</v>
      </c>
      <c r="F152" s="157" t="s">
        <v>292</v>
      </c>
      <c r="G152" s="158" t="s">
        <v>293</v>
      </c>
      <c r="H152" s="159">
        <v>5</v>
      </c>
      <c r="I152" s="160"/>
      <c r="J152" s="161">
        <f>ROUND($I$152*$H$152,2)</f>
        <v>0</v>
      </c>
      <c r="K152" s="157"/>
      <c r="L152" s="162"/>
      <c r="M152" s="163"/>
      <c r="N152" s="164" t="s">
        <v>42</v>
      </c>
      <c r="O152" s="24"/>
      <c r="P152" s="150">
        <f>$O$152*$H$152</f>
        <v>0</v>
      </c>
      <c r="Q152" s="150">
        <v>0</v>
      </c>
      <c r="R152" s="150">
        <f>$Q$152*$H$152</f>
        <v>0</v>
      </c>
      <c r="S152" s="150">
        <v>0</v>
      </c>
      <c r="T152" s="151">
        <f>$S$152*$H$152</f>
        <v>0</v>
      </c>
      <c r="AR152" s="84" t="s">
        <v>282</v>
      </c>
      <c r="AT152" s="84" t="s">
        <v>169</v>
      </c>
      <c r="AU152" s="84" t="s">
        <v>77</v>
      </c>
      <c r="AY152" s="6" t="s">
        <v>110</v>
      </c>
      <c r="BE152" s="152">
        <f>IF($N$152="základní",$J$152,0)</f>
        <v>0</v>
      </c>
      <c r="BF152" s="152">
        <f>IF($N$152="snížená",$J$152,0)</f>
        <v>0</v>
      </c>
      <c r="BG152" s="152">
        <f>IF($N$152="zákl. přenesená",$J$152,0)</f>
        <v>0</v>
      </c>
      <c r="BH152" s="152">
        <f>IF($N$152="sníž. přenesená",$J$152,0)</f>
        <v>0</v>
      </c>
      <c r="BI152" s="152">
        <f>IF($N$152="nulová",$J$152,0)</f>
        <v>0</v>
      </c>
      <c r="BJ152" s="84" t="s">
        <v>21</v>
      </c>
      <c r="BK152" s="152">
        <f>ROUND($I$152*$H$152,2)</f>
        <v>0</v>
      </c>
      <c r="BL152" s="84" t="s">
        <v>178</v>
      </c>
      <c r="BM152" s="84" t="s">
        <v>294</v>
      </c>
    </row>
    <row r="153" spans="2:47" s="6" customFormat="1" ht="16.5" customHeight="1">
      <c r="B153" s="23"/>
      <c r="C153" s="24"/>
      <c r="D153" s="153" t="s">
        <v>128</v>
      </c>
      <c r="E153" s="24"/>
      <c r="F153" s="154" t="s">
        <v>292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128</v>
      </c>
      <c r="AU153" s="6" t="s">
        <v>77</v>
      </c>
    </row>
    <row r="154" spans="2:65" s="6" customFormat="1" ht="15.75" customHeight="1">
      <c r="B154" s="23"/>
      <c r="C154" s="155" t="s">
        <v>295</v>
      </c>
      <c r="D154" s="155" t="s">
        <v>169</v>
      </c>
      <c r="E154" s="156" t="s">
        <v>296</v>
      </c>
      <c r="F154" s="157" t="s">
        <v>297</v>
      </c>
      <c r="G154" s="158" t="s">
        <v>135</v>
      </c>
      <c r="H154" s="159">
        <v>1020</v>
      </c>
      <c r="I154" s="160"/>
      <c r="J154" s="161">
        <f>ROUND($I$154*$H$154,2)</f>
        <v>0</v>
      </c>
      <c r="K154" s="157"/>
      <c r="L154" s="162"/>
      <c r="M154" s="163"/>
      <c r="N154" s="164" t="s">
        <v>42</v>
      </c>
      <c r="O154" s="24"/>
      <c r="P154" s="150">
        <f>$O$154*$H$154</f>
        <v>0</v>
      </c>
      <c r="Q154" s="150">
        <v>0</v>
      </c>
      <c r="R154" s="150">
        <f>$Q$154*$H$154</f>
        <v>0</v>
      </c>
      <c r="S154" s="150">
        <v>0</v>
      </c>
      <c r="T154" s="151">
        <f>$S$154*$H$154</f>
        <v>0</v>
      </c>
      <c r="AR154" s="84" t="s">
        <v>282</v>
      </c>
      <c r="AT154" s="84" t="s">
        <v>169</v>
      </c>
      <c r="AU154" s="84" t="s">
        <v>77</v>
      </c>
      <c r="AY154" s="6" t="s">
        <v>110</v>
      </c>
      <c r="BE154" s="152">
        <f>IF($N$154="základní",$J$154,0)</f>
        <v>0</v>
      </c>
      <c r="BF154" s="152">
        <f>IF($N$154="snížená",$J$154,0)</f>
        <v>0</v>
      </c>
      <c r="BG154" s="152">
        <f>IF($N$154="zákl. přenesená",$J$154,0)</f>
        <v>0</v>
      </c>
      <c r="BH154" s="152">
        <f>IF($N$154="sníž. přenesená",$J$154,0)</f>
        <v>0</v>
      </c>
      <c r="BI154" s="152">
        <f>IF($N$154="nulová",$J$154,0)</f>
        <v>0</v>
      </c>
      <c r="BJ154" s="84" t="s">
        <v>21</v>
      </c>
      <c r="BK154" s="152">
        <f>ROUND($I$154*$H$154,2)</f>
        <v>0</v>
      </c>
      <c r="BL154" s="84" t="s">
        <v>178</v>
      </c>
      <c r="BM154" s="84" t="s">
        <v>298</v>
      </c>
    </row>
    <row r="155" spans="2:47" s="6" customFormat="1" ht="16.5" customHeight="1">
      <c r="B155" s="23"/>
      <c r="C155" s="24"/>
      <c r="D155" s="153" t="s">
        <v>128</v>
      </c>
      <c r="E155" s="24"/>
      <c r="F155" s="154" t="s">
        <v>297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128</v>
      </c>
      <c r="AU155" s="6" t="s">
        <v>77</v>
      </c>
    </row>
    <row r="156" spans="2:65" s="6" customFormat="1" ht="15.75" customHeight="1">
      <c r="B156" s="23"/>
      <c r="C156" s="155" t="s">
        <v>299</v>
      </c>
      <c r="D156" s="155" t="s">
        <v>169</v>
      </c>
      <c r="E156" s="156" t="s">
        <v>300</v>
      </c>
      <c r="F156" s="157" t="s">
        <v>301</v>
      </c>
      <c r="G156" s="158" t="s">
        <v>135</v>
      </c>
      <c r="H156" s="159">
        <v>43.46</v>
      </c>
      <c r="I156" s="160"/>
      <c r="J156" s="161">
        <f>ROUND($I$156*$H$156,2)</f>
        <v>0</v>
      </c>
      <c r="K156" s="157"/>
      <c r="L156" s="162"/>
      <c r="M156" s="163"/>
      <c r="N156" s="164" t="s">
        <v>42</v>
      </c>
      <c r="O156" s="24"/>
      <c r="P156" s="150">
        <f>$O$156*$H$156</f>
        <v>0</v>
      </c>
      <c r="Q156" s="150">
        <v>0</v>
      </c>
      <c r="R156" s="150">
        <f>$Q$156*$H$156</f>
        <v>0</v>
      </c>
      <c r="S156" s="150">
        <v>0</v>
      </c>
      <c r="T156" s="151">
        <f>$S$156*$H$156</f>
        <v>0</v>
      </c>
      <c r="AR156" s="84" t="s">
        <v>282</v>
      </c>
      <c r="AT156" s="84" t="s">
        <v>169</v>
      </c>
      <c r="AU156" s="84" t="s">
        <v>77</v>
      </c>
      <c r="AY156" s="6" t="s">
        <v>110</v>
      </c>
      <c r="BE156" s="152">
        <f>IF($N$156="základní",$J$156,0)</f>
        <v>0</v>
      </c>
      <c r="BF156" s="152">
        <f>IF($N$156="snížená",$J$156,0)</f>
        <v>0</v>
      </c>
      <c r="BG156" s="152">
        <f>IF($N$156="zákl. přenesená",$J$156,0)</f>
        <v>0</v>
      </c>
      <c r="BH156" s="152">
        <f>IF($N$156="sníž. přenesená",$J$156,0)</f>
        <v>0</v>
      </c>
      <c r="BI156" s="152">
        <f>IF($N$156="nulová",$J$156,0)</f>
        <v>0</v>
      </c>
      <c r="BJ156" s="84" t="s">
        <v>21</v>
      </c>
      <c r="BK156" s="152">
        <f>ROUND($I$156*$H$156,2)</f>
        <v>0</v>
      </c>
      <c r="BL156" s="84" t="s">
        <v>178</v>
      </c>
      <c r="BM156" s="84" t="s">
        <v>302</v>
      </c>
    </row>
    <row r="157" spans="2:47" s="6" customFormat="1" ht="16.5" customHeight="1">
      <c r="B157" s="23"/>
      <c r="C157" s="24"/>
      <c r="D157" s="153" t="s">
        <v>128</v>
      </c>
      <c r="E157" s="24"/>
      <c r="F157" s="154" t="s">
        <v>301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128</v>
      </c>
      <c r="AU157" s="6" t="s">
        <v>77</v>
      </c>
    </row>
    <row r="158" spans="2:51" s="6" customFormat="1" ht="15.75" customHeight="1">
      <c r="B158" s="165"/>
      <c r="C158" s="166"/>
      <c r="D158" s="167" t="s">
        <v>284</v>
      </c>
      <c r="E158" s="166"/>
      <c r="F158" s="168" t="s">
        <v>303</v>
      </c>
      <c r="G158" s="166"/>
      <c r="H158" s="169">
        <v>43.46</v>
      </c>
      <c r="J158" s="166"/>
      <c r="K158" s="166"/>
      <c r="L158" s="170"/>
      <c r="M158" s="171"/>
      <c r="N158" s="166"/>
      <c r="O158" s="166"/>
      <c r="P158" s="166"/>
      <c r="Q158" s="166"/>
      <c r="R158" s="166"/>
      <c r="S158" s="166"/>
      <c r="T158" s="172"/>
      <c r="AT158" s="173" t="s">
        <v>284</v>
      </c>
      <c r="AU158" s="173" t="s">
        <v>77</v>
      </c>
      <c r="AV158" s="173" t="s">
        <v>77</v>
      </c>
      <c r="AW158" s="173" t="s">
        <v>71</v>
      </c>
      <c r="AX158" s="173" t="s">
        <v>21</v>
      </c>
      <c r="AY158" s="173" t="s">
        <v>110</v>
      </c>
    </row>
    <row r="159" spans="2:65" s="6" customFormat="1" ht="15.75" customHeight="1">
      <c r="B159" s="23"/>
      <c r="C159" s="155" t="s">
        <v>304</v>
      </c>
      <c r="D159" s="155" t="s">
        <v>169</v>
      </c>
      <c r="E159" s="156" t="s">
        <v>305</v>
      </c>
      <c r="F159" s="157" t="s">
        <v>306</v>
      </c>
      <c r="G159" s="158" t="s">
        <v>135</v>
      </c>
      <c r="H159" s="159">
        <v>76.32</v>
      </c>
      <c r="I159" s="160"/>
      <c r="J159" s="161">
        <f>ROUND($I$159*$H$159,2)</f>
        <v>0</v>
      </c>
      <c r="K159" s="157"/>
      <c r="L159" s="162"/>
      <c r="M159" s="163"/>
      <c r="N159" s="164" t="s">
        <v>42</v>
      </c>
      <c r="O159" s="24"/>
      <c r="P159" s="150">
        <f>$O$159*$H$159</f>
        <v>0</v>
      </c>
      <c r="Q159" s="150">
        <v>0</v>
      </c>
      <c r="R159" s="150">
        <f>$Q$159*$H$159</f>
        <v>0</v>
      </c>
      <c r="S159" s="150">
        <v>0</v>
      </c>
      <c r="T159" s="151">
        <f>$S$159*$H$159</f>
        <v>0</v>
      </c>
      <c r="AR159" s="84" t="s">
        <v>282</v>
      </c>
      <c r="AT159" s="84" t="s">
        <v>169</v>
      </c>
      <c r="AU159" s="84" t="s">
        <v>77</v>
      </c>
      <c r="AY159" s="6" t="s">
        <v>110</v>
      </c>
      <c r="BE159" s="152">
        <f>IF($N$159="základní",$J$159,0)</f>
        <v>0</v>
      </c>
      <c r="BF159" s="152">
        <f>IF($N$159="snížená",$J$159,0)</f>
        <v>0</v>
      </c>
      <c r="BG159" s="152">
        <f>IF($N$159="zákl. přenesená",$J$159,0)</f>
        <v>0</v>
      </c>
      <c r="BH159" s="152">
        <f>IF($N$159="sníž. přenesená",$J$159,0)</f>
        <v>0</v>
      </c>
      <c r="BI159" s="152">
        <f>IF($N$159="nulová",$J$159,0)</f>
        <v>0</v>
      </c>
      <c r="BJ159" s="84" t="s">
        <v>21</v>
      </c>
      <c r="BK159" s="152">
        <f>ROUND($I$159*$H$159,2)</f>
        <v>0</v>
      </c>
      <c r="BL159" s="84" t="s">
        <v>178</v>
      </c>
      <c r="BM159" s="84" t="s">
        <v>307</v>
      </c>
    </row>
    <row r="160" spans="2:47" s="6" customFormat="1" ht="16.5" customHeight="1">
      <c r="B160" s="23"/>
      <c r="C160" s="24"/>
      <c r="D160" s="153" t="s">
        <v>128</v>
      </c>
      <c r="E160" s="24"/>
      <c r="F160" s="154" t="s">
        <v>306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128</v>
      </c>
      <c r="AU160" s="6" t="s">
        <v>77</v>
      </c>
    </row>
    <row r="161" spans="2:51" s="6" customFormat="1" ht="15.75" customHeight="1">
      <c r="B161" s="165"/>
      <c r="C161" s="166"/>
      <c r="D161" s="167" t="s">
        <v>284</v>
      </c>
      <c r="E161" s="166"/>
      <c r="F161" s="168" t="s">
        <v>308</v>
      </c>
      <c r="G161" s="166"/>
      <c r="H161" s="169">
        <v>76.32</v>
      </c>
      <c r="J161" s="166"/>
      <c r="K161" s="166"/>
      <c r="L161" s="170"/>
      <c r="M161" s="171"/>
      <c r="N161" s="166"/>
      <c r="O161" s="166"/>
      <c r="P161" s="166"/>
      <c r="Q161" s="166"/>
      <c r="R161" s="166"/>
      <c r="S161" s="166"/>
      <c r="T161" s="172"/>
      <c r="AT161" s="173" t="s">
        <v>284</v>
      </c>
      <c r="AU161" s="173" t="s">
        <v>77</v>
      </c>
      <c r="AV161" s="173" t="s">
        <v>77</v>
      </c>
      <c r="AW161" s="173" t="s">
        <v>71</v>
      </c>
      <c r="AX161" s="173" t="s">
        <v>21</v>
      </c>
      <c r="AY161" s="173" t="s">
        <v>110</v>
      </c>
    </row>
    <row r="162" spans="2:65" s="6" customFormat="1" ht="15.75" customHeight="1">
      <c r="B162" s="23"/>
      <c r="C162" s="155" t="s">
        <v>309</v>
      </c>
      <c r="D162" s="155" t="s">
        <v>169</v>
      </c>
      <c r="E162" s="156" t="s">
        <v>310</v>
      </c>
      <c r="F162" s="157" t="s">
        <v>311</v>
      </c>
      <c r="G162" s="158" t="s">
        <v>135</v>
      </c>
      <c r="H162" s="159">
        <v>1250.8</v>
      </c>
      <c r="I162" s="160"/>
      <c r="J162" s="161">
        <f>ROUND($I$162*$H$162,2)</f>
        <v>0</v>
      </c>
      <c r="K162" s="157"/>
      <c r="L162" s="162"/>
      <c r="M162" s="163"/>
      <c r="N162" s="164" t="s">
        <v>42</v>
      </c>
      <c r="O162" s="24"/>
      <c r="P162" s="150">
        <f>$O$162*$H$162</f>
        <v>0</v>
      </c>
      <c r="Q162" s="150">
        <v>0</v>
      </c>
      <c r="R162" s="150">
        <f>$Q$162*$H$162</f>
        <v>0</v>
      </c>
      <c r="S162" s="150">
        <v>0</v>
      </c>
      <c r="T162" s="151">
        <f>$S$162*$H$162</f>
        <v>0</v>
      </c>
      <c r="AR162" s="84" t="s">
        <v>282</v>
      </c>
      <c r="AT162" s="84" t="s">
        <v>169</v>
      </c>
      <c r="AU162" s="84" t="s">
        <v>77</v>
      </c>
      <c r="AY162" s="6" t="s">
        <v>110</v>
      </c>
      <c r="BE162" s="152">
        <f>IF($N$162="základní",$J$162,0)</f>
        <v>0</v>
      </c>
      <c r="BF162" s="152">
        <f>IF($N$162="snížená",$J$162,0)</f>
        <v>0</v>
      </c>
      <c r="BG162" s="152">
        <f>IF($N$162="zákl. přenesená",$J$162,0)</f>
        <v>0</v>
      </c>
      <c r="BH162" s="152">
        <f>IF($N$162="sníž. přenesená",$J$162,0)</f>
        <v>0</v>
      </c>
      <c r="BI162" s="152">
        <f>IF($N$162="nulová",$J$162,0)</f>
        <v>0</v>
      </c>
      <c r="BJ162" s="84" t="s">
        <v>21</v>
      </c>
      <c r="BK162" s="152">
        <f>ROUND($I$162*$H$162,2)</f>
        <v>0</v>
      </c>
      <c r="BL162" s="84" t="s">
        <v>178</v>
      </c>
      <c r="BM162" s="84" t="s">
        <v>312</v>
      </c>
    </row>
    <row r="163" spans="2:47" s="6" customFormat="1" ht="16.5" customHeight="1">
      <c r="B163" s="23"/>
      <c r="C163" s="24"/>
      <c r="D163" s="153" t="s">
        <v>128</v>
      </c>
      <c r="E163" s="24"/>
      <c r="F163" s="154" t="s">
        <v>311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128</v>
      </c>
      <c r="AU163" s="6" t="s">
        <v>77</v>
      </c>
    </row>
    <row r="164" spans="2:51" s="6" customFormat="1" ht="15.75" customHeight="1">
      <c r="B164" s="165"/>
      <c r="C164" s="166"/>
      <c r="D164" s="167" t="s">
        <v>284</v>
      </c>
      <c r="E164" s="166"/>
      <c r="F164" s="168" t="s">
        <v>313</v>
      </c>
      <c r="G164" s="166"/>
      <c r="H164" s="169">
        <v>1250.8</v>
      </c>
      <c r="J164" s="166"/>
      <c r="K164" s="166"/>
      <c r="L164" s="170"/>
      <c r="M164" s="171"/>
      <c r="N164" s="166"/>
      <c r="O164" s="166"/>
      <c r="P164" s="166"/>
      <c r="Q164" s="166"/>
      <c r="R164" s="166"/>
      <c r="S164" s="166"/>
      <c r="T164" s="172"/>
      <c r="AT164" s="173" t="s">
        <v>284</v>
      </c>
      <c r="AU164" s="173" t="s">
        <v>77</v>
      </c>
      <c r="AV164" s="173" t="s">
        <v>77</v>
      </c>
      <c r="AW164" s="173" t="s">
        <v>71</v>
      </c>
      <c r="AX164" s="173" t="s">
        <v>21</v>
      </c>
      <c r="AY164" s="173" t="s">
        <v>110</v>
      </c>
    </row>
    <row r="165" spans="2:65" s="6" customFormat="1" ht="15.75" customHeight="1">
      <c r="B165" s="23"/>
      <c r="C165" s="155" t="s">
        <v>314</v>
      </c>
      <c r="D165" s="155" t="s">
        <v>169</v>
      </c>
      <c r="E165" s="156" t="s">
        <v>315</v>
      </c>
      <c r="F165" s="157" t="s">
        <v>316</v>
      </c>
      <c r="G165" s="158" t="s">
        <v>125</v>
      </c>
      <c r="H165" s="159">
        <v>12</v>
      </c>
      <c r="I165" s="160"/>
      <c r="J165" s="161">
        <f>ROUND($I$165*$H$165,2)</f>
        <v>0</v>
      </c>
      <c r="K165" s="157"/>
      <c r="L165" s="162"/>
      <c r="M165" s="163"/>
      <c r="N165" s="164" t="s">
        <v>42</v>
      </c>
      <c r="O165" s="24"/>
      <c r="P165" s="150">
        <f>$O$165*$H$165</f>
        <v>0</v>
      </c>
      <c r="Q165" s="150">
        <v>0</v>
      </c>
      <c r="R165" s="150">
        <f>$Q$165*$H$165</f>
        <v>0</v>
      </c>
      <c r="S165" s="150">
        <v>0</v>
      </c>
      <c r="T165" s="151">
        <f>$S$165*$H$165</f>
        <v>0</v>
      </c>
      <c r="AR165" s="84" t="s">
        <v>282</v>
      </c>
      <c r="AT165" s="84" t="s">
        <v>169</v>
      </c>
      <c r="AU165" s="84" t="s">
        <v>77</v>
      </c>
      <c r="AY165" s="6" t="s">
        <v>110</v>
      </c>
      <c r="BE165" s="152">
        <f>IF($N$165="základní",$J$165,0)</f>
        <v>0</v>
      </c>
      <c r="BF165" s="152">
        <f>IF($N$165="snížená",$J$165,0)</f>
        <v>0</v>
      </c>
      <c r="BG165" s="152">
        <f>IF($N$165="zákl. přenesená",$J$165,0)</f>
        <v>0</v>
      </c>
      <c r="BH165" s="152">
        <f>IF($N$165="sníž. přenesená",$J$165,0)</f>
        <v>0</v>
      </c>
      <c r="BI165" s="152">
        <f>IF($N$165="nulová",$J$165,0)</f>
        <v>0</v>
      </c>
      <c r="BJ165" s="84" t="s">
        <v>21</v>
      </c>
      <c r="BK165" s="152">
        <f>ROUND($I$165*$H$165,2)</f>
        <v>0</v>
      </c>
      <c r="BL165" s="84" t="s">
        <v>178</v>
      </c>
      <c r="BM165" s="84" t="s">
        <v>317</v>
      </c>
    </row>
    <row r="166" spans="2:47" s="6" customFormat="1" ht="16.5" customHeight="1">
      <c r="B166" s="23"/>
      <c r="C166" s="24"/>
      <c r="D166" s="153" t="s">
        <v>128</v>
      </c>
      <c r="E166" s="24"/>
      <c r="F166" s="154" t="s">
        <v>316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128</v>
      </c>
      <c r="AU166" s="6" t="s">
        <v>77</v>
      </c>
    </row>
    <row r="167" spans="2:65" s="6" customFormat="1" ht="15.75" customHeight="1">
      <c r="B167" s="23"/>
      <c r="C167" s="155" t="s">
        <v>318</v>
      </c>
      <c r="D167" s="155" t="s">
        <v>169</v>
      </c>
      <c r="E167" s="156" t="s">
        <v>319</v>
      </c>
      <c r="F167" s="157" t="s">
        <v>320</v>
      </c>
      <c r="G167" s="158" t="s">
        <v>125</v>
      </c>
      <c r="H167" s="159">
        <v>24</v>
      </c>
      <c r="I167" s="160"/>
      <c r="J167" s="161">
        <f>ROUND($I$167*$H$167,2)</f>
        <v>0</v>
      </c>
      <c r="K167" s="157"/>
      <c r="L167" s="162"/>
      <c r="M167" s="163"/>
      <c r="N167" s="164" t="s">
        <v>42</v>
      </c>
      <c r="O167" s="24"/>
      <c r="P167" s="150">
        <f>$O$167*$H$167</f>
        <v>0</v>
      </c>
      <c r="Q167" s="150">
        <v>0</v>
      </c>
      <c r="R167" s="150">
        <f>$Q$167*$H$167</f>
        <v>0</v>
      </c>
      <c r="S167" s="150">
        <v>0</v>
      </c>
      <c r="T167" s="151">
        <f>$S$167*$H$167</f>
        <v>0</v>
      </c>
      <c r="AR167" s="84" t="s">
        <v>282</v>
      </c>
      <c r="AT167" s="84" t="s">
        <v>169</v>
      </c>
      <c r="AU167" s="84" t="s">
        <v>77</v>
      </c>
      <c r="AY167" s="6" t="s">
        <v>110</v>
      </c>
      <c r="BE167" s="152">
        <f>IF($N$167="základní",$J$167,0)</f>
        <v>0</v>
      </c>
      <c r="BF167" s="152">
        <f>IF($N$167="snížená",$J$167,0)</f>
        <v>0</v>
      </c>
      <c r="BG167" s="152">
        <f>IF($N$167="zákl. přenesená",$J$167,0)</f>
        <v>0</v>
      </c>
      <c r="BH167" s="152">
        <f>IF($N$167="sníž. přenesená",$J$167,0)</f>
        <v>0</v>
      </c>
      <c r="BI167" s="152">
        <f>IF($N$167="nulová",$J$167,0)</f>
        <v>0</v>
      </c>
      <c r="BJ167" s="84" t="s">
        <v>21</v>
      </c>
      <c r="BK167" s="152">
        <f>ROUND($I$167*$H$167,2)</f>
        <v>0</v>
      </c>
      <c r="BL167" s="84" t="s">
        <v>178</v>
      </c>
      <c r="BM167" s="84" t="s">
        <v>321</v>
      </c>
    </row>
    <row r="168" spans="2:47" s="6" customFormat="1" ht="16.5" customHeight="1">
      <c r="B168" s="23"/>
      <c r="C168" s="24"/>
      <c r="D168" s="153" t="s">
        <v>128</v>
      </c>
      <c r="E168" s="24"/>
      <c r="F168" s="154" t="s">
        <v>320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128</v>
      </c>
      <c r="AU168" s="6" t="s">
        <v>77</v>
      </c>
    </row>
    <row r="169" spans="2:65" s="6" customFormat="1" ht="15.75" customHeight="1">
      <c r="B169" s="23"/>
      <c r="C169" s="155" t="s">
        <v>322</v>
      </c>
      <c r="D169" s="155" t="s">
        <v>169</v>
      </c>
      <c r="E169" s="156" t="s">
        <v>323</v>
      </c>
      <c r="F169" s="157" t="s">
        <v>324</v>
      </c>
      <c r="G169" s="158" t="s">
        <v>125</v>
      </c>
      <c r="H169" s="159">
        <v>30</v>
      </c>
      <c r="I169" s="160"/>
      <c r="J169" s="161">
        <f>ROUND($I$169*$H$169,2)</f>
        <v>0</v>
      </c>
      <c r="K169" s="157"/>
      <c r="L169" s="162"/>
      <c r="M169" s="163"/>
      <c r="N169" s="164" t="s">
        <v>42</v>
      </c>
      <c r="O169" s="24"/>
      <c r="P169" s="150">
        <f>$O$169*$H$169</f>
        <v>0</v>
      </c>
      <c r="Q169" s="150">
        <v>0</v>
      </c>
      <c r="R169" s="150">
        <f>$Q$169*$H$169</f>
        <v>0</v>
      </c>
      <c r="S169" s="150">
        <v>0</v>
      </c>
      <c r="T169" s="151">
        <f>$S$169*$H$169</f>
        <v>0</v>
      </c>
      <c r="AR169" s="84" t="s">
        <v>282</v>
      </c>
      <c r="AT169" s="84" t="s">
        <v>169</v>
      </c>
      <c r="AU169" s="84" t="s">
        <v>77</v>
      </c>
      <c r="AY169" s="6" t="s">
        <v>110</v>
      </c>
      <c r="BE169" s="152">
        <f>IF($N$169="základní",$J$169,0)</f>
        <v>0</v>
      </c>
      <c r="BF169" s="152">
        <f>IF($N$169="snížená",$J$169,0)</f>
        <v>0</v>
      </c>
      <c r="BG169" s="152">
        <f>IF($N$169="zákl. přenesená",$J$169,0)</f>
        <v>0</v>
      </c>
      <c r="BH169" s="152">
        <f>IF($N$169="sníž. přenesená",$J$169,0)</f>
        <v>0</v>
      </c>
      <c r="BI169" s="152">
        <f>IF($N$169="nulová",$J$169,0)</f>
        <v>0</v>
      </c>
      <c r="BJ169" s="84" t="s">
        <v>21</v>
      </c>
      <c r="BK169" s="152">
        <f>ROUND($I$169*$H$169,2)</f>
        <v>0</v>
      </c>
      <c r="BL169" s="84" t="s">
        <v>178</v>
      </c>
      <c r="BM169" s="84" t="s">
        <v>325</v>
      </c>
    </row>
    <row r="170" spans="2:47" s="6" customFormat="1" ht="16.5" customHeight="1">
      <c r="B170" s="23"/>
      <c r="C170" s="24"/>
      <c r="D170" s="153" t="s">
        <v>128</v>
      </c>
      <c r="E170" s="24"/>
      <c r="F170" s="154" t="s">
        <v>324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128</v>
      </c>
      <c r="AU170" s="6" t="s">
        <v>77</v>
      </c>
    </row>
    <row r="171" spans="2:65" s="6" customFormat="1" ht="15.75" customHeight="1">
      <c r="B171" s="23"/>
      <c r="C171" s="155" t="s">
        <v>326</v>
      </c>
      <c r="D171" s="155" t="s">
        <v>169</v>
      </c>
      <c r="E171" s="156" t="s">
        <v>327</v>
      </c>
      <c r="F171" s="157" t="s">
        <v>328</v>
      </c>
      <c r="G171" s="158" t="s">
        <v>125</v>
      </c>
      <c r="H171" s="159">
        <v>60</v>
      </c>
      <c r="I171" s="160"/>
      <c r="J171" s="161">
        <f>ROUND($I$171*$H$171,2)</f>
        <v>0</v>
      </c>
      <c r="K171" s="157"/>
      <c r="L171" s="162"/>
      <c r="M171" s="163"/>
      <c r="N171" s="164" t="s">
        <v>42</v>
      </c>
      <c r="O171" s="24"/>
      <c r="P171" s="150">
        <f>$O$171*$H$171</f>
        <v>0</v>
      </c>
      <c r="Q171" s="150">
        <v>0</v>
      </c>
      <c r="R171" s="150">
        <f>$Q$171*$H$171</f>
        <v>0</v>
      </c>
      <c r="S171" s="150">
        <v>0</v>
      </c>
      <c r="T171" s="151">
        <f>$S$171*$H$171</f>
        <v>0</v>
      </c>
      <c r="AR171" s="84" t="s">
        <v>282</v>
      </c>
      <c r="AT171" s="84" t="s">
        <v>169</v>
      </c>
      <c r="AU171" s="84" t="s">
        <v>77</v>
      </c>
      <c r="AY171" s="6" t="s">
        <v>110</v>
      </c>
      <c r="BE171" s="152">
        <f>IF($N$171="základní",$J$171,0)</f>
        <v>0</v>
      </c>
      <c r="BF171" s="152">
        <f>IF($N$171="snížená",$J$171,0)</f>
        <v>0</v>
      </c>
      <c r="BG171" s="152">
        <f>IF($N$171="zákl. přenesená",$J$171,0)</f>
        <v>0</v>
      </c>
      <c r="BH171" s="152">
        <f>IF($N$171="sníž. přenesená",$J$171,0)</f>
        <v>0</v>
      </c>
      <c r="BI171" s="152">
        <f>IF($N$171="nulová",$J$171,0)</f>
        <v>0</v>
      </c>
      <c r="BJ171" s="84" t="s">
        <v>21</v>
      </c>
      <c r="BK171" s="152">
        <f>ROUND($I$171*$H$171,2)</f>
        <v>0</v>
      </c>
      <c r="BL171" s="84" t="s">
        <v>178</v>
      </c>
      <c r="BM171" s="84" t="s">
        <v>329</v>
      </c>
    </row>
    <row r="172" spans="2:47" s="6" customFormat="1" ht="16.5" customHeight="1">
      <c r="B172" s="23"/>
      <c r="C172" s="24"/>
      <c r="D172" s="153" t="s">
        <v>128</v>
      </c>
      <c r="E172" s="24"/>
      <c r="F172" s="154" t="s">
        <v>328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128</v>
      </c>
      <c r="AU172" s="6" t="s">
        <v>77</v>
      </c>
    </row>
    <row r="173" spans="2:65" s="6" customFormat="1" ht="15.75" customHeight="1">
      <c r="B173" s="23"/>
      <c r="C173" s="155" t="s">
        <v>330</v>
      </c>
      <c r="D173" s="155" t="s">
        <v>169</v>
      </c>
      <c r="E173" s="156" t="s">
        <v>331</v>
      </c>
      <c r="F173" s="157" t="s">
        <v>332</v>
      </c>
      <c r="G173" s="158" t="s">
        <v>189</v>
      </c>
      <c r="H173" s="159">
        <v>92.644</v>
      </c>
      <c r="I173" s="160"/>
      <c r="J173" s="161">
        <f>ROUND($I$173*$H$173,2)</f>
        <v>0</v>
      </c>
      <c r="K173" s="157"/>
      <c r="L173" s="162"/>
      <c r="M173" s="163"/>
      <c r="N173" s="164" t="s">
        <v>42</v>
      </c>
      <c r="O173" s="24"/>
      <c r="P173" s="150">
        <f>$O$173*$H$173</f>
        <v>0</v>
      </c>
      <c r="Q173" s="150">
        <v>0</v>
      </c>
      <c r="R173" s="150">
        <f>$Q$173*$H$173</f>
        <v>0</v>
      </c>
      <c r="S173" s="150">
        <v>0</v>
      </c>
      <c r="T173" s="151">
        <f>$S$173*$H$173</f>
        <v>0</v>
      </c>
      <c r="AR173" s="84" t="s">
        <v>282</v>
      </c>
      <c r="AT173" s="84" t="s">
        <v>169</v>
      </c>
      <c r="AU173" s="84" t="s">
        <v>77</v>
      </c>
      <c r="AY173" s="6" t="s">
        <v>110</v>
      </c>
      <c r="BE173" s="152">
        <f>IF($N$173="základní",$J$173,0)</f>
        <v>0</v>
      </c>
      <c r="BF173" s="152">
        <f>IF($N$173="snížená",$J$173,0)</f>
        <v>0</v>
      </c>
      <c r="BG173" s="152">
        <f>IF($N$173="zákl. přenesená",$J$173,0)</f>
        <v>0</v>
      </c>
      <c r="BH173" s="152">
        <f>IF($N$173="sníž. přenesená",$J$173,0)</f>
        <v>0</v>
      </c>
      <c r="BI173" s="152">
        <f>IF($N$173="nulová",$J$173,0)</f>
        <v>0</v>
      </c>
      <c r="BJ173" s="84" t="s">
        <v>21</v>
      </c>
      <c r="BK173" s="152">
        <f>ROUND($I$173*$H$173,2)</f>
        <v>0</v>
      </c>
      <c r="BL173" s="84" t="s">
        <v>178</v>
      </c>
      <c r="BM173" s="84" t="s">
        <v>333</v>
      </c>
    </row>
    <row r="174" spans="2:47" s="6" customFormat="1" ht="16.5" customHeight="1">
      <c r="B174" s="23"/>
      <c r="C174" s="24"/>
      <c r="D174" s="153" t="s">
        <v>128</v>
      </c>
      <c r="E174" s="24"/>
      <c r="F174" s="154" t="s">
        <v>332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128</v>
      </c>
      <c r="AU174" s="6" t="s">
        <v>77</v>
      </c>
    </row>
    <row r="175" spans="2:51" s="6" customFormat="1" ht="15.75" customHeight="1">
      <c r="B175" s="165"/>
      <c r="C175" s="166"/>
      <c r="D175" s="167" t="s">
        <v>284</v>
      </c>
      <c r="E175" s="166"/>
      <c r="F175" s="168" t="s">
        <v>334</v>
      </c>
      <c r="G175" s="166"/>
      <c r="H175" s="169">
        <v>92.644</v>
      </c>
      <c r="J175" s="166"/>
      <c r="K175" s="166"/>
      <c r="L175" s="170"/>
      <c r="M175" s="171"/>
      <c r="N175" s="166"/>
      <c r="O175" s="166"/>
      <c r="P175" s="166"/>
      <c r="Q175" s="166"/>
      <c r="R175" s="166"/>
      <c r="S175" s="166"/>
      <c r="T175" s="172"/>
      <c r="AT175" s="173" t="s">
        <v>284</v>
      </c>
      <c r="AU175" s="173" t="s">
        <v>77</v>
      </c>
      <c r="AV175" s="173" t="s">
        <v>77</v>
      </c>
      <c r="AW175" s="173" t="s">
        <v>71</v>
      </c>
      <c r="AX175" s="173" t="s">
        <v>21</v>
      </c>
      <c r="AY175" s="173" t="s">
        <v>110</v>
      </c>
    </row>
    <row r="176" spans="2:65" s="6" customFormat="1" ht="15.75" customHeight="1">
      <c r="B176" s="23"/>
      <c r="C176" s="155" t="s">
        <v>335</v>
      </c>
      <c r="D176" s="155" t="s">
        <v>169</v>
      </c>
      <c r="E176" s="156" t="s">
        <v>336</v>
      </c>
      <c r="F176" s="157" t="s">
        <v>337</v>
      </c>
      <c r="G176" s="158" t="s">
        <v>189</v>
      </c>
      <c r="H176" s="159">
        <v>8.374</v>
      </c>
      <c r="I176" s="160"/>
      <c r="J176" s="161">
        <f>ROUND($I$176*$H$176,2)</f>
        <v>0</v>
      </c>
      <c r="K176" s="157"/>
      <c r="L176" s="162"/>
      <c r="M176" s="163"/>
      <c r="N176" s="164" t="s">
        <v>42</v>
      </c>
      <c r="O176" s="24"/>
      <c r="P176" s="150">
        <f>$O$176*$H$176</f>
        <v>0</v>
      </c>
      <c r="Q176" s="150">
        <v>0</v>
      </c>
      <c r="R176" s="150">
        <f>$Q$176*$H$176</f>
        <v>0</v>
      </c>
      <c r="S176" s="150">
        <v>0</v>
      </c>
      <c r="T176" s="151">
        <f>$S$176*$H$176</f>
        <v>0</v>
      </c>
      <c r="AR176" s="84" t="s">
        <v>282</v>
      </c>
      <c r="AT176" s="84" t="s">
        <v>169</v>
      </c>
      <c r="AU176" s="84" t="s">
        <v>77</v>
      </c>
      <c r="AY176" s="6" t="s">
        <v>110</v>
      </c>
      <c r="BE176" s="152">
        <f>IF($N$176="základní",$J$176,0)</f>
        <v>0</v>
      </c>
      <c r="BF176" s="152">
        <f>IF($N$176="snížená",$J$176,0)</f>
        <v>0</v>
      </c>
      <c r="BG176" s="152">
        <f>IF($N$176="zákl. přenesená",$J$176,0)</f>
        <v>0</v>
      </c>
      <c r="BH176" s="152">
        <f>IF($N$176="sníž. přenesená",$J$176,0)</f>
        <v>0</v>
      </c>
      <c r="BI176" s="152">
        <f>IF($N$176="nulová",$J$176,0)</f>
        <v>0</v>
      </c>
      <c r="BJ176" s="84" t="s">
        <v>21</v>
      </c>
      <c r="BK176" s="152">
        <f>ROUND($I$176*$H$176,2)</f>
        <v>0</v>
      </c>
      <c r="BL176" s="84" t="s">
        <v>178</v>
      </c>
      <c r="BM176" s="84" t="s">
        <v>338</v>
      </c>
    </row>
    <row r="177" spans="2:47" s="6" customFormat="1" ht="16.5" customHeight="1">
      <c r="B177" s="23"/>
      <c r="C177" s="24"/>
      <c r="D177" s="153" t="s">
        <v>128</v>
      </c>
      <c r="E177" s="24"/>
      <c r="F177" s="154" t="s">
        <v>337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128</v>
      </c>
      <c r="AU177" s="6" t="s">
        <v>77</v>
      </c>
    </row>
    <row r="178" spans="2:51" s="6" customFormat="1" ht="15.75" customHeight="1">
      <c r="B178" s="165"/>
      <c r="C178" s="166"/>
      <c r="D178" s="167" t="s">
        <v>284</v>
      </c>
      <c r="E178" s="166"/>
      <c r="F178" s="168" t="s">
        <v>339</v>
      </c>
      <c r="G178" s="166"/>
      <c r="H178" s="169">
        <v>8.374</v>
      </c>
      <c r="J178" s="166"/>
      <c r="K178" s="166"/>
      <c r="L178" s="170"/>
      <c r="M178" s="171"/>
      <c r="N178" s="166"/>
      <c r="O178" s="166"/>
      <c r="P178" s="166"/>
      <c r="Q178" s="166"/>
      <c r="R178" s="166"/>
      <c r="S178" s="166"/>
      <c r="T178" s="172"/>
      <c r="AT178" s="173" t="s">
        <v>284</v>
      </c>
      <c r="AU178" s="173" t="s">
        <v>77</v>
      </c>
      <c r="AV178" s="173" t="s">
        <v>77</v>
      </c>
      <c r="AW178" s="173" t="s">
        <v>71</v>
      </c>
      <c r="AX178" s="173" t="s">
        <v>21</v>
      </c>
      <c r="AY178" s="173" t="s">
        <v>110</v>
      </c>
    </row>
    <row r="179" spans="2:65" s="6" customFormat="1" ht="15.75" customHeight="1">
      <c r="B179" s="23"/>
      <c r="C179" s="155" t="s">
        <v>340</v>
      </c>
      <c r="D179" s="155" t="s">
        <v>169</v>
      </c>
      <c r="E179" s="156" t="s">
        <v>341</v>
      </c>
      <c r="F179" s="157" t="s">
        <v>342</v>
      </c>
      <c r="G179" s="158" t="s">
        <v>125</v>
      </c>
      <c r="H179" s="159">
        <v>41</v>
      </c>
      <c r="I179" s="160"/>
      <c r="J179" s="161">
        <f>ROUND($I$179*$H$179,2)</f>
        <v>0</v>
      </c>
      <c r="K179" s="157"/>
      <c r="L179" s="162"/>
      <c r="M179" s="163"/>
      <c r="N179" s="164" t="s">
        <v>42</v>
      </c>
      <c r="O179" s="24"/>
      <c r="P179" s="150">
        <f>$O$179*$H$179</f>
        <v>0</v>
      </c>
      <c r="Q179" s="150">
        <v>0</v>
      </c>
      <c r="R179" s="150">
        <f>$Q$179*$H$179</f>
        <v>0</v>
      </c>
      <c r="S179" s="150">
        <v>0</v>
      </c>
      <c r="T179" s="151">
        <f>$S$179*$H$179</f>
        <v>0</v>
      </c>
      <c r="AR179" s="84" t="s">
        <v>282</v>
      </c>
      <c r="AT179" s="84" t="s">
        <v>169</v>
      </c>
      <c r="AU179" s="84" t="s">
        <v>77</v>
      </c>
      <c r="AY179" s="6" t="s">
        <v>110</v>
      </c>
      <c r="BE179" s="152">
        <f>IF($N$179="základní",$J$179,0)</f>
        <v>0</v>
      </c>
      <c r="BF179" s="152">
        <f>IF($N$179="snížená",$J$179,0)</f>
        <v>0</v>
      </c>
      <c r="BG179" s="152">
        <f>IF($N$179="zákl. přenesená",$J$179,0)</f>
        <v>0</v>
      </c>
      <c r="BH179" s="152">
        <f>IF($N$179="sníž. přenesená",$J$179,0)</f>
        <v>0</v>
      </c>
      <c r="BI179" s="152">
        <f>IF($N$179="nulová",$J$179,0)</f>
        <v>0</v>
      </c>
      <c r="BJ179" s="84" t="s">
        <v>21</v>
      </c>
      <c r="BK179" s="152">
        <f>ROUND($I$179*$H$179,2)</f>
        <v>0</v>
      </c>
      <c r="BL179" s="84" t="s">
        <v>178</v>
      </c>
      <c r="BM179" s="84" t="s">
        <v>343</v>
      </c>
    </row>
    <row r="180" spans="2:47" s="6" customFormat="1" ht="16.5" customHeight="1">
      <c r="B180" s="23"/>
      <c r="C180" s="24"/>
      <c r="D180" s="153" t="s">
        <v>128</v>
      </c>
      <c r="E180" s="24"/>
      <c r="F180" s="154" t="s">
        <v>342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128</v>
      </c>
      <c r="AU180" s="6" t="s">
        <v>77</v>
      </c>
    </row>
    <row r="181" spans="2:65" s="6" customFormat="1" ht="15.75" customHeight="1">
      <c r="B181" s="23"/>
      <c r="C181" s="155" t="s">
        <v>344</v>
      </c>
      <c r="D181" s="155" t="s">
        <v>169</v>
      </c>
      <c r="E181" s="156" t="s">
        <v>345</v>
      </c>
      <c r="F181" s="157" t="s">
        <v>346</v>
      </c>
      <c r="G181" s="158" t="s">
        <v>125</v>
      </c>
      <c r="H181" s="159">
        <v>72</v>
      </c>
      <c r="I181" s="160"/>
      <c r="J181" s="161">
        <f>ROUND($I$181*$H$181,2)</f>
        <v>0</v>
      </c>
      <c r="K181" s="157"/>
      <c r="L181" s="162"/>
      <c r="M181" s="163"/>
      <c r="N181" s="164" t="s">
        <v>42</v>
      </c>
      <c r="O181" s="24"/>
      <c r="P181" s="150">
        <f>$O$181*$H$181</f>
        <v>0</v>
      </c>
      <c r="Q181" s="150">
        <v>0</v>
      </c>
      <c r="R181" s="150">
        <f>$Q$181*$H$181</f>
        <v>0</v>
      </c>
      <c r="S181" s="150">
        <v>0</v>
      </c>
      <c r="T181" s="151">
        <f>$S$181*$H$181</f>
        <v>0</v>
      </c>
      <c r="AR181" s="84" t="s">
        <v>282</v>
      </c>
      <c r="AT181" s="84" t="s">
        <v>169</v>
      </c>
      <c r="AU181" s="84" t="s">
        <v>77</v>
      </c>
      <c r="AY181" s="6" t="s">
        <v>110</v>
      </c>
      <c r="BE181" s="152">
        <f>IF($N$181="základní",$J$181,0)</f>
        <v>0</v>
      </c>
      <c r="BF181" s="152">
        <f>IF($N$181="snížená",$J$181,0)</f>
        <v>0</v>
      </c>
      <c r="BG181" s="152">
        <f>IF($N$181="zákl. přenesená",$J$181,0)</f>
        <v>0</v>
      </c>
      <c r="BH181" s="152">
        <f>IF($N$181="sníž. přenesená",$J$181,0)</f>
        <v>0</v>
      </c>
      <c r="BI181" s="152">
        <f>IF($N$181="nulová",$J$181,0)</f>
        <v>0</v>
      </c>
      <c r="BJ181" s="84" t="s">
        <v>21</v>
      </c>
      <c r="BK181" s="152">
        <f>ROUND($I$181*$H$181,2)</f>
        <v>0</v>
      </c>
      <c r="BL181" s="84" t="s">
        <v>178</v>
      </c>
      <c r="BM181" s="84" t="s">
        <v>347</v>
      </c>
    </row>
    <row r="182" spans="2:47" s="6" customFormat="1" ht="16.5" customHeight="1">
      <c r="B182" s="23"/>
      <c r="C182" s="24"/>
      <c r="D182" s="153" t="s">
        <v>128</v>
      </c>
      <c r="E182" s="24"/>
      <c r="F182" s="154" t="s">
        <v>346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128</v>
      </c>
      <c r="AU182" s="6" t="s">
        <v>77</v>
      </c>
    </row>
    <row r="183" spans="2:65" s="6" customFormat="1" ht="15.75" customHeight="1">
      <c r="B183" s="23"/>
      <c r="C183" s="155" t="s">
        <v>348</v>
      </c>
      <c r="D183" s="155" t="s">
        <v>169</v>
      </c>
      <c r="E183" s="156" t="s">
        <v>349</v>
      </c>
      <c r="F183" s="157" t="s">
        <v>350</v>
      </c>
      <c r="G183" s="158" t="s">
        <v>135</v>
      </c>
      <c r="H183" s="159">
        <v>1759.6</v>
      </c>
      <c r="I183" s="160"/>
      <c r="J183" s="161">
        <f>ROUND($I$183*$H$183,2)</f>
        <v>0</v>
      </c>
      <c r="K183" s="157"/>
      <c r="L183" s="162"/>
      <c r="M183" s="163"/>
      <c r="N183" s="164" t="s">
        <v>42</v>
      </c>
      <c r="O183" s="24"/>
      <c r="P183" s="150">
        <f>$O$183*$H$183</f>
        <v>0</v>
      </c>
      <c r="Q183" s="150">
        <v>0.00168</v>
      </c>
      <c r="R183" s="150">
        <f>$Q$183*$H$183</f>
        <v>2.956128</v>
      </c>
      <c r="S183" s="150">
        <v>0</v>
      </c>
      <c r="T183" s="151">
        <f>$S$183*$H$183</f>
        <v>0</v>
      </c>
      <c r="AR183" s="84" t="s">
        <v>267</v>
      </c>
      <c r="AT183" s="84" t="s">
        <v>169</v>
      </c>
      <c r="AU183" s="84" t="s">
        <v>77</v>
      </c>
      <c r="AY183" s="6" t="s">
        <v>110</v>
      </c>
      <c r="BE183" s="152">
        <f>IF($N$183="základní",$J$183,0)</f>
        <v>0</v>
      </c>
      <c r="BF183" s="152">
        <f>IF($N$183="snížená",$J$183,0)</f>
        <v>0</v>
      </c>
      <c r="BG183" s="152">
        <f>IF($N$183="zákl. přenesená",$J$183,0)</f>
        <v>0</v>
      </c>
      <c r="BH183" s="152">
        <f>IF($N$183="sníž. přenesená",$J$183,0)</f>
        <v>0</v>
      </c>
      <c r="BI183" s="152">
        <f>IF($N$183="nulová",$J$183,0)</f>
        <v>0</v>
      </c>
      <c r="BJ183" s="84" t="s">
        <v>21</v>
      </c>
      <c r="BK183" s="152">
        <f>ROUND($I$183*$H$183,2)</f>
        <v>0</v>
      </c>
      <c r="BL183" s="84" t="s">
        <v>122</v>
      </c>
      <c r="BM183" s="84" t="s">
        <v>351</v>
      </c>
    </row>
    <row r="184" spans="2:47" s="6" customFormat="1" ht="16.5" customHeight="1">
      <c r="B184" s="23"/>
      <c r="C184" s="24"/>
      <c r="D184" s="153" t="s">
        <v>128</v>
      </c>
      <c r="E184" s="24"/>
      <c r="F184" s="154" t="s">
        <v>352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128</v>
      </c>
      <c r="AU184" s="6" t="s">
        <v>77</v>
      </c>
    </row>
    <row r="185" spans="2:51" s="6" customFormat="1" ht="15.75" customHeight="1">
      <c r="B185" s="165"/>
      <c r="C185" s="166"/>
      <c r="D185" s="167" t="s">
        <v>284</v>
      </c>
      <c r="E185" s="166"/>
      <c r="F185" s="168" t="s">
        <v>353</v>
      </c>
      <c r="G185" s="166"/>
      <c r="H185" s="169">
        <v>1759.6</v>
      </c>
      <c r="J185" s="166"/>
      <c r="K185" s="166"/>
      <c r="L185" s="170"/>
      <c r="M185" s="174"/>
      <c r="N185" s="175"/>
      <c r="O185" s="175"/>
      <c r="P185" s="175"/>
      <c r="Q185" s="175"/>
      <c r="R185" s="175"/>
      <c r="S185" s="175"/>
      <c r="T185" s="176"/>
      <c r="AT185" s="173" t="s">
        <v>284</v>
      </c>
      <c r="AU185" s="173" t="s">
        <v>77</v>
      </c>
      <c r="AV185" s="173" t="s">
        <v>77</v>
      </c>
      <c r="AW185" s="173" t="s">
        <v>71</v>
      </c>
      <c r="AX185" s="173" t="s">
        <v>21</v>
      </c>
      <c r="AY185" s="173" t="s">
        <v>110</v>
      </c>
    </row>
    <row r="186" spans="2:12" s="6" customFormat="1" ht="7.5" customHeight="1">
      <c r="B186" s="38"/>
      <c r="C186" s="39"/>
      <c r="D186" s="39"/>
      <c r="E186" s="39"/>
      <c r="F186" s="39"/>
      <c r="G186" s="39"/>
      <c r="H186" s="39"/>
      <c r="I186" s="96"/>
      <c r="J186" s="39"/>
      <c r="K186" s="39"/>
      <c r="L186" s="43"/>
    </row>
    <row r="187" s="2" customFormat="1" ht="14.25" customHeight="1"/>
  </sheetData>
  <sheetProtection password="CC35" sheet="1" objects="1" scenarios="1" formatColumns="0" formatRows="0" sort="0" autoFilter="0"/>
  <autoFilter ref="C79:K79"/>
  <mergeCells count="6">
    <mergeCell ref="G1:H1"/>
    <mergeCell ref="L2:V2"/>
    <mergeCell ref="E7:H7"/>
    <mergeCell ref="E22:H22"/>
    <mergeCell ref="E43:H43"/>
    <mergeCell ref="E72:H72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208"/>
    </row>
    <row r="3" spans="2:11" s="211" customFormat="1" ht="45" customHeight="1">
      <c r="B3" s="209"/>
      <c r="C3" s="302" t="s">
        <v>361</v>
      </c>
      <c r="D3" s="302"/>
      <c r="E3" s="302"/>
      <c r="F3" s="302"/>
      <c r="G3" s="302"/>
      <c r="H3" s="302"/>
      <c r="I3" s="302"/>
      <c r="J3" s="302"/>
      <c r="K3" s="210"/>
    </row>
    <row r="4" spans="2:11" ht="25.5" customHeight="1">
      <c r="B4" s="212"/>
      <c r="C4" s="307" t="s">
        <v>362</v>
      </c>
      <c r="D4" s="307"/>
      <c r="E4" s="307"/>
      <c r="F4" s="307"/>
      <c r="G4" s="307"/>
      <c r="H4" s="307"/>
      <c r="I4" s="307"/>
      <c r="J4" s="307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04" t="s">
        <v>363</v>
      </c>
      <c r="D6" s="304"/>
      <c r="E6" s="304"/>
      <c r="F6" s="304"/>
      <c r="G6" s="304"/>
      <c r="H6" s="304"/>
      <c r="I6" s="304"/>
      <c r="J6" s="304"/>
      <c r="K6" s="213"/>
    </row>
    <row r="7" spans="2:11" ht="15" customHeight="1">
      <c r="B7" s="216"/>
      <c r="C7" s="304" t="s">
        <v>364</v>
      </c>
      <c r="D7" s="304"/>
      <c r="E7" s="304"/>
      <c r="F7" s="304"/>
      <c r="G7" s="304"/>
      <c r="H7" s="304"/>
      <c r="I7" s="304"/>
      <c r="J7" s="304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04" t="s">
        <v>365</v>
      </c>
      <c r="D9" s="304"/>
      <c r="E9" s="304"/>
      <c r="F9" s="304"/>
      <c r="G9" s="304"/>
      <c r="H9" s="304"/>
      <c r="I9" s="304"/>
      <c r="J9" s="304"/>
      <c r="K9" s="213"/>
    </row>
    <row r="10" spans="2:11" ht="15" customHeight="1">
      <c r="B10" s="216"/>
      <c r="C10" s="215"/>
      <c r="D10" s="304" t="s">
        <v>366</v>
      </c>
      <c r="E10" s="304"/>
      <c r="F10" s="304"/>
      <c r="G10" s="304"/>
      <c r="H10" s="304"/>
      <c r="I10" s="304"/>
      <c r="J10" s="304"/>
      <c r="K10" s="213"/>
    </row>
    <row r="11" spans="2:11" ht="15" customHeight="1">
      <c r="B11" s="216"/>
      <c r="C11" s="217"/>
      <c r="D11" s="304" t="s">
        <v>367</v>
      </c>
      <c r="E11" s="304"/>
      <c r="F11" s="304"/>
      <c r="G11" s="304"/>
      <c r="H11" s="304"/>
      <c r="I11" s="304"/>
      <c r="J11" s="304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04" t="s">
        <v>368</v>
      </c>
      <c r="E13" s="304"/>
      <c r="F13" s="304"/>
      <c r="G13" s="304"/>
      <c r="H13" s="304"/>
      <c r="I13" s="304"/>
      <c r="J13" s="304"/>
      <c r="K13" s="213"/>
    </row>
    <row r="14" spans="2:11" ht="15" customHeight="1">
      <c r="B14" s="216"/>
      <c r="C14" s="217"/>
      <c r="D14" s="304" t="s">
        <v>369</v>
      </c>
      <c r="E14" s="304"/>
      <c r="F14" s="304"/>
      <c r="G14" s="304"/>
      <c r="H14" s="304"/>
      <c r="I14" s="304"/>
      <c r="J14" s="304"/>
      <c r="K14" s="213"/>
    </row>
    <row r="15" spans="2:11" ht="15" customHeight="1">
      <c r="B15" s="216"/>
      <c r="C15" s="217"/>
      <c r="D15" s="304" t="s">
        <v>370</v>
      </c>
      <c r="E15" s="304"/>
      <c r="F15" s="304"/>
      <c r="G15" s="304"/>
      <c r="H15" s="304"/>
      <c r="I15" s="304"/>
      <c r="J15" s="304"/>
      <c r="K15" s="213"/>
    </row>
    <row r="16" spans="2:11" ht="15" customHeight="1">
      <c r="B16" s="216"/>
      <c r="C16" s="217"/>
      <c r="D16" s="217"/>
      <c r="E16" s="218" t="s">
        <v>74</v>
      </c>
      <c r="F16" s="304" t="s">
        <v>371</v>
      </c>
      <c r="G16" s="304"/>
      <c r="H16" s="304"/>
      <c r="I16" s="304"/>
      <c r="J16" s="304"/>
      <c r="K16" s="213"/>
    </row>
    <row r="17" spans="2:11" ht="15" customHeight="1">
      <c r="B17" s="216"/>
      <c r="C17" s="217"/>
      <c r="D17" s="217"/>
      <c r="E17" s="218" t="s">
        <v>372</v>
      </c>
      <c r="F17" s="304" t="s">
        <v>373</v>
      </c>
      <c r="G17" s="304"/>
      <c r="H17" s="304"/>
      <c r="I17" s="304"/>
      <c r="J17" s="304"/>
      <c r="K17" s="213"/>
    </row>
    <row r="18" spans="2:11" ht="15" customHeight="1">
      <c r="B18" s="216"/>
      <c r="C18" s="217"/>
      <c r="D18" s="217"/>
      <c r="E18" s="218" t="s">
        <v>374</v>
      </c>
      <c r="F18" s="304" t="s">
        <v>375</v>
      </c>
      <c r="G18" s="304"/>
      <c r="H18" s="304"/>
      <c r="I18" s="304"/>
      <c r="J18" s="304"/>
      <c r="K18" s="213"/>
    </row>
    <row r="19" spans="2:11" ht="15" customHeight="1">
      <c r="B19" s="216"/>
      <c r="C19" s="217"/>
      <c r="D19" s="217"/>
      <c r="E19" s="218" t="s">
        <v>376</v>
      </c>
      <c r="F19" s="304" t="s">
        <v>377</v>
      </c>
      <c r="G19" s="304"/>
      <c r="H19" s="304"/>
      <c r="I19" s="304"/>
      <c r="J19" s="304"/>
      <c r="K19" s="213"/>
    </row>
    <row r="20" spans="2:11" ht="15" customHeight="1">
      <c r="B20" s="216"/>
      <c r="C20" s="217"/>
      <c r="D20" s="217"/>
      <c r="E20" s="218" t="s">
        <v>378</v>
      </c>
      <c r="F20" s="304" t="s">
        <v>379</v>
      </c>
      <c r="G20" s="304"/>
      <c r="H20" s="304"/>
      <c r="I20" s="304"/>
      <c r="J20" s="304"/>
      <c r="K20" s="213"/>
    </row>
    <row r="21" spans="2:11" ht="15" customHeight="1">
      <c r="B21" s="216"/>
      <c r="C21" s="217"/>
      <c r="D21" s="217"/>
      <c r="E21" s="218" t="s">
        <v>380</v>
      </c>
      <c r="F21" s="304" t="s">
        <v>381</v>
      </c>
      <c r="G21" s="304"/>
      <c r="H21" s="304"/>
      <c r="I21" s="304"/>
      <c r="J21" s="304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04" t="s">
        <v>382</v>
      </c>
      <c r="D23" s="304"/>
      <c r="E23" s="304"/>
      <c r="F23" s="304"/>
      <c r="G23" s="304"/>
      <c r="H23" s="304"/>
      <c r="I23" s="304"/>
      <c r="J23" s="304"/>
      <c r="K23" s="213"/>
    </row>
    <row r="24" spans="2:11" ht="15" customHeight="1">
      <c r="B24" s="216"/>
      <c r="C24" s="304" t="s">
        <v>383</v>
      </c>
      <c r="D24" s="304"/>
      <c r="E24" s="304"/>
      <c r="F24" s="304"/>
      <c r="G24" s="304"/>
      <c r="H24" s="304"/>
      <c r="I24" s="304"/>
      <c r="J24" s="304"/>
      <c r="K24" s="213"/>
    </row>
    <row r="25" spans="2:11" ht="15" customHeight="1">
      <c r="B25" s="216"/>
      <c r="C25" s="215"/>
      <c r="D25" s="304" t="s">
        <v>384</v>
      </c>
      <c r="E25" s="304"/>
      <c r="F25" s="304"/>
      <c r="G25" s="304"/>
      <c r="H25" s="304"/>
      <c r="I25" s="304"/>
      <c r="J25" s="304"/>
      <c r="K25" s="213"/>
    </row>
    <row r="26" spans="2:11" ht="15" customHeight="1">
      <c r="B26" s="216"/>
      <c r="C26" s="217"/>
      <c r="D26" s="304" t="s">
        <v>385</v>
      </c>
      <c r="E26" s="304"/>
      <c r="F26" s="304"/>
      <c r="G26" s="304"/>
      <c r="H26" s="304"/>
      <c r="I26" s="304"/>
      <c r="J26" s="304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04" t="s">
        <v>386</v>
      </c>
      <c r="E28" s="304"/>
      <c r="F28" s="304"/>
      <c r="G28" s="304"/>
      <c r="H28" s="304"/>
      <c r="I28" s="304"/>
      <c r="J28" s="304"/>
      <c r="K28" s="213"/>
    </row>
    <row r="29" spans="2:11" ht="15" customHeight="1">
      <c r="B29" s="216"/>
      <c r="C29" s="217"/>
      <c r="D29" s="304" t="s">
        <v>387</v>
      </c>
      <c r="E29" s="304"/>
      <c r="F29" s="304"/>
      <c r="G29" s="304"/>
      <c r="H29" s="304"/>
      <c r="I29" s="304"/>
      <c r="J29" s="304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04" t="s">
        <v>388</v>
      </c>
      <c r="E31" s="304"/>
      <c r="F31" s="304"/>
      <c r="G31" s="304"/>
      <c r="H31" s="304"/>
      <c r="I31" s="304"/>
      <c r="J31" s="304"/>
      <c r="K31" s="213"/>
    </row>
    <row r="32" spans="2:11" ht="15" customHeight="1">
      <c r="B32" s="216"/>
      <c r="C32" s="217"/>
      <c r="D32" s="304" t="s">
        <v>389</v>
      </c>
      <c r="E32" s="304"/>
      <c r="F32" s="304"/>
      <c r="G32" s="304"/>
      <c r="H32" s="304"/>
      <c r="I32" s="304"/>
      <c r="J32" s="304"/>
      <c r="K32" s="213"/>
    </row>
    <row r="33" spans="2:11" ht="15" customHeight="1">
      <c r="B33" s="216"/>
      <c r="C33" s="217"/>
      <c r="D33" s="304" t="s">
        <v>390</v>
      </c>
      <c r="E33" s="304"/>
      <c r="F33" s="304"/>
      <c r="G33" s="304"/>
      <c r="H33" s="304"/>
      <c r="I33" s="304"/>
      <c r="J33" s="304"/>
      <c r="K33" s="213"/>
    </row>
    <row r="34" spans="2:11" ht="15" customHeight="1">
      <c r="B34" s="216"/>
      <c r="C34" s="217"/>
      <c r="D34" s="215"/>
      <c r="E34" s="219" t="s">
        <v>95</v>
      </c>
      <c r="F34" s="215"/>
      <c r="G34" s="304" t="s">
        <v>391</v>
      </c>
      <c r="H34" s="304"/>
      <c r="I34" s="304"/>
      <c r="J34" s="304"/>
      <c r="K34" s="213"/>
    </row>
    <row r="35" spans="2:11" ht="30.75" customHeight="1">
      <c r="B35" s="216"/>
      <c r="C35" s="217"/>
      <c r="D35" s="215"/>
      <c r="E35" s="219" t="s">
        <v>392</v>
      </c>
      <c r="F35" s="215"/>
      <c r="G35" s="304" t="s">
        <v>393</v>
      </c>
      <c r="H35" s="304"/>
      <c r="I35" s="304"/>
      <c r="J35" s="304"/>
      <c r="K35" s="213"/>
    </row>
    <row r="36" spans="2:11" ht="15" customHeight="1">
      <c r="B36" s="216"/>
      <c r="C36" s="217"/>
      <c r="D36" s="215"/>
      <c r="E36" s="219" t="s">
        <v>52</v>
      </c>
      <c r="F36" s="215"/>
      <c r="G36" s="304" t="s">
        <v>394</v>
      </c>
      <c r="H36" s="304"/>
      <c r="I36" s="304"/>
      <c r="J36" s="304"/>
      <c r="K36" s="213"/>
    </row>
    <row r="37" spans="2:11" ht="15" customHeight="1">
      <c r="B37" s="216"/>
      <c r="C37" s="217"/>
      <c r="D37" s="215"/>
      <c r="E37" s="219" t="s">
        <v>96</v>
      </c>
      <c r="F37" s="215"/>
      <c r="G37" s="304" t="s">
        <v>395</v>
      </c>
      <c r="H37" s="304"/>
      <c r="I37" s="304"/>
      <c r="J37" s="304"/>
      <c r="K37" s="213"/>
    </row>
    <row r="38" spans="2:11" ht="15" customHeight="1">
      <c r="B38" s="216"/>
      <c r="C38" s="217"/>
      <c r="D38" s="215"/>
      <c r="E38" s="219" t="s">
        <v>97</v>
      </c>
      <c r="F38" s="215"/>
      <c r="G38" s="304" t="s">
        <v>396</v>
      </c>
      <c r="H38" s="304"/>
      <c r="I38" s="304"/>
      <c r="J38" s="304"/>
      <c r="K38" s="213"/>
    </row>
    <row r="39" spans="2:11" ht="15" customHeight="1">
      <c r="B39" s="216"/>
      <c r="C39" s="217"/>
      <c r="D39" s="215"/>
      <c r="E39" s="219" t="s">
        <v>98</v>
      </c>
      <c r="F39" s="215"/>
      <c r="G39" s="304" t="s">
        <v>397</v>
      </c>
      <c r="H39" s="304"/>
      <c r="I39" s="304"/>
      <c r="J39" s="304"/>
      <c r="K39" s="213"/>
    </row>
    <row r="40" spans="2:11" ht="15" customHeight="1">
      <c r="B40" s="216"/>
      <c r="C40" s="217"/>
      <c r="D40" s="215"/>
      <c r="E40" s="219" t="s">
        <v>398</v>
      </c>
      <c r="F40" s="215"/>
      <c r="G40" s="304" t="s">
        <v>399</v>
      </c>
      <c r="H40" s="304"/>
      <c r="I40" s="304"/>
      <c r="J40" s="304"/>
      <c r="K40" s="213"/>
    </row>
    <row r="41" spans="2:11" ht="15" customHeight="1">
      <c r="B41" s="216"/>
      <c r="C41" s="217"/>
      <c r="D41" s="215"/>
      <c r="E41" s="219"/>
      <c r="F41" s="215"/>
      <c r="G41" s="304" t="s">
        <v>400</v>
      </c>
      <c r="H41" s="304"/>
      <c r="I41" s="304"/>
      <c r="J41" s="304"/>
      <c r="K41" s="213"/>
    </row>
    <row r="42" spans="2:11" ht="15" customHeight="1">
      <c r="B42" s="216"/>
      <c r="C42" s="217"/>
      <c r="D42" s="215"/>
      <c r="E42" s="219" t="s">
        <v>401</v>
      </c>
      <c r="F42" s="215"/>
      <c r="G42" s="304" t="s">
        <v>402</v>
      </c>
      <c r="H42" s="304"/>
      <c r="I42" s="304"/>
      <c r="J42" s="304"/>
      <c r="K42" s="213"/>
    </row>
    <row r="43" spans="2:11" ht="15" customHeight="1">
      <c r="B43" s="216"/>
      <c r="C43" s="217"/>
      <c r="D43" s="215"/>
      <c r="E43" s="219" t="s">
        <v>101</v>
      </c>
      <c r="F43" s="215"/>
      <c r="G43" s="304" t="s">
        <v>403</v>
      </c>
      <c r="H43" s="304"/>
      <c r="I43" s="304"/>
      <c r="J43" s="304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04" t="s">
        <v>404</v>
      </c>
      <c r="E45" s="304"/>
      <c r="F45" s="304"/>
      <c r="G45" s="304"/>
      <c r="H45" s="304"/>
      <c r="I45" s="304"/>
      <c r="J45" s="304"/>
      <c r="K45" s="213"/>
    </row>
    <row r="46" spans="2:11" ht="15" customHeight="1">
      <c r="B46" s="216"/>
      <c r="C46" s="217"/>
      <c r="D46" s="217"/>
      <c r="E46" s="304" t="s">
        <v>405</v>
      </c>
      <c r="F46" s="304"/>
      <c r="G46" s="304"/>
      <c r="H46" s="304"/>
      <c r="I46" s="304"/>
      <c r="J46" s="304"/>
      <c r="K46" s="213"/>
    </row>
    <row r="47" spans="2:11" ht="15" customHeight="1">
      <c r="B47" s="216"/>
      <c r="C47" s="217"/>
      <c r="D47" s="217"/>
      <c r="E47" s="304" t="s">
        <v>406</v>
      </c>
      <c r="F47" s="304"/>
      <c r="G47" s="304"/>
      <c r="H47" s="304"/>
      <c r="I47" s="304"/>
      <c r="J47" s="304"/>
      <c r="K47" s="213"/>
    </row>
    <row r="48" spans="2:11" ht="15" customHeight="1">
      <c r="B48" s="216"/>
      <c r="C48" s="217"/>
      <c r="D48" s="217"/>
      <c r="E48" s="304" t="s">
        <v>407</v>
      </c>
      <c r="F48" s="304"/>
      <c r="G48" s="304"/>
      <c r="H48" s="304"/>
      <c r="I48" s="304"/>
      <c r="J48" s="304"/>
      <c r="K48" s="213"/>
    </row>
    <row r="49" spans="2:11" ht="15" customHeight="1">
      <c r="B49" s="216"/>
      <c r="C49" s="217"/>
      <c r="D49" s="304" t="s">
        <v>408</v>
      </c>
      <c r="E49" s="304"/>
      <c r="F49" s="304"/>
      <c r="G49" s="304"/>
      <c r="H49" s="304"/>
      <c r="I49" s="304"/>
      <c r="J49" s="304"/>
      <c r="K49" s="213"/>
    </row>
    <row r="50" spans="2:11" ht="25.5" customHeight="1">
      <c r="B50" s="212"/>
      <c r="C50" s="307" t="s">
        <v>409</v>
      </c>
      <c r="D50" s="307"/>
      <c r="E50" s="307"/>
      <c r="F50" s="307"/>
      <c r="G50" s="307"/>
      <c r="H50" s="307"/>
      <c r="I50" s="307"/>
      <c r="J50" s="307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04" t="s">
        <v>410</v>
      </c>
      <c r="D52" s="304"/>
      <c r="E52" s="304"/>
      <c r="F52" s="304"/>
      <c r="G52" s="304"/>
      <c r="H52" s="304"/>
      <c r="I52" s="304"/>
      <c r="J52" s="304"/>
      <c r="K52" s="213"/>
    </row>
    <row r="53" spans="2:11" ht="15" customHeight="1">
      <c r="B53" s="212"/>
      <c r="C53" s="304" t="s">
        <v>411</v>
      </c>
      <c r="D53" s="304"/>
      <c r="E53" s="304"/>
      <c r="F53" s="304"/>
      <c r="G53" s="304"/>
      <c r="H53" s="304"/>
      <c r="I53" s="304"/>
      <c r="J53" s="304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04" t="s">
        <v>412</v>
      </c>
      <c r="D55" s="304"/>
      <c r="E55" s="304"/>
      <c r="F55" s="304"/>
      <c r="G55" s="304"/>
      <c r="H55" s="304"/>
      <c r="I55" s="304"/>
      <c r="J55" s="304"/>
      <c r="K55" s="213"/>
    </row>
    <row r="56" spans="2:11" ht="15" customHeight="1">
      <c r="B56" s="212"/>
      <c r="C56" s="217"/>
      <c r="D56" s="304" t="s">
        <v>413</v>
      </c>
      <c r="E56" s="304"/>
      <c r="F56" s="304"/>
      <c r="G56" s="304"/>
      <c r="H56" s="304"/>
      <c r="I56" s="304"/>
      <c r="J56" s="304"/>
      <c r="K56" s="213"/>
    </row>
    <row r="57" spans="2:11" ht="15" customHeight="1">
      <c r="B57" s="212"/>
      <c r="C57" s="217"/>
      <c r="D57" s="304" t="s">
        <v>414</v>
      </c>
      <c r="E57" s="304"/>
      <c r="F57" s="304"/>
      <c r="G57" s="304"/>
      <c r="H57" s="304"/>
      <c r="I57" s="304"/>
      <c r="J57" s="304"/>
      <c r="K57" s="213"/>
    </row>
    <row r="58" spans="2:11" ht="15" customHeight="1">
      <c r="B58" s="212"/>
      <c r="C58" s="217"/>
      <c r="D58" s="304" t="s">
        <v>415</v>
      </c>
      <c r="E58" s="304"/>
      <c r="F58" s="304"/>
      <c r="G58" s="304"/>
      <c r="H58" s="304"/>
      <c r="I58" s="304"/>
      <c r="J58" s="304"/>
      <c r="K58" s="213"/>
    </row>
    <row r="59" spans="2:11" ht="15" customHeight="1">
      <c r="B59" s="212"/>
      <c r="C59" s="217"/>
      <c r="D59" s="304" t="s">
        <v>416</v>
      </c>
      <c r="E59" s="304"/>
      <c r="F59" s="304"/>
      <c r="G59" s="304"/>
      <c r="H59" s="304"/>
      <c r="I59" s="304"/>
      <c r="J59" s="304"/>
      <c r="K59" s="213"/>
    </row>
    <row r="60" spans="2:11" ht="15" customHeight="1">
      <c r="B60" s="212"/>
      <c r="C60" s="217"/>
      <c r="D60" s="306" t="s">
        <v>417</v>
      </c>
      <c r="E60" s="306"/>
      <c r="F60" s="306"/>
      <c r="G60" s="306"/>
      <c r="H60" s="306"/>
      <c r="I60" s="306"/>
      <c r="J60" s="306"/>
      <c r="K60" s="213"/>
    </row>
    <row r="61" spans="2:11" ht="15" customHeight="1">
      <c r="B61" s="212"/>
      <c r="C61" s="217"/>
      <c r="D61" s="304" t="s">
        <v>418</v>
      </c>
      <c r="E61" s="304"/>
      <c r="F61" s="304"/>
      <c r="G61" s="304"/>
      <c r="H61" s="304"/>
      <c r="I61" s="304"/>
      <c r="J61" s="304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04" t="s">
        <v>419</v>
      </c>
      <c r="E63" s="304"/>
      <c r="F63" s="304"/>
      <c r="G63" s="304"/>
      <c r="H63" s="304"/>
      <c r="I63" s="304"/>
      <c r="J63" s="304"/>
      <c r="K63" s="213"/>
    </row>
    <row r="64" spans="2:11" ht="15" customHeight="1">
      <c r="B64" s="212"/>
      <c r="C64" s="217"/>
      <c r="D64" s="306" t="s">
        <v>420</v>
      </c>
      <c r="E64" s="306"/>
      <c r="F64" s="306"/>
      <c r="G64" s="306"/>
      <c r="H64" s="306"/>
      <c r="I64" s="306"/>
      <c r="J64" s="306"/>
      <c r="K64" s="213"/>
    </row>
    <row r="65" spans="2:11" ht="15" customHeight="1">
      <c r="B65" s="212"/>
      <c r="C65" s="217"/>
      <c r="D65" s="304" t="s">
        <v>421</v>
      </c>
      <c r="E65" s="304"/>
      <c r="F65" s="304"/>
      <c r="G65" s="304"/>
      <c r="H65" s="304"/>
      <c r="I65" s="304"/>
      <c r="J65" s="304"/>
      <c r="K65" s="213"/>
    </row>
    <row r="66" spans="2:11" ht="15" customHeight="1">
      <c r="B66" s="212"/>
      <c r="C66" s="217"/>
      <c r="D66" s="304" t="s">
        <v>422</v>
      </c>
      <c r="E66" s="304"/>
      <c r="F66" s="304"/>
      <c r="G66" s="304"/>
      <c r="H66" s="304"/>
      <c r="I66" s="304"/>
      <c r="J66" s="304"/>
      <c r="K66" s="213"/>
    </row>
    <row r="67" spans="2:11" ht="15" customHeight="1">
      <c r="B67" s="212"/>
      <c r="C67" s="217"/>
      <c r="D67" s="304" t="s">
        <v>423</v>
      </c>
      <c r="E67" s="304"/>
      <c r="F67" s="304"/>
      <c r="G67" s="304"/>
      <c r="H67" s="304"/>
      <c r="I67" s="304"/>
      <c r="J67" s="304"/>
      <c r="K67" s="213"/>
    </row>
    <row r="68" spans="2:11" ht="15" customHeight="1">
      <c r="B68" s="212"/>
      <c r="C68" s="217"/>
      <c r="D68" s="304" t="s">
        <v>424</v>
      </c>
      <c r="E68" s="304"/>
      <c r="F68" s="304"/>
      <c r="G68" s="304"/>
      <c r="H68" s="304"/>
      <c r="I68" s="304"/>
      <c r="J68" s="304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05" t="s">
        <v>360</v>
      </c>
      <c r="D73" s="305"/>
      <c r="E73" s="305"/>
      <c r="F73" s="305"/>
      <c r="G73" s="305"/>
      <c r="H73" s="305"/>
      <c r="I73" s="305"/>
      <c r="J73" s="305"/>
      <c r="K73" s="230"/>
    </row>
    <row r="74" spans="2:11" ht="17.25" customHeight="1">
      <c r="B74" s="229"/>
      <c r="C74" s="231" t="s">
        <v>425</v>
      </c>
      <c r="D74" s="231"/>
      <c r="E74" s="231"/>
      <c r="F74" s="231" t="s">
        <v>426</v>
      </c>
      <c r="G74" s="232"/>
      <c r="H74" s="231" t="s">
        <v>96</v>
      </c>
      <c r="I74" s="231" t="s">
        <v>56</v>
      </c>
      <c r="J74" s="231" t="s">
        <v>427</v>
      </c>
      <c r="K74" s="230"/>
    </row>
    <row r="75" spans="2:11" ht="17.25" customHeight="1">
      <c r="B75" s="229"/>
      <c r="C75" s="233" t="s">
        <v>428</v>
      </c>
      <c r="D75" s="233"/>
      <c r="E75" s="233"/>
      <c r="F75" s="234" t="s">
        <v>429</v>
      </c>
      <c r="G75" s="236"/>
      <c r="H75" s="233"/>
      <c r="I75" s="233"/>
      <c r="J75" s="233" t="s">
        <v>430</v>
      </c>
      <c r="K75" s="230"/>
    </row>
    <row r="76" spans="2:11" ht="5.25" customHeight="1">
      <c r="B76" s="229"/>
      <c r="C76" s="237"/>
      <c r="D76" s="237"/>
      <c r="E76" s="237"/>
      <c r="F76" s="237"/>
      <c r="G76" s="238"/>
      <c r="H76" s="237"/>
      <c r="I76" s="237"/>
      <c r="J76" s="237"/>
      <c r="K76" s="230"/>
    </row>
    <row r="77" spans="2:11" ht="15" customHeight="1">
      <c r="B77" s="229"/>
      <c r="C77" s="219" t="s">
        <v>52</v>
      </c>
      <c r="D77" s="237"/>
      <c r="E77" s="237"/>
      <c r="F77" s="239" t="s">
        <v>431</v>
      </c>
      <c r="G77" s="238"/>
      <c r="H77" s="219" t="s">
        <v>432</v>
      </c>
      <c r="I77" s="219" t="s">
        <v>433</v>
      </c>
      <c r="J77" s="219">
        <v>20</v>
      </c>
      <c r="K77" s="230"/>
    </row>
    <row r="78" spans="2:11" ht="15" customHeight="1">
      <c r="B78" s="229"/>
      <c r="C78" s="219" t="s">
        <v>434</v>
      </c>
      <c r="D78" s="219"/>
      <c r="E78" s="219"/>
      <c r="F78" s="239" t="s">
        <v>431</v>
      </c>
      <c r="G78" s="238"/>
      <c r="H78" s="219" t="s">
        <v>435</v>
      </c>
      <c r="I78" s="219" t="s">
        <v>433</v>
      </c>
      <c r="J78" s="219">
        <v>120</v>
      </c>
      <c r="K78" s="230"/>
    </row>
    <row r="79" spans="2:11" ht="15" customHeight="1">
      <c r="B79" s="240"/>
      <c r="C79" s="219" t="s">
        <v>436</v>
      </c>
      <c r="D79" s="219"/>
      <c r="E79" s="219"/>
      <c r="F79" s="239" t="s">
        <v>437</v>
      </c>
      <c r="G79" s="238"/>
      <c r="H79" s="219" t="s">
        <v>438</v>
      </c>
      <c r="I79" s="219" t="s">
        <v>433</v>
      </c>
      <c r="J79" s="219">
        <v>50</v>
      </c>
      <c r="K79" s="230"/>
    </row>
    <row r="80" spans="2:11" ht="15" customHeight="1">
      <c r="B80" s="240"/>
      <c r="C80" s="219" t="s">
        <v>439</v>
      </c>
      <c r="D80" s="219"/>
      <c r="E80" s="219"/>
      <c r="F80" s="239" t="s">
        <v>431</v>
      </c>
      <c r="G80" s="238"/>
      <c r="H80" s="219" t="s">
        <v>440</v>
      </c>
      <c r="I80" s="219" t="s">
        <v>441</v>
      </c>
      <c r="J80" s="219"/>
      <c r="K80" s="230"/>
    </row>
    <row r="81" spans="2:11" ht="15" customHeight="1">
      <c r="B81" s="240"/>
      <c r="C81" s="241" t="s">
        <v>442</v>
      </c>
      <c r="D81" s="241"/>
      <c r="E81" s="241"/>
      <c r="F81" s="242" t="s">
        <v>437</v>
      </c>
      <c r="G81" s="241"/>
      <c r="H81" s="241" t="s">
        <v>443</v>
      </c>
      <c r="I81" s="241" t="s">
        <v>433</v>
      </c>
      <c r="J81" s="241">
        <v>15</v>
      </c>
      <c r="K81" s="230"/>
    </row>
    <row r="82" spans="2:11" ht="15" customHeight="1">
      <c r="B82" s="240"/>
      <c r="C82" s="241" t="s">
        <v>444</v>
      </c>
      <c r="D82" s="241"/>
      <c r="E82" s="241"/>
      <c r="F82" s="242" t="s">
        <v>437</v>
      </c>
      <c r="G82" s="241"/>
      <c r="H82" s="241" t="s">
        <v>445</v>
      </c>
      <c r="I82" s="241" t="s">
        <v>433</v>
      </c>
      <c r="J82" s="241">
        <v>15</v>
      </c>
      <c r="K82" s="230"/>
    </row>
    <row r="83" spans="2:11" ht="15" customHeight="1">
      <c r="B83" s="240"/>
      <c r="C83" s="241" t="s">
        <v>446</v>
      </c>
      <c r="D83" s="241"/>
      <c r="E83" s="241"/>
      <c r="F83" s="242" t="s">
        <v>437</v>
      </c>
      <c r="G83" s="241"/>
      <c r="H83" s="241" t="s">
        <v>447</v>
      </c>
      <c r="I83" s="241" t="s">
        <v>433</v>
      </c>
      <c r="J83" s="241">
        <v>20</v>
      </c>
      <c r="K83" s="230"/>
    </row>
    <row r="84" spans="2:11" ht="15" customHeight="1">
      <c r="B84" s="240"/>
      <c r="C84" s="241" t="s">
        <v>448</v>
      </c>
      <c r="D84" s="241"/>
      <c r="E84" s="241"/>
      <c r="F84" s="242" t="s">
        <v>437</v>
      </c>
      <c r="G84" s="241"/>
      <c r="H84" s="241" t="s">
        <v>449</v>
      </c>
      <c r="I84" s="241" t="s">
        <v>433</v>
      </c>
      <c r="J84" s="241">
        <v>20</v>
      </c>
      <c r="K84" s="230"/>
    </row>
    <row r="85" spans="2:11" ht="15" customHeight="1">
      <c r="B85" s="240"/>
      <c r="C85" s="219" t="s">
        <v>450</v>
      </c>
      <c r="D85" s="219"/>
      <c r="E85" s="219"/>
      <c r="F85" s="239" t="s">
        <v>437</v>
      </c>
      <c r="G85" s="238"/>
      <c r="H85" s="219" t="s">
        <v>451</v>
      </c>
      <c r="I85" s="219" t="s">
        <v>433</v>
      </c>
      <c r="J85" s="219">
        <v>50</v>
      </c>
      <c r="K85" s="230"/>
    </row>
    <row r="86" spans="2:11" ht="15" customHeight="1">
      <c r="B86" s="240"/>
      <c r="C86" s="219" t="s">
        <v>452</v>
      </c>
      <c r="D86" s="219"/>
      <c r="E86" s="219"/>
      <c r="F86" s="239" t="s">
        <v>437</v>
      </c>
      <c r="G86" s="238"/>
      <c r="H86" s="219" t="s">
        <v>453</v>
      </c>
      <c r="I86" s="219" t="s">
        <v>433</v>
      </c>
      <c r="J86" s="219">
        <v>20</v>
      </c>
      <c r="K86" s="230"/>
    </row>
    <row r="87" spans="2:11" ht="15" customHeight="1">
      <c r="B87" s="240"/>
      <c r="C87" s="219" t="s">
        <v>454</v>
      </c>
      <c r="D87" s="219"/>
      <c r="E87" s="219"/>
      <c r="F87" s="239" t="s">
        <v>437</v>
      </c>
      <c r="G87" s="238"/>
      <c r="H87" s="219" t="s">
        <v>455</v>
      </c>
      <c r="I87" s="219" t="s">
        <v>433</v>
      </c>
      <c r="J87" s="219">
        <v>20</v>
      </c>
      <c r="K87" s="230"/>
    </row>
    <row r="88" spans="2:11" ht="15" customHeight="1">
      <c r="B88" s="240"/>
      <c r="C88" s="219" t="s">
        <v>456</v>
      </c>
      <c r="D88" s="219"/>
      <c r="E88" s="219"/>
      <c r="F88" s="239" t="s">
        <v>437</v>
      </c>
      <c r="G88" s="238"/>
      <c r="H88" s="219" t="s">
        <v>457</v>
      </c>
      <c r="I88" s="219" t="s">
        <v>433</v>
      </c>
      <c r="J88" s="219">
        <v>50</v>
      </c>
      <c r="K88" s="230"/>
    </row>
    <row r="89" spans="2:11" ht="15" customHeight="1">
      <c r="B89" s="240"/>
      <c r="C89" s="219" t="s">
        <v>458</v>
      </c>
      <c r="D89" s="219"/>
      <c r="E89" s="219"/>
      <c r="F89" s="239" t="s">
        <v>437</v>
      </c>
      <c r="G89" s="238"/>
      <c r="H89" s="219" t="s">
        <v>458</v>
      </c>
      <c r="I89" s="219" t="s">
        <v>433</v>
      </c>
      <c r="J89" s="219">
        <v>50</v>
      </c>
      <c r="K89" s="230"/>
    </row>
    <row r="90" spans="2:11" ht="15" customHeight="1">
      <c r="B90" s="240"/>
      <c r="C90" s="219" t="s">
        <v>102</v>
      </c>
      <c r="D90" s="219"/>
      <c r="E90" s="219"/>
      <c r="F90" s="239" t="s">
        <v>437</v>
      </c>
      <c r="G90" s="238"/>
      <c r="H90" s="219" t="s">
        <v>459</v>
      </c>
      <c r="I90" s="219" t="s">
        <v>433</v>
      </c>
      <c r="J90" s="219">
        <v>255</v>
      </c>
      <c r="K90" s="230"/>
    </row>
    <row r="91" spans="2:11" ht="15" customHeight="1">
      <c r="B91" s="240"/>
      <c r="C91" s="219" t="s">
        <v>460</v>
      </c>
      <c r="D91" s="219"/>
      <c r="E91" s="219"/>
      <c r="F91" s="239" t="s">
        <v>431</v>
      </c>
      <c r="G91" s="238"/>
      <c r="H91" s="219" t="s">
        <v>461</v>
      </c>
      <c r="I91" s="219" t="s">
        <v>462</v>
      </c>
      <c r="J91" s="219"/>
      <c r="K91" s="230"/>
    </row>
    <row r="92" spans="2:11" ht="15" customHeight="1">
      <c r="B92" s="240"/>
      <c r="C92" s="219" t="s">
        <v>463</v>
      </c>
      <c r="D92" s="219"/>
      <c r="E92" s="219"/>
      <c r="F92" s="239" t="s">
        <v>431</v>
      </c>
      <c r="G92" s="238"/>
      <c r="H92" s="219" t="s">
        <v>464</v>
      </c>
      <c r="I92" s="219" t="s">
        <v>465</v>
      </c>
      <c r="J92" s="219"/>
      <c r="K92" s="230"/>
    </row>
    <row r="93" spans="2:11" ht="15" customHeight="1">
      <c r="B93" s="240"/>
      <c r="C93" s="219" t="s">
        <v>466</v>
      </c>
      <c r="D93" s="219"/>
      <c r="E93" s="219"/>
      <c r="F93" s="239" t="s">
        <v>431</v>
      </c>
      <c r="G93" s="238"/>
      <c r="H93" s="219" t="s">
        <v>466</v>
      </c>
      <c r="I93" s="219" t="s">
        <v>465</v>
      </c>
      <c r="J93" s="219"/>
      <c r="K93" s="230"/>
    </row>
    <row r="94" spans="2:11" ht="15" customHeight="1">
      <c r="B94" s="240"/>
      <c r="C94" s="219" t="s">
        <v>37</v>
      </c>
      <c r="D94" s="219"/>
      <c r="E94" s="219"/>
      <c r="F94" s="239" t="s">
        <v>431</v>
      </c>
      <c r="G94" s="238"/>
      <c r="H94" s="219" t="s">
        <v>467</v>
      </c>
      <c r="I94" s="219" t="s">
        <v>465</v>
      </c>
      <c r="J94" s="219"/>
      <c r="K94" s="230"/>
    </row>
    <row r="95" spans="2:11" ht="15" customHeight="1">
      <c r="B95" s="240"/>
      <c r="C95" s="219" t="s">
        <v>47</v>
      </c>
      <c r="D95" s="219"/>
      <c r="E95" s="219"/>
      <c r="F95" s="239" t="s">
        <v>431</v>
      </c>
      <c r="G95" s="238"/>
      <c r="H95" s="219" t="s">
        <v>468</v>
      </c>
      <c r="I95" s="219" t="s">
        <v>465</v>
      </c>
      <c r="J95" s="219"/>
      <c r="K95" s="230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05" t="s">
        <v>469</v>
      </c>
      <c r="D100" s="305"/>
      <c r="E100" s="305"/>
      <c r="F100" s="305"/>
      <c r="G100" s="305"/>
      <c r="H100" s="305"/>
      <c r="I100" s="305"/>
      <c r="J100" s="305"/>
      <c r="K100" s="230"/>
    </row>
    <row r="101" spans="2:11" ht="17.25" customHeight="1">
      <c r="B101" s="229"/>
      <c r="C101" s="231" t="s">
        <v>425</v>
      </c>
      <c r="D101" s="231"/>
      <c r="E101" s="231"/>
      <c r="F101" s="231" t="s">
        <v>426</v>
      </c>
      <c r="G101" s="232"/>
      <c r="H101" s="231" t="s">
        <v>96</v>
      </c>
      <c r="I101" s="231" t="s">
        <v>56</v>
      </c>
      <c r="J101" s="231" t="s">
        <v>427</v>
      </c>
      <c r="K101" s="230"/>
    </row>
    <row r="102" spans="2:11" ht="17.25" customHeight="1">
      <c r="B102" s="229"/>
      <c r="C102" s="233" t="s">
        <v>428</v>
      </c>
      <c r="D102" s="233"/>
      <c r="E102" s="233"/>
      <c r="F102" s="234" t="s">
        <v>429</v>
      </c>
      <c r="G102" s="236"/>
      <c r="H102" s="233"/>
      <c r="I102" s="233"/>
      <c r="J102" s="233" t="s">
        <v>430</v>
      </c>
      <c r="K102" s="230"/>
    </row>
    <row r="103" spans="2:11" ht="5.25" customHeight="1">
      <c r="B103" s="229"/>
      <c r="C103" s="231"/>
      <c r="D103" s="231"/>
      <c r="E103" s="231"/>
      <c r="F103" s="231"/>
      <c r="G103" s="248"/>
      <c r="H103" s="231"/>
      <c r="I103" s="231"/>
      <c r="J103" s="231"/>
      <c r="K103" s="230"/>
    </row>
    <row r="104" spans="2:11" ht="15" customHeight="1">
      <c r="B104" s="229"/>
      <c r="C104" s="219" t="s">
        <v>52</v>
      </c>
      <c r="D104" s="237"/>
      <c r="E104" s="237"/>
      <c r="F104" s="239" t="s">
        <v>431</v>
      </c>
      <c r="G104" s="248"/>
      <c r="H104" s="219" t="s">
        <v>470</v>
      </c>
      <c r="I104" s="219" t="s">
        <v>433</v>
      </c>
      <c r="J104" s="219">
        <v>20</v>
      </c>
      <c r="K104" s="230"/>
    </row>
    <row r="105" spans="2:11" ht="15" customHeight="1">
      <c r="B105" s="229"/>
      <c r="C105" s="219" t="s">
        <v>434</v>
      </c>
      <c r="D105" s="219"/>
      <c r="E105" s="219"/>
      <c r="F105" s="239" t="s">
        <v>431</v>
      </c>
      <c r="G105" s="219"/>
      <c r="H105" s="219" t="s">
        <v>470</v>
      </c>
      <c r="I105" s="219" t="s">
        <v>433</v>
      </c>
      <c r="J105" s="219">
        <v>120</v>
      </c>
      <c r="K105" s="230"/>
    </row>
    <row r="106" spans="2:11" ht="15" customHeight="1">
      <c r="B106" s="240"/>
      <c r="C106" s="219" t="s">
        <v>436</v>
      </c>
      <c r="D106" s="219"/>
      <c r="E106" s="219"/>
      <c r="F106" s="239" t="s">
        <v>437</v>
      </c>
      <c r="G106" s="219"/>
      <c r="H106" s="219" t="s">
        <v>470</v>
      </c>
      <c r="I106" s="219" t="s">
        <v>433</v>
      </c>
      <c r="J106" s="219">
        <v>50</v>
      </c>
      <c r="K106" s="230"/>
    </row>
    <row r="107" spans="2:11" ht="15" customHeight="1">
      <c r="B107" s="240"/>
      <c r="C107" s="219" t="s">
        <v>439</v>
      </c>
      <c r="D107" s="219"/>
      <c r="E107" s="219"/>
      <c r="F107" s="239" t="s">
        <v>431</v>
      </c>
      <c r="G107" s="219"/>
      <c r="H107" s="219" t="s">
        <v>470</v>
      </c>
      <c r="I107" s="219" t="s">
        <v>441</v>
      </c>
      <c r="J107" s="219"/>
      <c r="K107" s="230"/>
    </row>
    <row r="108" spans="2:11" ht="15" customHeight="1">
      <c r="B108" s="240"/>
      <c r="C108" s="219" t="s">
        <v>450</v>
      </c>
      <c r="D108" s="219"/>
      <c r="E108" s="219"/>
      <c r="F108" s="239" t="s">
        <v>437</v>
      </c>
      <c r="G108" s="219"/>
      <c r="H108" s="219" t="s">
        <v>470</v>
      </c>
      <c r="I108" s="219" t="s">
        <v>433</v>
      </c>
      <c r="J108" s="219">
        <v>50</v>
      </c>
      <c r="K108" s="230"/>
    </row>
    <row r="109" spans="2:11" ht="15" customHeight="1">
      <c r="B109" s="240"/>
      <c r="C109" s="219" t="s">
        <v>458</v>
      </c>
      <c r="D109" s="219"/>
      <c r="E109" s="219"/>
      <c r="F109" s="239" t="s">
        <v>437</v>
      </c>
      <c r="G109" s="219"/>
      <c r="H109" s="219" t="s">
        <v>470</v>
      </c>
      <c r="I109" s="219" t="s">
        <v>433</v>
      </c>
      <c r="J109" s="219">
        <v>50</v>
      </c>
      <c r="K109" s="230"/>
    </row>
    <row r="110" spans="2:11" ht="15" customHeight="1">
      <c r="B110" s="240"/>
      <c r="C110" s="219" t="s">
        <v>456</v>
      </c>
      <c r="D110" s="219"/>
      <c r="E110" s="219"/>
      <c r="F110" s="239" t="s">
        <v>437</v>
      </c>
      <c r="G110" s="219"/>
      <c r="H110" s="219" t="s">
        <v>470</v>
      </c>
      <c r="I110" s="219" t="s">
        <v>433</v>
      </c>
      <c r="J110" s="219">
        <v>50</v>
      </c>
      <c r="K110" s="230"/>
    </row>
    <row r="111" spans="2:11" ht="15" customHeight="1">
      <c r="B111" s="240"/>
      <c r="C111" s="219" t="s">
        <v>52</v>
      </c>
      <c r="D111" s="219"/>
      <c r="E111" s="219"/>
      <c r="F111" s="239" t="s">
        <v>431</v>
      </c>
      <c r="G111" s="219"/>
      <c r="H111" s="219" t="s">
        <v>471</v>
      </c>
      <c r="I111" s="219" t="s">
        <v>433</v>
      </c>
      <c r="J111" s="219">
        <v>20</v>
      </c>
      <c r="K111" s="230"/>
    </row>
    <row r="112" spans="2:11" ht="15" customHeight="1">
      <c r="B112" s="240"/>
      <c r="C112" s="219" t="s">
        <v>472</v>
      </c>
      <c r="D112" s="219"/>
      <c r="E112" s="219"/>
      <c r="F112" s="239" t="s">
        <v>431</v>
      </c>
      <c r="G112" s="219"/>
      <c r="H112" s="219" t="s">
        <v>473</v>
      </c>
      <c r="I112" s="219" t="s">
        <v>433</v>
      </c>
      <c r="J112" s="219">
        <v>120</v>
      </c>
      <c r="K112" s="230"/>
    </row>
    <row r="113" spans="2:11" ht="15" customHeight="1">
      <c r="B113" s="240"/>
      <c r="C113" s="219" t="s">
        <v>37</v>
      </c>
      <c r="D113" s="219"/>
      <c r="E113" s="219"/>
      <c r="F113" s="239" t="s">
        <v>431</v>
      </c>
      <c r="G113" s="219"/>
      <c r="H113" s="219" t="s">
        <v>474</v>
      </c>
      <c r="I113" s="219" t="s">
        <v>465</v>
      </c>
      <c r="J113" s="219"/>
      <c r="K113" s="230"/>
    </row>
    <row r="114" spans="2:11" ht="15" customHeight="1">
      <c r="B114" s="240"/>
      <c r="C114" s="219" t="s">
        <v>47</v>
      </c>
      <c r="D114" s="219"/>
      <c r="E114" s="219"/>
      <c r="F114" s="239" t="s">
        <v>431</v>
      </c>
      <c r="G114" s="219"/>
      <c r="H114" s="219" t="s">
        <v>475</v>
      </c>
      <c r="I114" s="219" t="s">
        <v>465</v>
      </c>
      <c r="J114" s="219"/>
      <c r="K114" s="230"/>
    </row>
    <row r="115" spans="2:11" ht="15" customHeight="1">
      <c r="B115" s="240"/>
      <c r="C115" s="219" t="s">
        <v>56</v>
      </c>
      <c r="D115" s="219"/>
      <c r="E115" s="219"/>
      <c r="F115" s="239" t="s">
        <v>431</v>
      </c>
      <c r="G115" s="219"/>
      <c r="H115" s="219" t="s">
        <v>476</v>
      </c>
      <c r="I115" s="219" t="s">
        <v>477</v>
      </c>
      <c r="J115" s="219"/>
      <c r="K115" s="230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5"/>
      <c r="D117" s="215"/>
      <c r="E117" s="215"/>
      <c r="F117" s="251"/>
      <c r="G117" s="215"/>
      <c r="H117" s="215"/>
      <c r="I117" s="215"/>
      <c r="J117" s="215"/>
      <c r="K117" s="250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02" t="s">
        <v>478</v>
      </c>
      <c r="D120" s="302"/>
      <c r="E120" s="302"/>
      <c r="F120" s="302"/>
      <c r="G120" s="302"/>
      <c r="H120" s="302"/>
      <c r="I120" s="302"/>
      <c r="J120" s="302"/>
      <c r="K120" s="256"/>
    </row>
    <row r="121" spans="2:11" ht="17.25" customHeight="1">
      <c r="B121" s="257"/>
      <c r="C121" s="231" t="s">
        <v>425</v>
      </c>
      <c r="D121" s="231"/>
      <c r="E121" s="231"/>
      <c r="F121" s="231" t="s">
        <v>426</v>
      </c>
      <c r="G121" s="232"/>
      <c r="H121" s="231" t="s">
        <v>96</v>
      </c>
      <c r="I121" s="231" t="s">
        <v>56</v>
      </c>
      <c r="J121" s="231" t="s">
        <v>427</v>
      </c>
      <c r="K121" s="258"/>
    </row>
    <row r="122" spans="2:11" ht="17.25" customHeight="1">
      <c r="B122" s="257"/>
      <c r="C122" s="233" t="s">
        <v>428</v>
      </c>
      <c r="D122" s="233"/>
      <c r="E122" s="233"/>
      <c r="F122" s="234" t="s">
        <v>429</v>
      </c>
      <c r="G122" s="236"/>
      <c r="H122" s="233"/>
      <c r="I122" s="233"/>
      <c r="J122" s="233" t="s">
        <v>430</v>
      </c>
      <c r="K122" s="258"/>
    </row>
    <row r="123" spans="2:11" ht="5.25" customHeight="1">
      <c r="B123" s="259"/>
      <c r="C123" s="237"/>
      <c r="D123" s="237"/>
      <c r="E123" s="237"/>
      <c r="F123" s="237"/>
      <c r="G123" s="219"/>
      <c r="H123" s="237"/>
      <c r="I123" s="237"/>
      <c r="J123" s="237"/>
      <c r="K123" s="260"/>
    </row>
    <row r="124" spans="2:11" ht="15" customHeight="1">
      <c r="B124" s="259"/>
      <c r="C124" s="219" t="s">
        <v>434</v>
      </c>
      <c r="D124" s="237"/>
      <c r="E124" s="237"/>
      <c r="F124" s="239" t="s">
        <v>431</v>
      </c>
      <c r="G124" s="219"/>
      <c r="H124" s="219" t="s">
        <v>470</v>
      </c>
      <c r="I124" s="219" t="s">
        <v>433</v>
      </c>
      <c r="J124" s="219">
        <v>120</v>
      </c>
      <c r="K124" s="261"/>
    </row>
    <row r="125" spans="2:11" ht="15" customHeight="1">
      <c r="B125" s="259"/>
      <c r="C125" s="219" t="s">
        <v>479</v>
      </c>
      <c r="D125" s="219"/>
      <c r="E125" s="219"/>
      <c r="F125" s="239" t="s">
        <v>431</v>
      </c>
      <c r="G125" s="219"/>
      <c r="H125" s="219" t="s">
        <v>480</v>
      </c>
      <c r="I125" s="219" t="s">
        <v>433</v>
      </c>
      <c r="J125" s="219" t="s">
        <v>481</v>
      </c>
      <c r="K125" s="261"/>
    </row>
    <row r="126" spans="2:11" ht="15" customHeight="1">
      <c r="B126" s="259"/>
      <c r="C126" s="219" t="s">
        <v>380</v>
      </c>
      <c r="D126" s="219"/>
      <c r="E126" s="219"/>
      <c r="F126" s="239" t="s">
        <v>431</v>
      </c>
      <c r="G126" s="219"/>
      <c r="H126" s="219" t="s">
        <v>482</v>
      </c>
      <c r="I126" s="219" t="s">
        <v>433</v>
      </c>
      <c r="J126" s="219" t="s">
        <v>481</v>
      </c>
      <c r="K126" s="261"/>
    </row>
    <row r="127" spans="2:11" ht="15" customHeight="1">
      <c r="B127" s="259"/>
      <c r="C127" s="219" t="s">
        <v>442</v>
      </c>
      <c r="D127" s="219"/>
      <c r="E127" s="219"/>
      <c r="F127" s="239" t="s">
        <v>437</v>
      </c>
      <c r="G127" s="219"/>
      <c r="H127" s="219" t="s">
        <v>443</v>
      </c>
      <c r="I127" s="219" t="s">
        <v>433</v>
      </c>
      <c r="J127" s="219">
        <v>15</v>
      </c>
      <c r="K127" s="261"/>
    </row>
    <row r="128" spans="2:11" ht="15" customHeight="1">
      <c r="B128" s="259"/>
      <c r="C128" s="241" t="s">
        <v>444</v>
      </c>
      <c r="D128" s="241"/>
      <c r="E128" s="241"/>
      <c r="F128" s="242" t="s">
        <v>437</v>
      </c>
      <c r="G128" s="241"/>
      <c r="H128" s="241" t="s">
        <v>445</v>
      </c>
      <c r="I128" s="241" t="s">
        <v>433</v>
      </c>
      <c r="J128" s="241">
        <v>15</v>
      </c>
      <c r="K128" s="261"/>
    </row>
    <row r="129" spans="2:11" ht="15" customHeight="1">
      <c r="B129" s="259"/>
      <c r="C129" s="241" t="s">
        <v>446</v>
      </c>
      <c r="D129" s="241"/>
      <c r="E129" s="241"/>
      <c r="F129" s="242" t="s">
        <v>437</v>
      </c>
      <c r="G129" s="241"/>
      <c r="H129" s="241" t="s">
        <v>447</v>
      </c>
      <c r="I129" s="241" t="s">
        <v>433</v>
      </c>
      <c r="J129" s="241">
        <v>20</v>
      </c>
      <c r="K129" s="261"/>
    </row>
    <row r="130" spans="2:11" ht="15" customHeight="1">
      <c r="B130" s="259"/>
      <c r="C130" s="241" t="s">
        <v>448</v>
      </c>
      <c r="D130" s="241"/>
      <c r="E130" s="241"/>
      <c r="F130" s="242" t="s">
        <v>437</v>
      </c>
      <c r="G130" s="241"/>
      <c r="H130" s="241" t="s">
        <v>449</v>
      </c>
      <c r="I130" s="241" t="s">
        <v>433</v>
      </c>
      <c r="J130" s="241">
        <v>20</v>
      </c>
      <c r="K130" s="261"/>
    </row>
    <row r="131" spans="2:11" ht="15" customHeight="1">
      <c r="B131" s="259"/>
      <c r="C131" s="219" t="s">
        <v>436</v>
      </c>
      <c r="D131" s="219"/>
      <c r="E131" s="219"/>
      <c r="F131" s="239" t="s">
        <v>437</v>
      </c>
      <c r="G131" s="219"/>
      <c r="H131" s="219" t="s">
        <v>470</v>
      </c>
      <c r="I131" s="219" t="s">
        <v>433</v>
      </c>
      <c r="J131" s="219">
        <v>50</v>
      </c>
      <c r="K131" s="261"/>
    </row>
    <row r="132" spans="2:11" ht="15" customHeight="1">
      <c r="B132" s="259"/>
      <c r="C132" s="219" t="s">
        <v>450</v>
      </c>
      <c r="D132" s="219"/>
      <c r="E132" s="219"/>
      <c r="F132" s="239" t="s">
        <v>437</v>
      </c>
      <c r="G132" s="219"/>
      <c r="H132" s="219" t="s">
        <v>470</v>
      </c>
      <c r="I132" s="219" t="s">
        <v>433</v>
      </c>
      <c r="J132" s="219">
        <v>50</v>
      </c>
      <c r="K132" s="261"/>
    </row>
    <row r="133" spans="2:11" ht="15" customHeight="1">
      <c r="B133" s="259"/>
      <c r="C133" s="219" t="s">
        <v>456</v>
      </c>
      <c r="D133" s="219"/>
      <c r="E133" s="219"/>
      <c r="F133" s="239" t="s">
        <v>437</v>
      </c>
      <c r="G133" s="219"/>
      <c r="H133" s="219" t="s">
        <v>470</v>
      </c>
      <c r="I133" s="219" t="s">
        <v>433</v>
      </c>
      <c r="J133" s="219">
        <v>50</v>
      </c>
      <c r="K133" s="261"/>
    </row>
    <row r="134" spans="2:11" ht="15" customHeight="1">
      <c r="B134" s="259"/>
      <c r="C134" s="219" t="s">
        <v>458</v>
      </c>
      <c r="D134" s="219"/>
      <c r="E134" s="219"/>
      <c r="F134" s="239" t="s">
        <v>437</v>
      </c>
      <c r="G134" s="219"/>
      <c r="H134" s="219" t="s">
        <v>470</v>
      </c>
      <c r="I134" s="219" t="s">
        <v>433</v>
      </c>
      <c r="J134" s="219">
        <v>50</v>
      </c>
      <c r="K134" s="261"/>
    </row>
    <row r="135" spans="2:11" ht="15" customHeight="1">
      <c r="B135" s="259"/>
      <c r="C135" s="219" t="s">
        <v>102</v>
      </c>
      <c r="D135" s="219"/>
      <c r="E135" s="219"/>
      <c r="F135" s="239" t="s">
        <v>437</v>
      </c>
      <c r="G135" s="219"/>
      <c r="H135" s="219" t="s">
        <v>483</v>
      </c>
      <c r="I135" s="219" t="s">
        <v>433</v>
      </c>
      <c r="J135" s="219">
        <v>255</v>
      </c>
      <c r="K135" s="261"/>
    </row>
    <row r="136" spans="2:11" ht="15" customHeight="1">
      <c r="B136" s="259"/>
      <c r="C136" s="219" t="s">
        <v>460</v>
      </c>
      <c r="D136" s="219"/>
      <c r="E136" s="219"/>
      <c r="F136" s="239" t="s">
        <v>431</v>
      </c>
      <c r="G136" s="219"/>
      <c r="H136" s="219" t="s">
        <v>484</v>
      </c>
      <c r="I136" s="219" t="s">
        <v>462</v>
      </c>
      <c r="J136" s="219"/>
      <c r="K136" s="261"/>
    </row>
    <row r="137" spans="2:11" ht="15" customHeight="1">
      <c r="B137" s="259"/>
      <c r="C137" s="219" t="s">
        <v>463</v>
      </c>
      <c r="D137" s="219"/>
      <c r="E137" s="219"/>
      <c r="F137" s="239" t="s">
        <v>431</v>
      </c>
      <c r="G137" s="219"/>
      <c r="H137" s="219" t="s">
        <v>485</v>
      </c>
      <c r="I137" s="219" t="s">
        <v>465</v>
      </c>
      <c r="J137" s="219"/>
      <c r="K137" s="261"/>
    </row>
    <row r="138" spans="2:11" ht="15" customHeight="1">
      <c r="B138" s="259"/>
      <c r="C138" s="219" t="s">
        <v>466</v>
      </c>
      <c r="D138" s="219"/>
      <c r="E138" s="219"/>
      <c r="F138" s="239" t="s">
        <v>431</v>
      </c>
      <c r="G138" s="219"/>
      <c r="H138" s="219" t="s">
        <v>466</v>
      </c>
      <c r="I138" s="219" t="s">
        <v>465</v>
      </c>
      <c r="J138" s="219"/>
      <c r="K138" s="261"/>
    </row>
    <row r="139" spans="2:11" ht="15" customHeight="1">
      <c r="B139" s="259"/>
      <c r="C139" s="219" t="s">
        <v>37</v>
      </c>
      <c r="D139" s="219"/>
      <c r="E139" s="219"/>
      <c r="F139" s="239" t="s">
        <v>431</v>
      </c>
      <c r="G139" s="219"/>
      <c r="H139" s="219" t="s">
        <v>486</v>
      </c>
      <c r="I139" s="219" t="s">
        <v>465</v>
      </c>
      <c r="J139" s="219"/>
      <c r="K139" s="261"/>
    </row>
    <row r="140" spans="2:11" ht="15" customHeight="1">
      <c r="B140" s="259"/>
      <c r="C140" s="219" t="s">
        <v>487</v>
      </c>
      <c r="D140" s="219"/>
      <c r="E140" s="219"/>
      <c r="F140" s="239" t="s">
        <v>431</v>
      </c>
      <c r="G140" s="219"/>
      <c r="H140" s="219" t="s">
        <v>488</v>
      </c>
      <c r="I140" s="219" t="s">
        <v>465</v>
      </c>
      <c r="J140" s="219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5"/>
      <c r="C142" s="215"/>
      <c r="D142" s="215"/>
      <c r="E142" s="215"/>
      <c r="F142" s="251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05" t="s">
        <v>489</v>
      </c>
      <c r="D145" s="305"/>
      <c r="E145" s="305"/>
      <c r="F145" s="305"/>
      <c r="G145" s="305"/>
      <c r="H145" s="305"/>
      <c r="I145" s="305"/>
      <c r="J145" s="305"/>
      <c r="K145" s="230"/>
    </row>
    <row r="146" spans="2:11" ht="17.25" customHeight="1">
      <c r="B146" s="229"/>
      <c r="C146" s="231" t="s">
        <v>425</v>
      </c>
      <c r="D146" s="231"/>
      <c r="E146" s="231"/>
      <c r="F146" s="231" t="s">
        <v>426</v>
      </c>
      <c r="G146" s="232"/>
      <c r="H146" s="231" t="s">
        <v>96</v>
      </c>
      <c r="I146" s="231" t="s">
        <v>56</v>
      </c>
      <c r="J146" s="231" t="s">
        <v>427</v>
      </c>
      <c r="K146" s="230"/>
    </row>
    <row r="147" spans="2:11" ht="17.25" customHeight="1">
      <c r="B147" s="229"/>
      <c r="C147" s="233" t="s">
        <v>428</v>
      </c>
      <c r="D147" s="233"/>
      <c r="E147" s="233"/>
      <c r="F147" s="234" t="s">
        <v>429</v>
      </c>
      <c r="G147" s="236"/>
      <c r="H147" s="233"/>
      <c r="I147" s="233"/>
      <c r="J147" s="233" t="s">
        <v>430</v>
      </c>
      <c r="K147" s="230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434</v>
      </c>
      <c r="D149" s="219"/>
      <c r="E149" s="219"/>
      <c r="F149" s="266" t="s">
        <v>431</v>
      </c>
      <c r="G149" s="219"/>
      <c r="H149" s="265" t="s">
        <v>470</v>
      </c>
      <c r="I149" s="265" t="s">
        <v>433</v>
      </c>
      <c r="J149" s="265">
        <v>120</v>
      </c>
      <c r="K149" s="261"/>
    </row>
    <row r="150" spans="2:11" ht="15" customHeight="1">
      <c r="B150" s="240"/>
      <c r="C150" s="265" t="s">
        <v>479</v>
      </c>
      <c r="D150" s="219"/>
      <c r="E150" s="219"/>
      <c r="F150" s="266" t="s">
        <v>431</v>
      </c>
      <c r="G150" s="219"/>
      <c r="H150" s="265" t="s">
        <v>490</v>
      </c>
      <c r="I150" s="265" t="s">
        <v>433</v>
      </c>
      <c r="J150" s="265" t="s">
        <v>481</v>
      </c>
      <c r="K150" s="261"/>
    </row>
    <row r="151" spans="2:11" ht="15" customHeight="1">
      <c r="B151" s="240"/>
      <c r="C151" s="265" t="s">
        <v>380</v>
      </c>
      <c r="D151" s="219"/>
      <c r="E151" s="219"/>
      <c r="F151" s="266" t="s">
        <v>431</v>
      </c>
      <c r="G151" s="219"/>
      <c r="H151" s="265" t="s">
        <v>491</v>
      </c>
      <c r="I151" s="265" t="s">
        <v>433</v>
      </c>
      <c r="J151" s="265" t="s">
        <v>481</v>
      </c>
      <c r="K151" s="261"/>
    </row>
    <row r="152" spans="2:11" ht="15" customHeight="1">
      <c r="B152" s="240"/>
      <c r="C152" s="265" t="s">
        <v>436</v>
      </c>
      <c r="D152" s="219"/>
      <c r="E152" s="219"/>
      <c r="F152" s="266" t="s">
        <v>437</v>
      </c>
      <c r="G152" s="219"/>
      <c r="H152" s="265" t="s">
        <v>470</v>
      </c>
      <c r="I152" s="265" t="s">
        <v>433</v>
      </c>
      <c r="J152" s="265">
        <v>50</v>
      </c>
      <c r="K152" s="261"/>
    </row>
    <row r="153" spans="2:11" ht="15" customHeight="1">
      <c r="B153" s="240"/>
      <c r="C153" s="265" t="s">
        <v>439</v>
      </c>
      <c r="D153" s="219"/>
      <c r="E153" s="219"/>
      <c r="F153" s="266" t="s">
        <v>431</v>
      </c>
      <c r="G153" s="219"/>
      <c r="H153" s="265" t="s">
        <v>470</v>
      </c>
      <c r="I153" s="265" t="s">
        <v>441</v>
      </c>
      <c r="J153" s="265"/>
      <c r="K153" s="261"/>
    </row>
    <row r="154" spans="2:11" ht="15" customHeight="1">
      <c r="B154" s="240"/>
      <c r="C154" s="265" t="s">
        <v>450</v>
      </c>
      <c r="D154" s="219"/>
      <c r="E154" s="219"/>
      <c r="F154" s="266" t="s">
        <v>437</v>
      </c>
      <c r="G154" s="219"/>
      <c r="H154" s="265" t="s">
        <v>470</v>
      </c>
      <c r="I154" s="265" t="s">
        <v>433</v>
      </c>
      <c r="J154" s="265">
        <v>50</v>
      </c>
      <c r="K154" s="261"/>
    </row>
    <row r="155" spans="2:11" ht="15" customHeight="1">
      <c r="B155" s="240"/>
      <c r="C155" s="265" t="s">
        <v>458</v>
      </c>
      <c r="D155" s="219"/>
      <c r="E155" s="219"/>
      <c r="F155" s="266" t="s">
        <v>437</v>
      </c>
      <c r="G155" s="219"/>
      <c r="H155" s="265" t="s">
        <v>470</v>
      </c>
      <c r="I155" s="265" t="s">
        <v>433</v>
      </c>
      <c r="J155" s="265">
        <v>50</v>
      </c>
      <c r="K155" s="261"/>
    </row>
    <row r="156" spans="2:11" ht="15" customHeight="1">
      <c r="B156" s="240"/>
      <c r="C156" s="265" t="s">
        <v>456</v>
      </c>
      <c r="D156" s="219"/>
      <c r="E156" s="219"/>
      <c r="F156" s="266" t="s">
        <v>437</v>
      </c>
      <c r="G156" s="219"/>
      <c r="H156" s="265" t="s">
        <v>470</v>
      </c>
      <c r="I156" s="265" t="s">
        <v>433</v>
      </c>
      <c r="J156" s="265">
        <v>50</v>
      </c>
      <c r="K156" s="261"/>
    </row>
    <row r="157" spans="2:11" ht="15" customHeight="1">
      <c r="B157" s="240"/>
      <c r="C157" s="265" t="s">
        <v>80</v>
      </c>
      <c r="D157" s="219"/>
      <c r="E157" s="219"/>
      <c r="F157" s="266" t="s">
        <v>431</v>
      </c>
      <c r="G157" s="219"/>
      <c r="H157" s="265" t="s">
        <v>492</v>
      </c>
      <c r="I157" s="265" t="s">
        <v>433</v>
      </c>
      <c r="J157" s="265" t="s">
        <v>493</v>
      </c>
      <c r="K157" s="261"/>
    </row>
    <row r="158" spans="2:11" ht="15" customHeight="1">
      <c r="B158" s="240"/>
      <c r="C158" s="265" t="s">
        <v>494</v>
      </c>
      <c r="D158" s="219"/>
      <c r="E158" s="219"/>
      <c r="F158" s="266" t="s">
        <v>431</v>
      </c>
      <c r="G158" s="219"/>
      <c r="H158" s="265" t="s">
        <v>495</v>
      </c>
      <c r="I158" s="265" t="s">
        <v>465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5"/>
      <c r="C160" s="219"/>
      <c r="D160" s="219"/>
      <c r="E160" s="219"/>
      <c r="F160" s="239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195"/>
      <c r="C162" s="196"/>
      <c r="D162" s="196"/>
      <c r="E162" s="196"/>
      <c r="F162" s="196"/>
      <c r="G162" s="196"/>
      <c r="H162" s="196"/>
      <c r="I162" s="196"/>
      <c r="J162" s="196"/>
      <c r="K162" s="208"/>
    </row>
    <row r="163" spans="2:11" ht="45" customHeight="1">
      <c r="B163" s="209"/>
      <c r="C163" s="302" t="s">
        <v>496</v>
      </c>
      <c r="D163" s="302"/>
      <c r="E163" s="302"/>
      <c r="F163" s="302"/>
      <c r="G163" s="302"/>
      <c r="H163" s="302"/>
      <c r="I163" s="302"/>
      <c r="J163" s="302"/>
      <c r="K163" s="210"/>
    </row>
    <row r="164" spans="2:11" ht="17.25" customHeight="1">
      <c r="B164" s="209"/>
      <c r="C164" s="231" t="s">
        <v>425</v>
      </c>
      <c r="D164" s="231"/>
      <c r="E164" s="231"/>
      <c r="F164" s="231" t="s">
        <v>426</v>
      </c>
      <c r="G164" s="269"/>
      <c r="H164" s="270" t="s">
        <v>96</v>
      </c>
      <c r="I164" s="270" t="s">
        <v>56</v>
      </c>
      <c r="J164" s="231" t="s">
        <v>427</v>
      </c>
      <c r="K164" s="210"/>
    </row>
    <row r="165" spans="2:11" ht="17.25" customHeight="1">
      <c r="B165" s="212"/>
      <c r="C165" s="233" t="s">
        <v>428</v>
      </c>
      <c r="D165" s="233"/>
      <c r="E165" s="233"/>
      <c r="F165" s="234" t="s">
        <v>429</v>
      </c>
      <c r="G165" s="271"/>
      <c r="H165" s="272"/>
      <c r="I165" s="272"/>
      <c r="J165" s="233" t="s">
        <v>430</v>
      </c>
      <c r="K165" s="213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19" t="s">
        <v>434</v>
      </c>
      <c r="D167" s="219"/>
      <c r="E167" s="219"/>
      <c r="F167" s="239" t="s">
        <v>431</v>
      </c>
      <c r="G167" s="219"/>
      <c r="H167" s="219" t="s">
        <v>470</v>
      </c>
      <c r="I167" s="219" t="s">
        <v>433</v>
      </c>
      <c r="J167" s="219">
        <v>120</v>
      </c>
      <c r="K167" s="261"/>
    </row>
    <row r="168" spans="2:11" ht="15" customHeight="1">
      <c r="B168" s="240"/>
      <c r="C168" s="219" t="s">
        <v>479</v>
      </c>
      <c r="D168" s="219"/>
      <c r="E168" s="219"/>
      <c r="F168" s="239" t="s">
        <v>431</v>
      </c>
      <c r="G168" s="219"/>
      <c r="H168" s="219" t="s">
        <v>480</v>
      </c>
      <c r="I168" s="219" t="s">
        <v>433</v>
      </c>
      <c r="J168" s="219" t="s">
        <v>481</v>
      </c>
      <c r="K168" s="261"/>
    </row>
    <row r="169" spans="2:11" ht="15" customHeight="1">
      <c r="B169" s="240"/>
      <c r="C169" s="219" t="s">
        <v>380</v>
      </c>
      <c r="D169" s="219"/>
      <c r="E169" s="219"/>
      <c r="F169" s="239" t="s">
        <v>431</v>
      </c>
      <c r="G169" s="219"/>
      <c r="H169" s="219" t="s">
        <v>497</v>
      </c>
      <c r="I169" s="219" t="s">
        <v>433</v>
      </c>
      <c r="J169" s="219" t="s">
        <v>481</v>
      </c>
      <c r="K169" s="261"/>
    </row>
    <row r="170" spans="2:11" ht="15" customHeight="1">
      <c r="B170" s="240"/>
      <c r="C170" s="219" t="s">
        <v>436</v>
      </c>
      <c r="D170" s="219"/>
      <c r="E170" s="219"/>
      <c r="F170" s="239" t="s">
        <v>437</v>
      </c>
      <c r="G170" s="219"/>
      <c r="H170" s="219" t="s">
        <v>497</v>
      </c>
      <c r="I170" s="219" t="s">
        <v>433</v>
      </c>
      <c r="J170" s="219">
        <v>50</v>
      </c>
      <c r="K170" s="261"/>
    </row>
    <row r="171" spans="2:11" ht="15" customHeight="1">
      <c r="B171" s="240"/>
      <c r="C171" s="219" t="s">
        <v>439</v>
      </c>
      <c r="D171" s="219"/>
      <c r="E171" s="219"/>
      <c r="F171" s="239" t="s">
        <v>431</v>
      </c>
      <c r="G171" s="219"/>
      <c r="H171" s="219" t="s">
        <v>497</v>
      </c>
      <c r="I171" s="219" t="s">
        <v>441</v>
      </c>
      <c r="J171" s="219"/>
      <c r="K171" s="261"/>
    </row>
    <row r="172" spans="2:11" ht="15" customHeight="1">
      <c r="B172" s="240"/>
      <c r="C172" s="219" t="s">
        <v>450</v>
      </c>
      <c r="D172" s="219"/>
      <c r="E172" s="219"/>
      <c r="F172" s="239" t="s">
        <v>437</v>
      </c>
      <c r="G172" s="219"/>
      <c r="H172" s="219" t="s">
        <v>497</v>
      </c>
      <c r="I172" s="219" t="s">
        <v>433</v>
      </c>
      <c r="J172" s="219">
        <v>50</v>
      </c>
      <c r="K172" s="261"/>
    </row>
    <row r="173" spans="2:11" ht="15" customHeight="1">
      <c r="B173" s="240"/>
      <c r="C173" s="219" t="s">
        <v>458</v>
      </c>
      <c r="D173" s="219"/>
      <c r="E173" s="219"/>
      <c r="F173" s="239" t="s">
        <v>437</v>
      </c>
      <c r="G173" s="219"/>
      <c r="H173" s="219" t="s">
        <v>497</v>
      </c>
      <c r="I173" s="219" t="s">
        <v>433</v>
      </c>
      <c r="J173" s="219">
        <v>50</v>
      </c>
      <c r="K173" s="261"/>
    </row>
    <row r="174" spans="2:11" ht="15" customHeight="1">
      <c r="B174" s="240"/>
      <c r="C174" s="219" t="s">
        <v>456</v>
      </c>
      <c r="D174" s="219"/>
      <c r="E174" s="219"/>
      <c r="F174" s="239" t="s">
        <v>437</v>
      </c>
      <c r="G174" s="219"/>
      <c r="H174" s="219" t="s">
        <v>497</v>
      </c>
      <c r="I174" s="219" t="s">
        <v>433</v>
      </c>
      <c r="J174" s="219">
        <v>50</v>
      </c>
      <c r="K174" s="261"/>
    </row>
    <row r="175" spans="2:11" ht="15" customHeight="1">
      <c r="B175" s="240"/>
      <c r="C175" s="219" t="s">
        <v>95</v>
      </c>
      <c r="D175" s="219"/>
      <c r="E175" s="219"/>
      <c r="F175" s="239" t="s">
        <v>431</v>
      </c>
      <c r="G175" s="219"/>
      <c r="H175" s="219" t="s">
        <v>498</v>
      </c>
      <c r="I175" s="219" t="s">
        <v>499</v>
      </c>
      <c r="J175" s="219"/>
      <c r="K175" s="261"/>
    </row>
    <row r="176" spans="2:11" ht="15" customHeight="1">
      <c r="B176" s="240"/>
      <c r="C176" s="219" t="s">
        <v>56</v>
      </c>
      <c r="D176" s="219"/>
      <c r="E176" s="219"/>
      <c r="F176" s="239" t="s">
        <v>431</v>
      </c>
      <c r="G176" s="219"/>
      <c r="H176" s="219" t="s">
        <v>500</v>
      </c>
      <c r="I176" s="219" t="s">
        <v>501</v>
      </c>
      <c r="J176" s="219">
        <v>1</v>
      </c>
      <c r="K176" s="261"/>
    </row>
    <row r="177" spans="2:11" ht="15" customHeight="1">
      <c r="B177" s="240"/>
      <c r="C177" s="219" t="s">
        <v>52</v>
      </c>
      <c r="D177" s="219"/>
      <c r="E177" s="219"/>
      <c r="F177" s="239" t="s">
        <v>431</v>
      </c>
      <c r="G177" s="219"/>
      <c r="H177" s="219" t="s">
        <v>502</v>
      </c>
      <c r="I177" s="219" t="s">
        <v>433</v>
      </c>
      <c r="J177" s="219">
        <v>20</v>
      </c>
      <c r="K177" s="261"/>
    </row>
    <row r="178" spans="2:11" ht="15" customHeight="1">
      <c r="B178" s="240"/>
      <c r="C178" s="219" t="s">
        <v>96</v>
      </c>
      <c r="D178" s="219"/>
      <c r="E178" s="219"/>
      <c r="F178" s="239" t="s">
        <v>431</v>
      </c>
      <c r="G178" s="219"/>
      <c r="H178" s="219" t="s">
        <v>503</v>
      </c>
      <c r="I178" s="219" t="s">
        <v>433</v>
      </c>
      <c r="J178" s="219">
        <v>255</v>
      </c>
      <c r="K178" s="261"/>
    </row>
    <row r="179" spans="2:11" ht="15" customHeight="1">
      <c r="B179" s="240"/>
      <c r="C179" s="219" t="s">
        <v>97</v>
      </c>
      <c r="D179" s="219"/>
      <c r="E179" s="219"/>
      <c r="F179" s="239" t="s">
        <v>431</v>
      </c>
      <c r="G179" s="219"/>
      <c r="H179" s="219" t="s">
        <v>396</v>
      </c>
      <c r="I179" s="219" t="s">
        <v>433</v>
      </c>
      <c r="J179" s="219">
        <v>10</v>
      </c>
      <c r="K179" s="261"/>
    </row>
    <row r="180" spans="2:11" ht="15" customHeight="1">
      <c r="B180" s="240"/>
      <c r="C180" s="219" t="s">
        <v>98</v>
      </c>
      <c r="D180" s="219"/>
      <c r="E180" s="219"/>
      <c r="F180" s="239" t="s">
        <v>431</v>
      </c>
      <c r="G180" s="219"/>
      <c r="H180" s="219" t="s">
        <v>504</v>
      </c>
      <c r="I180" s="219" t="s">
        <v>465</v>
      </c>
      <c r="J180" s="219"/>
      <c r="K180" s="261"/>
    </row>
    <row r="181" spans="2:11" ht="15" customHeight="1">
      <c r="B181" s="240"/>
      <c r="C181" s="219" t="s">
        <v>505</v>
      </c>
      <c r="D181" s="219"/>
      <c r="E181" s="219"/>
      <c r="F181" s="239" t="s">
        <v>431</v>
      </c>
      <c r="G181" s="219"/>
      <c r="H181" s="219" t="s">
        <v>506</v>
      </c>
      <c r="I181" s="219" t="s">
        <v>465</v>
      </c>
      <c r="J181" s="219"/>
      <c r="K181" s="261"/>
    </row>
    <row r="182" spans="2:11" ht="15" customHeight="1">
      <c r="B182" s="240"/>
      <c r="C182" s="219" t="s">
        <v>494</v>
      </c>
      <c r="D182" s="219"/>
      <c r="E182" s="219"/>
      <c r="F182" s="239" t="s">
        <v>431</v>
      </c>
      <c r="G182" s="219"/>
      <c r="H182" s="219" t="s">
        <v>507</v>
      </c>
      <c r="I182" s="219" t="s">
        <v>465</v>
      </c>
      <c r="J182" s="219"/>
      <c r="K182" s="261"/>
    </row>
    <row r="183" spans="2:11" ht="15" customHeight="1">
      <c r="B183" s="240"/>
      <c r="C183" s="219" t="s">
        <v>101</v>
      </c>
      <c r="D183" s="219"/>
      <c r="E183" s="219"/>
      <c r="F183" s="239" t="s">
        <v>437</v>
      </c>
      <c r="G183" s="219"/>
      <c r="H183" s="219" t="s">
        <v>508</v>
      </c>
      <c r="I183" s="219" t="s">
        <v>433</v>
      </c>
      <c r="J183" s="219">
        <v>50</v>
      </c>
      <c r="K183" s="261"/>
    </row>
    <row r="184" spans="2:11" ht="15" customHeight="1">
      <c r="B184" s="267"/>
      <c r="C184" s="249"/>
      <c r="D184" s="249"/>
      <c r="E184" s="249"/>
      <c r="F184" s="249"/>
      <c r="G184" s="249"/>
      <c r="H184" s="249"/>
      <c r="I184" s="249"/>
      <c r="J184" s="249"/>
      <c r="K184" s="268"/>
    </row>
    <row r="185" spans="2:11" ht="18.75" customHeight="1">
      <c r="B185" s="215"/>
      <c r="C185" s="219"/>
      <c r="D185" s="219"/>
      <c r="E185" s="219"/>
      <c r="F185" s="239"/>
      <c r="G185" s="219"/>
      <c r="H185" s="219"/>
      <c r="I185" s="219"/>
      <c r="J185" s="219"/>
      <c r="K185" s="215"/>
    </row>
    <row r="186" spans="2:11" ht="18.75" customHeight="1"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</row>
    <row r="187" spans="2:11" ht="13.5">
      <c r="B187" s="195"/>
      <c r="C187" s="196"/>
      <c r="D187" s="196"/>
      <c r="E187" s="196"/>
      <c r="F187" s="196"/>
      <c r="G187" s="196"/>
      <c r="H187" s="196"/>
      <c r="I187" s="196"/>
      <c r="J187" s="196"/>
      <c r="K187" s="208"/>
    </row>
    <row r="188" spans="2:11" ht="21">
      <c r="B188" s="209"/>
      <c r="C188" s="302" t="s">
        <v>509</v>
      </c>
      <c r="D188" s="302"/>
      <c r="E188" s="302"/>
      <c r="F188" s="302"/>
      <c r="G188" s="302"/>
      <c r="H188" s="302"/>
      <c r="I188" s="302"/>
      <c r="J188" s="302"/>
      <c r="K188" s="210"/>
    </row>
    <row r="189" spans="2:11" ht="25.5" customHeight="1">
      <c r="B189" s="209"/>
      <c r="C189" s="273" t="s">
        <v>510</v>
      </c>
      <c r="D189" s="273"/>
      <c r="E189" s="273"/>
      <c r="F189" s="273" t="s">
        <v>511</v>
      </c>
      <c r="G189" s="274"/>
      <c r="H189" s="303" t="s">
        <v>512</v>
      </c>
      <c r="I189" s="303"/>
      <c r="J189" s="303"/>
      <c r="K189" s="210"/>
    </row>
    <row r="190" spans="2:11" ht="5.25" customHeight="1">
      <c r="B190" s="240"/>
      <c r="C190" s="237"/>
      <c r="D190" s="237"/>
      <c r="E190" s="237"/>
      <c r="F190" s="237"/>
      <c r="G190" s="219"/>
      <c r="H190" s="237"/>
      <c r="I190" s="237"/>
      <c r="J190" s="237"/>
      <c r="K190" s="261"/>
    </row>
    <row r="191" spans="2:11" ht="15" customHeight="1">
      <c r="B191" s="240"/>
      <c r="C191" s="219" t="s">
        <v>513</v>
      </c>
      <c r="D191" s="219"/>
      <c r="E191" s="219"/>
      <c r="F191" s="239" t="s">
        <v>42</v>
      </c>
      <c r="G191" s="219"/>
      <c r="H191" s="301" t="s">
        <v>514</v>
      </c>
      <c r="I191" s="301"/>
      <c r="J191" s="301"/>
      <c r="K191" s="261"/>
    </row>
    <row r="192" spans="2:11" ht="15" customHeight="1">
      <c r="B192" s="240"/>
      <c r="C192" s="246"/>
      <c r="D192" s="219"/>
      <c r="E192" s="219"/>
      <c r="F192" s="239" t="s">
        <v>43</v>
      </c>
      <c r="G192" s="219"/>
      <c r="H192" s="301" t="s">
        <v>515</v>
      </c>
      <c r="I192" s="301"/>
      <c r="J192" s="301"/>
      <c r="K192" s="261"/>
    </row>
    <row r="193" spans="2:11" ht="15" customHeight="1">
      <c r="B193" s="240"/>
      <c r="C193" s="246"/>
      <c r="D193" s="219"/>
      <c r="E193" s="219"/>
      <c r="F193" s="239" t="s">
        <v>46</v>
      </c>
      <c r="G193" s="219"/>
      <c r="H193" s="301" t="s">
        <v>516</v>
      </c>
      <c r="I193" s="301"/>
      <c r="J193" s="301"/>
      <c r="K193" s="261"/>
    </row>
    <row r="194" spans="2:11" ht="15" customHeight="1">
      <c r="B194" s="240"/>
      <c r="C194" s="219"/>
      <c r="D194" s="219"/>
      <c r="E194" s="219"/>
      <c r="F194" s="239" t="s">
        <v>44</v>
      </c>
      <c r="G194" s="219"/>
      <c r="H194" s="301" t="s">
        <v>517</v>
      </c>
      <c r="I194" s="301"/>
      <c r="J194" s="301"/>
      <c r="K194" s="261"/>
    </row>
    <row r="195" spans="2:11" ht="15" customHeight="1">
      <c r="B195" s="240"/>
      <c r="C195" s="219"/>
      <c r="D195" s="219"/>
      <c r="E195" s="219"/>
      <c r="F195" s="239" t="s">
        <v>45</v>
      </c>
      <c r="G195" s="219"/>
      <c r="H195" s="301" t="s">
        <v>518</v>
      </c>
      <c r="I195" s="301"/>
      <c r="J195" s="301"/>
      <c r="K195" s="261"/>
    </row>
    <row r="196" spans="2:11" ht="15" customHeight="1">
      <c r="B196" s="240"/>
      <c r="C196" s="219"/>
      <c r="D196" s="219"/>
      <c r="E196" s="219"/>
      <c r="F196" s="239"/>
      <c r="G196" s="219"/>
      <c r="H196" s="219"/>
      <c r="I196" s="219"/>
      <c r="J196" s="219"/>
      <c r="K196" s="261"/>
    </row>
    <row r="197" spans="2:11" ht="15" customHeight="1">
      <c r="B197" s="240"/>
      <c r="C197" s="219" t="s">
        <v>477</v>
      </c>
      <c r="D197" s="219"/>
      <c r="E197" s="219"/>
      <c r="F197" s="239" t="s">
        <v>74</v>
      </c>
      <c r="G197" s="219"/>
      <c r="H197" s="301" t="s">
        <v>519</v>
      </c>
      <c r="I197" s="301"/>
      <c r="J197" s="301"/>
      <c r="K197" s="261"/>
    </row>
    <row r="198" spans="2:11" ht="15" customHeight="1">
      <c r="B198" s="240"/>
      <c r="C198" s="246"/>
      <c r="D198" s="219"/>
      <c r="E198" s="219"/>
      <c r="F198" s="239" t="s">
        <v>374</v>
      </c>
      <c r="G198" s="219"/>
      <c r="H198" s="301" t="s">
        <v>375</v>
      </c>
      <c r="I198" s="301"/>
      <c r="J198" s="301"/>
      <c r="K198" s="261"/>
    </row>
    <row r="199" spans="2:11" ht="15" customHeight="1">
      <c r="B199" s="240"/>
      <c r="C199" s="219"/>
      <c r="D199" s="219"/>
      <c r="E199" s="219"/>
      <c r="F199" s="239" t="s">
        <v>372</v>
      </c>
      <c r="G199" s="219"/>
      <c r="H199" s="301" t="s">
        <v>520</v>
      </c>
      <c r="I199" s="301"/>
      <c r="J199" s="301"/>
      <c r="K199" s="261"/>
    </row>
    <row r="200" spans="2:11" ht="15" customHeight="1">
      <c r="B200" s="275"/>
      <c r="C200" s="246"/>
      <c r="D200" s="246"/>
      <c r="E200" s="246"/>
      <c r="F200" s="239" t="s">
        <v>376</v>
      </c>
      <c r="G200" s="224"/>
      <c r="H200" s="300" t="s">
        <v>377</v>
      </c>
      <c r="I200" s="300"/>
      <c r="J200" s="300"/>
      <c r="K200" s="276"/>
    </row>
    <row r="201" spans="2:11" ht="15" customHeight="1">
      <c r="B201" s="275"/>
      <c r="C201" s="246"/>
      <c r="D201" s="246"/>
      <c r="E201" s="246"/>
      <c r="F201" s="239" t="s">
        <v>378</v>
      </c>
      <c r="G201" s="224"/>
      <c r="H201" s="300" t="s">
        <v>521</v>
      </c>
      <c r="I201" s="300"/>
      <c r="J201" s="300"/>
      <c r="K201" s="276"/>
    </row>
    <row r="202" spans="2:11" ht="15" customHeight="1">
      <c r="B202" s="275"/>
      <c r="C202" s="246"/>
      <c r="D202" s="246"/>
      <c r="E202" s="246"/>
      <c r="F202" s="277"/>
      <c r="G202" s="224"/>
      <c r="H202" s="278"/>
      <c r="I202" s="278"/>
      <c r="J202" s="278"/>
      <c r="K202" s="276"/>
    </row>
    <row r="203" spans="2:11" ht="15" customHeight="1">
      <c r="B203" s="275"/>
      <c r="C203" s="219" t="s">
        <v>501</v>
      </c>
      <c r="D203" s="246"/>
      <c r="E203" s="246"/>
      <c r="F203" s="239">
        <v>1</v>
      </c>
      <c r="G203" s="224"/>
      <c r="H203" s="300" t="s">
        <v>522</v>
      </c>
      <c r="I203" s="300"/>
      <c r="J203" s="300"/>
      <c r="K203" s="276"/>
    </row>
    <row r="204" spans="2:11" ht="15" customHeight="1">
      <c r="B204" s="275"/>
      <c r="C204" s="246"/>
      <c r="D204" s="246"/>
      <c r="E204" s="246"/>
      <c r="F204" s="239">
        <v>2</v>
      </c>
      <c r="G204" s="224"/>
      <c r="H204" s="300" t="s">
        <v>523</v>
      </c>
      <c r="I204" s="300"/>
      <c r="J204" s="300"/>
      <c r="K204" s="276"/>
    </row>
    <row r="205" spans="2:11" ht="15" customHeight="1">
      <c r="B205" s="275"/>
      <c r="C205" s="246"/>
      <c r="D205" s="246"/>
      <c r="E205" s="246"/>
      <c r="F205" s="239">
        <v>3</v>
      </c>
      <c r="G205" s="224"/>
      <c r="H205" s="300" t="s">
        <v>524</v>
      </c>
      <c r="I205" s="300"/>
      <c r="J205" s="300"/>
      <c r="K205" s="276"/>
    </row>
    <row r="206" spans="2:11" ht="15" customHeight="1">
      <c r="B206" s="275"/>
      <c r="C206" s="246"/>
      <c r="D206" s="246"/>
      <c r="E206" s="246"/>
      <c r="F206" s="239">
        <v>4</v>
      </c>
      <c r="G206" s="224"/>
      <c r="H206" s="300" t="s">
        <v>525</v>
      </c>
      <c r="I206" s="300"/>
      <c r="J206" s="300"/>
      <c r="K206" s="276"/>
    </row>
    <row r="207" spans="2:11" ht="12.75" customHeight="1">
      <c r="B207" s="279"/>
      <c r="C207" s="280"/>
      <c r="D207" s="280"/>
      <c r="E207" s="280"/>
      <c r="F207" s="280"/>
      <c r="G207" s="280"/>
      <c r="H207" s="280"/>
      <c r="I207" s="280"/>
      <c r="J207" s="280"/>
      <c r="K207" s="281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203:J203"/>
    <mergeCell ref="H204:J204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2016-05-23T09:12:18Z</dcterms:created>
  <dcterms:modified xsi:type="dcterms:W3CDTF">2016-05-23T09:12:18Z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