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357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  <sheet name="Doplnění rozpočtu" sheetId="5" r:id="rId5"/>
    <sheet name="tabulka" sheetId="6" r:id="rId6"/>
  </sheets>
  <definedNames/>
  <calcPr fullCalcOnLoad="1"/>
</workbook>
</file>

<file path=xl/sharedStrings.xml><?xml version="1.0" encoding="utf-8"?>
<sst xmlns="http://schemas.openxmlformats.org/spreadsheetml/2006/main" count="392" uniqueCount="193">
  <si>
    <t>Název stavby</t>
  </si>
  <si>
    <t>Rekultivace území bývalého povrchu dolu Paskov - terenní úpravy</t>
  </si>
  <si>
    <t>JKSO</t>
  </si>
  <si>
    <t xml:space="preserve"> </t>
  </si>
  <si>
    <t>Název objektu</t>
  </si>
  <si>
    <t>EČO</t>
  </si>
  <si>
    <t>Kód objektu</t>
  </si>
  <si>
    <t>Název části</t>
  </si>
  <si>
    <t>Místo</t>
  </si>
  <si>
    <t>Paskov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</si>
  <si>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</si>
  <si>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</si>
  <si>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</si>
  <si>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</si>
  <si>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</si>
  <si>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</si>
  <si>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</si>
  <si>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</si>
  <si>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</si>
  <si>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</si>
  <si>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</si>
  <si>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</si>
  <si>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</si>
  <si>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</si>
  <si>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</si>
  <si>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</si>
  <si>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</si>
  <si>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</si>
  <si>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</si>
  <si>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</si>
  <si>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</si>
  <si>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</si>
  <si>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</si>
  <si>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</si>
  <si>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</si>
  <si>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</si>
  <si>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</si>
  <si>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</si>
  <si>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</si>
  <si>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</si>
  <si>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</si>
  <si>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</si>
  <si>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</si>
  <si>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</si>
  <si>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</si>
  <si>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</si>
  <si>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</si>
  <si>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</si>
  <si>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</si>
  <si>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</si>
  <si>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</si>
  <si>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</si>
  <si>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</si>
  <si>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</si>
  <si>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</si>
  <si>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</si>
  <si>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</si>
  <si>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</si>
  <si>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</si>
  <si>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</si>
  <si>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</si>
  <si>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</si>
  <si>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</si>
  <si>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</si>
  <si>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</si>
  <si>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</si>
  <si>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</si>
  <si>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</si>
  <si>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</si>
  <si>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</si>
  <si>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</si>
  <si>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</si>
  <si>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</si>
  <si>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</si>
  <si>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</si>
  <si>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</si>
  <si>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</si>
  <si>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</si>
  <si>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</si>
  <si>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</si>
  <si>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</si>
  <si>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</si>
  <si>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</si>
  <si>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</si>
  <si>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</si>
  <si>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</si>
  <si>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</si>
  <si>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</si>
  <si>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</si>
  <si>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</si>
  <si>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</si>
  <si>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</si>
  <si>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</si>
  <si>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</si>
  <si>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</si>
  <si>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</si>
  <si>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K</t>
  </si>
  <si>
    <t>001</t>
  </si>
  <si>
    <t>131201104</t>
  </si>
  <si>
    <t>Hloubení jam nezapažených v hornině tř. 3 objemu přes 5000 m3</t>
  </si>
  <si>
    <t>m3</t>
  </si>
  <si>
    <t>2</t>
  </si>
  <si>
    <t>3</t>
  </si>
  <si>
    <t>171201101</t>
  </si>
  <si>
    <t>Uložení sypaniny do násypů nezhutněných</t>
  </si>
  <si>
    <t>4</t>
  </si>
  <si>
    <t>181101102</t>
  </si>
  <si>
    <t>Úprava pláně v zářezech v hornině tř. 1 až 4 se zhutněním</t>
  </si>
  <si>
    <t>m2</t>
  </si>
  <si>
    <t>5</t>
  </si>
  <si>
    <t>Komunikace</t>
  </si>
  <si>
    <t>221</t>
  </si>
  <si>
    <t>564261111</t>
  </si>
  <si>
    <t>Podklad nebo podsyp ze štěrkopísku ŠP tl 200 mm</t>
  </si>
  <si>
    <t>564561111</t>
  </si>
  <si>
    <t>Zřízení podsypu nebo podkladu ze sypaniny tl 200 mm</t>
  </si>
  <si>
    <t>564762111</t>
  </si>
  <si>
    <t>Podklad z vibrovaného štěrku ŠV tl 200 mm</t>
  </si>
  <si>
    <t>564861111</t>
  </si>
  <si>
    <t>Podklad ze štěrkodrtě ŠD tl 200 mm</t>
  </si>
  <si>
    <t>Provozní vlivy (1%)</t>
  </si>
  <si>
    <t>NUS</t>
  </si>
  <si>
    <t xml:space="preserve">Náklady na úmístění stavby </t>
  </si>
  <si>
    <t>Zařízení staveniště (3% z HSV)</t>
  </si>
  <si>
    <t xml:space="preserve"> - Oplocení (25%)</t>
  </si>
  <si>
    <t xml:space="preserve"> - Buňky vedení stavby (25%)</t>
  </si>
  <si>
    <t xml:space="preserve"> - Osvětlení (15%)</t>
  </si>
  <si>
    <t xml:space="preserve"> - Staveništní přípojky (15%)</t>
  </si>
  <si>
    <t xml:space="preserve"> - Zřízení zpevněných ploch (20%)</t>
  </si>
  <si>
    <t>Provozní vlivy (1% z HSV)</t>
  </si>
  <si>
    <t xml:space="preserve"> - Čištění komunikace (70%)</t>
  </si>
  <si>
    <t xml:space="preserve"> - Dočasné dopravní značení (30%)</t>
  </si>
  <si>
    <t>45110000-1</t>
  </si>
  <si>
    <t>Zařízení staveniště (3%)</t>
  </si>
  <si>
    <t xml:space="preserve">Ostatní náklady </t>
  </si>
  <si>
    <t>CPV kódy</t>
  </si>
  <si>
    <t>45233000-9</t>
  </si>
  <si>
    <t>45112500-0</t>
  </si>
  <si>
    <t>45112000-5</t>
  </si>
  <si>
    <t>Výkopové a zemní práce</t>
  </si>
  <si>
    <t>45112000-0</t>
  </si>
  <si>
    <t>Přemísťování zeminy</t>
  </si>
  <si>
    <t>Výstavba, zakládání a povrchové práce pro komunikace</t>
  </si>
  <si>
    <t>m3,m2</t>
  </si>
  <si>
    <t>CPV kódy:</t>
  </si>
  <si>
    <t>CPV kody</t>
  </si>
  <si>
    <t>Textový popis</t>
  </si>
  <si>
    <t>Jednotky</t>
  </si>
  <si>
    <t>Množstí</t>
  </si>
  <si>
    <t>Přípravné a přídružné práce</t>
  </si>
  <si>
    <t>R</t>
  </si>
  <si>
    <t>71320000-7</t>
  </si>
  <si>
    <t>104</t>
  </si>
  <si>
    <t>kpl</t>
  </si>
  <si>
    <t>71510000-6</t>
  </si>
  <si>
    <t>Průzkům stavenišť</t>
  </si>
  <si>
    <t>k</t>
  </si>
  <si>
    <t>Vytyčení inženýrských sítí</t>
  </si>
  <si>
    <t>45233000-9;45110000-1;45112000-0,71320000-7,71510000-6</t>
  </si>
  <si>
    <t>13.12.2011</t>
  </si>
  <si>
    <t>Cena celkem (Kč)</t>
  </si>
  <si>
    <t>Cena celkem s DPH (Kč)</t>
  </si>
  <si>
    <t>Položka</t>
  </si>
  <si>
    <t>Vytýčení všech podzemních inženýrských sítí</t>
  </si>
  <si>
    <t>Hloubení nezapažených jam a zářezů kromě zářezů se šikmými stěnami pro podzemní vedení s urovnáním dna do předepsaného profilu a spádu v hornině tř. 3 přes 5 000 m3</t>
  </si>
  <si>
    <t>Uložení sypaniny do násypů s rozprostřením sypaniny ve vrstvách a s hrubým urovnáním nezhutněných z jakýchkoliv hornin</t>
  </si>
  <si>
    <t>Úprava pláně vyrovnáním výškových rozdílů v hornině tř. 1 až 4 se zhutněním</t>
  </si>
  <si>
    <t>Podklad nebo podsyp ze štěrkopísku ŠP s rozprostřením, vlhčením a zhutněním, po zhutnění tl. 200 mm</t>
  </si>
  <si>
    <t>Zřízení podsypu nebo podkladu ze sypaniny s rozprostřením, vlhčením, a zhutněním, po zhutnění tl. 200 mm</t>
  </si>
  <si>
    <t>Podklad nebo kryt z vibrovaného štěrku VŠ s rozprostřením, vlhčením a zhutněním, po zhutnění tl. 200 mm</t>
  </si>
  <si>
    <t>Podklad ze štěrkodrti ŠD s rozprostřením a zhutněním, po zhutnění tl. 200 mm</t>
  </si>
  <si>
    <t>Zpracování dokumentace skutečného provedení stavby</t>
  </si>
  <si>
    <t>Zpracování dokument. skutečného provedení stavby</t>
  </si>
  <si>
    <t>Zpracování dokument. skutečného provedení stavby. Veškeré změny provedení stavby proti původnímu projektu musí být zpracovány do dokumentace v souladu s ustanovením odst. 6 § 125 zákona č. 183/2006 Sb. (stavebního zákona)  a § 4 vyhlášky č. 499/ 2006 Sb. Rozsah dokumentace určuje příloha č. 4 vyhlášky č. 499/2006 Sb. o dokumentaci staveb</t>
  </si>
  <si>
    <t>21 840;13 650</t>
  </si>
  <si>
    <t>DPH 21% (Kč)</t>
  </si>
  <si>
    <t>Terénní úpravy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</si>
  <si>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</si>
  <si>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</si>
  <si>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</si>
  <si>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</si>
  <si>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45111100-9</t>
  </si>
  <si>
    <t>171201211</t>
  </si>
  <si>
    <t>Poplatek za uložení odpadu ze sypaniny na skládce (skládkovné)</t>
  </si>
  <si>
    <t>t</t>
  </si>
  <si>
    <t>Vodorovné přemístění výkopku nebo sypaniny po suchu na obvyklém dopravním prostředku, bez naložení výkopku, avšak se složením bez rozhrnutí z horniny tř. 1 až 4 na vzdálenost přes 9 000 do 10 000 m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</si>
  <si>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</si>
  <si>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8.1.2014</t>
  </si>
  <si>
    <t>KRYCÍ LIST ROZPOČTU - verze 2</t>
  </si>
  <si>
    <t>REKAPITULACE ROZPOČTU - verze 2</t>
  </si>
  <si>
    <t>ROZPOČET - verze 2 (změny podbarveny žlutě)</t>
  </si>
  <si>
    <t>DOPLNĚNÍ ROZPOČTU - verze 2 (změny podbarveny žlutě)</t>
  </si>
  <si>
    <t>Rekultivace území bývalého povrchu dolu Paskov - terenní úpravy (verze 2)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</si>
</sst>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_*####"/>
    <numFmt numFmtId="165" formatCode="#,##0;\-_*#,##0"/>
    <numFmt numFmtId="166" formatCode="#,##0.00;\-_*#,##0.00"/>
    <numFmt numFmtId="167" formatCode="#,##0.0000;\-_*#,##0.0000"/>
    <numFmt numFmtId="168" formatCode="#,##0.000;\-_*#,##0.000"/>
    <numFmt numFmtId="169" formatCode="#,##0.00000;\-_*#,##0.00000"/>
    <numFmt numFmtId="170" formatCode="#,##0.0;\-_*#,##0.0"/>
    <numFmt numFmtId="171" formatCode="#,##0.00_ ;\-#,##0.00\ 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2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63" xfId="0" applyFont="1" applyBorder="1" applyAlignment="1" applyProtection="1">
      <alignment vertical="top"/>
      <protection locked="0"/>
    </xf>
    <xf numFmtId="0" fontId="6" fillId="0" borderId="64" xfId="0" applyFont="1" applyBorder="1" applyAlignment="1" applyProtection="1">
      <alignment vertical="top"/>
      <protection locked="0"/>
    </xf>
    <xf numFmtId="0" fontId="6" fillId="0" borderId="65" xfId="0" applyFont="1" applyBorder="1" applyAlignment="1" applyProtection="1">
      <alignment vertical="top"/>
      <protection locked="0"/>
    </xf>
    <xf numFmtId="0" fontId="0" fillId="0" borderId="66" xfId="0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67" xfId="0" applyFont="1" applyBorder="1" applyAlignment="1">
      <alignment vertical="top"/>
    </xf>
    <xf numFmtId="0" fontId="0" fillId="0" borderId="68" xfId="0" applyBorder="1" applyAlignment="1" applyProtection="1">
      <alignment wrapText="1"/>
      <protection/>
    </xf>
    <xf numFmtId="0" fontId="0" fillId="0" borderId="69" xfId="0" applyFont="1" applyBorder="1" applyAlignment="1">
      <alignment horizontal="left" vertical="top"/>
    </xf>
    <xf numFmtId="3" fontId="0" fillId="0" borderId="69" xfId="0" applyNumberFormat="1" applyBorder="1" applyAlignment="1">
      <alignment horizontal="left" vertical="top"/>
    </xf>
    <xf numFmtId="169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0" fontId="0" fillId="0" borderId="67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0" fillId="0" borderId="66" xfId="0" applyNumberFormat="1" applyBorder="1" applyAlignment="1" applyProtection="1">
      <alignment/>
      <protection/>
    </xf>
    <xf numFmtId="3" fontId="0" fillId="0" borderId="69" xfId="0" applyNumberFormat="1" applyFont="1" applyBorder="1" applyAlignment="1">
      <alignment horizontal="left" vertical="top"/>
    </xf>
    <xf numFmtId="49" fontId="0" fillId="0" borderId="70" xfId="0" applyNumberFormat="1" applyFont="1" applyBorder="1" applyAlignment="1" applyProtection="1">
      <alignment/>
      <protection/>
    </xf>
    <xf numFmtId="0" fontId="0" fillId="0" borderId="68" xfId="0" applyFont="1" applyBorder="1" applyAlignment="1" applyProtection="1">
      <alignment vertical="top"/>
      <protection locked="0"/>
    </xf>
    <xf numFmtId="0" fontId="0" fillId="0" borderId="71" xfId="0" applyBorder="1" applyAlignment="1" applyProtection="1">
      <alignment horizontal="left" vertical="top"/>
      <protection locked="0"/>
    </xf>
    <xf numFmtId="0" fontId="0" fillId="0" borderId="67" xfId="0" applyBorder="1" applyAlignment="1" applyProtection="1">
      <alignment/>
      <protection/>
    </xf>
    <xf numFmtId="0" fontId="0" fillId="0" borderId="69" xfId="0" applyBorder="1" applyAlignment="1">
      <alignment horizontal="left" vertical="top"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164" fontId="3" fillId="34" borderId="43" xfId="0" applyNumberFormat="1" applyFont="1" applyFill="1" applyBorder="1" applyAlignment="1" applyProtection="1">
      <alignment horizontal="center" vertical="center"/>
      <protection/>
    </xf>
    <xf numFmtId="164" fontId="3" fillId="34" borderId="23" xfId="0" applyNumberFormat="1" applyFont="1" applyFill="1" applyBorder="1" applyAlignment="1" applyProtection="1">
      <alignment horizontal="center" vertical="center"/>
      <protection/>
    </xf>
    <xf numFmtId="164" fontId="3" fillId="34" borderId="72" xfId="0" applyNumberFormat="1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2" xfId="0" applyFont="1" applyFill="1" applyBorder="1" applyAlignment="1" applyProtection="1">
      <alignment horizontal="left"/>
      <protection/>
    </xf>
    <xf numFmtId="0" fontId="16" fillId="0" borderId="43" xfId="0" applyFont="1" applyBorder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left" vertical="center"/>
      <protection/>
    </xf>
    <xf numFmtId="0" fontId="16" fillId="0" borderId="72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49" fontId="2" fillId="0" borderId="61" xfId="0" applyNumberFormat="1" applyFont="1" applyBorder="1" applyAlignment="1" applyProtection="1">
      <alignment horizontal="left" vertical="top"/>
      <protection/>
    </xf>
    <xf numFmtId="0" fontId="2" fillId="0" borderId="72" xfId="0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49" fontId="2" fillId="35" borderId="0" xfId="0" applyNumberFormat="1" applyFont="1" applyFill="1" applyAlignment="1" applyProtection="1">
      <alignment horizontal="left" vertical="top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168" fontId="2" fillId="35" borderId="0" xfId="0" applyNumberFormat="1" applyFont="1" applyFill="1" applyAlignment="1" applyProtection="1">
      <alignment horizontal="right" vertical="center"/>
      <protection/>
    </xf>
    <xf numFmtId="166" fontId="2" fillId="35" borderId="0" xfId="0" applyNumberFormat="1" applyFont="1" applyFill="1" applyAlignment="1" applyProtection="1">
      <alignment horizontal="right" vertical="center"/>
      <protection/>
    </xf>
    <xf numFmtId="169" fontId="2" fillId="35" borderId="0" xfId="0" applyNumberFormat="1" applyFont="1" applyFill="1" applyAlignment="1" applyProtection="1">
      <alignment horizontal="right" vertical="center"/>
      <protection/>
    </xf>
    <xf numFmtId="170" fontId="2" fillId="35" borderId="0" xfId="0" applyNumberFormat="1" applyFont="1" applyFill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left" vertical="top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72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G4" sqref="G4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239" t="s">
        <v>188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12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" customHeight="1">
      <c r="A5" s="15"/>
      <c r="B5" s="16" t="s">
        <v>0</v>
      </c>
      <c r="C5" s="16"/>
      <c r="D5" s="16"/>
      <c r="E5" s="246" t="s">
        <v>1</v>
      </c>
      <c r="F5" s="247"/>
      <c r="G5" s="247"/>
      <c r="H5" s="247"/>
      <c r="I5" s="247"/>
      <c r="J5" s="248"/>
      <c r="K5" s="16"/>
      <c r="L5" s="16"/>
      <c r="M5" s="16"/>
      <c r="N5" s="16"/>
      <c r="O5" s="16" t="s">
        <v>2</v>
      </c>
      <c r="P5" s="17" t="s">
        <v>3</v>
      </c>
      <c r="Q5" s="18"/>
      <c r="R5" s="19"/>
      <c r="S5" s="20"/>
    </row>
    <row r="6" spans="1:19" ht="25.5" customHeight="1">
      <c r="A6" s="15"/>
      <c r="B6" s="173" t="s">
        <v>135</v>
      </c>
      <c r="C6" s="16"/>
      <c r="D6" s="16"/>
      <c r="E6" s="256" t="s">
        <v>158</v>
      </c>
      <c r="F6" s="257"/>
      <c r="G6" s="257"/>
      <c r="H6" s="257"/>
      <c r="I6" s="257"/>
      <c r="J6" s="21"/>
      <c r="K6" s="16"/>
      <c r="L6" s="16"/>
      <c r="M6" s="16"/>
      <c r="N6" s="16"/>
      <c r="O6" s="16"/>
      <c r="P6" s="22"/>
      <c r="Q6" s="23"/>
      <c r="R6" s="21"/>
      <c r="S6" s="20"/>
    </row>
    <row r="7" spans="1:19" ht="24" customHeight="1">
      <c r="A7" s="15"/>
      <c r="B7" s="16" t="s">
        <v>4</v>
      </c>
      <c r="C7" s="16"/>
      <c r="D7" s="16"/>
      <c r="E7" s="249" t="s">
        <v>3</v>
      </c>
      <c r="F7" s="250"/>
      <c r="G7" s="250"/>
      <c r="H7" s="250"/>
      <c r="I7" s="250"/>
      <c r="J7" s="251"/>
      <c r="K7" s="16"/>
      <c r="L7" s="16"/>
      <c r="M7" s="16"/>
      <c r="N7" s="16"/>
      <c r="O7" s="16" t="s">
        <v>5</v>
      </c>
      <c r="P7" s="25"/>
      <c r="Q7" s="23"/>
      <c r="R7" s="21"/>
      <c r="S7" s="20"/>
    </row>
    <row r="8" spans="1:19" ht="17.25" customHeight="1" hidden="1">
      <c r="A8" s="15"/>
      <c r="B8" s="16" t="s">
        <v>6</v>
      </c>
      <c r="C8" s="16"/>
      <c r="D8" s="16"/>
      <c r="E8" s="24" t="s">
        <v>3</v>
      </c>
      <c r="F8" s="16"/>
      <c r="G8" s="16"/>
      <c r="H8" s="16"/>
      <c r="I8" s="16"/>
      <c r="J8" s="21"/>
      <c r="K8" s="16"/>
      <c r="L8" s="16"/>
      <c r="M8" s="16"/>
      <c r="N8" s="16"/>
      <c r="O8" s="16"/>
      <c r="P8" s="22"/>
      <c r="Q8" s="23"/>
      <c r="R8" s="21"/>
      <c r="S8" s="20"/>
    </row>
    <row r="9" spans="1:19" ht="24" customHeight="1">
      <c r="A9" s="15"/>
      <c r="B9" s="16" t="s">
        <v>7</v>
      </c>
      <c r="C9" s="16"/>
      <c r="D9" s="16"/>
      <c r="E9" s="252" t="s">
        <v>3</v>
      </c>
      <c r="F9" s="253"/>
      <c r="G9" s="253"/>
      <c r="H9" s="253"/>
      <c r="I9" s="253"/>
      <c r="J9" s="254"/>
      <c r="K9" s="16"/>
      <c r="L9" s="16"/>
      <c r="M9" s="16"/>
      <c r="N9" s="16"/>
      <c r="O9" s="16" t="s">
        <v>8</v>
      </c>
      <c r="P9" s="255" t="s">
        <v>9</v>
      </c>
      <c r="Q9" s="253"/>
      <c r="R9" s="254"/>
      <c r="S9" s="20"/>
    </row>
    <row r="10" spans="1:19" ht="17.25" customHeight="1" hidden="1">
      <c r="A10" s="15"/>
      <c r="B10" s="16" t="s">
        <v>10</v>
      </c>
      <c r="C10" s="16"/>
      <c r="D10" s="16"/>
      <c r="E10" s="26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3"/>
      <c r="Q10" s="23"/>
      <c r="R10" s="16"/>
      <c r="S10" s="20"/>
    </row>
    <row r="11" spans="1:19" ht="17.25" customHeight="1" hidden="1">
      <c r="A11" s="15"/>
      <c r="B11" s="16" t="s">
        <v>11</v>
      </c>
      <c r="C11" s="16"/>
      <c r="D11" s="16"/>
      <c r="E11" s="26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16"/>
      <c r="S11" s="20"/>
    </row>
    <row r="12" spans="1:19" ht="17.25" customHeight="1" hidden="1">
      <c r="A12" s="15"/>
      <c r="B12" s="16" t="s">
        <v>12</v>
      </c>
      <c r="C12" s="16"/>
      <c r="D12" s="16"/>
      <c r="E12" s="26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16"/>
      <c r="S12" s="20"/>
    </row>
    <row r="13" spans="1:19" ht="17.25" customHeight="1" hidden="1">
      <c r="A13" s="15"/>
      <c r="B13" s="16"/>
      <c r="C13" s="16"/>
      <c r="D13" s="16"/>
      <c r="E13" s="26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3"/>
      <c r="Q13" s="23"/>
      <c r="R13" s="16"/>
      <c r="S13" s="20"/>
    </row>
    <row r="14" spans="1:19" ht="17.25" customHeight="1" hidden="1">
      <c r="A14" s="15"/>
      <c r="B14" s="16"/>
      <c r="C14" s="16"/>
      <c r="D14" s="16"/>
      <c r="E14" s="26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3"/>
      <c r="Q14" s="23"/>
      <c r="R14" s="16"/>
      <c r="S14" s="20"/>
    </row>
    <row r="15" spans="1:19" ht="17.25" customHeight="1" hidden="1">
      <c r="A15" s="15"/>
      <c r="B15" s="16"/>
      <c r="C15" s="16"/>
      <c r="D15" s="16"/>
      <c r="E15" s="26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3"/>
      <c r="Q15" s="23"/>
      <c r="R15" s="16"/>
      <c r="S15" s="20"/>
    </row>
    <row r="16" spans="1:19" ht="17.25" customHeight="1" hidden="1">
      <c r="A16" s="15"/>
      <c r="B16" s="16"/>
      <c r="C16" s="16"/>
      <c r="D16" s="16"/>
      <c r="E16" s="26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3"/>
      <c r="Q16" s="23"/>
      <c r="R16" s="16"/>
      <c r="S16" s="20"/>
    </row>
    <row r="17" spans="1:19" ht="17.25" customHeight="1" hidden="1">
      <c r="A17" s="15"/>
      <c r="B17" s="16"/>
      <c r="C17" s="16"/>
      <c r="D17" s="16"/>
      <c r="E17" s="26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3"/>
      <c r="Q17" s="23"/>
      <c r="R17" s="16"/>
      <c r="S17" s="20"/>
    </row>
    <row r="18" spans="1:19" ht="17.25" customHeight="1" hidden="1">
      <c r="A18" s="15"/>
      <c r="B18" s="16"/>
      <c r="C18" s="16"/>
      <c r="D18" s="16"/>
      <c r="E18" s="26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3"/>
      <c r="Q18" s="23"/>
      <c r="R18" s="16"/>
      <c r="S18" s="20"/>
    </row>
    <row r="19" spans="1:19" ht="17.25" customHeight="1" hidden="1">
      <c r="A19" s="15"/>
      <c r="B19" s="16"/>
      <c r="C19" s="16"/>
      <c r="D19" s="16"/>
      <c r="E19" s="26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3"/>
      <c r="Q19" s="23"/>
      <c r="R19" s="16"/>
      <c r="S19" s="20"/>
    </row>
    <row r="20" spans="1:19" ht="17.25" customHeight="1" hidden="1">
      <c r="A20" s="15"/>
      <c r="B20" s="16"/>
      <c r="C20" s="16"/>
      <c r="D20" s="16"/>
      <c r="E20" s="26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16"/>
      <c r="S20" s="20"/>
    </row>
    <row r="21" spans="1:19" ht="17.25" customHeight="1" hidden="1">
      <c r="A21" s="15"/>
      <c r="B21" s="16"/>
      <c r="C21" s="16"/>
      <c r="D21" s="16"/>
      <c r="E21" s="26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16"/>
      <c r="S21" s="20"/>
    </row>
    <row r="22" spans="1:19" ht="17.25" customHeight="1" hidden="1">
      <c r="A22" s="15"/>
      <c r="B22" s="16"/>
      <c r="C22" s="16"/>
      <c r="D22" s="16"/>
      <c r="E22" s="26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3"/>
      <c r="Q22" s="23"/>
      <c r="R22" s="16"/>
      <c r="S22" s="20"/>
    </row>
    <row r="23" spans="1:19" ht="17.25" customHeight="1" hidden="1">
      <c r="A23" s="15"/>
      <c r="B23" s="16"/>
      <c r="C23" s="16"/>
      <c r="D23" s="16"/>
      <c r="E23" s="26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3"/>
      <c r="Q23" s="23"/>
      <c r="R23" s="16"/>
      <c r="S23" s="20"/>
    </row>
    <row r="24" spans="1:19" ht="17.25" customHeight="1" hidden="1">
      <c r="A24" s="15"/>
      <c r="B24" s="16"/>
      <c r="C24" s="16"/>
      <c r="D24" s="16"/>
      <c r="E24" s="27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3"/>
      <c r="Q24" s="23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13</v>
      </c>
      <c r="P25" s="16" t="s">
        <v>14</v>
      </c>
      <c r="Q25" s="16"/>
      <c r="R25" s="16"/>
      <c r="S25" s="20"/>
    </row>
    <row r="26" spans="1:19" ht="17.25" customHeight="1">
      <c r="A26" s="15"/>
      <c r="B26" s="16" t="s">
        <v>15</v>
      </c>
      <c r="C26" s="16"/>
      <c r="D26" s="16"/>
      <c r="E26" s="17"/>
      <c r="F26" s="28"/>
      <c r="G26" s="28"/>
      <c r="H26" s="28"/>
      <c r="I26" s="28"/>
      <c r="J26" s="19"/>
      <c r="K26" s="16"/>
      <c r="L26" s="16"/>
      <c r="M26" s="16"/>
      <c r="N26" s="16"/>
      <c r="O26" s="29"/>
      <c r="P26" s="30"/>
      <c r="Q26" s="31"/>
      <c r="R26" s="32"/>
      <c r="S26" s="20"/>
    </row>
    <row r="27" spans="1:19" ht="17.25" customHeight="1">
      <c r="A27" s="15"/>
      <c r="B27" s="16" t="s">
        <v>16</v>
      </c>
      <c r="C27" s="16"/>
      <c r="D27" s="16"/>
      <c r="E27" s="25"/>
      <c r="F27" s="16"/>
      <c r="G27" s="16"/>
      <c r="H27" s="16"/>
      <c r="I27" s="16"/>
      <c r="J27" s="21"/>
      <c r="K27" s="16"/>
      <c r="L27" s="16"/>
      <c r="M27" s="16"/>
      <c r="N27" s="16"/>
      <c r="O27" s="29"/>
      <c r="P27" s="30"/>
      <c r="Q27" s="31"/>
      <c r="R27" s="32"/>
      <c r="S27" s="20"/>
    </row>
    <row r="28" spans="1:19" ht="17.25" customHeight="1">
      <c r="A28" s="15"/>
      <c r="B28" s="16" t="s">
        <v>17</v>
      </c>
      <c r="C28" s="16"/>
      <c r="D28" s="16"/>
      <c r="E28" s="25" t="s">
        <v>3</v>
      </c>
      <c r="F28" s="16"/>
      <c r="G28" s="16"/>
      <c r="H28" s="16"/>
      <c r="I28" s="16"/>
      <c r="J28" s="21"/>
      <c r="K28" s="16"/>
      <c r="L28" s="16"/>
      <c r="M28" s="16"/>
      <c r="N28" s="16"/>
      <c r="O28" s="29"/>
      <c r="P28" s="30"/>
      <c r="Q28" s="31"/>
      <c r="R28" s="32"/>
      <c r="S28" s="20"/>
    </row>
    <row r="29" spans="1:19" ht="17.25" customHeight="1">
      <c r="A29" s="15"/>
      <c r="B29" s="16"/>
      <c r="C29" s="16"/>
      <c r="D29" s="16"/>
      <c r="E29" s="33"/>
      <c r="F29" s="34"/>
      <c r="G29" s="34"/>
      <c r="H29" s="34"/>
      <c r="I29" s="34"/>
      <c r="J29" s="35"/>
      <c r="K29" s="16"/>
      <c r="L29" s="16"/>
      <c r="M29" s="16"/>
      <c r="N29" s="16"/>
      <c r="O29" s="23"/>
      <c r="P29" s="23"/>
      <c r="Q29" s="23"/>
      <c r="R29" s="16"/>
      <c r="S29" s="20"/>
    </row>
    <row r="30" spans="1:19" ht="17.25" customHeight="1">
      <c r="A30" s="15"/>
      <c r="B30" s="16"/>
      <c r="C30" s="16"/>
      <c r="D30" s="16"/>
      <c r="E30" s="36" t="s">
        <v>18</v>
      </c>
      <c r="F30" s="16"/>
      <c r="G30" s="16" t="s">
        <v>19</v>
      </c>
      <c r="H30" s="16"/>
      <c r="I30" s="16"/>
      <c r="J30" s="16"/>
      <c r="K30" s="16"/>
      <c r="L30" s="16"/>
      <c r="M30" s="16"/>
      <c r="N30" s="16"/>
      <c r="O30" s="36" t="s">
        <v>20</v>
      </c>
      <c r="P30" s="23"/>
      <c r="Q30" s="23"/>
      <c r="R30" s="37"/>
      <c r="S30" s="20"/>
    </row>
    <row r="31" spans="1:19" ht="17.25" customHeight="1">
      <c r="A31" s="15"/>
      <c r="B31" s="16"/>
      <c r="C31" s="16"/>
      <c r="D31" s="16"/>
      <c r="E31" s="29"/>
      <c r="F31" s="16"/>
      <c r="G31" s="30"/>
      <c r="H31" s="38"/>
      <c r="I31" s="39"/>
      <c r="J31" s="16"/>
      <c r="K31" s="16"/>
      <c r="L31" s="16"/>
      <c r="M31" s="16"/>
      <c r="N31" s="16"/>
      <c r="O31" s="229" t="s">
        <v>187</v>
      </c>
      <c r="P31" s="23"/>
      <c r="Q31" s="23"/>
      <c r="R31" s="40"/>
      <c r="S31" s="20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22</v>
      </c>
      <c r="B34" s="49"/>
      <c r="C34" s="49"/>
      <c r="D34" s="50"/>
      <c r="E34" s="51" t="s">
        <v>23</v>
      </c>
      <c r="F34" s="50"/>
      <c r="G34" s="51" t="s">
        <v>24</v>
      </c>
      <c r="H34" s="49"/>
      <c r="I34" s="50"/>
      <c r="J34" s="51" t="s">
        <v>25</v>
      </c>
      <c r="K34" s="49"/>
      <c r="L34" s="51" t="s">
        <v>26</v>
      </c>
      <c r="M34" s="49"/>
      <c r="N34" s="49"/>
      <c r="O34" s="50"/>
      <c r="P34" s="51" t="s">
        <v>27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28</v>
      </c>
      <c r="F36" s="45"/>
      <c r="G36" s="45"/>
      <c r="H36" s="45"/>
      <c r="I36" s="45"/>
      <c r="J36" s="62" t="s">
        <v>29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30</v>
      </c>
      <c r="B37" s="64"/>
      <c r="C37" s="65" t="s">
        <v>31</v>
      </c>
      <c r="D37" s="66"/>
      <c r="E37" s="66"/>
      <c r="F37" s="67"/>
      <c r="G37" s="63" t="s">
        <v>32</v>
      </c>
      <c r="H37" s="68"/>
      <c r="I37" s="65" t="s">
        <v>33</v>
      </c>
      <c r="J37" s="66"/>
      <c r="K37" s="66"/>
      <c r="L37" s="63" t="s">
        <v>34</v>
      </c>
      <c r="M37" s="68"/>
      <c r="N37" s="65" t="s">
        <v>35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36</v>
      </c>
      <c r="C38" s="19"/>
      <c r="D38" s="71" t="s">
        <v>37</v>
      </c>
      <c r="E38" s="72">
        <f>SUMIF(Rozpocet!P6:P31,8,Rozpocet!J6:J31)</f>
        <v>0</v>
      </c>
      <c r="F38" s="73"/>
      <c r="G38" s="69">
        <v>8</v>
      </c>
      <c r="H38" s="74" t="s">
        <v>38</v>
      </c>
      <c r="I38" s="32"/>
      <c r="J38" s="75">
        <v>0</v>
      </c>
      <c r="K38" s="76"/>
      <c r="L38" s="69">
        <v>13</v>
      </c>
      <c r="M38" s="30" t="s">
        <v>133</v>
      </c>
      <c r="N38" s="38"/>
      <c r="O38" s="38"/>
      <c r="P38" s="77">
        <f>M49</f>
        <v>21</v>
      </c>
      <c r="Q38" s="78" t="s">
        <v>39</v>
      </c>
      <c r="R38" s="72">
        <f>Rekapitulace!C21</f>
        <v>0</v>
      </c>
      <c r="S38" s="73"/>
    </row>
    <row r="39" spans="1:19" ht="20.25" customHeight="1">
      <c r="A39" s="69">
        <v>2</v>
      </c>
      <c r="B39" s="79"/>
      <c r="C39" s="35"/>
      <c r="D39" s="71" t="s">
        <v>40</v>
      </c>
      <c r="E39" s="72">
        <f>SUMIF(Rozpocet!P11:P31,4,Rozpocet!J11:J31)</f>
        <v>0</v>
      </c>
      <c r="F39" s="73"/>
      <c r="G39" s="69">
        <v>9</v>
      </c>
      <c r="H39" s="16" t="s">
        <v>41</v>
      </c>
      <c r="I39" s="71"/>
      <c r="J39" s="75">
        <v>0</v>
      </c>
      <c r="K39" s="76"/>
      <c r="L39" s="69">
        <v>14</v>
      </c>
      <c r="M39" s="30" t="s">
        <v>42</v>
      </c>
      <c r="N39" s="38"/>
      <c r="O39" s="38"/>
      <c r="P39" s="77">
        <f>M49</f>
        <v>21</v>
      </c>
      <c r="Q39" s="78" t="s">
        <v>39</v>
      </c>
      <c r="R39" s="72">
        <v>0</v>
      </c>
      <c r="S39" s="73"/>
    </row>
    <row r="40" spans="1:19" ht="20.25" customHeight="1">
      <c r="A40" s="69">
        <v>3</v>
      </c>
      <c r="B40" s="70" t="s">
        <v>43</v>
      </c>
      <c r="C40" s="19"/>
      <c r="D40" s="71" t="s">
        <v>37</v>
      </c>
      <c r="E40" s="72">
        <f>SUMIF(Rozpocet!P12:P31,32,Rozpocet!J12:J31)</f>
        <v>0</v>
      </c>
      <c r="F40" s="73"/>
      <c r="G40" s="69">
        <v>10</v>
      </c>
      <c r="H40" s="74" t="s">
        <v>44</v>
      </c>
      <c r="I40" s="32"/>
      <c r="J40" s="75">
        <v>0</v>
      </c>
      <c r="K40" s="76"/>
      <c r="L40" s="69">
        <v>15</v>
      </c>
      <c r="M40" s="30" t="s">
        <v>45</v>
      </c>
      <c r="N40" s="38"/>
      <c r="O40" s="38"/>
      <c r="P40" s="77">
        <f>M49</f>
        <v>21</v>
      </c>
      <c r="Q40" s="78" t="s">
        <v>39</v>
      </c>
      <c r="R40" s="72">
        <v>0</v>
      </c>
      <c r="S40" s="73"/>
    </row>
    <row r="41" spans="1:19" ht="20.25" customHeight="1">
      <c r="A41" s="69">
        <v>4</v>
      </c>
      <c r="B41" s="79"/>
      <c r="C41" s="35"/>
      <c r="D41" s="71" t="s">
        <v>40</v>
      </c>
      <c r="E41" s="72">
        <f>SUMIF(Rozpocet!P13:P31,16,Rozpocet!J13:J31)+SUMIF(Rozpocet!P13:P31,128,Rozpocet!J13:J31)</f>
        <v>0</v>
      </c>
      <c r="F41" s="73"/>
      <c r="G41" s="69">
        <v>11</v>
      </c>
      <c r="H41" s="74"/>
      <c r="I41" s="32"/>
      <c r="J41" s="75">
        <v>0</v>
      </c>
      <c r="K41" s="76"/>
      <c r="L41" s="69">
        <v>16</v>
      </c>
      <c r="M41" s="30" t="s">
        <v>120</v>
      </c>
      <c r="N41" s="38"/>
      <c r="O41" s="38"/>
      <c r="P41" s="77">
        <f>M49</f>
        <v>21</v>
      </c>
      <c r="Q41" s="78" t="s">
        <v>39</v>
      </c>
      <c r="R41" s="72">
        <f>Rekapitulace!C27</f>
        <v>0</v>
      </c>
      <c r="S41" s="73"/>
    </row>
    <row r="42" spans="1:19" ht="20.25" customHeight="1">
      <c r="A42" s="69">
        <v>5</v>
      </c>
      <c r="B42" s="70" t="s">
        <v>46</v>
      </c>
      <c r="C42" s="19"/>
      <c r="D42" s="71" t="s">
        <v>37</v>
      </c>
      <c r="E42" s="72">
        <f>SUMIF(Rozpocet!P14:P31,256,Rozpocet!J14:J31)</f>
        <v>0</v>
      </c>
      <c r="F42" s="73"/>
      <c r="G42" s="80"/>
      <c r="H42" s="38"/>
      <c r="I42" s="32"/>
      <c r="J42" s="81"/>
      <c r="K42" s="76"/>
      <c r="L42" s="69">
        <v>17</v>
      </c>
      <c r="M42" s="30" t="s">
        <v>47</v>
      </c>
      <c r="N42" s="38"/>
      <c r="O42" s="38"/>
      <c r="P42" s="77">
        <f>M49</f>
        <v>21</v>
      </c>
      <c r="Q42" s="78" t="s">
        <v>39</v>
      </c>
      <c r="R42" s="72">
        <v>0</v>
      </c>
      <c r="S42" s="73"/>
    </row>
    <row r="43" spans="1:19" ht="20.25" customHeight="1">
      <c r="A43" s="69">
        <v>6</v>
      </c>
      <c r="B43" s="79"/>
      <c r="C43" s="35"/>
      <c r="D43" s="71" t="s">
        <v>40</v>
      </c>
      <c r="E43" s="72">
        <f>SUMIF(Rozpocet!P15:P31,64,Rozpocet!J15:J31)</f>
        <v>0</v>
      </c>
      <c r="F43" s="73"/>
      <c r="G43" s="80"/>
      <c r="H43" s="38"/>
      <c r="I43" s="32"/>
      <c r="J43" s="81"/>
      <c r="K43" s="76"/>
      <c r="L43" s="69">
        <v>18</v>
      </c>
      <c r="M43" s="74" t="s">
        <v>48</v>
      </c>
      <c r="N43" s="38"/>
      <c r="O43" s="38"/>
      <c r="P43" s="38"/>
      <c r="Q43" s="32"/>
      <c r="R43" s="72">
        <f>SUMIF(Rozpocet!P15:P31,1024,Rozpocet!J15:J31)</f>
        <v>0</v>
      </c>
      <c r="S43" s="73"/>
    </row>
    <row r="44" spans="1:19" ht="20.25" customHeight="1">
      <c r="A44" s="69">
        <v>7</v>
      </c>
      <c r="B44" s="82" t="s">
        <v>49</v>
      </c>
      <c r="C44" s="38"/>
      <c r="D44" s="32"/>
      <c r="E44" s="83">
        <f>SUM(E38:E43)</f>
        <v>0</v>
      </c>
      <c r="F44" s="47"/>
      <c r="G44" s="69">
        <v>12</v>
      </c>
      <c r="H44" s="82" t="s">
        <v>50</v>
      </c>
      <c r="I44" s="32"/>
      <c r="J44" s="84">
        <f>SUM(J38:J41)</f>
        <v>0</v>
      </c>
      <c r="K44" s="85"/>
      <c r="L44" s="69">
        <v>19</v>
      </c>
      <c r="M44" s="70" t="s">
        <v>51</v>
      </c>
      <c r="N44" s="28"/>
      <c r="O44" s="28"/>
      <c r="P44" s="28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52</v>
      </c>
      <c r="C45" s="89"/>
      <c r="D45" s="90"/>
      <c r="E45" s="91">
        <f>SUMIF(Rozpocet!P15:P31,512,Rozpocet!J15:J31)</f>
        <v>0</v>
      </c>
      <c r="F45" s="43"/>
      <c r="G45" s="87">
        <v>21</v>
      </c>
      <c r="H45" s="88" t="s">
        <v>53</v>
      </c>
      <c r="I45" s="90"/>
      <c r="J45" s="92">
        <v>0</v>
      </c>
      <c r="K45" s="93">
        <f>M49</f>
        <v>21</v>
      </c>
      <c r="L45" s="87">
        <v>22</v>
      </c>
      <c r="M45" s="88" t="s">
        <v>134</v>
      </c>
      <c r="N45" s="89"/>
      <c r="O45" s="89"/>
      <c r="P45" s="89"/>
      <c r="Q45" s="90"/>
      <c r="R45" s="91">
        <v>0</v>
      </c>
      <c r="S45" s="43"/>
    </row>
    <row r="46" spans="1:19" ht="20.25" customHeight="1">
      <c r="A46" s="94" t="s">
        <v>16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3" t="s">
        <v>54</v>
      </c>
      <c r="M46" s="50"/>
      <c r="N46" s="65" t="s">
        <v>55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1"/>
      <c r="G47" s="97"/>
      <c r="H47" s="16"/>
      <c r="I47" s="16"/>
      <c r="J47" s="16"/>
      <c r="K47" s="16"/>
      <c r="L47" s="69">
        <v>23</v>
      </c>
      <c r="M47" s="74" t="s">
        <v>56</v>
      </c>
      <c r="N47" s="38"/>
      <c r="O47" s="38"/>
      <c r="P47" s="38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57</v>
      </c>
      <c r="B48" s="34"/>
      <c r="C48" s="34"/>
      <c r="D48" s="34"/>
      <c r="E48" s="34"/>
      <c r="F48" s="35"/>
      <c r="G48" s="100" t="s">
        <v>58</v>
      </c>
      <c r="H48" s="34"/>
      <c r="I48" s="34"/>
      <c r="J48" s="34"/>
      <c r="K48" s="34"/>
      <c r="L48" s="69">
        <v>24</v>
      </c>
      <c r="M48" s="101">
        <v>15</v>
      </c>
      <c r="N48" s="35" t="s">
        <v>39</v>
      </c>
      <c r="O48" s="102">
        <f>R47-O49</f>
        <v>0</v>
      </c>
      <c r="P48" s="38" t="s">
        <v>59</v>
      </c>
      <c r="Q48" s="32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15</v>
      </c>
      <c r="B49" s="28"/>
      <c r="C49" s="28"/>
      <c r="D49" s="28"/>
      <c r="E49" s="28"/>
      <c r="F49" s="19"/>
      <c r="G49" s="106"/>
      <c r="H49" s="28"/>
      <c r="I49" s="28"/>
      <c r="J49" s="28"/>
      <c r="K49" s="28"/>
      <c r="L49" s="69">
        <v>25</v>
      </c>
      <c r="M49" s="107">
        <v>21</v>
      </c>
      <c r="N49" s="32" t="s">
        <v>39</v>
      </c>
      <c r="O49" s="102">
        <f>R47</f>
        <v>0</v>
      </c>
      <c r="P49" s="38" t="s">
        <v>59</v>
      </c>
      <c r="Q49" s="32"/>
      <c r="R49" s="72">
        <f>ROUNDUP(O49*M49/100,1)</f>
        <v>0</v>
      </c>
      <c r="S49" s="108">
        <f>O49*M49/100</f>
        <v>0</v>
      </c>
    </row>
    <row r="50" spans="1:19" ht="20.25" customHeight="1">
      <c r="A50" s="15"/>
      <c r="B50" s="16"/>
      <c r="C50" s="16"/>
      <c r="D50" s="16"/>
      <c r="E50" s="16"/>
      <c r="F50" s="21"/>
      <c r="G50" s="97"/>
      <c r="H50" s="16"/>
      <c r="I50" s="16"/>
      <c r="J50" s="16"/>
      <c r="K50" s="16"/>
      <c r="L50" s="87">
        <v>26</v>
      </c>
      <c r="M50" s="109" t="s">
        <v>60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57</v>
      </c>
      <c r="B51" s="34"/>
      <c r="C51" s="34"/>
      <c r="D51" s="34"/>
      <c r="E51" s="34"/>
      <c r="F51" s="35"/>
      <c r="G51" s="100" t="s">
        <v>58</v>
      </c>
      <c r="H51" s="34"/>
      <c r="I51" s="34"/>
      <c r="J51" s="34"/>
      <c r="K51" s="34"/>
      <c r="L51" s="63" t="s">
        <v>61</v>
      </c>
      <c r="M51" s="50"/>
      <c r="N51" s="65" t="s">
        <v>62</v>
      </c>
      <c r="O51" s="49"/>
      <c r="P51" s="49"/>
      <c r="Q51" s="49"/>
      <c r="R51" s="113"/>
      <c r="S51" s="52"/>
    </row>
    <row r="52" spans="1:19" ht="20.25" customHeight="1">
      <c r="A52" s="105" t="s">
        <v>17</v>
      </c>
      <c r="B52" s="28"/>
      <c r="C52" s="28"/>
      <c r="D52" s="28"/>
      <c r="E52" s="28"/>
      <c r="F52" s="19"/>
      <c r="G52" s="106"/>
      <c r="H52" s="28"/>
      <c r="I52" s="28"/>
      <c r="J52" s="28"/>
      <c r="K52" s="28"/>
      <c r="L52" s="69">
        <v>27</v>
      </c>
      <c r="M52" s="74" t="s">
        <v>63</v>
      </c>
      <c r="N52" s="38"/>
      <c r="O52" s="38"/>
      <c r="P52" s="38"/>
      <c r="Q52" s="32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1"/>
      <c r="G53" s="97"/>
      <c r="H53" s="16"/>
      <c r="I53" s="16"/>
      <c r="J53" s="16"/>
      <c r="K53" s="16"/>
      <c r="L53" s="69">
        <v>28</v>
      </c>
      <c r="M53" s="74" t="s">
        <v>64</v>
      </c>
      <c r="N53" s="38"/>
      <c r="O53" s="38"/>
      <c r="P53" s="38"/>
      <c r="Q53" s="32"/>
      <c r="R53" s="72">
        <v>0</v>
      </c>
      <c r="S53" s="73"/>
    </row>
    <row r="54" spans="1:19" ht="20.25" customHeight="1">
      <c r="A54" s="114" t="s">
        <v>57</v>
      </c>
      <c r="B54" s="42"/>
      <c r="C54" s="42"/>
      <c r="D54" s="42"/>
      <c r="E54" s="42"/>
      <c r="F54" s="115"/>
      <c r="G54" s="116" t="s">
        <v>58</v>
      </c>
      <c r="H54" s="42"/>
      <c r="I54" s="42"/>
      <c r="J54" s="42"/>
      <c r="K54" s="42"/>
      <c r="L54" s="87">
        <v>29</v>
      </c>
      <c r="M54" s="88" t="s">
        <v>65</v>
      </c>
      <c r="N54" s="89"/>
      <c r="O54" s="89"/>
      <c r="P54" s="89"/>
      <c r="Q54" s="90"/>
      <c r="R54" s="56">
        <v>0</v>
      </c>
      <c r="S54" s="117"/>
    </row>
  </sheetData>
  <sheetProtection/>
  <mergeCells count="5">
    <mergeCell ref="E5:J5"/>
    <mergeCell ref="E7:J7"/>
    <mergeCell ref="E9:J9"/>
    <mergeCell ref="P9:R9"/>
    <mergeCell ref="E6:I6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189</v>
      </c>
      <c r="B1" s="119"/>
      <c r="C1" s="119"/>
      <c r="D1" s="119"/>
      <c r="E1" s="119"/>
    </row>
    <row r="2" spans="1:5" ht="12" customHeight="1">
      <c r="A2" s="120" t="s">
        <v>66</v>
      </c>
      <c r="B2" s="121" t="str">
        <f>'Krycí list'!E5</f>
        <v>Rekultivace území bývalého povrchu dolu Paskov - terenní úpravy</v>
      </c>
      <c r="C2" s="122"/>
      <c r="D2" s="122"/>
      <c r="E2" s="122"/>
    </row>
    <row r="3" spans="1:5" ht="12" customHeight="1">
      <c r="A3" s="120" t="s">
        <v>67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68</v>
      </c>
      <c r="B4" s="121" t="str">
        <f>'Krycí list'!E9</f>
        <v> </v>
      </c>
      <c r="C4" s="123"/>
      <c r="D4" s="121"/>
      <c r="E4" s="124"/>
    </row>
    <row r="5" spans="1:5" ht="12" customHeight="1">
      <c r="A5" s="120" t="s">
        <v>144</v>
      </c>
      <c r="B5" s="172" t="s">
        <v>158</v>
      </c>
      <c r="C5" s="123"/>
      <c r="D5" s="121"/>
      <c r="E5" s="124"/>
    </row>
    <row r="6" spans="1:5" ht="12" customHeight="1">
      <c r="A6" s="121" t="s">
        <v>69</v>
      </c>
      <c r="B6" s="121" t="str">
        <f>'Krycí list'!P5</f>
        <v> </v>
      </c>
      <c r="C6" s="123"/>
      <c r="D6" s="121"/>
      <c r="E6" s="124"/>
    </row>
    <row r="7" spans="1:5" ht="6" customHeight="1">
      <c r="A7" s="121"/>
      <c r="B7" s="121"/>
      <c r="C7" s="123"/>
      <c r="D7" s="121"/>
      <c r="E7" s="124"/>
    </row>
    <row r="8" spans="1:5" ht="12" customHeight="1">
      <c r="A8" s="121" t="s">
        <v>70</v>
      </c>
      <c r="B8" s="121"/>
      <c r="C8" s="123"/>
      <c r="D8" s="121"/>
      <c r="E8" s="124"/>
    </row>
    <row r="9" spans="1:5" ht="12" customHeight="1">
      <c r="A9" s="121" t="s">
        <v>71</v>
      </c>
      <c r="B9" s="121" t="str">
        <f>'Krycí list'!E28</f>
        <v> </v>
      </c>
      <c r="C9" s="123"/>
      <c r="D9" s="121"/>
      <c r="E9" s="124"/>
    </row>
    <row r="10" spans="1:5" ht="12" customHeight="1">
      <c r="A10" s="121" t="s">
        <v>72</v>
      </c>
      <c r="B10" s="230">
        <v>41647</v>
      </c>
      <c r="C10" s="123"/>
      <c r="D10" s="121"/>
      <c r="E10" s="124"/>
    </row>
    <row r="11" spans="1:5" ht="6" customHeight="1">
      <c r="A11" s="119"/>
      <c r="B11" s="119"/>
      <c r="C11" s="119"/>
      <c r="D11" s="119"/>
      <c r="E11" s="119"/>
    </row>
    <row r="12" spans="1:5" ht="12" customHeight="1">
      <c r="A12" s="125" t="s">
        <v>73</v>
      </c>
      <c r="B12" s="126" t="s">
        <v>74</v>
      </c>
      <c r="C12" s="127" t="s">
        <v>75</v>
      </c>
      <c r="D12" s="128" t="s">
        <v>76</v>
      </c>
      <c r="E12" s="127" t="s">
        <v>77</v>
      </c>
    </row>
    <row r="13" spans="1:5" ht="12" customHeight="1">
      <c r="A13" s="129">
        <v>1</v>
      </c>
      <c r="B13" s="130">
        <v>2</v>
      </c>
      <c r="C13" s="131">
        <v>3</v>
      </c>
      <c r="D13" s="132">
        <v>4</v>
      </c>
      <c r="E13" s="131">
        <v>5</v>
      </c>
    </row>
    <row r="14" spans="1:5" ht="3.75" customHeight="1">
      <c r="A14" s="133"/>
      <c r="B14" s="134"/>
      <c r="C14" s="134"/>
      <c r="D14" s="134"/>
      <c r="E14" s="135"/>
    </row>
    <row r="15" spans="1:5" s="136" customFormat="1" ht="12.75" customHeight="1">
      <c r="A15" s="137" t="str">
        <f>Rozpocet!E15</f>
        <v>HSV</v>
      </c>
      <c r="B15" s="138" t="str">
        <f>Rozpocet!F15</f>
        <v>Práce a dodávky HSV</v>
      </c>
      <c r="C15" s="139">
        <f>Rozpocet!J15</f>
        <v>0</v>
      </c>
      <c r="D15" s="140">
        <f>Rozpocet!L15</f>
        <v>0</v>
      </c>
      <c r="E15" s="140">
        <f>Rozpocet!N15</f>
        <v>0</v>
      </c>
    </row>
    <row r="16" spans="1:5" s="136" customFormat="1" ht="12.75" customHeight="1">
      <c r="A16" s="141" t="str">
        <f>Rozpocet!E16</f>
        <v>1</v>
      </c>
      <c r="B16" s="142" t="str">
        <f>Rozpocet!F16</f>
        <v>Terénní úpravy</v>
      </c>
      <c r="C16" s="143">
        <f>Rozpocet!J16</f>
        <v>0</v>
      </c>
      <c r="D16" s="144">
        <f>Rozpocet!L16</f>
        <v>0</v>
      </c>
      <c r="E16" s="144">
        <f>Rozpocet!N16</f>
        <v>0</v>
      </c>
    </row>
    <row r="17" spans="1:5" s="136" customFormat="1" ht="12.75" customHeight="1">
      <c r="A17" s="141" t="str">
        <f>Rozpocet!E23</f>
        <v>5</v>
      </c>
      <c r="B17" s="142" t="str">
        <f>Rozpocet!F23</f>
        <v>Komunikace</v>
      </c>
      <c r="C17" s="143">
        <f>Rozpocet!J23</f>
        <v>0</v>
      </c>
      <c r="D17" s="144">
        <f>Rozpocet!L23</f>
        <v>0</v>
      </c>
      <c r="E17" s="144">
        <f>Rozpocet!N23</f>
        <v>0</v>
      </c>
    </row>
    <row r="18" spans="1:5" s="145" customFormat="1" ht="12.75" customHeight="1">
      <c r="A18" s="141">
        <v>11</v>
      </c>
      <c r="B18" s="142" t="s">
        <v>149</v>
      </c>
      <c r="C18" s="143">
        <f>Rozpocet!J28</f>
        <v>0</v>
      </c>
      <c r="D18" s="148">
        <f>Rozpocet!L31</f>
        <v>0</v>
      </c>
      <c r="E18" s="148">
        <f>Rozpocet!N31</f>
        <v>0</v>
      </c>
    </row>
    <row r="19" spans="1:3" ht="12.75" customHeight="1">
      <c r="A19" s="145"/>
      <c r="B19" s="146" t="s">
        <v>78</v>
      </c>
      <c r="C19" s="147">
        <f>Rozpocet!J31</f>
        <v>0</v>
      </c>
    </row>
    <row r="20" spans="1:3" ht="12.75" customHeight="1">
      <c r="A20" s="137" t="s">
        <v>121</v>
      </c>
      <c r="B20" s="138" t="s">
        <v>122</v>
      </c>
      <c r="C20" s="139"/>
    </row>
    <row r="21" spans="1:3" ht="12.75" customHeight="1">
      <c r="A21" s="141"/>
      <c r="B21" s="142" t="s">
        <v>123</v>
      </c>
      <c r="C21" s="143">
        <f>C19*0.03</f>
        <v>0</v>
      </c>
    </row>
    <row r="22" spans="1:3" ht="12.75" customHeight="1">
      <c r="A22" s="168"/>
      <c r="B22" s="169" t="s">
        <v>124</v>
      </c>
      <c r="C22" s="170">
        <f>C21*0.25</f>
        <v>0</v>
      </c>
    </row>
    <row r="23" spans="1:3" ht="12.75" customHeight="1">
      <c r="A23" s="168"/>
      <c r="B23" s="169" t="s">
        <v>125</v>
      </c>
      <c r="C23" s="170">
        <f>C21*0.25</f>
        <v>0</v>
      </c>
    </row>
    <row r="24" spans="1:3" ht="12.75" customHeight="1">
      <c r="A24" s="168"/>
      <c r="B24" s="169" t="s">
        <v>126</v>
      </c>
      <c r="C24" s="170">
        <f>C21*0.15</f>
        <v>0</v>
      </c>
    </row>
    <row r="25" spans="1:3" ht="12.75" customHeight="1">
      <c r="A25" s="168"/>
      <c r="B25" s="169" t="s">
        <v>127</v>
      </c>
      <c r="C25" s="170">
        <f>C21*0.15</f>
        <v>0</v>
      </c>
    </row>
    <row r="26" spans="1:3" ht="12.75" customHeight="1">
      <c r="A26" s="168"/>
      <c r="B26" s="169" t="s">
        <v>128</v>
      </c>
      <c r="C26" s="170">
        <f>C21*0.2</f>
        <v>0</v>
      </c>
    </row>
    <row r="27" spans="2:3" ht="12.75" customHeight="1">
      <c r="B27" s="142" t="s">
        <v>129</v>
      </c>
      <c r="C27" s="143">
        <f>C19*0.01</f>
        <v>0</v>
      </c>
    </row>
    <row r="28" spans="2:3" ht="12.75" customHeight="1">
      <c r="B28" s="169" t="s">
        <v>130</v>
      </c>
      <c r="C28" s="170">
        <f>C27*0.7</f>
        <v>0</v>
      </c>
    </row>
    <row r="29" spans="2:3" ht="12.75" customHeight="1">
      <c r="B29" s="169" t="s">
        <v>131</v>
      </c>
      <c r="C29" s="170">
        <f>C27*0.3</f>
        <v>0</v>
      </c>
    </row>
    <row r="30" spans="1:3" ht="12.75" customHeight="1">
      <c r="A30" s="137"/>
      <c r="B30" s="146" t="s">
        <v>160</v>
      </c>
      <c r="C30" s="147">
        <f>C19+C21+C27</f>
        <v>0</v>
      </c>
    </row>
    <row r="32" spans="2:3" ht="12.75" customHeight="1">
      <c r="B32" s="146" t="s">
        <v>175</v>
      </c>
      <c r="C32" s="147">
        <f>ROUNDUP(C30*21/100,1)</f>
        <v>0</v>
      </c>
    </row>
    <row r="34" spans="2:3" ht="12.75" customHeight="1">
      <c r="B34" s="146" t="s">
        <v>161</v>
      </c>
      <c r="C34" s="147">
        <f>C32+C30</f>
        <v>0</v>
      </c>
    </row>
  </sheetData>
  <sheetProtection/>
  <printOptions horizontalCentered="1"/>
  <pageMargins left="1.1023621559143066" right="0.77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zoomScalePageLayoutView="0" workbookViewId="0" topLeftCell="A1">
      <pane ySplit="14" topLeftCell="A15" activePane="bottomLeft" state="frozen"/>
      <selection pane="topLeft" activeCell="A1" sqref="A1"/>
      <selection pane="bottomLeft" activeCell="A2" sqref="A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0.57421875" style="2" customWidth="1"/>
    <col min="5" max="5" width="12.7109375" style="2" customWidth="1"/>
    <col min="6" max="6" width="55.57421875" style="2" customWidth="1"/>
    <col min="7" max="7" width="4.7109375" style="2" customWidth="1"/>
    <col min="8" max="8" width="9.8515625" style="2" customWidth="1"/>
    <col min="9" max="9" width="9.7109375" style="2" customWidth="1"/>
    <col min="10" max="10" width="12.7109375" style="2" customWidth="1"/>
    <col min="11" max="11" width="10.57421875" style="2" hidden="1" customWidth="1"/>
    <col min="12" max="12" width="10.8515625" style="2" hidden="1" customWidth="1"/>
    <col min="13" max="13" width="9.7109375" style="2" hidden="1" customWidth="1"/>
    <col min="14" max="14" width="11.57421875" style="2" hidden="1" customWidth="1"/>
    <col min="15" max="15" width="5.28125" style="2" customWidth="1"/>
    <col min="16" max="16" width="7.00390625" style="2" hidden="1" customWidth="1"/>
    <col min="17" max="17" width="7.28125" style="2" hidden="1" customWidth="1"/>
    <col min="18" max="20" width="9.140625" style="2" hidden="1" customWidth="1"/>
    <col min="21" max="16384" width="9.140625" style="2" customWidth="1"/>
  </cols>
  <sheetData>
    <row r="1" spans="1:17" ht="18" customHeight="1">
      <c r="A1" s="118" t="s">
        <v>190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150"/>
    </row>
    <row r="2" spans="1:17" ht="11.25" customHeight="1">
      <c r="A2" s="120" t="s">
        <v>66</v>
      </c>
      <c r="B2" s="121"/>
      <c r="C2" s="121" t="str">
        <f>'Krycí list'!E5</f>
        <v>Rekultivace území bývalého povrchu dolu Paskov - terenní úpravy</v>
      </c>
      <c r="D2" s="121"/>
      <c r="E2" s="121"/>
      <c r="F2" s="121"/>
      <c r="G2" s="121"/>
      <c r="H2" s="121"/>
      <c r="I2" s="121"/>
      <c r="J2" s="121"/>
      <c r="K2" s="121"/>
      <c r="L2" s="121"/>
      <c r="M2" s="149"/>
      <c r="N2" s="149"/>
      <c r="O2" s="149"/>
      <c r="P2" s="150"/>
      <c r="Q2" s="150"/>
    </row>
    <row r="3" spans="1:17" ht="11.25" customHeight="1">
      <c r="A3" s="120" t="s">
        <v>67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21"/>
      <c r="M3" s="149"/>
      <c r="N3" s="149"/>
      <c r="O3" s="149"/>
      <c r="P3" s="150"/>
      <c r="Q3" s="150"/>
    </row>
    <row r="4" spans="1:17" ht="11.25" customHeight="1">
      <c r="A4" s="120" t="s">
        <v>68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21"/>
      <c r="M4" s="149"/>
      <c r="N4" s="149"/>
      <c r="O4" s="149"/>
      <c r="P4" s="150"/>
      <c r="Q4" s="150"/>
    </row>
    <row r="5" spans="1:6" ht="12" customHeight="1">
      <c r="A5" s="120" t="s">
        <v>144</v>
      </c>
      <c r="B5" s="172"/>
      <c r="C5" s="172" t="s">
        <v>158</v>
      </c>
      <c r="D5" s="172"/>
      <c r="E5" s="172"/>
      <c r="F5" s="124"/>
    </row>
    <row r="6" spans="1:17" ht="11.25" customHeight="1">
      <c r="A6" s="121" t="s">
        <v>79</v>
      </c>
      <c r="B6" s="121"/>
      <c r="C6" s="121" t="str">
        <f>'Krycí list'!P5</f>
        <v> </v>
      </c>
      <c r="D6" s="121"/>
      <c r="E6" s="121"/>
      <c r="F6" s="121"/>
      <c r="G6" s="121"/>
      <c r="H6" s="121"/>
      <c r="I6" s="121"/>
      <c r="J6" s="121"/>
      <c r="K6" s="121"/>
      <c r="L6" s="121"/>
      <c r="M6" s="149"/>
      <c r="N6" s="149"/>
      <c r="O6" s="149"/>
      <c r="P6" s="150"/>
      <c r="Q6" s="150"/>
    </row>
    <row r="7" spans="1:17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49"/>
      <c r="N7" s="149"/>
      <c r="O7" s="149"/>
      <c r="P7" s="150"/>
      <c r="Q7" s="150"/>
    </row>
    <row r="8" spans="1:17" ht="11.25" customHeight="1">
      <c r="A8" s="121" t="s">
        <v>70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49"/>
      <c r="N8" s="149"/>
      <c r="O8" s="149"/>
      <c r="P8" s="150"/>
      <c r="Q8" s="150"/>
    </row>
    <row r="9" spans="1:17" ht="11.25" customHeight="1">
      <c r="A9" s="121" t="s">
        <v>71</v>
      </c>
      <c r="B9" s="121"/>
      <c r="C9" s="121" t="str">
        <f>'Krycí list'!E28</f>
        <v> </v>
      </c>
      <c r="D9" s="121"/>
      <c r="E9" s="121"/>
      <c r="F9" s="121"/>
      <c r="G9" s="121"/>
      <c r="H9" s="121"/>
      <c r="I9" s="121"/>
      <c r="J9" s="121"/>
      <c r="K9" s="121"/>
      <c r="L9" s="121"/>
      <c r="M9" s="149"/>
      <c r="N9" s="149"/>
      <c r="O9" s="149"/>
      <c r="P9" s="150"/>
      <c r="Q9" s="150"/>
    </row>
    <row r="10" spans="1:17" ht="11.25" customHeight="1">
      <c r="A10" s="121" t="s">
        <v>72</v>
      </c>
      <c r="B10" s="121"/>
      <c r="C10" s="258">
        <v>41647</v>
      </c>
      <c r="D10" s="259"/>
      <c r="E10" s="121"/>
      <c r="F10" s="121"/>
      <c r="G10" s="121"/>
      <c r="H10" s="121"/>
      <c r="I10" s="121"/>
      <c r="J10" s="121"/>
      <c r="K10" s="121"/>
      <c r="L10" s="121"/>
      <c r="M10" s="149"/>
      <c r="N10" s="149"/>
      <c r="O10" s="149"/>
      <c r="P10" s="150"/>
      <c r="Q10" s="150"/>
    </row>
    <row r="11" spans="1:17" ht="5.2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0"/>
      <c r="Q11" s="150"/>
    </row>
    <row r="12" spans="1:17" ht="21.75" customHeight="1">
      <c r="A12" s="125" t="s">
        <v>80</v>
      </c>
      <c r="B12" s="126" t="s">
        <v>81</v>
      </c>
      <c r="C12" s="126" t="s">
        <v>82</v>
      </c>
      <c r="D12" s="126" t="s">
        <v>135</v>
      </c>
      <c r="E12" s="126" t="s">
        <v>83</v>
      </c>
      <c r="F12" s="201" t="s">
        <v>162</v>
      </c>
      <c r="G12" s="126" t="s">
        <v>84</v>
      </c>
      <c r="H12" s="126" t="s">
        <v>85</v>
      </c>
      <c r="I12" s="126" t="s">
        <v>86</v>
      </c>
      <c r="J12" s="126" t="s">
        <v>75</v>
      </c>
      <c r="K12" s="126" t="s">
        <v>87</v>
      </c>
      <c r="L12" s="126" t="s">
        <v>76</v>
      </c>
      <c r="M12" s="126" t="s">
        <v>88</v>
      </c>
      <c r="N12" s="126" t="s">
        <v>89</v>
      </c>
      <c r="O12" s="127" t="s">
        <v>90</v>
      </c>
      <c r="P12" s="151" t="s">
        <v>91</v>
      </c>
      <c r="Q12" s="152" t="s">
        <v>92</v>
      </c>
    </row>
    <row r="13" spans="1:17" ht="11.25" customHeight="1">
      <c r="A13" s="129">
        <v>1</v>
      </c>
      <c r="B13" s="130">
        <v>2</v>
      </c>
      <c r="C13" s="130">
        <v>3</v>
      </c>
      <c r="D13" s="130"/>
      <c r="E13" s="130">
        <v>4</v>
      </c>
      <c r="F13" s="130">
        <v>5</v>
      </c>
      <c r="G13" s="130">
        <v>6</v>
      </c>
      <c r="H13" s="130">
        <v>7</v>
      </c>
      <c r="I13" s="130">
        <v>8</v>
      </c>
      <c r="J13" s="130">
        <v>9</v>
      </c>
      <c r="K13" s="130"/>
      <c r="L13" s="130"/>
      <c r="M13" s="130"/>
      <c r="N13" s="130"/>
      <c r="O13" s="131">
        <v>10</v>
      </c>
      <c r="P13" s="153">
        <v>11</v>
      </c>
      <c r="Q13" s="154">
        <v>12</v>
      </c>
    </row>
    <row r="14" spans="1:17" ht="3.7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155"/>
    </row>
    <row r="15" spans="1:17" s="136" customFormat="1" ht="12.75" customHeight="1">
      <c r="A15" s="156"/>
      <c r="B15" s="157" t="s">
        <v>54</v>
      </c>
      <c r="C15" s="156"/>
      <c r="D15" s="156"/>
      <c r="E15" s="156" t="s">
        <v>36</v>
      </c>
      <c r="F15" s="156" t="s">
        <v>93</v>
      </c>
      <c r="G15" s="156"/>
      <c r="H15" s="156"/>
      <c r="I15" s="156"/>
      <c r="J15" s="158">
        <f>J16+J23+J28</f>
        <v>0</v>
      </c>
      <c r="K15" s="156"/>
      <c r="L15" s="159">
        <f>L16+L23</f>
        <v>0</v>
      </c>
      <c r="M15" s="156"/>
      <c r="N15" s="159">
        <f>N16+N23</f>
        <v>0</v>
      </c>
      <c r="O15" s="156"/>
      <c r="Q15" s="138" t="s">
        <v>94</v>
      </c>
    </row>
    <row r="16" spans="2:17" s="136" customFormat="1" ht="12.75" customHeight="1">
      <c r="B16" s="141" t="s">
        <v>54</v>
      </c>
      <c r="E16" s="142" t="s">
        <v>95</v>
      </c>
      <c r="F16" s="142" t="s">
        <v>176</v>
      </c>
      <c r="J16" s="143">
        <f>SUM(J17:J22)</f>
        <v>0</v>
      </c>
      <c r="L16" s="144">
        <f>SUM(L17:L22)</f>
        <v>0</v>
      </c>
      <c r="N16" s="144">
        <f>SUM(N17:N22)</f>
        <v>0</v>
      </c>
      <c r="Q16" s="142" t="s">
        <v>95</v>
      </c>
    </row>
    <row r="17" spans="1:16" s="16" customFormat="1" ht="13.5" customHeight="1">
      <c r="A17" s="160" t="s">
        <v>95</v>
      </c>
      <c r="B17" s="160" t="s">
        <v>96</v>
      </c>
      <c r="C17" s="160" t="s">
        <v>97</v>
      </c>
      <c r="D17" s="171" t="s">
        <v>132</v>
      </c>
      <c r="E17" s="161" t="s">
        <v>98</v>
      </c>
      <c r="F17" s="162" t="s">
        <v>99</v>
      </c>
      <c r="G17" s="160" t="s">
        <v>100</v>
      </c>
      <c r="H17" s="163">
        <v>10920</v>
      </c>
      <c r="I17" s="164"/>
      <c r="J17" s="164">
        <f aca="true" t="shared" si="0" ref="J17:J22">ROUND(H17*I17,2)</f>
        <v>0</v>
      </c>
      <c r="K17" s="165">
        <v>0</v>
      </c>
      <c r="L17" s="163">
        <f>H17*K17</f>
        <v>0</v>
      </c>
      <c r="M17" s="165">
        <v>0</v>
      </c>
      <c r="N17" s="163">
        <f>H17*M17</f>
        <v>0</v>
      </c>
      <c r="O17" s="166"/>
      <c r="P17" s="167"/>
    </row>
    <row r="18" spans="1:16" s="16" customFormat="1" ht="13.5" customHeight="1">
      <c r="A18" s="231" t="s">
        <v>101</v>
      </c>
      <c r="B18" s="231" t="s">
        <v>96</v>
      </c>
      <c r="C18" s="231" t="s">
        <v>97</v>
      </c>
      <c r="D18" s="231" t="s">
        <v>137</v>
      </c>
      <c r="E18" s="232" t="s">
        <v>177</v>
      </c>
      <c r="F18" s="233" t="s">
        <v>178</v>
      </c>
      <c r="G18" s="231" t="s">
        <v>100</v>
      </c>
      <c r="H18" s="234">
        <v>10920</v>
      </c>
      <c r="I18" s="235"/>
      <c r="J18" s="235">
        <f t="shared" si="0"/>
        <v>0</v>
      </c>
      <c r="K18" s="236">
        <v>0</v>
      </c>
      <c r="L18" s="234">
        <f>H18*K18</f>
        <v>0</v>
      </c>
      <c r="M18" s="236">
        <v>0</v>
      </c>
      <c r="N18" s="234">
        <f>H18*M18</f>
        <v>0</v>
      </c>
      <c r="O18" s="237"/>
      <c r="P18" s="167"/>
    </row>
    <row r="19" spans="1:16" s="16" customFormat="1" ht="22.5">
      <c r="A19" s="231">
        <v>3</v>
      </c>
      <c r="B19" s="231" t="s">
        <v>96</v>
      </c>
      <c r="C19" s="231" t="s">
        <v>97</v>
      </c>
      <c r="D19" s="238" t="s">
        <v>137</v>
      </c>
      <c r="E19" s="232" t="s">
        <v>179</v>
      </c>
      <c r="F19" s="233" t="s">
        <v>180</v>
      </c>
      <c r="G19" s="231" t="s">
        <v>100</v>
      </c>
      <c r="H19" s="234">
        <f>10920*3</f>
        <v>32760</v>
      </c>
      <c r="I19" s="235"/>
      <c r="J19" s="235">
        <f t="shared" si="0"/>
        <v>0</v>
      </c>
      <c r="K19" s="236"/>
      <c r="L19" s="234"/>
      <c r="M19" s="236"/>
      <c r="N19" s="234"/>
      <c r="O19" s="237"/>
      <c r="P19" s="167"/>
    </row>
    <row r="20" spans="1:16" s="16" customFormat="1" ht="13.5" customHeight="1">
      <c r="A20" s="160">
        <v>4</v>
      </c>
      <c r="B20" s="160" t="s">
        <v>96</v>
      </c>
      <c r="C20" s="160" t="s">
        <v>97</v>
      </c>
      <c r="D20" s="160" t="s">
        <v>132</v>
      </c>
      <c r="E20" s="161" t="s">
        <v>103</v>
      </c>
      <c r="F20" s="162" t="s">
        <v>104</v>
      </c>
      <c r="G20" s="160" t="s">
        <v>100</v>
      </c>
      <c r="H20" s="163">
        <v>10920</v>
      </c>
      <c r="I20" s="164"/>
      <c r="J20" s="164">
        <f t="shared" si="0"/>
        <v>0</v>
      </c>
      <c r="K20" s="165">
        <v>0</v>
      </c>
      <c r="L20" s="163">
        <f>H20*K20</f>
        <v>0</v>
      </c>
      <c r="M20" s="165">
        <v>0</v>
      </c>
      <c r="N20" s="163">
        <f>H20*M20</f>
        <v>0</v>
      </c>
      <c r="O20" s="166"/>
      <c r="P20" s="167"/>
    </row>
    <row r="21" spans="1:16" s="16" customFormat="1" ht="13.5" customHeight="1">
      <c r="A21" s="231">
        <v>5</v>
      </c>
      <c r="B21" s="231" t="s">
        <v>96</v>
      </c>
      <c r="C21" s="231" t="s">
        <v>97</v>
      </c>
      <c r="D21" s="238" t="s">
        <v>181</v>
      </c>
      <c r="E21" s="232" t="s">
        <v>182</v>
      </c>
      <c r="F21" s="233" t="s">
        <v>183</v>
      </c>
      <c r="G21" s="231" t="s">
        <v>184</v>
      </c>
      <c r="H21" s="234">
        <v>17500</v>
      </c>
      <c r="I21" s="235"/>
      <c r="J21" s="235">
        <f t="shared" si="0"/>
        <v>0</v>
      </c>
      <c r="K21" s="236"/>
      <c r="L21" s="234"/>
      <c r="M21" s="236"/>
      <c r="N21" s="234"/>
      <c r="O21" s="237"/>
      <c r="P21" s="167"/>
    </row>
    <row r="22" spans="1:16" s="16" customFormat="1" ht="13.5" customHeight="1">
      <c r="A22" s="160">
        <v>6</v>
      </c>
      <c r="B22" s="160" t="s">
        <v>96</v>
      </c>
      <c r="C22" s="160" t="s">
        <v>97</v>
      </c>
      <c r="D22" s="160" t="s">
        <v>132</v>
      </c>
      <c r="E22" s="161" t="s">
        <v>106</v>
      </c>
      <c r="F22" s="162" t="s">
        <v>107</v>
      </c>
      <c r="G22" s="160" t="s">
        <v>108</v>
      </c>
      <c r="H22" s="163">
        <v>13650</v>
      </c>
      <c r="I22" s="164"/>
      <c r="J22" s="164">
        <f t="shared" si="0"/>
        <v>0</v>
      </c>
      <c r="K22" s="165">
        <v>0</v>
      </c>
      <c r="L22" s="163">
        <f>H22*K22</f>
        <v>0</v>
      </c>
      <c r="M22" s="165">
        <v>0</v>
      </c>
      <c r="N22" s="163">
        <f>H22*M22</f>
        <v>0</v>
      </c>
      <c r="O22" s="166"/>
      <c r="P22" s="167"/>
    </row>
    <row r="23" spans="2:17" s="136" customFormat="1" ht="12.75" customHeight="1">
      <c r="B23" s="141" t="s">
        <v>54</v>
      </c>
      <c r="E23" s="142" t="s">
        <v>109</v>
      </c>
      <c r="F23" s="142" t="s">
        <v>110</v>
      </c>
      <c r="J23" s="143">
        <f>SUM(J24:J27)</f>
        <v>0</v>
      </c>
      <c r="L23" s="144">
        <f>SUM(L24:L27)</f>
        <v>0</v>
      </c>
      <c r="N23" s="144">
        <f>SUM(N24:N27)</f>
        <v>0</v>
      </c>
      <c r="Q23" s="142"/>
    </row>
    <row r="24" spans="1:16" s="16" customFormat="1" ht="13.5" customHeight="1">
      <c r="A24" s="160">
        <v>7</v>
      </c>
      <c r="B24" s="160" t="s">
        <v>96</v>
      </c>
      <c r="C24" s="160" t="s">
        <v>111</v>
      </c>
      <c r="D24" s="171" t="s">
        <v>136</v>
      </c>
      <c r="E24" s="161" t="s">
        <v>112</v>
      </c>
      <c r="F24" s="162" t="s">
        <v>113</v>
      </c>
      <c r="G24" s="160" t="s">
        <v>108</v>
      </c>
      <c r="H24" s="163">
        <v>13650</v>
      </c>
      <c r="I24" s="164"/>
      <c r="J24" s="164">
        <f>ROUND(H24*I24,2)</f>
        <v>0</v>
      </c>
      <c r="K24" s="165">
        <v>0</v>
      </c>
      <c r="L24" s="163">
        <f>H24*K24</f>
        <v>0</v>
      </c>
      <c r="M24" s="165">
        <v>0</v>
      </c>
      <c r="N24" s="163">
        <f>H24*M24</f>
        <v>0</v>
      </c>
      <c r="O24" s="166"/>
      <c r="P24" s="167"/>
    </row>
    <row r="25" spans="1:16" s="16" customFormat="1" ht="13.5" customHeight="1">
      <c r="A25" s="160">
        <v>8</v>
      </c>
      <c r="B25" s="160" t="s">
        <v>96</v>
      </c>
      <c r="C25" s="160" t="s">
        <v>111</v>
      </c>
      <c r="D25" s="160" t="s">
        <v>136</v>
      </c>
      <c r="E25" s="161" t="s">
        <v>114</v>
      </c>
      <c r="F25" s="162" t="s">
        <v>115</v>
      </c>
      <c r="G25" s="160" t="s">
        <v>108</v>
      </c>
      <c r="H25" s="163">
        <v>13650</v>
      </c>
      <c r="I25" s="164"/>
      <c r="J25" s="164">
        <f>ROUND(H25*I25,2)</f>
        <v>0</v>
      </c>
      <c r="K25" s="165">
        <v>0</v>
      </c>
      <c r="L25" s="163">
        <f>H25*K25</f>
        <v>0</v>
      </c>
      <c r="M25" s="165">
        <v>0</v>
      </c>
      <c r="N25" s="163">
        <f>H25*M25</f>
        <v>0</v>
      </c>
      <c r="O25" s="166"/>
      <c r="P25" s="167"/>
    </row>
    <row r="26" spans="1:16" s="16" customFormat="1" ht="13.5" customHeight="1">
      <c r="A26" s="160">
        <v>9</v>
      </c>
      <c r="B26" s="160" t="s">
        <v>96</v>
      </c>
      <c r="C26" s="160" t="s">
        <v>111</v>
      </c>
      <c r="D26" s="160" t="s">
        <v>136</v>
      </c>
      <c r="E26" s="161" t="s">
        <v>116</v>
      </c>
      <c r="F26" s="162" t="s">
        <v>117</v>
      </c>
      <c r="G26" s="160" t="s">
        <v>108</v>
      </c>
      <c r="H26" s="163">
        <v>13650</v>
      </c>
      <c r="I26" s="164"/>
      <c r="J26" s="164">
        <f>ROUND(H26*I26,2)</f>
        <v>0</v>
      </c>
      <c r="K26" s="165">
        <v>0</v>
      </c>
      <c r="L26" s="163">
        <f>H26*K26</f>
        <v>0</v>
      </c>
      <c r="M26" s="165">
        <v>0</v>
      </c>
      <c r="N26" s="163">
        <f>H26*M26</f>
        <v>0</v>
      </c>
      <c r="O26" s="166"/>
      <c r="P26" s="167"/>
    </row>
    <row r="27" spans="1:16" s="16" customFormat="1" ht="13.5" customHeight="1">
      <c r="A27" s="160">
        <v>10</v>
      </c>
      <c r="B27" s="160" t="s">
        <v>96</v>
      </c>
      <c r="C27" s="160" t="s">
        <v>111</v>
      </c>
      <c r="D27" s="160" t="s">
        <v>136</v>
      </c>
      <c r="E27" s="161" t="s">
        <v>118</v>
      </c>
      <c r="F27" s="162" t="s">
        <v>119</v>
      </c>
      <c r="G27" s="160" t="s">
        <v>108</v>
      </c>
      <c r="H27" s="163">
        <v>13650</v>
      </c>
      <c r="I27" s="164"/>
      <c r="J27" s="164">
        <f>ROUND(H27*I27,2)</f>
        <v>0</v>
      </c>
      <c r="K27" s="165">
        <v>0</v>
      </c>
      <c r="L27" s="163">
        <f>H27*K27</f>
        <v>0</v>
      </c>
      <c r="M27" s="165">
        <v>0</v>
      </c>
      <c r="N27" s="163">
        <f>H27*M27</f>
        <v>0</v>
      </c>
      <c r="O27" s="166"/>
      <c r="P27" s="167"/>
    </row>
    <row r="28" spans="1:16" s="173" customFormat="1" ht="13.5" customHeight="1">
      <c r="A28" s="171"/>
      <c r="B28" s="141"/>
      <c r="C28" s="136"/>
      <c r="D28" s="136"/>
      <c r="E28" s="142">
        <v>11</v>
      </c>
      <c r="F28" s="142" t="s">
        <v>149</v>
      </c>
      <c r="G28" s="136"/>
      <c r="H28" s="136"/>
      <c r="I28" s="136"/>
      <c r="J28" s="143">
        <f>SUM(J29:J30)</f>
        <v>0</v>
      </c>
      <c r="K28" s="185"/>
      <c r="L28" s="186"/>
      <c r="M28" s="185"/>
      <c r="N28" s="186"/>
      <c r="O28" s="187"/>
      <c r="P28" s="188"/>
    </row>
    <row r="29" spans="1:16" s="16" customFormat="1" ht="13.5" customHeight="1">
      <c r="A29" s="171">
        <v>11</v>
      </c>
      <c r="B29" s="171" t="s">
        <v>156</v>
      </c>
      <c r="C29" s="171" t="s">
        <v>150</v>
      </c>
      <c r="D29" s="171" t="s">
        <v>154</v>
      </c>
      <c r="E29" s="189">
        <v>100</v>
      </c>
      <c r="F29" s="190" t="s">
        <v>157</v>
      </c>
      <c r="G29" s="171" t="s">
        <v>153</v>
      </c>
      <c r="H29" s="163">
        <v>1</v>
      </c>
      <c r="I29" s="164"/>
      <c r="J29" s="164">
        <f>ROUND(H29*I29,2)</f>
        <v>0</v>
      </c>
      <c r="K29" s="165">
        <v>0</v>
      </c>
      <c r="L29" s="163">
        <f>H29*K29</f>
        <v>0</v>
      </c>
      <c r="M29" s="165">
        <v>0</v>
      </c>
      <c r="N29" s="163">
        <f>H29*M29</f>
        <v>0</v>
      </c>
      <c r="O29" s="166"/>
      <c r="P29" s="167"/>
    </row>
    <row r="30" spans="1:16" s="173" customFormat="1" ht="13.5" customHeight="1">
      <c r="A30" s="171">
        <v>12</v>
      </c>
      <c r="B30" s="171" t="s">
        <v>96</v>
      </c>
      <c r="C30" s="171" t="s">
        <v>150</v>
      </c>
      <c r="D30" s="171" t="s">
        <v>151</v>
      </c>
      <c r="E30" s="189" t="s">
        <v>152</v>
      </c>
      <c r="F30" s="190" t="s">
        <v>172</v>
      </c>
      <c r="G30" s="171" t="s">
        <v>153</v>
      </c>
      <c r="H30" s="186">
        <v>1</v>
      </c>
      <c r="I30" s="191"/>
      <c r="J30" s="191">
        <f>ROUND(H30*I30,2)</f>
        <v>0</v>
      </c>
      <c r="K30" s="185">
        <v>0</v>
      </c>
      <c r="L30" s="186">
        <f>H30*K30</f>
        <v>0</v>
      </c>
      <c r="M30" s="185">
        <v>0</v>
      </c>
      <c r="N30" s="186">
        <f>H30*M30</f>
        <v>0</v>
      </c>
      <c r="O30" s="187"/>
      <c r="P30" s="188"/>
    </row>
    <row r="31" spans="6:14" s="145" customFormat="1" ht="12.75" customHeight="1">
      <c r="F31" s="146" t="s">
        <v>78</v>
      </c>
      <c r="J31" s="147">
        <f>J15</f>
        <v>0</v>
      </c>
      <c r="L31" s="148">
        <f>L15</f>
        <v>0</v>
      </c>
      <c r="N31" s="148">
        <f>N15</f>
        <v>0</v>
      </c>
    </row>
  </sheetData>
  <sheetProtection password="DC80" sheet="1"/>
  <protectedRanges>
    <protectedRange sqref="I15:I30" name="Oblast1"/>
  </protectedRanges>
  <mergeCells count="1">
    <mergeCell ref="C10:D10"/>
  </mergeCells>
  <printOptions horizontalCentered="1"/>
  <pageMargins left="0.787401556968689" right="0.47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A2" sqref="A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0.57421875" style="2" customWidth="1"/>
    <col min="5" max="5" width="12.7109375" style="2" customWidth="1"/>
    <col min="6" max="6" width="48.140625" style="2" customWidth="1"/>
    <col min="7" max="7" width="50.7109375" style="2" customWidth="1"/>
    <col min="8" max="8" width="7.00390625" style="2" hidden="1" customWidth="1"/>
    <col min="9" max="9" width="7.28125" style="2" hidden="1" customWidth="1"/>
    <col min="10" max="12" width="9.140625" style="2" hidden="1" customWidth="1"/>
    <col min="13" max="16384" width="9.140625" style="2" customWidth="1"/>
  </cols>
  <sheetData>
    <row r="1" spans="1:9" ht="18" customHeight="1">
      <c r="A1" s="118" t="s">
        <v>191</v>
      </c>
      <c r="B1" s="149"/>
      <c r="C1" s="149"/>
      <c r="D1" s="149"/>
      <c r="E1" s="149"/>
      <c r="F1" s="149"/>
      <c r="G1" s="149"/>
      <c r="H1" s="150"/>
      <c r="I1" s="150"/>
    </row>
    <row r="2" spans="1:9" ht="11.25" customHeight="1">
      <c r="A2" s="120" t="s">
        <v>66</v>
      </c>
      <c r="B2" s="121"/>
      <c r="C2" s="121" t="str">
        <f>'Krycí list'!E5</f>
        <v>Rekultivace území bývalého povrchu dolu Paskov - terenní úpravy</v>
      </c>
      <c r="D2" s="121"/>
      <c r="E2" s="121"/>
      <c r="F2" s="121"/>
      <c r="G2" s="121"/>
      <c r="H2" s="150"/>
      <c r="I2" s="150"/>
    </row>
    <row r="3" spans="1:9" ht="11.25" customHeight="1">
      <c r="A3" s="120" t="s">
        <v>67</v>
      </c>
      <c r="B3" s="121"/>
      <c r="C3" s="121" t="str">
        <f>'Krycí list'!E7</f>
        <v> </v>
      </c>
      <c r="D3" s="121"/>
      <c r="E3" s="121"/>
      <c r="F3" s="121"/>
      <c r="G3" s="121"/>
      <c r="H3" s="150"/>
      <c r="I3" s="150"/>
    </row>
    <row r="4" spans="1:9" ht="11.25" customHeight="1">
      <c r="A4" s="120" t="s">
        <v>68</v>
      </c>
      <c r="B4" s="121"/>
      <c r="C4" s="121" t="str">
        <f>'Krycí list'!E9</f>
        <v> </v>
      </c>
      <c r="D4" s="121"/>
      <c r="E4" s="121"/>
      <c r="F4" s="121"/>
      <c r="G4" s="121"/>
      <c r="H4" s="150"/>
      <c r="I4" s="150"/>
    </row>
    <row r="5" spans="1:6" ht="12" customHeight="1">
      <c r="A5" s="120" t="s">
        <v>144</v>
      </c>
      <c r="B5" s="172"/>
      <c r="C5" s="172" t="s">
        <v>158</v>
      </c>
      <c r="D5" s="172"/>
      <c r="E5" s="172"/>
      <c r="F5" s="124"/>
    </row>
    <row r="6" spans="1:9" ht="11.25" customHeight="1">
      <c r="A6" s="121" t="s">
        <v>79</v>
      </c>
      <c r="B6" s="121"/>
      <c r="C6" s="121" t="str">
        <f>'Krycí list'!P5</f>
        <v> </v>
      </c>
      <c r="D6" s="121"/>
      <c r="E6" s="121"/>
      <c r="F6" s="121"/>
      <c r="G6" s="121"/>
      <c r="H6" s="150"/>
      <c r="I6" s="150"/>
    </row>
    <row r="7" spans="1:9" ht="6" customHeight="1">
      <c r="A7" s="121"/>
      <c r="B7" s="121"/>
      <c r="C7" s="121"/>
      <c r="D7" s="121"/>
      <c r="E7" s="121"/>
      <c r="F7" s="121"/>
      <c r="G7" s="121"/>
      <c r="H7" s="150"/>
      <c r="I7" s="150"/>
    </row>
    <row r="8" spans="1:9" ht="11.25" customHeight="1">
      <c r="A8" s="121" t="s">
        <v>70</v>
      </c>
      <c r="B8" s="121"/>
      <c r="C8" s="121"/>
      <c r="D8" s="121"/>
      <c r="E8" s="121"/>
      <c r="F8" s="121"/>
      <c r="G8" s="121"/>
      <c r="H8" s="150"/>
      <c r="I8" s="150"/>
    </row>
    <row r="9" spans="1:9" ht="11.25" customHeight="1">
      <c r="A9" s="121" t="s">
        <v>71</v>
      </c>
      <c r="B9" s="121"/>
      <c r="C9" s="121" t="str">
        <f>'Krycí list'!E28</f>
        <v> </v>
      </c>
      <c r="D9" s="121"/>
      <c r="E9" s="121"/>
      <c r="F9" s="121"/>
      <c r="G9" s="121"/>
      <c r="H9" s="150"/>
      <c r="I9" s="150"/>
    </row>
    <row r="10" spans="1:9" ht="11.25" customHeight="1">
      <c r="A10" s="121" t="s">
        <v>72</v>
      </c>
      <c r="B10" s="121"/>
      <c r="C10" s="121" t="s">
        <v>159</v>
      </c>
      <c r="D10" s="121"/>
      <c r="E10" s="121"/>
      <c r="F10" s="121"/>
      <c r="G10" s="121"/>
      <c r="H10" s="150"/>
      <c r="I10" s="150"/>
    </row>
    <row r="11" spans="1:9" ht="5.25" customHeight="1">
      <c r="A11" s="149"/>
      <c r="B11" s="149"/>
      <c r="C11" s="149"/>
      <c r="D11" s="149"/>
      <c r="E11" s="149"/>
      <c r="F11" s="149"/>
      <c r="G11" s="149"/>
      <c r="H11" s="150"/>
      <c r="I11" s="150"/>
    </row>
    <row r="12" spans="1:9" ht="21.75" customHeight="1">
      <c r="A12" s="125" t="s">
        <v>80</v>
      </c>
      <c r="B12" s="126" t="s">
        <v>81</v>
      </c>
      <c r="C12" s="126" t="s">
        <v>82</v>
      </c>
      <c r="D12" s="126" t="s">
        <v>135</v>
      </c>
      <c r="E12" s="126" t="s">
        <v>83</v>
      </c>
      <c r="F12" s="201" t="s">
        <v>162</v>
      </c>
      <c r="G12" s="202" t="s">
        <v>74</v>
      </c>
      <c r="H12" s="151" t="s">
        <v>91</v>
      </c>
      <c r="I12" s="152" t="s">
        <v>92</v>
      </c>
    </row>
    <row r="13" spans="1:9" ht="11.25" customHeight="1">
      <c r="A13" s="203">
        <v>1</v>
      </c>
      <c r="B13" s="204">
        <v>2</v>
      </c>
      <c r="C13" s="204">
        <v>3</v>
      </c>
      <c r="D13" s="204"/>
      <c r="E13" s="204">
        <v>4</v>
      </c>
      <c r="F13" s="204">
        <v>5</v>
      </c>
      <c r="G13" s="205">
        <v>6</v>
      </c>
      <c r="H13" s="153">
        <v>11</v>
      </c>
      <c r="I13" s="154">
        <v>12</v>
      </c>
    </row>
    <row r="14" spans="1:9" ht="3.75" customHeight="1">
      <c r="A14" s="206"/>
      <c r="B14" s="207"/>
      <c r="C14" s="207"/>
      <c r="D14" s="207"/>
      <c r="E14" s="207"/>
      <c r="F14" s="207"/>
      <c r="G14" s="208"/>
      <c r="H14" s="150"/>
      <c r="I14" s="155"/>
    </row>
    <row r="15" spans="1:9" s="136" customFormat="1" ht="12.75" customHeight="1">
      <c r="A15" s="209"/>
      <c r="B15" s="210" t="s">
        <v>54</v>
      </c>
      <c r="C15" s="211"/>
      <c r="D15" s="211"/>
      <c r="E15" s="211" t="s">
        <v>36</v>
      </c>
      <c r="F15" s="211" t="s">
        <v>93</v>
      </c>
      <c r="G15" s="212"/>
      <c r="I15" s="138" t="s">
        <v>94</v>
      </c>
    </row>
    <row r="16" spans="1:9" s="136" customFormat="1" ht="12.75" customHeight="1">
      <c r="A16" s="213"/>
      <c r="B16" s="214" t="s">
        <v>54</v>
      </c>
      <c r="C16" s="215"/>
      <c r="D16" s="215"/>
      <c r="E16" s="216" t="s">
        <v>95</v>
      </c>
      <c r="F16" s="216" t="s">
        <v>176</v>
      </c>
      <c r="G16" s="217"/>
      <c r="I16" s="142" t="s">
        <v>95</v>
      </c>
    </row>
    <row r="17" spans="1:9" s="16" customFormat="1" ht="33.75">
      <c r="A17" s="218" t="s">
        <v>95</v>
      </c>
      <c r="B17" s="219" t="s">
        <v>96</v>
      </c>
      <c r="C17" s="219" t="s">
        <v>97</v>
      </c>
      <c r="D17" s="220" t="s">
        <v>132</v>
      </c>
      <c r="E17" s="223" t="s">
        <v>98</v>
      </c>
      <c r="F17" s="221" t="s">
        <v>99</v>
      </c>
      <c r="G17" s="228" t="s">
        <v>164</v>
      </c>
      <c r="H17" s="167">
        <v>4</v>
      </c>
      <c r="I17" s="16" t="s">
        <v>101</v>
      </c>
    </row>
    <row r="18" spans="1:9" s="16" customFormat="1" ht="33.75">
      <c r="A18" s="240" t="s">
        <v>101</v>
      </c>
      <c r="B18" s="241" t="s">
        <v>96</v>
      </c>
      <c r="C18" s="241" t="s">
        <v>97</v>
      </c>
      <c r="D18" s="242" t="s">
        <v>137</v>
      </c>
      <c r="E18" s="243" t="s">
        <v>177</v>
      </c>
      <c r="F18" s="244" t="s">
        <v>178</v>
      </c>
      <c r="G18" s="245" t="s">
        <v>185</v>
      </c>
      <c r="H18" s="167">
        <v>4</v>
      </c>
      <c r="I18" s="16" t="s">
        <v>101</v>
      </c>
    </row>
    <row r="19" spans="1:8" s="16" customFormat="1" ht="45">
      <c r="A19" s="240" t="s">
        <v>102</v>
      </c>
      <c r="B19" s="241" t="s">
        <v>96</v>
      </c>
      <c r="C19" s="241" t="s">
        <v>97</v>
      </c>
      <c r="D19" s="242" t="s">
        <v>137</v>
      </c>
      <c r="E19" s="243" t="s">
        <v>179</v>
      </c>
      <c r="F19" s="244" t="s">
        <v>180</v>
      </c>
      <c r="G19" s="245" t="s">
        <v>186</v>
      </c>
      <c r="H19" s="167"/>
    </row>
    <row r="20" spans="1:9" s="16" customFormat="1" ht="22.5">
      <c r="A20" s="218" t="s">
        <v>105</v>
      </c>
      <c r="B20" s="219" t="s">
        <v>96</v>
      </c>
      <c r="C20" s="219" t="s">
        <v>97</v>
      </c>
      <c r="D20" s="219" t="s">
        <v>132</v>
      </c>
      <c r="E20" s="223" t="s">
        <v>103</v>
      </c>
      <c r="F20" s="221" t="s">
        <v>104</v>
      </c>
      <c r="G20" s="228" t="s">
        <v>165</v>
      </c>
      <c r="H20" s="167">
        <v>4</v>
      </c>
      <c r="I20" s="16" t="s">
        <v>101</v>
      </c>
    </row>
    <row r="21" spans="1:8" s="16" customFormat="1" ht="11.25">
      <c r="A21" s="240">
        <v>5</v>
      </c>
      <c r="B21" s="241" t="s">
        <v>96</v>
      </c>
      <c r="C21" s="241" t="s">
        <v>97</v>
      </c>
      <c r="D21" s="231" t="s">
        <v>181</v>
      </c>
      <c r="E21" s="243" t="s">
        <v>182</v>
      </c>
      <c r="F21" s="244" t="s">
        <v>183</v>
      </c>
      <c r="G21" s="245" t="s">
        <v>183</v>
      </c>
      <c r="H21" s="167"/>
    </row>
    <row r="22" spans="1:9" s="16" customFormat="1" ht="22.5">
      <c r="A22" s="218">
        <v>6</v>
      </c>
      <c r="B22" s="219" t="s">
        <v>96</v>
      </c>
      <c r="C22" s="219" t="s">
        <v>97</v>
      </c>
      <c r="D22" s="219" t="s">
        <v>132</v>
      </c>
      <c r="E22" s="223" t="s">
        <v>106</v>
      </c>
      <c r="F22" s="221" t="s">
        <v>107</v>
      </c>
      <c r="G22" s="228" t="s">
        <v>166</v>
      </c>
      <c r="H22" s="167">
        <v>4</v>
      </c>
      <c r="I22" s="16" t="s">
        <v>101</v>
      </c>
    </row>
    <row r="23" spans="1:9" s="136" customFormat="1" ht="11.25">
      <c r="A23" s="213"/>
      <c r="B23" s="214" t="s">
        <v>54</v>
      </c>
      <c r="C23" s="215"/>
      <c r="D23" s="215"/>
      <c r="E23" s="216" t="s">
        <v>109</v>
      </c>
      <c r="F23" s="216" t="s">
        <v>110</v>
      </c>
      <c r="G23" s="217"/>
      <c r="I23" s="142" t="s">
        <v>95</v>
      </c>
    </row>
    <row r="24" spans="1:9" s="16" customFormat="1" ht="22.5">
      <c r="A24" s="218">
        <v>7</v>
      </c>
      <c r="B24" s="219" t="s">
        <v>96</v>
      </c>
      <c r="C24" s="219" t="s">
        <v>111</v>
      </c>
      <c r="D24" s="220" t="s">
        <v>136</v>
      </c>
      <c r="E24" s="223" t="s">
        <v>112</v>
      </c>
      <c r="F24" s="221" t="s">
        <v>113</v>
      </c>
      <c r="G24" s="228" t="s">
        <v>167</v>
      </c>
      <c r="H24" s="167">
        <v>4</v>
      </c>
      <c r="I24" s="16" t="s">
        <v>101</v>
      </c>
    </row>
    <row r="25" spans="1:9" s="16" customFormat="1" ht="22.5">
      <c r="A25" s="218">
        <v>8</v>
      </c>
      <c r="B25" s="219" t="s">
        <v>96</v>
      </c>
      <c r="C25" s="219" t="s">
        <v>111</v>
      </c>
      <c r="D25" s="219" t="s">
        <v>136</v>
      </c>
      <c r="E25" s="223" t="s">
        <v>114</v>
      </c>
      <c r="F25" s="221" t="s">
        <v>115</v>
      </c>
      <c r="G25" s="228" t="s">
        <v>168</v>
      </c>
      <c r="H25" s="167">
        <v>4</v>
      </c>
      <c r="I25" s="16" t="s">
        <v>101</v>
      </c>
    </row>
    <row r="26" spans="1:9" s="16" customFormat="1" ht="22.5">
      <c r="A26" s="218">
        <v>9</v>
      </c>
      <c r="B26" s="219" t="s">
        <v>96</v>
      </c>
      <c r="C26" s="219" t="s">
        <v>111</v>
      </c>
      <c r="D26" s="219" t="s">
        <v>136</v>
      </c>
      <c r="E26" s="223" t="s">
        <v>116</v>
      </c>
      <c r="F26" s="221" t="s">
        <v>117</v>
      </c>
      <c r="G26" s="228" t="s">
        <v>169</v>
      </c>
      <c r="H26" s="167">
        <v>4</v>
      </c>
      <c r="I26" s="16" t="s">
        <v>101</v>
      </c>
    </row>
    <row r="27" spans="1:9" s="16" customFormat="1" ht="22.5">
      <c r="A27" s="218">
        <v>10</v>
      </c>
      <c r="B27" s="219" t="s">
        <v>96</v>
      </c>
      <c r="C27" s="219" t="s">
        <v>111</v>
      </c>
      <c r="D27" s="219" t="s">
        <v>136</v>
      </c>
      <c r="E27" s="223" t="s">
        <v>118</v>
      </c>
      <c r="F27" s="221" t="s">
        <v>119</v>
      </c>
      <c r="G27" s="228" t="s">
        <v>170</v>
      </c>
      <c r="H27" s="167">
        <v>4</v>
      </c>
      <c r="I27" s="16" t="s">
        <v>101</v>
      </c>
    </row>
    <row r="28" spans="1:8" s="173" customFormat="1" ht="11.25">
      <c r="A28" s="222"/>
      <c r="B28" s="214"/>
      <c r="C28" s="215"/>
      <c r="D28" s="215"/>
      <c r="E28" s="216">
        <v>11</v>
      </c>
      <c r="F28" s="216" t="s">
        <v>149</v>
      </c>
      <c r="G28" s="228"/>
      <c r="H28" s="188"/>
    </row>
    <row r="29" spans="1:8" s="16" customFormat="1" ht="11.25">
      <c r="A29" s="222">
        <v>11</v>
      </c>
      <c r="B29" s="220" t="s">
        <v>156</v>
      </c>
      <c r="C29" s="220" t="s">
        <v>150</v>
      </c>
      <c r="D29" s="220" t="s">
        <v>154</v>
      </c>
      <c r="E29" s="223">
        <v>100</v>
      </c>
      <c r="F29" s="224" t="s">
        <v>157</v>
      </c>
      <c r="G29" s="228" t="s">
        <v>163</v>
      </c>
      <c r="H29" s="167">
        <v>4</v>
      </c>
    </row>
    <row r="30" spans="1:8" s="173" customFormat="1" ht="67.5">
      <c r="A30" s="225">
        <v>12</v>
      </c>
      <c r="B30" s="226" t="s">
        <v>96</v>
      </c>
      <c r="C30" s="226" t="s">
        <v>150</v>
      </c>
      <c r="D30" s="226" t="s">
        <v>151</v>
      </c>
      <c r="E30" s="227" t="s">
        <v>152</v>
      </c>
      <c r="F30" s="224" t="s">
        <v>172</v>
      </c>
      <c r="G30" s="228" t="s">
        <v>173</v>
      </c>
      <c r="H30" s="188">
        <v>4</v>
      </c>
    </row>
    <row r="31" s="145" customFormat="1" ht="12.75" customHeight="1">
      <c r="F31" s="146" t="s">
        <v>78</v>
      </c>
    </row>
  </sheetData>
  <sheetProtection password="DC80" sheet="1"/>
  <printOptions horizontalCentered="1"/>
  <pageMargins left="0.51" right="0.51" top="0.5905511975288391" bottom="0.5905511975288391" header="0" footer="0"/>
  <pageSetup fitToHeight="999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34.00390625" style="0" customWidth="1"/>
    <col min="4" max="4" width="12.28125" style="0" customWidth="1"/>
  </cols>
  <sheetData>
    <row r="2" spans="1:4" ht="16.5" customHeight="1" thickBot="1">
      <c r="A2" s="174" t="s">
        <v>192</v>
      </c>
      <c r="B2" s="175"/>
      <c r="C2" s="175"/>
      <c r="D2" s="175"/>
    </row>
    <row r="3" spans="1:4" ht="16.5" customHeight="1">
      <c r="A3" s="176" t="s">
        <v>145</v>
      </c>
      <c r="B3" s="177" t="s">
        <v>146</v>
      </c>
      <c r="C3" s="177" t="s">
        <v>147</v>
      </c>
      <c r="D3" s="178" t="s">
        <v>148</v>
      </c>
    </row>
    <row r="4" spans="1:4" ht="16.5" customHeight="1">
      <c r="A4" s="179" t="s">
        <v>138</v>
      </c>
      <c r="B4" s="180" t="s">
        <v>139</v>
      </c>
      <c r="C4" s="181" t="s">
        <v>143</v>
      </c>
      <c r="D4" s="183" t="s">
        <v>174</v>
      </c>
    </row>
    <row r="5" spans="1:4" ht="16.5" customHeight="1">
      <c r="A5" s="179" t="s">
        <v>140</v>
      </c>
      <c r="B5" s="180" t="s">
        <v>141</v>
      </c>
      <c r="C5" s="180" t="s">
        <v>100</v>
      </c>
      <c r="D5" s="184">
        <v>10920</v>
      </c>
    </row>
    <row r="6" spans="1:4" ht="25.5">
      <c r="A6" s="194" t="s">
        <v>136</v>
      </c>
      <c r="B6" s="192" t="s">
        <v>142</v>
      </c>
      <c r="C6" s="181" t="s">
        <v>108</v>
      </c>
      <c r="D6" s="195">
        <v>54600</v>
      </c>
    </row>
    <row r="7" spans="1:4" ht="16.5" customHeight="1">
      <c r="A7" s="194" t="s">
        <v>154</v>
      </c>
      <c r="B7" s="199" t="s">
        <v>155</v>
      </c>
      <c r="C7" s="180" t="s">
        <v>153</v>
      </c>
      <c r="D7" s="200">
        <v>1</v>
      </c>
    </row>
    <row r="8" spans="1:4" s="193" customFormat="1" ht="26.25" thickBot="1">
      <c r="A8" s="196" t="s">
        <v>151</v>
      </c>
      <c r="B8" s="182" t="s">
        <v>171</v>
      </c>
      <c r="C8" s="197" t="s">
        <v>153</v>
      </c>
      <c r="D8" s="198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Milatova, Lucie</dc:creator>
  <cp:keywords/>
  <dc:description/>
  <cp:lastModifiedBy>Pravňanský Jan Ing. Ph.D.</cp:lastModifiedBy>
  <cp:lastPrinted>2014-01-07T10:40:24Z</cp:lastPrinted>
  <dcterms:created xsi:type="dcterms:W3CDTF">2014-01-07T09:20:35Z</dcterms:created>
  <dcterms:modified xsi:type="dcterms:W3CDTF">2014-01-08T12:39:16Z</dcterms:modified>
  <cp:category/>
  <cp:version/>
  <cp:contentType/>
  <cp:contentStatus/>
</cp:coreProperties>
</file>