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Rekapitulace stavby" sheetId="1" r:id="rId1"/>
    <sheet name="SO 101 - Okružní křižovat..." sheetId="2" r:id="rId2"/>
    <sheet name="SO 101a - Vedlejší a osta..." sheetId="3" r:id="rId3"/>
  </sheets>
  <definedNames>
    <definedName name="_xlnm._FilterDatabase" localSheetId="1" hidden="1">'SO 101 - Okružní křižovat...'!$C$90:$K$90</definedName>
    <definedName name="_xlnm._FilterDatabase" localSheetId="2" hidden="1">'SO 101a - Vedlejší a osta...'!$C$85:$K$85</definedName>
    <definedName name="_xlnm.Print_Titles" localSheetId="0">'Rekapitulace stavby'!$49:$49</definedName>
    <definedName name="_xlnm.Print_Titles" localSheetId="1">'SO 101 - Okružní křižovat...'!$90:$90</definedName>
    <definedName name="_xlnm.Print_Titles" localSheetId="2">'SO 101a - Vedlejší a osta...'!$85:$85</definedName>
    <definedName name="_xlnm.Print_Area" localSheetId="0">'Rekapitulace stavby'!$D$4:$AO$33,'Rekapitulace stavby'!$C$39:$AQ$55</definedName>
    <definedName name="_xlnm.Print_Area" localSheetId="1">'SO 101 - Okružní křižovat...'!$C$4:$J$38,'SO 101 - Okružní křižovat...'!$C$44:$J$70,'SO 101 - Okružní křižovat...'!$C$76:$K$276</definedName>
    <definedName name="_xlnm.Print_Area" localSheetId="2">'SO 101a - Vedlejší a osta...'!$C$4:$J$38,'SO 101a - Vedlejší a osta...'!$C$44:$J$65,'SO 101a - Vedlejší a osta...'!$C$71:$K$99</definedName>
  </definedNames>
  <calcPr fullCalcOnLoad="1"/>
</workbook>
</file>

<file path=xl/sharedStrings.xml><?xml version="1.0" encoding="utf-8"?>
<sst xmlns="http://schemas.openxmlformats.org/spreadsheetml/2006/main" count="2017" uniqueCount="493">
  <si>
    <t>Export VZ</t>
  </si>
  <si>
    <t>List obsahuje:</t>
  </si>
  <si>
    <t>3.0</t>
  </si>
  <si>
    <t>ODOM</t>
  </si>
  <si>
    <t>False</t>
  </si>
  <si>
    <t>{EA038C5B-604F-462B-9222-6C9D4E49DF48}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</si>
  <si>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</si>
  <si>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</si>
  <si>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</si>
  <si>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</si>
  <si>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</si>
  <si>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</si>
  <si>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</si>
  <si>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</si>
  <si>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</si>
  <si>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</si>
  <si>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</si>
  <si>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</si>
  <si>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2720 Obnovení silnice III-2565 Most - Mariánské Radčice</t>
  </si>
  <si>
    <t>0,1</t>
  </si>
  <si>
    <t>KSO:</t>
  </si>
  <si>
    <t>CC-CZ:</t>
  </si>
  <si>
    <t>1</t>
  </si>
  <si>
    <t>Místo:</t>
  </si>
  <si>
    <t xml:space="preserve"> </t>
  </si>
  <si>
    <t>Datum:</t>
  </si>
  <si>
    <t>30.07.2014</t>
  </si>
  <si>
    <t>10</t>
  </si>
  <si>
    <t>Zadavatel:</t>
  </si>
  <si>
    <t>IČ:</t>
  </si>
  <si>
    <t>Statutární město Most</t>
  </si>
  <si>
    <t>DIČ:</t>
  </si>
  <si>
    <t>Uchazeč:</t>
  </si>
  <si>
    <t>Vyplň údaj</t>
  </si>
  <si>
    <t>True</t>
  </si>
  <si>
    <t>Projektant:</t>
  </si>
  <si>
    <t>46708456</t>
  </si>
  <si>
    <t>Báňské projekty Teplice a.s.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</si>
  <si>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</si>
  <si>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</si>
  <si>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</si>
  <si>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</si>
  <si>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</si>
  <si>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</si>
  <si>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</si>
  <si>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</si>
  <si>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</si>
  <si>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</si>
  <si>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</si>
  <si>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</si>
  <si>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</si>
  <si>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</si>
  <si>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</si>
  <si>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</si>
  <si>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</si>
  <si>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</si>
  <si>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</si>
  <si>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</si>
  <si>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</si>
  <si>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</si>
  <si>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</si>
  <si>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</si>
  <si>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</si>
  <si>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</si>
  <si>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</si>
  <si>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</si>
  <si>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</si>
  <si>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</si>
  <si>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</si>
  <si>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</si>
  <si>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</si>
  <si>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</si>
  <si>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</si>
  <si>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</si>
  <si>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</si>
  <si>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</si>
  <si>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</si>
  <si>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101</t>
  </si>
  <si>
    <t>SO 101 – Okružní křižovatka km 0,090 35</t>
  </si>
  <si>
    <t>STA</t>
  </si>
  <si>
    <t>{E5F4E0BC-70E8-4F1A-974D-69246A886B97}</t>
  </si>
  <si>
    <t>822 2611</t>
  </si>
  <si>
    <t>2</t>
  </si>
  <si>
    <t>Okružní křižovatka km 0,090 35</t>
  </si>
  <si>
    <t>Soupis</t>
  </si>
  <si>
    <t>{E355ABD9-8996-4D68-9485-D9F2D192D3B8}</t>
  </si>
  <si>
    <t>SO 101a</t>
  </si>
  <si>
    <t>Vedlejší a ostatní náklady</t>
  </si>
  <si>
    <t>{AE8C64D1-6593-4CEA-99DF-B5C2DB20308B}</t>
  </si>
  <si>
    <t>Zpět na list:</t>
  </si>
  <si>
    <t>KRYCÍ LIST SOUPISU</t>
  </si>
  <si>
    <t>Objekt:</t>
  </si>
  <si>
    <t>SO 101 - SO 101 – Okružní křižovatka km 0,090 35</t>
  </si>
  <si>
    <t>Soupis:</t>
  </si>
  <si>
    <t>SO 101 - Okružní křižovatka km 0,090 35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</si>
  <si>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</si>
  <si>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</si>
  <si>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</si>
  <si>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</si>
  <si>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</si>
  <si>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</si>
  <si>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</si>
  <si>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</si>
  <si>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</si>
  <si>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</si>
  <si>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</si>
  <si>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</si>
  <si>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  99 - Přesun hmot</t>
  </si>
  <si>
    <t>M - Práce a dodávky M</t>
  </si>
  <si>
    <t xml:space="preserve">    21-M - Elektromontáže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</si>
  <si>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</si>
  <si>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</si>
  <si>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</si>
  <si>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</si>
  <si>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</si>
  <si>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</si>
  <si>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</si>
  <si>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</si>
  <si>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</si>
  <si>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</si>
  <si>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</si>
  <si>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</si>
  <si>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</si>
  <si>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</si>
  <si>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</si>
  <si>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</si>
  <si>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</si>
  <si>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</si>
  <si>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</si>
  <si>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</si>
  <si>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</si>
  <si>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</si>
  <si>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</si>
  <si>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2014 02</t>
  </si>
  <si>
    <t>4</t>
  </si>
  <si>
    <t>1857285098</t>
  </si>
  <si>
    <t>PP</t>
  </si>
  <si>
    <t>Odstranění křovin a stromů s odstraněním kořenů průměru kmene do 100 mm do sklonu terénu 1 : 5, při celkové ploše do 1 000 m2</t>
  </si>
  <si>
    <t>112101101</t>
  </si>
  <si>
    <t>Kácení stromů listnatých D kmene do 300 mm</t>
  </si>
  <si>
    <t>kus</t>
  </si>
  <si>
    <t>-652774605</t>
  </si>
  <si>
    <t>Kácení stromů s odřezáním kmene a s odvětvením listnatých, průměru kmene přes 100 do 300 mm</t>
  </si>
  <si>
    <t>VV</t>
  </si>
  <si>
    <t>"viz výkres DO-5-02241" 1</t>
  </si>
  <si>
    <t>3</t>
  </si>
  <si>
    <t>112201101</t>
  </si>
  <si>
    <t>Odstranění pařezů D do 300 mm</t>
  </si>
  <si>
    <t>43618097</t>
  </si>
  <si>
    <t>Odstranění pařezů s jejich vykopáním, vytrháním nebo odstřelením, s přesekáním kořenů průměru přes 100 do 300 mm</t>
  </si>
  <si>
    <t>113154354</t>
  </si>
  <si>
    <t>Frézování živičného krytu tl 100 mm pruh š 1 m pl do 10000 m2 s překážkami v trase</t>
  </si>
  <si>
    <t>8446830</t>
  </si>
  <si>
    <t>Frézování živičného podkladu nebo krytu s naložením na dopravní prostředek plochy přes 1 000 do 10 000 m2 s překážkami v trase pruhu šířky do 1 m, tloušťky vrstvy 100 mm</t>
  </si>
  <si>
    <t>"viz CAD a výkres DO-5-02241" 2636,0</t>
  </si>
  <si>
    <t>5</t>
  </si>
  <si>
    <t>113202111</t>
  </si>
  <si>
    <t>Vytrhání obrub krajníků obrubníků stojatých</t>
  </si>
  <si>
    <t>m</t>
  </si>
  <si>
    <t>1693057804</t>
  </si>
  <si>
    <t>Vytrhání obrub s vybouráním lože, s přemístěním hmot na skládku na vzdálenost do 3 m nebo s naložením na dopravní prostředek z krajníků nebo obrubníků stojatých</t>
  </si>
  <si>
    <t>6</t>
  </si>
  <si>
    <t>121101102</t>
  </si>
  <si>
    <t>Sejmutí ornice s přemístěním na vzdálenost do 100 m</t>
  </si>
  <si>
    <t>m3</t>
  </si>
  <si>
    <t>-1353846473</t>
  </si>
  <si>
    <t>Sejmutí ornice nebo lesní půdy s vodorovným přemístěním na hromady v místě upotřebení nebo na dočasné či trvalé skládky se složením, na vzdálenost přes 50 do 100 m</t>
  </si>
  <si>
    <t>7</t>
  </si>
  <si>
    <t>122202202</t>
  </si>
  <si>
    <t>Odkopávky a prokopávky nezapažené pro silnice objemu do 1000 m3 v hornině tř. 3</t>
  </si>
  <si>
    <t>-1192364722</t>
  </si>
  <si>
    <t>Odkopávky a prokopávky nezapažené pro silnice s přemístěním výkopku v příčných profilech na vzdálenost do 15 m nebo s naložením na dopravní prostředek v hornině tř. 3 přes 100 do 1 000 m3</t>
  </si>
  <si>
    <t>" z CAD" 115,0</t>
  </si>
  <si>
    <t>8</t>
  </si>
  <si>
    <t>122202209</t>
  </si>
  <si>
    <t>Příplatek k odkopávkám a prokopávkám pro silnice v hornině tř. 3 za lepivost</t>
  </si>
  <si>
    <t>-1669959019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</si>
  <si>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</si>
  <si>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115*0,5 'Přepočtené koeficientem množství</t>
  </si>
  <si>
    <t>9</t>
  </si>
  <si>
    <t>122302201</t>
  </si>
  <si>
    <t>Odkopávky a prokopávky nezapažené pro silnice objemu do 100 m3 v hornině tř. 4</t>
  </si>
  <si>
    <t>-1734029406</t>
  </si>
  <si>
    <t>Odkopávky a prokopávky nezapažené pro silnice s přemístěním výkopku v příčných profilech na vzdálenost do 15 m nebo s naložením na dopravní prostředek v hornině tř. 4 do 100 m3</t>
  </si>
  <si>
    <t>"z CAD" 23,0</t>
  </si>
  <si>
    <t>162301401</t>
  </si>
  <si>
    <t>Vodorovné přemístění větví stromů listnatých do 5 km D kmene do 300 mm</t>
  </si>
  <si>
    <t>-1203533847</t>
  </si>
  <si>
    <t>Vodorovné přemístění větví, kmenů nebo pařezů s naložením, složením a dopravou do 5000 m větví stromů listnatých, průměru kmene přes 100 do 300 mm</t>
  </si>
  <si>
    <t>11</t>
  </si>
  <si>
    <t>162301411</t>
  </si>
  <si>
    <t>Vodorovné přemístění kmenů stromů listnatých do 5 km D kmene do 300 mm</t>
  </si>
  <si>
    <t>96627635</t>
  </si>
  <si>
    <t>Vodorovné přemístění větví, kmenů nebo pařezů s naložením, složením a dopravou do 5000 m kmenů stromů listnatých, průměru přes 100 do 300 mm</t>
  </si>
  <si>
    <t>12</t>
  </si>
  <si>
    <t>162301421</t>
  </si>
  <si>
    <t>Vodorovné přemístění pařezů do 5 km D do 300 mm</t>
  </si>
  <si>
    <t>-1444471148</t>
  </si>
  <si>
    <t>Vodorovné přemístění větví, kmenů nebo pařezů s naložením, složením a dopravou do 5000 m pařezů kmenů, průměru přes 100 do 300 mm</t>
  </si>
  <si>
    <t>13</t>
  </si>
  <si>
    <t>162301501</t>
  </si>
  <si>
    <t>Vodorovné přemístění křovin do 5 km D kmene do 100 mm</t>
  </si>
  <si>
    <t>543110340</t>
  </si>
  <si>
    <t>Vodorovné přemístění smýcených křovin do průměru kmene 100 mm na vzdálenost do 5 000 m</t>
  </si>
  <si>
    <t>14</t>
  </si>
  <si>
    <t>174101101</t>
  </si>
  <si>
    <t>Zásyp jam, šachet rýh nebo kolem objektů sypaninou se zhutněním</t>
  </si>
  <si>
    <t>-1507664627</t>
  </si>
  <si>
    <t>Zásyp sypaninou z jakékoliv horniny s uložením výkopku ve vrstvách se zhutněním jam, šachet, rýh nebo kolem objektů v těchto vykopávkách</t>
  </si>
  <si>
    <t>181301111</t>
  </si>
  <si>
    <t>Rozprostření ornice tl vrstvy do 100 mm pl přes 500 m2 v rovině nebo ve svahu do 1:5</t>
  </si>
  <si>
    <t>-524357449</t>
  </si>
  <si>
    <t>Rozprostření a urovnání ornice v rovině nebo ve svahu sklonu do 1:5 při souvislé ploše přes 500 m2, tl. vrstvy do 100 mm</t>
  </si>
  <si>
    <t>"DO-5-02241" 735,0</t>
  </si>
  <si>
    <t>16</t>
  </si>
  <si>
    <t>181411131</t>
  </si>
  <si>
    <t>Založení parkového trávníku výsevem plochy do 1000 m2 v rovině a ve svahu do 1:5</t>
  </si>
  <si>
    <t>-1342913024</t>
  </si>
  <si>
    <t>Založení trávníku na půdě předem připravené plochy do 1000 m2 výsevem včetně utažení parkového v rovině nebo na svahu do 1:5</t>
  </si>
  <si>
    <t>17</t>
  </si>
  <si>
    <t>M</t>
  </si>
  <si>
    <t>005724700</t>
  </si>
  <si>
    <t>osivo směs travní univerzál</t>
  </si>
  <si>
    <t>kg</t>
  </si>
  <si>
    <t>1824658120</t>
  </si>
  <si>
    <t>osiva pícnin směsi travní balení obvykle 25 kg univerzál</t>
  </si>
  <si>
    <t>735*0,0315 'Přepočtené koeficientem množství</t>
  </si>
  <si>
    <t>18</t>
  </si>
  <si>
    <t>181951102</t>
  </si>
  <si>
    <t>Úprava pláně v hornině tř. 1 až 4 se zhutněním</t>
  </si>
  <si>
    <t>-256570239</t>
  </si>
  <si>
    <t>Úprava pláně vyrovnáním výškových rozdílů v hornině tř. 1 až 4 se zhutněním</t>
  </si>
  <si>
    <t xml:space="preserve">" CAD, DO-5-02241" 470,0 </t>
  </si>
  <si>
    <t>Zakládání</t>
  </si>
  <si>
    <t>19</t>
  </si>
  <si>
    <t>273311128</t>
  </si>
  <si>
    <t>Základové desky z betonu prostého C 30/37</t>
  </si>
  <si>
    <t>-1613060929</t>
  </si>
  <si>
    <t>Základové konstrukce z betonu prostého desky ve výkopu nebo na hlavách pilot C 30/37</t>
  </si>
  <si>
    <t>0,9*(10-1,5)*2*3,14</t>
  </si>
  <si>
    <t>Vodorovné konstrukce</t>
  </si>
  <si>
    <t>20</t>
  </si>
  <si>
    <t>451459777</t>
  </si>
  <si>
    <t>Příplatek ZKD 10 mm tl přes 50 mm u podkladu nebo lože pod dlažbu z MC</t>
  </si>
  <si>
    <t>1900393766</t>
  </si>
  <si>
    <t>Podklad nebo lože pod dlažbu (přídlažbu) Příplatek k cenám za každých dalších i započatých 10 mm tloušťky podkladu nebo lože přes 50 mm z cementové malty</t>
  </si>
  <si>
    <t>DO-5-02241,  DO-1-07699</t>
  </si>
  <si>
    <t>"konstr.tl.260mm - ostrůvky na stávající konstrukci"  93,0</t>
  </si>
  <si>
    <t>"žul.dlažba do bet.lože tl.100mm,spáry výplň cem.maltou"  51,0</t>
  </si>
  <si>
    <t>Součet</t>
  </si>
  <si>
    <t>144*5 'Přepočtené koeficientem množství</t>
  </si>
  <si>
    <t>Komunikace</t>
  </si>
  <si>
    <t>561081111</t>
  </si>
  <si>
    <t>Zřízení podkladu ze zeminy upravené hydraulickými pojivy (Road Mix) tl do 500 mm plochy do 1000 m2</t>
  </si>
  <si>
    <t>319411943</t>
  </si>
  <si>
    <t>Zřízení podkladu ze zeminy upravené hydraulickými pojivy (systém Road Mix) vápnem, cementem nebo směsnými pojivy (materiál ve specifikaci) s rozprostřením, promísením, vlhčením, zhutněním a ošetřením vodou plochy do 1 000 m2, tloušťka po zhutnění přes 450 do 500 mm</t>
  </si>
  <si>
    <t>22</t>
  </si>
  <si>
    <t>585301600</t>
  </si>
  <si>
    <t>vápno CL 90 JM nehašené VL</t>
  </si>
  <si>
    <t>t</t>
  </si>
  <si>
    <t>-916211819</t>
  </si>
  <si>
    <t>vápna pro stavební účely mleté ČSN EN 459-1 CL 90 JM  nehašené        VL</t>
  </si>
  <si>
    <t>" 3% vápna = 53kg vápna/ 1m3 zeminy" 470,0*0,5*0,053</t>
  </si>
  <si>
    <t>23</t>
  </si>
  <si>
    <t>564671111</t>
  </si>
  <si>
    <t>Podklad z kameniva hrubého drceného vel. 63-125 mm tl 250 mm</t>
  </si>
  <si>
    <t>149784004</t>
  </si>
  <si>
    <t>Podklad z kameniva hrubého drceného vel. 63-125 mm, s rozprostřením a zhutněním, po zhutnění tl. 250 mm</t>
  </si>
  <si>
    <t>"konstr.tl.570mm" 400,0</t>
  </si>
  <si>
    <t>24</t>
  </si>
  <si>
    <t>564861112</t>
  </si>
  <si>
    <t>Podklad ze štěrkodrtě ŠD tl 210 mm</t>
  </si>
  <si>
    <t>-1614654865</t>
  </si>
  <si>
    <t>Podklad ze štěrkodrti ŠD s rozprostřením a zhutněním, po zhutnění tl. 210 mm</t>
  </si>
  <si>
    <t>"konstr.tl.620mm - ostrůvky a prstenec nové" 86,0</t>
  </si>
  <si>
    <t>25</t>
  </si>
  <si>
    <t>564952113</t>
  </si>
  <si>
    <t>Podklad z mechanicky zpevněného kameniva MZK tl 170 mm</t>
  </si>
  <si>
    <t>-839579867</t>
  </si>
  <si>
    <t>Podklad z mechanicky zpevněného kameniva MZK (minerální beton) s rozprostřením a s hutněním, po zhutnění tl. 170 mm</t>
  </si>
  <si>
    <t>26</t>
  </si>
  <si>
    <t>565135121</t>
  </si>
  <si>
    <t>Asfaltový beton vrstva podkladní ACP 16 (obalované kamenivo OKS) tl 50 mm š přes 3 m</t>
  </si>
  <si>
    <t>-1437898862</t>
  </si>
  <si>
    <t>Asfaltový beton vrstva podkladní ACP 16 (obalované kamenivo střednězrnné - OKS) s rozprostřením a zhutněním v pruhu šířky přes 3 m, po zhutnění tl. 50 mm</t>
  </si>
  <si>
    <t>27</t>
  </si>
  <si>
    <t>567134111</t>
  </si>
  <si>
    <t>Podklad z podkladového betonu tř. PB I (C20/25) tl 200 mm</t>
  </si>
  <si>
    <t>-1639224735</t>
  </si>
  <si>
    <t>Podklad z podkladového betonu PB tř. PB I (C 20/25) tl. 200 mm</t>
  </si>
  <si>
    <t>28</t>
  </si>
  <si>
    <t>573211111</t>
  </si>
  <si>
    <t>Postřik živičný spojovací z asfaltu v množství do 0,70 kg/m2</t>
  </si>
  <si>
    <t>-1669263397</t>
  </si>
  <si>
    <t>Postřik živičný spojovací bez posypu kamenivem z asfaltu silničního, v množství od 0,50 do 0,70 kg/m2</t>
  </si>
  <si>
    <t>"konstr.tl.570mm" 400,0*2</t>
  </si>
  <si>
    <t>"konstr.tl.100mm - obnova povrchu" 1675,0*2</t>
  </si>
  <si>
    <t>29</t>
  </si>
  <si>
    <t>577134221</t>
  </si>
  <si>
    <t>Asfaltový beton vrstva obrusná ACO 11 (ABS) tř. II tl 40 mm š přes 3 m z nemodifikovaného asfaltu</t>
  </si>
  <si>
    <t>1098391741</t>
  </si>
  <si>
    <t>Asfaltový beton vrstva obrusná ACO 11 (ABS) s rozprostřením a se zhutněním z nemodifikovaného asfaltu v pruhu šířky přes 3 m tř. II, po zhutnění tl. 40 mm</t>
  </si>
  <si>
    <t>"konstr.tl.100mm - obnova povrchu" 1675,0</t>
  </si>
  <si>
    <t>30</t>
  </si>
  <si>
    <t>577155121</t>
  </si>
  <si>
    <t>Asfaltový beton vrstva obrusná ACO 16 (ABH) tl 60 mm š přes 3 m z nemodifikovaného asfaltu</t>
  </si>
  <si>
    <t>-1319789002</t>
  </si>
  <si>
    <t>Asfaltový beton vrstva obrusná ACO 16 (ABH) s rozprostřením a zhutněním z nemodifikovaného asfaltu, po zhutnění v pruhu šířky přes 3 m tl. 60 mm</t>
  </si>
  <si>
    <t>31</t>
  </si>
  <si>
    <t>591141111</t>
  </si>
  <si>
    <t>Kladení dlažby z kostek velkých z kamene na MC tl 50 mm</t>
  </si>
  <si>
    <t>156631570</t>
  </si>
  <si>
    <t>Kladení dlažby z kostek s provedením lože do tl. 50 mm, s vyplněním spár, s dvojím beraněním a se smetením přebytečného materiálu na krajnici velkých z kamene, do lože z cementové malty</t>
  </si>
  <si>
    <t>"konstr.tl.260mm - ostrůvky na stávající konstrukci" 93,0</t>
  </si>
  <si>
    <t>"konstr.tl.620mm - ostrůvky a prstenec nové"  86,0</t>
  </si>
  <si>
    <t>"žul.dlažba do bet.lože tl.100mm,spáry výplň cem.maltou" 51,0</t>
  </si>
  <si>
    <t>32</t>
  </si>
  <si>
    <t>583801590</t>
  </si>
  <si>
    <t>kostka dlažební velká, žula velikost 15/17 třída I</t>
  </si>
  <si>
    <t>852658928</t>
  </si>
  <si>
    <t>výrobky lomařské a kamenické pro komunikace (kostky dlažební, krajníky a obrubníky) kostka dlažební velká žula (skupina materiálu I/2) vel. 15/17 tř. I šedá</t>
  </si>
  <si>
    <t>76,6666666666667*1,01 'Přepočtené koeficientem množství</t>
  </si>
  <si>
    <t>Ostatní konstrukce a práce-bourání</t>
  </si>
  <si>
    <t>33</t>
  </si>
  <si>
    <t>911331123</t>
  </si>
  <si>
    <t>Svodidlo ocelové jednostranné zádržnosti N2 typ JSNH4/N2 se zaberaněním sloupků do 4 m</t>
  </si>
  <si>
    <t>-1513575063</t>
  </si>
  <si>
    <t>Silniční svodidlo ocelové s osazením sloupků zaberaněním úroveň zádržnosti N2 vzdálenosti sloupků přes 2 do 4 m JSNH4/N2 jednostranné</t>
  </si>
  <si>
    <t>DO-5-02241</t>
  </si>
  <si>
    <t>68,0</t>
  </si>
  <si>
    <t>34</t>
  </si>
  <si>
    <t>914111111</t>
  </si>
  <si>
    <t>Montáž svislé dopravní značky do velikosti 1 m2 objímkami na sloupek nebo konzolu</t>
  </si>
  <si>
    <t>1492719871</t>
  </si>
  <si>
    <t>Montáž svislé dopravní značky základní velikosti do 1 m2 objímkami na sloupky nebo konzoly</t>
  </si>
  <si>
    <t>DO-5-02265</t>
  </si>
  <si>
    <t>"nové+přemístění" 28+1</t>
  </si>
  <si>
    <t>35</t>
  </si>
  <si>
    <t>404440140</t>
  </si>
  <si>
    <t>značka dopravní svislá reflexní výstražná AL 3M A1 - A30, P1,P4 900 mm</t>
  </si>
  <si>
    <t>-981096951</t>
  </si>
  <si>
    <t>výrobky a tabule orientační pro návěstí a zabezpečovací zařízení silniční značky dopravní svislé FeZn  plech FeZn AL     plech Al NK, 3M   povrchová úprava reflexní fólií tř.1 trojúhelníkové značky A1 - A30, P1,P4 rozměr 900 mm AL- 3M  reflexní tř.1</t>
  </si>
  <si>
    <t>36</t>
  </si>
  <si>
    <t>914211111</t>
  </si>
  <si>
    <t>Montáž svislé dopravní značky velkoplošné velikosti do 6 m2</t>
  </si>
  <si>
    <t>602521808</t>
  </si>
  <si>
    <t>37</t>
  </si>
  <si>
    <t>404442620</t>
  </si>
  <si>
    <t>značka svislá reflexní AL- 3M 1000 x 1400 mm</t>
  </si>
  <si>
    <t>-88467834</t>
  </si>
  <si>
    <t>výrobky a tabule orientační pro návěstí a zabezpečovací zařízení silniční značky dopravní svislé FeZn  plech FeZn AL     plech Al NK, 3M   povrchová úprava reflexní fólií tř.1 obdélníkové značky IP8,IP9,IP11,IP12, IP13,IS15, IJ1-15, E2,E12 1000x1400 mm AL- 3M  reflexní tř.1</t>
  </si>
  <si>
    <t>38</t>
  </si>
  <si>
    <t>914511111</t>
  </si>
  <si>
    <t>Montáž sloupku dopravních značek délky do 3,5 m s betonovým základem</t>
  </si>
  <si>
    <t>-330583572</t>
  </si>
  <si>
    <t>Montáž sloupku dopravních značek délky do 3,5 m do betonového základu</t>
  </si>
  <si>
    <t>"nové+přemístění" 15+1</t>
  </si>
  <si>
    <t>39</t>
  </si>
  <si>
    <t>404452300</t>
  </si>
  <si>
    <t>sloupek Zn 70 - 350</t>
  </si>
  <si>
    <t>-1611164391</t>
  </si>
  <si>
    <t>výrobky a tabule orientační pro návěstí a zabezpečovací zařízení silniční značky dopravní svislé sloupky Zn 70 - 350</t>
  </si>
  <si>
    <t>40</t>
  </si>
  <si>
    <t>915231111</t>
  </si>
  <si>
    <t>Vodorovné dopravní značení bílým plastem přechody pro chodce, šipky, symboly</t>
  </si>
  <si>
    <t>1608351024</t>
  </si>
  <si>
    <t>Vodorovné dopravní značení stříkaným plastem přechody pro chodce, šipky, symboly nápisy bílé základní</t>
  </si>
  <si>
    <t>215,0</t>
  </si>
  <si>
    <t>41</t>
  </si>
  <si>
    <t>915621111</t>
  </si>
  <si>
    <t>Předznačení vodorovného plošného značení</t>
  </si>
  <si>
    <t>-1727018213</t>
  </si>
  <si>
    <t>Předznačení pro vodorovné značení stříkané barvou nebo prováděné z nátěrových hmot plošné šipky, symboly, nápisy</t>
  </si>
  <si>
    <t>42</t>
  </si>
  <si>
    <t>916131113</t>
  </si>
  <si>
    <t>Osazení silničního obrubníku betonového ležatého s boční opěrou do lože z betonu prostého</t>
  </si>
  <si>
    <t>1480378208</t>
  </si>
  <si>
    <t>Osazení silničního obrubníku betonového se zřízením lože, s vyplněním a zatřením spár cementovou maltou ležatého s boční opěrou z betonu prostého tř. C 12/15, do lože z betonu prostého téže značky</t>
  </si>
  <si>
    <t>150,0</t>
  </si>
  <si>
    <t>43</t>
  </si>
  <si>
    <t>592174600R</t>
  </si>
  <si>
    <t>obrubník betonový CSB KO 300/195/300</t>
  </si>
  <si>
    <t>-1677361382</t>
  </si>
  <si>
    <t>obrubníky betonové a železobetonové CSB KO 300/195/300</t>
  </si>
  <si>
    <t>150,0/0,3</t>
  </si>
  <si>
    <t>500*1,01 'Přepočtené koeficientem množství</t>
  </si>
  <si>
    <t>44</t>
  </si>
  <si>
    <t>916131213</t>
  </si>
  <si>
    <t>Osazení silničního obrubníku betonového stojatého s boční opěrou do lože z betonu prostého</t>
  </si>
  <si>
    <t>-1872370245</t>
  </si>
  <si>
    <t>Osazení silničního obrubníku betonového se zřízením lože, s vyplněním a zatřením spár cementovou maltou stojatého s boční opěrou z betonu prostého tř. C 12/15, do lože z betonu prostého téže značky</t>
  </si>
  <si>
    <t>51,0+32,0</t>
  </si>
  <si>
    <t>45</t>
  </si>
  <si>
    <t>592175040</t>
  </si>
  <si>
    <t>obrubník BEST-MONO II, přírodní 100x15/12x25 cm</t>
  </si>
  <si>
    <t>248954546</t>
  </si>
  <si>
    <t>obrubníky betonové a železobetonové obrubníky BEST provedení: přírodní  (d x š x v) MONO II       100 x 15/12 x 25</t>
  </si>
  <si>
    <t>51*1,01 'Přepočtené koeficientem množství</t>
  </si>
  <si>
    <t>46</t>
  </si>
  <si>
    <t>592175050</t>
  </si>
  <si>
    <t>obrubník BEST-MONO II půlka, přírodní 50x15/12x25 cm</t>
  </si>
  <si>
    <t>1509918475</t>
  </si>
  <si>
    <t>obrubníky betonové a železobetonové obrubníky BEST provedení: přírodní  (d x š x v) MONO II půlka 50 x 15/12 x 25</t>
  </si>
  <si>
    <t>32,0*2</t>
  </si>
  <si>
    <t>64*1,01 'Přepočtené koeficientem množství</t>
  </si>
  <si>
    <t>47</t>
  </si>
  <si>
    <t>916781112</t>
  </si>
  <si>
    <t>Zpomalovací plastový práh pro přejezdovou rychlost 20 km/h</t>
  </si>
  <si>
    <t>-1171853116</t>
  </si>
  <si>
    <t>Zpomalovací práh plastový pro přejezdovou rychlost 20 km/h</t>
  </si>
  <si>
    <t>48</t>
  </si>
  <si>
    <t>919735113</t>
  </si>
  <si>
    <t>Řezání stávajícího živičného krytu hl do 150 mm</t>
  </si>
  <si>
    <t>1047449811</t>
  </si>
  <si>
    <t>Řezání stávajícího živičného krytu nebo podkladu hloubky přes 100 do 150 mm</t>
  </si>
  <si>
    <t>49</t>
  </si>
  <si>
    <t>966006132</t>
  </si>
  <si>
    <t>Odstranění značek dopravních nebo orientačních se sloupky s betonovými patkami</t>
  </si>
  <si>
    <t>-1020557721</t>
  </si>
  <si>
    <t>Odstranění dopravních nebo orientačních značek se sloupkem s uložením hmot na vzdálenost do 20 m nebo s naložením na dopravní prostředek, se zásypem jam a jeho zhutněním s betonovou patkou</t>
  </si>
  <si>
    <t>DO-5.02241</t>
  </si>
  <si>
    <t>"odstranění + přemístění" 13+1</t>
  </si>
  <si>
    <t>50</t>
  </si>
  <si>
    <t>979099141</t>
  </si>
  <si>
    <t xml:space="preserve">Poplatek za skládku </t>
  </si>
  <si>
    <t>802734971</t>
  </si>
  <si>
    <t>51</t>
  </si>
  <si>
    <t>997221551</t>
  </si>
  <si>
    <t>Vodorovná doprava suti ze sypkých materiálů do 1 km</t>
  </si>
  <si>
    <t>1254872640</t>
  </si>
  <si>
    <t>Vodorovná doprava suti bez naložení, ale se složením a s hrubým urovnáním ze sypkých materiálů, na vzdálenost do 1 km</t>
  </si>
  <si>
    <t>52</t>
  </si>
  <si>
    <t>997221559</t>
  </si>
  <si>
    <t>Příplatek ZKD 1 km u vodorovné dopravy suti ze sypkých materiálů</t>
  </si>
  <si>
    <t>1324728054</t>
  </si>
  <si>
    <t>Vodorovná doprava suti bez naložení, ale se složením a s hrubým urovnáním Příplatek k ceně za každý další i započatý 1 km přes 1 km</t>
  </si>
  <si>
    <t>692,364*4 'Přepočtené koeficientem množství</t>
  </si>
  <si>
    <t>99</t>
  </si>
  <si>
    <t>Přesun hmot</t>
  </si>
  <si>
    <t>53</t>
  </si>
  <si>
    <t>998225111</t>
  </si>
  <si>
    <t>Přesun hmot pro pozemní komunikace s krytem z kamene, monolitickým betonovým nebo živičným</t>
  </si>
  <si>
    <t>-10297990</t>
  </si>
  <si>
    <t>Přesun hmot pro komunikace s krytem z kameniva, monolitickým betonovým nebo živičným dopravní vzdálenost do 200 m jakékoliv délky objektu</t>
  </si>
  <si>
    <t>Práce a dodávky M</t>
  </si>
  <si>
    <t>21-M</t>
  </si>
  <si>
    <t>Elektromontáže</t>
  </si>
  <si>
    <t>54</t>
  </si>
  <si>
    <t>210204002R</t>
  </si>
  <si>
    <t xml:space="preserve">Demontáž stožárů osvětlení </t>
  </si>
  <si>
    <t>64</t>
  </si>
  <si>
    <t>284802389</t>
  </si>
  <si>
    <t>Montáž stožárů osvětlení, bez zemních prací parkových ocelových</t>
  </si>
  <si>
    <t>SO 101a - Vedlejší a ostatní náklady</t>
  </si>
  <si>
    <t xml:space="preserve">
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</si>
  <si>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</si>
  <si>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</si>
  <si>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</si>
  <si>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</si>
  <si>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</si>
  <si>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</si>
  <si>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</si>
  <si>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</si>
  <si>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013254000</t>
  </si>
  <si>
    <t>Dokumentace RDS, dopracování detailů</t>
  </si>
  <si>
    <t>hod</t>
  </si>
  <si>
    <t>1024</t>
  </si>
  <si>
    <t>-25322540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</si>
  <si>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</si>
  <si>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</si>
  <si>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</si>
  <si>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</si>
  <si>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kpl</t>
  </si>
  <si>
    <t>417529569</t>
  </si>
  <si>
    <t>Základní rozdělení průvodních činností a nákladů zařízení staveniště</t>
  </si>
  <si>
    <t>VRN4</t>
  </si>
  <si>
    <t>Inženýrská činnost</t>
  </si>
  <si>
    <t>041002000</t>
  </si>
  <si>
    <t>Geotechnický dozor stavby</t>
  </si>
  <si>
    <t>1773551957</t>
  </si>
  <si>
    <t>Hlavní tituly průvodních činností a nákladů inženýrská činnost dozory</t>
  </si>
  <si>
    <t>043002000</t>
  </si>
  <si>
    <t>Zkoušky a ostatní měření</t>
  </si>
  <si>
    <t>-1536672213</t>
  </si>
  <si>
    <t>Hlavní tituly průvodních činností a nákladů inženýrská činnost zkoušky a ostatní měření</t>
  </si>
  <si>
    <t>"zkoušky únosonosti zemin" 5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</si>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</sst>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sz val="8"/>
      <color indexed="10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7" borderId="8" applyNumberFormat="0" applyAlignment="0" applyProtection="0"/>
    <xf numFmtId="0" fontId="43" fillId="19" borderId="8" applyNumberFormat="0" applyAlignment="0" applyProtection="0"/>
    <xf numFmtId="0" fontId="42" fillId="19" borderId="9" applyNumberFormat="0" applyAlignment="0" applyProtection="0"/>
    <xf numFmtId="0" fontId="4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</cellStyleXfs>
  <cellXfs count="25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19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30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31" xfId="0" applyNumberFormat="1" applyFont="1" applyBorder="1" applyAlignment="1">
      <alignment horizontal="right" vertical="center"/>
    </xf>
    <xf numFmtId="164" fontId="23" fillId="0" borderId="32" xfId="0" applyNumberFormat="1" applyFont="1" applyBorder="1" applyAlignment="1">
      <alignment horizontal="right" vertical="center"/>
    </xf>
    <xf numFmtId="167" fontId="23" fillId="0" borderId="32" xfId="0" applyNumberFormat="1" applyFont="1" applyBorder="1" applyAlignment="1">
      <alignment horizontal="right" vertical="center"/>
    </xf>
    <xf numFmtId="164" fontId="23" fillId="0" borderId="33" xfId="0" applyNumberFormat="1" applyFont="1" applyBorder="1" applyAlignment="1">
      <alignment horizontal="right" vertical="center"/>
    </xf>
    <xf numFmtId="0" fontId="51" fillId="17" borderId="0" xfId="36" applyFill="1" applyAlignment="1">
      <alignment horizontal="left" vertical="top"/>
    </xf>
    <xf numFmtId="0" fontId="52" fillId="0" borderId="0" xfId="36" applyFont="1" applyAlignment="1">
      <alignment horizontal="center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1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3" fillId="17" borderId="0" xfId="36" applyFont="1" applyFill="1" applyAlignment="1" applyProtection="1">
      <alignment horizontal="left" vertical="center"/>
      <protection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164" fontId="9" fillId="19" borderId="18" xfId="0" applyNumberFormat="1" applyFont="1" applyFill="1" applyBorder="1" applyAlignment="1">
      <alignment horizontal="right" vertical="center"/>
    </xf>
    <xf numFmtId="0" fontId="0" fillId="19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7" fillId="19" borderId="17" xfId="0" applyFont="1" applyFill="1" applyBorder="1" applyAlignment="1">
      <alignment horizontal="center" vertical="center"/>
    </xf>
    <xf numFmtId="0" fontId="0" fillId="17" borderId="0" xfId="0" applyFont="1" applyFill="1" applyAlignment="1" applyProtection="1">
      <alignment horizontal="left" vertical="top"/>
      <protection/>
    </xf>
    <xf numFmtId="0" fontId="53" fillId="17" borderId="0" xfId="36" applyFont="1" applyFill="1" applyAlignment="1" applyProtection="1">
      <alignment horizontal="left" vertical="center"/>
      <protection/>
    </xf>
    <xf numFmtId="0" fontId="51" fillId="17" borderId="0" xfId="36" applyFill="1" applyAlignment="1" applyProtection="1">
      <alignment horizontal="left" vertical="top"/>
      <protection/>
    </xf>
    <xf numFmtId="0" fontId="0" fillId="17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19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9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right" vertical="center"/>
      <protection/>
    </xf>
    <xf numFmtId="0" fontId="9" fillId="19" borderId="18" xfId="0" applyFont="1" applyFill="1" applyBorder="1" applyAlignment="1" applyProtection="1">
      <alignment horizontal="center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35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righ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7" fillId="19" borderId="26" xfId="0" applyFont="1" applyFill="1" applyBorder="1" applyAlignment="1" applyProtection="1">
      <alignment horizontal="center" vertical="center" wrapText="1"/>
      <protection/>
    </xf>
    <xf numFmtId="0" fontId="7" fillId="19" borderId="2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0" fontId="0" fillId="0" borderId="29" xfId="0" applyBorder="1" applyAlignment="1" applyProtection="1">
      <alignment horizontal="left" vertical="center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30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18" borderId="36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1" fillId="0" borderId="36" xfId="0" applyFont="1" applyBorder="1" applyAlignment="1" applyProtection="1">
      <alignment horizontal="center" vertical="center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18" borderId="36" xfId="0" applyFont="1" applyFill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 vertical="center" wrapText="1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30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3" fillId="0" borderId="13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168" fontId="33" fillId="0" borderId="0" xfId="0" applyNumberFormat="1" applyFont="1" applyAlignment="1" applyProtection="1">
      <alignment horizontal="right" vertical="center"/>
      <protection/>
    </xf>
    <xf numFmtId="0" fontId="33" fillId="0" borderId="30" xfId="0" applyFont="1" applyBorder="1" applyAlignment="1" applyProtection="1">
      <alignment horizontal="left" vertical="center"/>
      <protection/>
    </xf>
    <xf numFmtId="0" fontId="33" fillId="0" borderId="24" xfId="0" applyFont="1" applyBorder="1" applyAlignment="1" applyProtection="1">
      <alignment horizontal="left" vertical="center"/>
      <protection/>
    </xf>
    <xf numFmtId="0" fontId="30" fillId="0" borderId="31" xfId="0" applyFont="1" applyBorder="1" applyAlignment="1" applyProtection="1">
      <alignment horizontal="left" vertical="center"/>
      <protection/>
    </xf>
    <xf numFmtId="0" fontId="30" fillId="0" borderId="32" xfId="0" applyFont="1" applyBorder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horizontal="left" vertical="center"/>
      <protection/>
    </xf>
    <xf numFmtId="164" fontId="0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4" fontId="31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5060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B940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005F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0600.tmp" descr="D:\KROSplusData\System\Temp\rad5060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B9400.tmp" descr="D:\KROSplusData\System\Temp\radB940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05F0.tmp" descr="D:\KROSplusData\System\Temp\rad005F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zoomScalePageLayoutView="0" workbookViewId="0" topLeftCell="A1">
      <pane ySplit="1" topLeftCell="BM31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81" t="s">
        <v>0</v>
      </c>
      <c r="B1" s="82"/>
      <c r="C1" s="82"/>
      <c r="D1" s="83" t="s">
        <v>1</v>
      </c>
      <c r="E1" s="82"/>
      <c r="F1" s="82"/>
      <c r="G1" s="82"/>
      <c r="H1" s="82"/>
      <c r="I1" s="82"/>
      <c r="J1" s="82"/>
      <c r="K1" s="84" t="s">
        <v>486</v>
      </c>
      <c r="L1" s="84"/>
      <c r="M1" s="84"/>
      <c r="N1" s="84"/>
      <c r="O1" s="84"/>
      <c r="P1" s="84"/>
      <c r="Q1" s="84"/>
      <c r="R1" s="84"/>
      <c r="S1" s="84"/>
      <c r="T1" s="82"/>
      <c r="U1" s="82"/>
      <c r="V1" s="82"/>
      <c r="W1" s="84" t="s">
        <v>487</v>
      </c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7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15" t="s">
        <v>6</v>
      </c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95" t="s">
        <v>15</v>
      </c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Q5" s="12"/>
      <c r="BE5" s="91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96" t="s">
        <v>18</v>
      </c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Q6" s="12"/>
      <c r="BE6" s="92"/>
      <c r="BS6" s="6" t="s">
        <v>19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92"/>
      <c r="BS7" s="6" t="s">
        <v>22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19" t="s">
        <v>26</v>
      </c>
      <c r="AQ8" s="12"/>
      <c r="BE8" s="92"/>
      <c r="BS8" s="6" t="s">
        <v>27</v>
      </c>
    </row>
    <row r="9" spans="2:71" s="2" customFormat="1" ht="15" customHeight="1">
      <c r="B9" s="10"/>
      <c r="AQ9" s="12"/>
      <c r="BE9" s="92"/>
      <c r="BS9" s="6" t="s">
        <v>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92"/>
      <c r="BS10" s="6" t="s">
        <v>19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92"/>
      <c r="BS11" s="6" t="s">
        <v>19</v>
      </c>
    </row>
    <row r="12" spans="2:71" s="2" customFormat="1" ht="7.5" customHeight="1">
      <c r="B12" s="10"/>
      <c r="AQ12" s="12"/>
      <c r="BE12" s="92"/>
      <c r="BS12" s="6" t="s">
        <v>19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92"/>
      <c r="BS13" s="6" t="s">
        <v>19</v>
      </c>
    </row>
    <row r="14" spans="2:71" s="2" customFormat="1" ht="15.75" customHeight="1">
      <c r="B14" s="10"/>
      <c r="E14" s="97" t="s">
        <v>33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18" t="s">
        <v>31</v>
      </c>
      <c r="AN14" s="20" t="s">
        <v>33</v>
      </c>
      <c r="AQ14" s="12"/>
      <c r="BE14" s="92"/>
      <c r="BS14" s="6" t="s">
        <v>7</v>
      </c>
    </row>
    <row r="15" spans="2:71" s="2" customFormat="1" ht="7.5" customHeight="1">
      <c r="B15" s="10"/>
      <c r="AQ15" s="12"/>
      <c r="BE15" s="92"/>
      <c r="BS15" s="6" t="s">
        <v>34</v>
      </c>
    </row>
    <row r="16" spans="2:71" s="2" customFormat="1" ht="15" customHeight="1">
      <c r="B16" s="10"/>
      <c r="D16" s="18" t="s">
        <v>35</v>
      </c>
      <c r="AK16" s="18" t="s">
        <v>29</v>
      </c>
      <c r="AN16" s="16" t="s">
        <v>36</v>
      </c>
      <c r="AQ16" s="12"/>
      <c r="BE16" s="92"/>
      <c r="BS16" s="6" t="s">
        <v>34</v>
      </c>
    </row>
    <row r="17" spans="2:71" ht="19.5" customHeight="1">
      <c r="B17" s="10"/>
      <c r="E17" s="16" t="s">
        <v>37</v>
      </c>
      <c r="AK17" s="18" t="s">
        <v>31</v>
      </c>
      <c r="AN17" s="16"/>
      <c r="AQ17" s="12"/>
      <c r="BE17" s="9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4</v>
      </c>
    </row>
    <row r="18" spans="2:71" ht="7.5" customHeight="1">
      <c r="B18" s="10"/>
      <c r="AQ18" s="12"/>
      <c r="BE18" s="9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8" t="s">
        <v>38</v>
      </c>
      <c r="AQ19" s="12"/>
      <c r="BE19" s="9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19</v>
      </c>
    </row>
    <row r="20" spans="2:71" ht="15.75" customHeight="1">
      <c r="B20" s="10"/>
      <c r="E20" s="98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Q20" s="12"/>
      <c r="BE20" s="9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AQ21" s="12"/>
      <c r="BE21" s="9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9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2"/>
      <c r="D23" s="23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99">
        <f>ROUNDUP($AG$51,2)</f>
        <v>0</v>
      </c>
      <c r="AL23" s="100"/>
      <c r="AM23" s="100"/>
      <c r="AN23" s="100"/>
      <c r="AO23" s="100"/>
      <c r="AQ23" s="25"/>
      <c r="BE23" s="93"/>
    </row>
    <row r="24" spans="2:57" s="6" customFormat="1" ht="7.5" customHeight="1">
      <c r="B24" s="22"/>
      <c r="AQ24" s="25"/>
      <c r="BE24" s="93"/>
    </row>
    <row r="25" spans="2:57" s="6" customFormat="1" ht="14.25" customHeight="1">
      <c r="B25" s="22"/>
      <c r="L25" s="101" t="s">
        <v>40</v>
      </c>
      <c r="M25" s="93"/>
      <c r="N25" s="93"/>
      <c r="O25" s="93"/>
      <c r="W25" s="101" t="s">
        <v>41</v>
      </c>
      <c r="X25" s="93"/>
      <c r="Y25" s="93"/>
      <c r="Z25" s="93"/>
      <c r="AA25" s="93"/>
      <c r="AB25" s="93"/>
      <c r="AC25" s="93"/>
      <c r="AD25" s="93"/>
      <c r="AE25" s="93"/>
      <c r="AK25" s="101" t="s">
        <v>42</v>
      </c>
      <c r="AL25" s="93"/>
      <c r="AM25" s="93"/>
      <c r="AN25" s="93"/>
      <c r="AO25" s="93"/>
      <c r="AQ25" s="25"/>
      <c r="BE25" s="93"/>
    </row>
    <row r="26" spans="2:57" s="6" customFormat="1" ht="15" customHeight="1">
      <c r="B26" s="26"/>
      <c r="D26" s="27" t="s">
        <v>43</v>
      </c>
      <c r="F26" s="27" t="s">
        <v>44</v>
      </c>
      <c r="L26" s="102">
        <v>0.21</v>
      </c>
      <c r="M26" s="94"/>
      <c r="N26" s="94"/>
      <c r="O26" s="94"/>
      <c r="W26" s="103">
        <f>ROUNDUP($AZ$51,2)</f>
        <v>0</v>
      </c>
      <c r="X26" s="94"/>
      <c r="Y26" s="94"/>
      <c r="Z26" s="94"/>
      <c r="AA26" s="94"/>
      <c r="AB26" s="94"/>
      <c r="AC26" s="94"/>
      <c r="AD26" s="94"/>
      <c r="AE26" s="94"/>
      <c r="AK26" s="103">
        <f>ROUNDUP($AV$51,1)</f>
        <v>0</v>
      </c>
      <c r="AL26" s="94"/>
      <c r="AM26" s="94"/>
      <c r="AN26" s="94"/>
      <c r="AO26" s="94"/>
      <c r="AQ26" s="28"/>
      <c r="BE26" s="94"/>
    </row>
    <row r="27" spans="2:57" s="6" customFormat="1" ht="15" customHeight="1">
      <c r="B27" s="26"/>
      <c r="F27" s="27" t="s">
        <v>45</v>
      </c>
      <c r="L27" s="102">
        <v>0.15</v>
      </c>
      <c r="M27" s="94"/>
      <c r="N27" s="94"/>
      <c r="O27" s="94"/>
      <c r="W27" s="103">
        <f>ROUNDUP($BA$51,2)</f>
        <v>0</v>
      </c>
      <c r="X27" s="94"/>
      <c r="Y27" s="94"/>
      <c r="Z27" s="94"/>
      <c r="AA27" s="94"/>
      <c r="AB27" s="94"/>
      <c r="AC27" s="94"/>
      <c r="AD27" s="94"/>
      <c r="AE27" s="94"/>
      <c r="AK27" s="103">
        <f>ROUNDUP($AW$51,1)</f>
        <v>0</v>
      </c>
      <c r="AL27" s="94"/>
      <c r="AM27" s="94"/>
      <c r="AN27" s="94"/>
      <c r="AO27" s="94"/>
      <c r="AQ27" s="28"/>
      <c r="BE27" s="94"/>
    </row>
    <row r="28" spans="2:57" s="6" customFormat="1" ht="15" customHeight="1" hidden="1">
      <c r="B28" s="26"/>
      <c r="F28" s="27" t="s">
        <v>46</v>
      </c>
      <c r="L28" s="102">
        <v>0.21</v>
      </c>
      <c r="M28" s="94"/>
      <c r="N28" s="94"/>
      <c r="O28" s="94"/>
      <c r="W28" s="103">
        <f>ROUNDUP($BB$51,2)</f>
        <v>0</v>
      </c>
      <c r="X28" s="94"/>
      <c r="Y28" s="94"/>
      <c r="Z28" s="94"/>
      <c r="AA28" s="94"/>
      <c r="AB28" s="94"/>
      <c r="AC28" s="94"/>
      <c r="AD28" s="94"/>
      <c r="AE28" s="94"/>
      <c r="AK28" s="103">
        <v>0</v>
      </c>
      <c r="AL28" s="94"/>
      <c r="AM28" s="94"/>
      <c r="AN28" s="94"/>
      <c r="AO28" s="94"/>
      <c r="AQ28" s="28"/>
      <c r="BE28" s="94"/>
    </row>
    <row r="29" spans="2:57" s="6" customFormat="1" ht="15" customHeight="1" hidden="1">
      <c r="B29" s="26"/>
      <c r="F29" s="27" t="s">
        <v>47</v>
      </c>
      <c r="L29" s="102">
        <v>0.15</v>
      </c>
      <c r="M29" s="94"/>
      <c r="N29" s="94"/>
      <c r="O29" s="94"/>
      <c r="W29" s="103">
        <f>ROUNDUP($BC$51,2)</f>
        <v>0</v>
      </c>
      <c r="X29" s="94"/>
      <c r="Y29" s="94"/>
      <c r="Z29" s="94"/>
      <c r="AA29" s="94"/>
      <c r="AB29" s="94"/>
      <c r="AC29" s="94"/>
      <c r="AD29" s="94"/>
      <c r="AE29" s="94"/>
      <c r="AK29" s="103">
        <v>0</v>
      </c>
      <c r="AL29" s="94"/>
      <c r="AM29" s="94"/>
      <c r="AN29" s="94"/>
      <c r="AO29" s="94"/>
      <c r="AQ29" s="28"/>
      <c r="BE29" s="94"/>
    </row>
    <row r="30" spans="2:57" s="6" customFormat="1" ht="15" customHeight="1" hidden="1">
      <c r="B30" s="26"/>
      <c r="F30" s="27" t="s">
        <v>48</v>
      </c>
      <c r="L30" s="102">
        <v>0</v>
      </c>
      <c r="M30" s="94"/>
      <c r="N30" s="94"/>
      <c r="O30" s="94"/>
      <c r="W30" s="103">
        <f>ROUNDUP($BD$51,2)</f>
        <v>0</v>
      </c>
      <c r="X30" s="94"/>
      <c r="Y30" s="94"/>
      <c r="Z30" s="94"/>
      <c r="AA30" s="94"/>
      <c r="AB30" s="94"/>
      <c r="AC30" s="94"/>
      <c r="AD30" s="94"/>
      <c r="AE30" s="94"/>
      <c r="AK30" s="103">
        <v>0</v>
      </c>
      <c r="AL30" s="94"/>
      <c r="AM30" s="94"/>
      <c r="AN30" s="94"/>
      <c r="AO30" s="94"/>
      <c r="AQ30" s="28"/>
      <c r="BE30" s="94"/>
    </row>
    <row r="31" spans="2:57" s="6" customFormat="1" ht="7.5" customHeight="1">
      <c r="B31" s="22"/>
      <c r="AQ31" s="25"/>
      <c r="BE31" s="93"/>
    </row>
    <row r="32" spans="2:57" s="6" customFormat="1" ht="27" customHeight="1">
      <c r="B32" s="22"/>
      <c r="C32" s="29"/>
      <c r="D32" s="30" t="s">
        <v>49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 t="s">
        <v>50</v>
      </c>
      <c r="U32" s="31"/>
      <c r="V32" s="31"/>
      <c r="W32" s="31"/>
      <c r="X32" s="104" t="s">
        <v>51</v>
      </c>
      <c r="Y32" s="105"/>
      <c r="Z32" s="105"/>
      <c r="AA32" s="105"/>
      <c r="AB32" s="105"/>
      <c r="AC32" s="31"/>
      <c r="AD32" s="31"/>
      <c r="AE32" s="31"/>
      <c r="AF32" s="31"/>
      <c r="AG32" s="31"/>
      <c r="AH32" s="31"/>
      <c r="AI32" s="31"/>
      <c r="AJ32" s="31"/>
      <c r="AK32" s="106">
        <f>ROUNDUP(SUM($AK$23:$AK$30),2)</f>
        <v>0</v>
      </c>
      <c r="AL32" s="105"/>
      <c r="AM32" s="105"/>
      <c r="AN32" s="105"/>
      <c r="AO32" s="107"/>
      <c r="AP32" s="29"/>
      <c r="AQ32" s="33"/>
      <c r="BE32" s="93"/>
    </row>
    <row r="33" spans="2:43" s="6" customFormat="1" ht="7.5" customHeight="1">
      <c r="B33" s="22"/>
      <c r="AQ33" s="25"/>
    </row>
    <row r="34" spans="2:43" s="6" customFormat="1" ht="7.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6"/>
    </row>
    <row r="38" spans="2:44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22"/>
    </row>
    <row r="39" spans="2:44" s="6" customFormat="1" ht="37.5" customHeight="1">
      <c r="B39" s="22"/>
      <c r="C39" s="11" t="s">
        <v>52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39"/>
      <c r="C41" s="18" t="s">
        <v>14</v>
      </c>
      <c r="L41" s="16" t="str">
        <f>$K$5</f>
        <v>2720</v>
      </c>
      <c r="AR41" s="39"/>
    </row>
    <row r="42" spans="2:44" s="40" customFormat="1" ht="37.5" customHeight="1">
      <c r="B42" s="41"/>
      <c r="C42" s="40" t="s">
        <v>17</v>
      </c>
      <c r="L42" s="108" t="str">
        <f>$K$6</f>
        <v>2720 Obnovení silnice III-2565 Most - Mariánské Radčice</v>
      </c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R42" s="41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23</v>
      </c>
      <c r="L44" s="42" t="str">
        <f>IF($K$8="","",$K$8)</f>
        <v> </v>
      </c>
      <c r="AI44" s="18" t="s">
        <v>25</v>
      </c>
      <c r="AM44" s="109" t="str">
        <f>IF($AN$8="","",$AN$8)</f>
        <v>30.07.2014</v>
      </c>
      <c r="AN44" s="93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Statutární město Most</v>
      </c>
      <c r="AI46" s="18" t="s">
        <v>35</v>
      </c>
      <c r="AM46" s="95" t="str">
        <f>IF($E$17="","",$E$17)</f>
        <v>Báňské projekty Teplice a.s.</v>
      </c>
      <c r="AN46" s="93"/>
      <c r="AO46" s="93"/>
      <c r="AP46" s="93"/>
      <c r="AR46" s="22"/>
      <c r="AS46" s="110" t="s">
        <v>53</v>
      </c>
      <c r="AT46" s="111"/>
      <c r="AU46" s="43"/>
      <c r="AV46" s="43"/>
      <c r="AW46" s="43"/>
      <c r="AX46" s="43"/>
      <c r="AY46" s="43"/>
      <c r="AZ46" s="43"/>
      <c r="BA46" s="43"/>
      <c r="BB46" s="43"/>
      <c r="BC46" s="43"/>
      <c r="BD46" s="44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112"/>
      <c r="AT47" s="93"/>
      <c r="BD47" s="45"/>
    </row>
    <row r="48" spans="2:56" s="6" customFormat="1" ht="12" customHeight="1">
      <c r="B48" s="22"/>
      <c r="AR48" s="22"/>
      <c r="AS48" s="112"/>
      <c r="AT48" s="93"/>
      <c r="BD48" s="45"/>
    </row>
    <row r="49" spans="2:57" s="6" customFormat="1" ht="30" customHeight="1">
      <c r="B49" s="22"/>
      <c r="C49" s="119" t="s">
        <v>54</v>
      </c>
      <c r="D49" s="105"/>
      <c r="E49" s="105"/>
      <c r="F49" s="105"/>
      <c r="G49" s="105"/>
      <c r="H49" s="31"/>
      <c r="I49" s="85" t="s">
        <v>55</v>
      </c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86" t="s">
        <v>56</v>
      </c>
      <c r="AH49" s="105"/>
      <c r="AI49" s="105"/>
      <c r="AJ49" s="105"/>
      <c r="AK49" s="105"/>
      <c r="AL49" s="105"/>
      <c r="AM49" s="105"/>
      <c r="AN49" s="85" t="s">
        <v>57</v>
      </c>
      <c r="AO49" s="105"/>
      <c r="AP49" s="105"/>
      <c r="AQ49" s="46" t="s">
        <v>58</v>
      </c>
      <c r="AR49" s="22"/>
      <c r="AS49" s="47" t="s">
        <v>59</v>
      </c>
      <c r="AT49" s="48" t="s">
        <v>60</v>
      </c>
      <c r="AU49" s="48" t="s">
        <v>61</v>
      </c>
      <c r="AV49" s="48" t="s">
        <v>62</v>
      </c>
      <c r="AW49" s="48" t="s">
        <v>63</v>
      </c>
      <c r="AX49" s="48" t="s">
        <v>64</v>
      </c>
      <c r="AY49" s="48" t="s">
        <v>65</v>
      </c>
      <c r="AZ49" s="48" t="s">
        <v>66</v>
      </c>
      <c r="BA49" s="48" t="s">
        <v>67</v>
      </c>
      <c r="BB49" s="48" t="s">
        <v>68</v>
      </c>
      <c r="BC49" s="48" t="s">
        <v>69</v>
      </c>
      <c r="BD49" s="49" t="s">
        <v>70</v>
      </c>
      <c r="BE49" s="50"/>
    </row>
    <row r="50" spans="2:56" s="6" customFormat="1" ht="12" customHeight="1">
      <c r="B50" s="22"/>
      <c r="AR50" s="22"/>
      <c r="AS50" s="51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4"/>
    </row>
    <row r="51" spans="2:76" s="40" customFormat="1" ht="33" customHeight="1">
      <c r="B51" s="41"/>
      <c r="C51" s="52" t="s">
        <v>71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113">
        <f>ROUNDUP($AG$52,2)</f>
        <v>0</v>
      </c>
      <c r="AH51" s="114"/>
      <c r="AI51" s="114"/>
      <c r="AJ51" s="114"/>
      <c r="AK51" s="114"/>
      <c r="AL51" s="114"/>
      <c r="AM51" s="114"/>
      <c r="AN51" s="113">
        <f>ROUNDUP(SUM($AG$51,$AT$51),2)</f>
        <v>0</v>
      </c>
      <c r="AO51" s="114"/>
      <c r="AP51" s="114"/>
      <c r="AQ51" s="53"/>
      <c r="AR51" s="41"/>
      <c r="AS51" s="54">
        <f>ROUNDUP($AS$52,2)</f>
        <v>0</v>
      </c>
      <c r="AT51" s="55">
        <f>ROUNDUP(SUM($AV$51:$AW$51),1)</f>
        <v>0</v>
      </c>
      <c r="AU51" s="56">
        <f>ROUNDUP($AU$52,5)</f>
        <v>0</v>
      </c>
      <c r="AV51" s="55">
        <f>ROUNDUP($AZ$51*$L$26,2)</f>
        <v>0</v>
      </c>
      <c r="AW51" s="55">
        <f>ROUNDUP($BA$51*$L$27,2)</f>
        <v>0</v>
      </c>
      <c r="AX51" s="55">
        <f>ROUNDUP($BB$51*$L$26,2)</f>
        <v>0</v>
      </c>
      <c r="AY51" s="55">
        <f>ROUNDUP($BC$51*$L$27,2)</f>
        <v>0</v>
      </c>
      <c r="AZ51" s="55">
        <f>ROUNDUP($AZ$52,2)</f>
        <v>0</v>
      </c>
      <c r="BA51" s="55">
        <f>ROUNDUP($BA$52,2)</f>
        <v>0</v>
      </c>
      <c r="BB51" s="55">
        <f>ROUNDUP($BB$52,2)</f>
        <v>0</v>
      </c>
      <c r="BC51" s="55">
        <f>ROUNDUP($BC$52,2)</f>
        <v>0</v>
      </c>
      <c r="BD51" s="57">
        <f>ROUNDUP($BD$52,2)</f>
        <v>0</v>
      </c>
      <c r="BS51" s="40" t="s">
        <v>72</v>
      </c>
      <c r="BT51" s="40" t="s">
        <v>73</v>
      </c>
      <c r="BU51" s="58" t="s">
        <v>74</v>
      </c>
      <c r="BV51" s="40" t="s">
        <v>75</v>
      </c>
      <c r="BW51" s="40" t="s">
        <v>5</v>
      </c>
      <c r="BX51" s="40" t="s">
        <v>76</v>
      </c>
    </row>
    <row r="52" spans="2:91" s="59" customFormat="1" ht="28.5" customHeight="1">
      <c r="B52" s="60"/>
      <c r="C52" s="61"/>
      <c r="D52" s="89" t="s">
        <v>77</v>
      </c>
      <c r="E52" s="90"/>
      <c r="F52" s="90"/>
      <c r="G52" s="90"/>
      <c r="H52" s="90"/>
      <c r="I52" s="61"/>
      <c r="J52" s="89" t="s">
        <v>78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87">
        <f>ROUNDUP(SUM($AG$53:$AG$54),2)</f>
        <v>0</v>
      </c>
      <c r="AH52" s="88"/>
      <c r="AI52" s="88"/>
      <c r="AJ52" s="88"/>
      <c r="AK52" s="88"/>
      <c r="AL52" s="88"/>
      <c r="AM52" s="88"/>
      <c r="AN52" s="87">
        <f>ROUNDUP(SUM($AG$52,$AT$52),2)</f>
        <v>0</v>
      </c>
      <c r="AO52" s="88"/>
      <c r="AP52" s="88"/>
      <c r="AQ52" s="62" t="s">
        <v>79</v>
      </c>
      <c r="AR52" s="60"/>
      <c r="AS52" s="63">
        <f>ROUNDUP(SUM($AS$53:$AS$54),2)</f>
        <v>0</v>
      </c>
      <c r="AT52" s="64">
        <f>ROUNDUP(SUM($AV$52:$AW$52),1)</f>
        <v>0</v>
      </c>
      <c r="AU52" s="65">
        <f>ROUNDUP(SUM($AU$53:$AU$54),5)</f>
        <v>0</v>
      </c>
      <c r="AV52" s="64">
        <f>ROUNDUP($AZ$52*$L$26,2)</f>
        <v>0</v>
      </c>
      <c r="AW52" s="64">
        <f>ROUNDUP($BA$52*$L$27,2)</f>
        <v>0</v>
      </c>
      <c r="AX52" s="64">
        <f>ROUNDUP($BB$52*$L$26,2)</f>
        <v>0</v>
      </c>
      <c r="AY52" s="64">
        <f>ROUNDUP($BC$52*$L$27,2)</f>
        <v>0</v>
      </c>
      <c r="AZ52" s="64">
        <f>ROUNDUP(SUM($AZ$53:$AZ$54),2)</f>
        <v>0</v>
      </c>
      <c r="BA52" s="64">
        <f>ROUNDUP(SUM($BA$53:$BA$54),2)</f>
        <v>0</v>
      </c>
      <c r="BB52" s="64">
        <f>ROUNDUP(SUM($BB$53:$BB$54),2)</f>
        <v>0</v>
      </c>
      <c r="BC52" s="64">
        <f>ROUNDUP(SUM($BC$53:$BC$54),2)</f>
        <v>0</v>
      </c>
      <c r="BD52" s="66">
        <f>ROUNDUP(SUM($BD$53:$BD$54),2)</f>
        <v>0</v>
      </c>
      <c r="BS52" s="59" t="s">
        <v>72</v>
      </c>
      <c r="BT52" s="59" t="s">
        <v>22</v>
      </c>
      <c r="BU52" s="59" t="s">
        <v>74</v>
      </c>
      <c r="BV52" s="59" t="s">
        <v>75</v>
      </c>
      <c r="BW52" s="59" t="s">
        <v>80</v>
      </c>
      <c r="BX52" s="59" t="s">
        <v>5</v>
      </c>
      <c r="CL52" s="59" t="s">
        <v>81</v>
      </c>
      <c r="CM52" s="59" t="s">
        <v>82</v>
      </c>
    </row>
    <row r="53" spans="1:90" s="67" customFormat="1" ht="23.25" customHeight="1">
      <c r="A53" s="80" t="s">
        <v>488</v>
      </c>
      <c r="B53" s="68"/>
      <c r="C53" s="69"/>
      <c r="D53" s="69"/>
      <c r="E53" s="118" t="s">
        <v>77</v>
      </c>
      <c r="F53" s="117"/>
      <c r="G53" s="117"/>
      <c r="H53" s="117"/>
      <c r="I53" s="117"/>
      <c r="J53" s="69"/>
      <c r="K53" s="118" t="s">
        <v>83</v>
      </c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6">
        <f>'SO 101 - Okružní křižovat...'!$J$29</f>
        <v>0</v>
      </c>
      <c r="AH53" s="117"/>
      <c r="AI53" s="117"/>
      <c r="AJ53" s="117"/>
      <c r="AK53" s="117"/>
      <c r="AL53" s="117"/>
      <c r="AM53" s="117"/>
      <c r="AN53" s="116">
        <f>ROUNDUP(SUM($AG$53,$AT$53),2)</f>
        <v>0</v>
      </c>
      <c r="AO53" s="117"/>
      <c r="AP53" s="117"/>
      <c r="AQ53" s="70" t="s">
        <v>84</v>
      </c>
      <c r="AR53" s="68"/>
      <c r="AS53" s="71">
        <v>0</v>
      </c>
      <c r="AT53" s="72">
        <f>ROUNDUP(SUM($AV$53:$AW$53),1)</f>
        <v>0</v>
      </c>
      <c r="AU53" s="73">
        <f>'SO 101 - Okružní křižovat...'!$P$91</f>
        <v>0</v>
      </c>
      <c r="AV53" s="72">
        <f>'SO 101 - Okružní křižovat...'!$J$32</f>
        <v>0</v>
      </c>
      <c r="AW53" s="72">
        <f>'SO 101 - Okružní křižovat...'!$J$33</f>
        <v>0</v>
      </c>
      <c r="AX53" s="72">
        <f>'SO 101 - Okružní křižovat...'!$J$34</f>
        <v>0</v>
      </c>
      <c r="AY53" s="72">
        <f>'SO 101 - Okružní křižovat...'!$J$35</f>
        <v>0</v>
      </c>
      <c r="AZ53" s="72">
        <f>'SO 101 - Okružní křižovat...'!$F$32</f>
        <v>0</v>
      </c>
      <c r="BA53" s="72">
        <f>'SO 101 - Okružní křižovat...'!$F$33</f>
        <v>0</v>
      </c>
      <c r="BB53" s="72">
        <f>'SO 101 - Okružní křižovat...'!$F$34</f>
        <v>0</v>
      </c>
      <c r="BC53" s="72">
        <f>'SO 101 - Okružní křižovat...'!$F$35</f>
        <v>0</v>
      </c>
      <c r="BD53" s="74">
        <f>'SO 101 - Okružní křižovat...'!$F$36</f>
        <v>0</v>
      </c>
      <c r="BT53" s="67" t="s">
        <v>82</v>
      </c>
      <c r="BV53" s="67" t="s">
        <v>75</v>
      </c>
      <c r="BW53" s="67" t="s">
        <v>85</v>
      </c>
      <c r="BX53" s="67" t="s">
        <v>80</v>
      </c>
      <c r="CL53" s="67" t="s">
        <v>81</v>
      </c>
    </row>
    <row r="54" spans="1:90" s="67" customFormat="1" ht="23.25" customHeight="1">
      <c r="A54" s="80" t="s">
        <v>488</v>
      </c>
      <c r="B54" s="68"/>
      <c r="C54" s="69"/>
      <c r="D54" s="69"/>
      <c r="E54" s="118" t="s">
        <v>86</v>
      </c>
      <c r="F54" s="117"/>
      <c r="G54" s="117"/>
      <c r="H54" s="117"/>
      <c r="I54" s="117"/>
      <c r="J54" s="69"/>
      <c r="K54" s="118" t="s">
        <v>87</v>
      </c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6">
        <f>'SO 101a - Vedlejší a osta...'!$J$29</f>
        <v>0</v>
      </c>
      <c r="AH54" s="117"/>
      <c r="AI54" s="117"/>
      <c r="AJ54" s="117"/>
      <c r="AK54" s="117"/>
      <c r="AL54" s="117"/>
      <c r="AM54" s="117"/>
      <c r="AN54" s="116">
        <f>ROUNDUP(SUM($AG$54,$AT$54),2)</f>
        <v>0</v>
      </c>
      <c r="AO54" s="117"/>
      <c r="AP54" s="117"/>
      <c r="AQ54" s="70" t="s">
        <v>84</v>
      </c>
      <c r="AR54" s="68"/>
      <c r="AS54" s="75">
        <v>0</v>
      </c>
      <c r="AT54" s="76">
        <f>ROUNDUP(SUM($AV$54:$AW$54),1)</f>
        <v>0</v>
      </c>
      <c r="AU54" s="77">
        <f>'SO 101a - Vedlejší a osta...'!$P$86</f>
        <v>0</v>
      </c>
      <c r="AV54" s="76">
        <f>'SO 101a - Vedlejší a osta...'!$J$32</f>
        <v>0</v>
      </c>
      <c r="AW54" s="76">
        <f>'SO 101a - Vedlejší a osta...'!$J$33</f>
        <v>0</v>
      </c>
      <c r="AX54" s="76">
        <f>'SO 101a - Vedlejší a osta...'!$J$34</f>
        <v>0</v>
      </c>
      <c r="AY54" s="76">
        <f>'SO 101a - Vedlejší a osta...'!$J$35</f>
        <v>0</v>
      </c>
      <c r="AZ54" s="76">
        <f>'SO 101a - Vedlejší a osta...'!$F$32</f>
        <v>0</v>
      </c>
      <c r="BA54" s="76">
        <f>'SO 101a - Vedlejší a osta...'!$F$33</f>
        <v>0</v>
      </c>
      <c r="BB54" s="76">
        <f>'SO 101a - Vedlejší a osta...'!$F$34</f>
        <v>0</v>
      </c>
      <c r="BC54" s="76">
        <f>'SO 101a - Vedlejší a osta...'!$F$35</f>
        <v>0</v>
      </c>
      <c r="BD54" s="78">
        <f>'SO 101a - Vedlejší a osta...'!$F$36</f>
        <v>0</v>
      </c>
      <c r="BT54" s="67" t="s">
        <v>82</v>
      </c>
      <c r="BV54" s="67" t="s">
        <v>75</v>
      </c>
      <c r="BW54" s="67" t="s">
        <v>88</v>
      </c>
      <c r="BX54" s="67" t="s">
        <v>80</v>
      </c>
      <c r="CL54" s="67" t="s">
        <v>81</v>
      </c>
    </row>
    <row r="55" spans="2:44" s="6" customFormat="1" ht="30.75" customHeight="1">
      <c r="B55" s="22"/>
      <c r="AR55" s="22"/>
    </row>
    <row r="56" spans="2:44" s="6" customFormat="1" ht="7.5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22"/>
    </row>
  </sheetData>
  <sheetProtection/>
  <mergeCells count="49">
    <mergeCell ref="AN54:AP54"/>
    <mergeCell ref="AG54:AM54"/>
    <mergeCell ref="E54:I54"/>
    <mergeCell ref="K54:AF54"/>
    <mergeCell ref="AR2:BE2"/>
    <mergeCell ref="AN53:AP53"/>
    <mergeCell ref="AG53:AM53"/>
    <mergeCell ref="E53:I53"/>
    <mergeCell ref="K53:AF53"/>
    <mergeCell ref="C49:G49"/>
    <mergeCell ref="D52:H52"/>
    <mergeCell ref="J52:AF52"/>
    <mergeCell ref="AG51:AM51"/>
    <mergeCell ref="AN51:AP51"/>
    <mergeCell ref="I49:AF49"/>
    <mergeCell ref="AG49:AM49"/>
    <mergeCell ref="AN49:AP49"/>
    <mergeCell ref="AN52:AP52"/>
    <mergeCell ref="AG52:AM52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SO 101 - Okružní křižovat...'!C2" tooltip="SO 101 - Okružní křižovat..." display="/"/>
    <hyperlink ref="A54" location="'SO 101a - Vedlejší a osta...'!C2" tooltip="SO 101a - Vedlejší a osta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7"/>
  <sheetViews>
    <sheetView showGridLines="0" zoomScalePageLayoutView="0" workbookViewId="0" topLeftCell="A1">
      <pane ySplit="1" topLeftCell="BM259" activePane="bottomLeft" state="frozen"/>
      <selection pane="topLeft" activeCell="A1" sqref="A1"/>
      <selection pane="bottomLeft" activeCell="I94" sqref="I94:I273"/>
    </sheetView>
  </sheetViews>
  <sheetFormatPr defaultColWidth="10.5" defaultRowHeight="14.25" customHeight="1"/>
  <cols>
    <col min="1" max="1" width="8.33203125" style="124" customWidth="1"/>
    <col min="2" max="2" width="1.66796875" style="124" customWidth="1"/>
    <col min="3" max="3" width="4.16015625" style="124" customWidth="1"/>
    <col min="4" max="4" width="4.33203125" style="124" customWidth="1"/>
    <col min="5" max="5" width="17.16015625" style="124" customWidth="1"/>
    <col min="6" max="6" width="90.83203125" style="124" customWidth="1"/>
    <col min="7" max="7" width="8.66015625" style="124" customWidth="1"/>
    <col min="8" max="8" width="11.16015625" style="124" customWidth="1"/>
    <col min="9" max="9" width="12.66015625" style="124" customWidth="1"/>
    <col min="10" max="10" width="23.5" style="124" customWidth="1"/>
    <col min="11" max="11" width="15.5" style="124" customWidth="1"/>
    <col min="12" max="12" width="10.5" style="166" customWidth="1"/>
    <col min="13" max="18" width="10.5" style="124" hidden="1" customWidth="1"/>
    <col min="19" max="19" width="8.16015625" style="124" hidden="1" customWidth="1"/>
    <col min="20" max="20" width="29.66015625" style="124" hidden="1" customWidth="1"/>
    <col min="21" max="21" width="16.33203125" style="124" hidden="1" customWidth="1"/>
    <col min="22" max="22" width="12.33203125" style="124" customWidth="1"/>
    <col min="23" max="23" width="16.33203125" style="124" customWidth="1"/>
    <col min="24" max="24" width="12.16015625" style="124" customWidth="1"/>
    <col min="25" max="25" width="15" style="124" customWidth="1"/>
    <col min="26" max="26" width="11" style="124" customWidth="1"/>
    <col min="27" max="27" width="15" style="124" customWidth="1"/>
    <col min="28" max="28" width="16.33203125" style="124" customWidth="1"/>
    <col min="29" max="29" width="11" style="124" customWidth="1"/>
    <col min="30" max="30" width="15" style="124" customWidth="1"/>
    <col min="31" max="31" width="16.33203125" style="124" customWidth="1"/>
    <col min="32" max="43" width="10.5" style="166" customWidth="1"/>
    <col min="44" max="65" width="10.5" style="124" hidden="1" customWidth="1"/>
    <col min="66" max="16384" width="10.5" style="166" customWidth="1"/>
  </cols>
  <sheetData>
    <row r="1" spans="1:256" s="123" customFormat="1" ht="22.5" customHeight="1">
      <c r="A1" s="120"/>
      <c r="B1" s="82"/>
      <c r="C1" s="82"/>
      <c r="D1" s="83" t="s">
        <v>1</v>
      </c>
      <c r="E1" s="82"/>
      <c r="F1" s="84" t="s">
        <v>489</v>
      </c>
      <c r="G1" s="121" t="s">
        <v>490</v>
      </c>
      <c r="H1" s="121"/>
      <c r="I1" s="82"/>
      <c r="J1" s="84" t="s">
        <v>491</v>
      </c>
      <c r="K1" s="83" t="s">
        <v>89</v>
      </c>
      <c r="L1" s="84" t="s">
        <v>492</v>
      </c>
      <c r="M1" s="84"/>
      <c r="N1" s="84"/>
      <c r="O1" s="84"/>
      <c r="P1" s="84"/>
      <c r="Q1" s="84"/>
      <c r="R1" s="84"/>
      <c r="S1" s="84"/>
      <c r="T1" s="84"/>
      <c r="U1" s="122"/>
      <c r="V1" s="122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3:46" s="124" customFormat="1" ht="37.5" customHeight="1">
      <c r="C2" s="124"/>
      <c r="L2" s="125" t="s">
        <v>6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AT2" s="124" t="s">
        <v>85</v>
      </c>
    </row>
    <row r="3" spans="2:46" s="124" customFormat="1" ht="7.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  <c r="AT3" s="124" t="s">
        <v>82</v>
      </c>
    </row>
    <row r="4" spans="2:46" s="124" customFormat="1" ht="37.5" customHeight="1">
      <c r="B4" s="130"/>
      <c r="D4" s="131" t="s">
        <v>90</v>
      </c>
      <c r="K4" s="132"/>
      <c r="M4" s="133" t="s">
        <v>11</v>
      </c>
      <c r="AT4" s="124" t="s">
        <v>4</v>
      </c>
    </row>
    <row r="5" spans="2:11" s="124" customFormat="1" ht="7.5" customHeight="1">
      <c r="B5" s="130"/>
      <c r="K5" s="132"/>
    </row>
    <row r="6" spans="2:11" s="124" customFormat="1" ht="15.75" customHeight="1">
      <c r="B6" s="130"/>
      <c r="D6" s="134" t="s">
        <v>17</v>
      </c>
      <c r="K6" s="132"/>
    </row>
    <row r="7" spans="2:11" s="124" customFormat="1" ht="15.75" customHeight="1">
      <c r="B7" s="130"/>
      <c r="E7" s="135" t="str">
        <f>'Rekapitulace stavby'!$K$6</f>
        <v>2720 Obnovení silnice III-2565 Most - Mariánské Radčice</v>
      </c>
      <c r="F7" s="126"/>
      <c r="G7" s="126"/>
      <c r="H7" s="126"/>
      <c r="K7" s="132"/>
    </row>
    <row r="8" spans="2:11" s="124" customFormat="1" ht="15.75" customHeight="1">
      <c r="B8" s="130"/>
      <c r="D8" s="134" t="s">
        <v>91</v>
      </c>
      <c r="K8" s="132"/>
    </row>
    <row r="9" spans="2:11" s="136" customFormat="1" ht="16.5" customHeight="1">
      <c r="B9" s="137"/>
      <c r="E9" s="135" t="s">
        <v>92</v>
      </c>
      <c r="F9" s="138"/>
      <c r="G9" s="138"/>
      <c r="H9" s="138"/>
      <c r="K9" s="139"/>
    </row>
    <row r="10" spans="2:11" s="140" customFormat="1" ht="15.75" customHeight="1">
      <c r="B10" s="141"/>
      <c r="D10" s="134" t="s">
        <v>93</v>
      </c>
      <c r="K10" s="142"/>
    </row>
    <row r="11" spans="2:11" s="140" customFormat="1" ht="37.5" customHeight="1">
      <c r="B11" s="141"/>
      <c r="E11" s="143" t="s">
        <v>94</v>
      </c>
      <c r="F11" s="144"/>
      <c r="G11" s="144"/>
      <c r="H11" s="144"/>
      <c r="K11" s="142"/>
    </row>
    <row r="12" spans="2:11" s="140" customFormat="1" ht="14.25" customHeight="1">
      <c r="B12" s="141"/>
      <c r="K12" s="142"/>
    </row>
    <row r="13" spans="2:11" s="140" customFormat="1" ht="15" customHeight="1">
      <c r="B13" s="141"/>
      <c r="D13" s="134" t="s">
        <v>20</v>
      </c>
      <c r="F13" s="145" t="s">
        <v>81</v>
      </c>
      <c r="I13" s="134" t="s">
        <v>21</v>
      </c>
      <c r="J13" s="145"/>
      <c r="K13" s="142"/>
    </row>
    <row r="14" spans="2:11" s="140" customFormat="1" ht="15" customHeight="1">
      <c r="B14" s="141"/>
      <c r="D14" s="134" t="s">
        <v>23</v>
      </c>
      <c r="F14" s="145" t="s">
        <v>24</v>
      </c>
      <c r="I14" s="134" t="s">
        <v>25</v>
      </c>
      <c r="J14" s="146" t="str">
        <f>'Rekapitulace stavby'!$AN$8</f>
        <v>30.07.2014</v>
      </c>
      <c r="K14" s="142"/>
    </row>
    <row r="15" spans="2:11" s="140" customFormat="1" ht="12" customHeight="1">
      <c r="B15" s="141"/>
      <c r="K15" s="142"/>
    </row>
    <row r="16" spans="2:11" s="140" customFormat="1" ht="15" customHeight="1">
      <c r="B16" s="141"/>
      <c r="D16" s="134" t="s">
        <v>28</v>
      </c>
      <c r="I16" s="134" t="s">
        <v>29</v>
      </c>
      <c r="J16" s="145"/>
      <c r="K16" s="142"/>
    </row>
    <row r="17" spans="2:11" s="140" customFormat="1" ht="18.75" customHeight="1">
      <c r="B17" s="141"/>
      <c r="E17" s="145" t="s">
        <v>30</v>
      </c>
      <c r="I17" s="134" t="s">
        <v>31</v>
      </c>
      <c r="J17" s="145"/>
      <c r="K17" s="142"/>
    </row>
    <row r="18" spans="2:11" s="140" customFormat="1" ht="7.5" customHeight="1">
      <c r="B18" s="141"/>
      <c r="K18" s="142"/>
    </row>
    <row r="19" spans="2:11" s="140" customFormat="1" ht="15" customHeight="1">
      <c r="B19" s="141"/>
      <c r="D19" s="134" t="s">
        <v>32</v>
      </c>
      <c r="I19" s="134" t="s">
        <v>29</v>
      </c>
      <c r="J19" s="145">
        <f>IF('Rekapitulace stavby'!$AN$13="Vyplň údaj","",IF('Rekapitulace stavby'!$AN$13="","",'Rekapitulace stavby'!$AN$13))</f>
      </c>
      <c r="K19" s="142"/>
    </row>
    <row r="20" spans="2:11" s="140" customFormat="1" ht="18.75" customHeight="1">
      <c r="B20" s="141"/>
      <c r="E20" s="145">
        <f>IF('Rekapitulace stavby'!$E$14="Vyplň údaj","",IF('Rekapitulace stavby'!$E$14="","",'Rekapitulace stavby'!$E$14))</f>
      </c>
      <c r="I20" s="134" t="s">
        <v>31</v>
      </c>
      <c r="J20" s="145">
        <f>IF('Rekapitulace stavby'!$AN$14="Vyplň údaj","",IF('Rekapitulace stavby'!$AN$14="","",'Rekapitulace stavby'!$AN$14))</f>
      </c>
      <c r="K20" s="142"/>
    </row>
    <row r="21" spans="2:11" s="140" customFormat="1" ht="7.5" customHeight="1">
      <c r="B21" s="141"/>
      <c r="K21" s="142"/>
    </row>
    <row r="22" spans="2:11" s="140" customFormat="1" ht="15" customHeight="1">
      <c r="B22" s="141"/>
      <c r="D22" s="134" t="s">
        <v>35</v>
      </c>
      <c r="I22" s="134" t="s">
        <v>29</v>
      </c>
      <c r="J22" s="145" t="s">
        <v>36</v>
      </c>
      <c r="K22" s="142"/>
    </row>
    <row r="23" spans="2:11" s="140" customFormat="1" ht="18.75" customHeight="1">
      <c r="B23" s="141"/>
      <c r="E23" s="145" t="s">
        <v>37</v>
      </c>
      <c r="I23" s="134" t="s">
        <v>31</v>
      </c>
      <c r="J23" s="145"/>
      <c r="K23" s="142"/>
    </row>
    <row r="24" spans="2:11" s="140" customFormat="1" ht="7.5" customHeight="1">
      <c r="B24" s="141"/>
      <c r="K24" s="142"/>
    </row>
    <row r="25" spans="2:11" s="140" customFormat="1" ht="15" customHeight="1">
      <c r="B25" s="141"/>
      <c r="D25" s="134" t="s">
        <v>38</v>
      </c>
      <c r="K25" s="142"/>
    </row>
    <row r="26" spans="2:11" s="136" customFormat="1" ht="152.25" customHeight="1">
      <c r="B26" s="137"/>
      <c r="E26" s="147" t="s">
        <v>95</v>
      </c>
      <c r="F26" s="138"/>
      <c r="G26" s="138"/>
      <c r="H26" s="138"/>
      <c r="K26" s="139"/>
    </row>
    <row r="27" spans="2:11" s="140" customFormat="1" ht="7.5" customHeight="1">
      <c r="B27" s="141"/>
      <c r="K27" s="142"/>
    </row>
    <row r="28" spans="2:11" s="140" customFormat="1" ht="7.5" customHeight="1">
      <c r="B28" s="141"/>
      <c r="D28" s="148"/>
      <c r="E28" s="148"/>
      <c r="F28" s="148"/>
      <c r="G28" s="148"/>
      <c r="H28" s="148"/>
      <c r="I28" s="148"/>
      <c r="J28" s="148"/>
      <c r="K28" s="149"/>
    </row>
    <row r="29" spans="2:11" s="140" customFormat="1" ht="26.25" customHeight="1">
      <c r="B29" s="141"/>
      <c r="D29" s="150" t="s">
        <v>39</v>
      </c>
      <c r="J29" s="151">
        <f>ROUNDUP($J$91,2)</f>
        <v>0</v>
      </c>
      <c r="K29" s="142"/>
    </row>
    <row r="30" spans="2:11" s="140" customFormat="1" ht="7.5" customHeight="1">
      <c r="B30" s="141"/>
      <c r="D30" s="148"/>
      <c r="E30" s="148"/>
      <c r="F30" s="148"/>
      <c r="G30" s="148"/>
      <c r="H30" s="148"/>
      <c r="I30" s="148"/>
      <c r="J30" s="148"/>
      <c r="K30" s="149"/>
    </row>
    <row r="31" spans="2:11" s="140" customFormat="1" ht="15" customHeight="1">
      <c r="B31" s="141"/>
      <c r="F31" s="152" t="s">
        <v>41</v>
      </c>
      <c r="I31" s="152" t="s">
        <v>40</v>
      </c>
      <c r="J31" s="152" t="s">
        <v>42</v>
      </c>
      <c r="K31" s="142"/>
    </row>
    <row r="32" spans="2:11" s="140" customFormat="1" ht="15" customHeight="1">
      <c r="B32" s="141"/>
      <c r="D32" s="153" t="s">
        <v>43</v>
      </c>
      <c r="E32" s="153" t="s">
        <v>44</v>
      </c>
      <c r="F32" s="154">
        <f>ROUNDUP(SUM($BE$91:$BE$276),2)</f>
        <v>0</v>
      </c>
      <c r="I32" s="155">
        <v>0.21</v>
      </c>
      <c r="J32" s="154">
        <f>ROUNDUP(SUM($BE$91:$BE$276)*$I$32,1)</f>
        <v>0</v>
      </c>
      <c r="K32" s="142"/>
    </row>
    <row r="33" spans="2:11" s="140" customFormat="1" ht="15" customHeight="1">
      <c r="B33" s="141"/>
      <c r="E33" s="153" t="s">
        <v>45</v>
      </c>
      <c r="F33" s="154">
        <f>ROUNDUP(SUM($BF$91:$BF$276),2)</f>
        <v>0</v>
      </c>
      <c r="I33" s="155">
        <v>0.15</v>
      </c>
      <c r="J33" s="154">
        <f>ROUNDUP(SUM($BF$91:$BF$276)*$I$33,1)</f>
        <v>0</v>
      </c>
      <c r="K33" s="142"/>
    </row>
    <row r="34" spans="2:11" s="140" customFormat="1" ht="15" customHeight="1" hidden="1">
      <c r="B34" s="141"/>
      <c r="E34" s="153" t="s">
        <v>46</v>
      </c>
      <c r="F34" s="154">
        <f>ROUNDUP(SUM($BG$91:$BG$276),2)</f>
        <v>0</v>
      </c>
      <c r="I34" s="155">
        <v>0.21</v>
      </c>
      <c r="J34" s="154">
        <v>0</v>
      </c>
      <c r="K34" s="142"/>
    </row>
    <row r="35" spans="2:11" s="140" customFormat="1" ht="15" customHeight="1" hidden="1">
      <c r="B35" s="141"/>
      <c r="E35" s="153" t="s">
        <v>47</v>
      </c>
      <c r="F35" s="154">
        <f>ROUNDUP(SUM($BH$91:$BH$276),2)</f>
        <v>0</v>
      </c>
      <c r="I35" s="155">
        <v>0.15</v>
      </c>
      <c r="J35" s="154">
        <v>0</v>
      </c>
      <c r="K35" s="142"/>
    </row>
    <row r="36" spans="2:11" s="140" customFormat="1" ht="15" customHeight="1" hidden="1">
      <c r="B36" s="141"/>
      <c r="E36" s="153" t="s">
        <v>48</v>
      </c>
      <c r="F36" s="154">
        <f>ROUNDUP(SUM($BI$91:$BI$276),2)</f>
        <v>0</v>
      </c>
      <c r="I36" s="155">
        <v>0</v>
      </c>
      <c r="J36" s="154">
        <v>0</v>
      </c>
      <c r="K36" s="142"/>
    </row>
    <row r="37" spans="2:11" s="140" customFormat="1" ht="7.5" customHeight="1">
      <c r="B37" s="141"/>
      <c r="K37" s="142"/>
    </row>
    <row r="38" spans="2:11" s="140" customFormat="1" ht="26.25" customHeight="1">
      <c r="B38" s="141"/>
      <c r="C38" s="156"/>
      <c r="D38" s="157" t="s">
        <v>49</v>
      </c>
      <c r="E38" s="158"/>
      <c r="F38" s="158"/>
      <c r="G38" s="159" t="s">
        <v>50</v>
      </c>
      <c r="H38" s="160" t="s">
        <v>51</v>
      </c>
      <c r="I38" s="158"/>
      <c r="J38" s="161">
        <f>ROUNDUP(SUM($J$29:$J$36),2)</f>
        <v>0</v>
      </c>
      <c r="K38" s="162"/>
    </row>
    <row r="39" spans="2:11" s="140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3" spans="2:11" s="140" customFormat="1" ht="7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 s="140" customFormat="1" ht="37.5" customHeight="1">
      <c r="B44" s="141"/>
      <c r="C44" s="131" t="s">
        <v>96</v>
      </c>
      <c r="K44" s="142"/>
    </row>
    <row r="45" spans="2:11" s="140" customFormat="1" ht="7.5" customHeight="1">
      <c r="B45" s="141"/>
      <c r="K45" s="142"/>
    </row>
    <row r="46" spans="2:11" s="140" customFormat="1" ht="15" customHeight="1">
      <c r="B46" s="141"/>
      <c r="C46" s="134" t="s">
        <v>17</v>
      </c>
      <c r="K46" s="142"/>
    </row>
    <row r="47" spans="2:11" s="140" customFormat="1" ht="16.5" customHeight="1">
      <c r="B47" s="141"/>
      <c r="E47" s="135" t="str">
        <f>$E$7</f>
        <v>2720 Obnovení silnice III-2565 Most - Mariánské Radčice</v>
      </c>
      <c r="F47" s="144"/>
      <c r="G47" s="144"/>
      <c r="H47" s="144"/>
      <c r="K47" s="142"/>
    </row>
    <row r="48" spans="2:11" s="124" customFormat="1" ht="15.75" customHeight="1">
      <c r="B48" s="130"/>
      <c r="C48" s="134" t="s">
        <v>91</v>
      </c>
      <c r="K48" s="132"/>
    </row>
    <row r="49" spans="2:11" s="140" customFormat="1" ht="16.5" customHeight="1">
      <c r="B49" s="141"/>
      <c r="E49" s="135" t="s">
        <v>92</v>
      </c>
      <c r="F49" s="144"/>
      <c r="G49" s="144"/>
      <c r="H49" s="144"/>
      <c r="K49" s="142"/>
    </row>
    <row r="50" spans="2:11" s="140" customFormat="1" ht="15" customHeight="1">
      <c r="B50" s="141"/>
      <c r="C50" s="134" t="s">
        <v>93</v>
      </c>
      <c r="K50" s="142"/>
    </row>
    <row r="51" spans="2:11" s="140" customFormat="1" ht="19.5" customHeight="1">
      <c r="B51" s="141"/>
      <c r="E51" s="143" t="str">
        <f>$E$11</f>
        <v>SO 101 - Okružní křižovatka km 0,090 35</v>
      </c>
      <c r="F51" s="144"/>
      <c r="G51" s="144"/>
      <c r="H51" s="144"/>
      <c r="K51" s="142"/>
    </row>
    <row r="52" spans="2:11" s="140" customFormat="1" ht="7.5" customHeight="1">
      <c r="B52" s="141"/>
      <c r="K52" s="142"/>
    </row>
    <row r="53" spans="2:11" s="140" customFormat="1" ht="18.75" customHeight="1">
      <c r="B53" s="141"/>
      <c r="C53" s="134" t="s">
        <v>23</v>
      </c>
      <c r="F53" s="145" t="str">
        <f>$F$14</f>
        <v> </v>
      </c>
      <c r="I53" s="134" t="s">
        <v>25</v>
      </c>
      <c r="J53" s="146" t="str">
        <f>IF($J$14="","",$J$14)</f>
        <v>30.07.2014</v>
      </c>
      <c r="K53" s="142"/>
    </row>
    <row r="54" spans="2:11" s="140" customFormat="1" ht="7.5" customHeight="1">
      <c r="B54" s="141"/>
      <c r="K54" s="142"/>
    </row>
    <row r="55" spans="2:11" s="140" customFormat="1" ht="15.75" customHeight="1">
      <c r="B55" s="141"/>
      <c r="C55" s="134" t="s">
        <v>28</v>
      </c>
      <c r="F55" s="145" t="str">
        <f>$E$17</f>
        <v>Statutární město Most</v>
      </c>
      <c r="I55" s="134" t="s">
        <v>35</v>
      </c>
      <c r="J55" s="145" t="str">
        <f>$E$23</f>
        <v>Báňské projekty Teplice a.s.</v>
      </c>
      <c r="K55" s="142"/>
    </row>
    <row r="56" spans="2:11" s="140" customFormat="1" ht="15" customHeight="1">
      <c r="B56" s="141"/>
      <c r="C56" s="134" t="s">
        <v>32</v>
      </c>
      <c r="F56" s="145">
        <f>IF($E$20="","",$E$20)</f>
      </c>
      <c r="K56" s="142"/>
    </row>
    <row r="57" spans="2:11" s="140" customFormat="1" ht="11.25" customHeight="1">
      <c r="B57" s="141"/>
      <c r="K57" s="142"/>
    </row>
    <row r="58" spans="2:11" s="140" customFormat="1" ht="30" customHeight="1">
      <c r="B58" s="141"/>
      <c r="C58" s="170" t="s">
        <v>97</v>
      </c>
      <c r="D58" s="156"/>
      <c r="E58" s="156"/>
      <c r="F58" s="156"/>
      <c r="G58" s="156"/>
      <c r="H58" s="156"/>
      <c r="I58" s="156"/>
      <c r="J58" s="171" t="s">
        <v>98</v>
      </c>
      <c r="K58" s="172"/>
    </row>
    <row r="59" spans="2:11" s="140" customFormat="1" ht="11.25" customHeight="1">
      <c r="B59" s="141"/>
      <c r="K59" s="142"/>
    </row>
    <row r="60" spans="2:47" s="140" customFormat="1" ht="30" customHeight="1">
      <c r="B60" s="141"/>
      <c r="C60" s="173" t="s">
        <v>99</v>
      </c>
      <c r="J60" s="151">
        <f>ROUNDUP($J$91,2)</f>
        <v>0</v>
      </c>
      <c r="K60" s="142"/>
      <c r="AU60" s="140" t="s">
        <v>100</v>
      </c>
    </row>
    <row r="61" spans="2:11" s="174" customFormat="1" ht="25.5" customHeight="1">
      <c r="B61" s="175"/>
      <c r="D61" s="176" t="s">
        <v>101</v>
      </c>
      <c r="E61" s="176"/>
      <c r="F61" s="176"/>
      <c r="G61" s="176"/>
      <c r="H61" s="176"/>
      <c r="I61" s="176"/>
      <c r="J61" s="177">
        <f>ROUNDUP($J$92,2)</f>
        <v>0</v>
      </c>
      <c r="K61" s="178"/>
    </row>
    <row r="62" spans="2:11" s="179" customFormat="1" ht="21" customHeight="1">
      <c r="B62" s="180"/>
      <c r="D62" s="181" t="s">
        <v>102</v>
      </c>
      <c r="E62" s="181"/>
      <c r="F62" s="181"/>
      <c r="G62" s="181"/>
      <c r="H62" s="181"/>
      <c r="I62" s="181"/>
      <c r="J62" s="182">
        <f>ROUNDUP($J$93,2)</f>
        <v>0</v>
      </c>
      <c r="K62" s="183"/>
    </row>
    <row r="63" spans="2:11" s="179" customFormat="1" ht="21" customHeight="1">
      <c r="B63" s="180"/>
      <c r="D63" s="181" t="s">
        <v>103</v>
      </c>
      <c r="E63" s="181"/>
      <c r="F63" s="181"/>
      <c r="G63" s="181"/>
      <c r="H63" s="181"/>
      <c r="I63" s="181"/>
      <c r="J63" s="182">
        <f>ROUNDUP($J$139,2)</f>
        <v>0</v>
      </c>
      <c r="K63" s="183"/>
    </row>
    <row r="64" spans="2:11" s="179" customFormat="1" ht="21" customHeight="1">
      <c r="B64" s="180"/>
      <c r="D64" s="181" t="s">
        <v>104</v>
      </c>
      <c r="E64" s="181"/>
      <c r="F64" s="181"/>
      <c r="G64" s="181"/>
      <c r="H64" s="181"/>
      <c r="I64" s="181"/>
      <c r="J64" s="182">
        <f>ROUNDUP($J$143,2)</f>
        <v>0</v>
      </c>
      <c r="K64" s="183"/>
    </row>
    <row r="65" spans="2:11" s="179" customFormat="1" ht="21" customHeight="1">
      <c r="B65" s="180"/>
      <c r="D65" s="181" t="s">
        <v>105</v>
      </c>
      <c r="E65" s="181"/>
      <c r="F65" s="181"/>
      <c r="G65" s="181"/>
      <c r="H65" s="181"/>
      <c r="I65" s="181"/>
      <c r="J65" s="182">
        <f>ROUNDUP($J$151,2)</f>
        <v>0</v>
      </c>
      <c r="K65" s="183"/>
    </row>
    <row r="66" spans="2:11" s="179" customFormat="1" ht="21" customHeight="1">
      <c r="B66" s="180"/>
      <c r="D66" s="181" t="s">
        <v>106</v>
      </c>
      <c r="E66" s="181"/>
      <c r="F66" s="181"/>
      <c r="G66" s="181"/>
      <c r="H66" s="181"/>
      <c r="I66" s="181"/>
      <c r="J66" s="182">
        <f>ROUNDUP($J$205,2)</f>
        <v>0</v>
      </c>
      <c r="K66" s="183"/>
    </row>
    <row r="67" spans="2:11" s="179" customFormat="1" ht="15.75" customHeight="1">
      <c r="B67" s="180"/>
      <c r="D67" s="181" t="s">
        <v>107</v>
      </c>
      <c r="E67" s="181"/>
      <c r="F67" s="181"/>
      <c r="G67" s="181"/>
      <c r="H67" s="181"/>
      <c r="I67" s="181"/>
      <c r="J67" s="182">
        <f>ROUNDUP($J$268,2)</f>
        <v>0</v>
      </c>
      <c r="K67" s="183"/>
    </row>
    <row r="68" spans="2:11" s="174" customFormat="1" ht="25.5" customHeight="1">
      <c r="B68" s="175"/>
      <c r="D68" s="176" t="s">
        <v>108</v>
      </c>
      <c r="E68" s="176"/>
      <c r="F68" s="176"/>
      <c r="G68" s="176"/>
      <c r="H68" s="176"/>
      <c r="I68" s="176"/>
      <c r="J68" s="177">
        <f>ROUNDUP($J$271,2)</f>
        <v>0</v>
      </c>
      <c r="K68" s="178"/>
    </row>
    <row r="69" spans="2:11" s="179" customFormat="1" ht="21" customHeight="1">
      <c r="B69" s="180"/>
      <c r="D69" s="181" t="s">
        <v>109</v>
      </c>
      <c r="E69" s="181"/>
      <c r="F69" s="181"/>
      <c r="G69" s="181"/>
      <c r="H69" s="181"/>
      <c r="I69" s="181"/>
      <c r="J69" s="182">
        <f>ROUNDUP($J$272,2)</f>
        <v>0</v>
      </c>
      <c r="K69" s="183"/>
    </row>
    <row r="70" spans="2:11" s="140" customFormat="1" ht="22.5" customHeight="1">
      <c r="B70" s="141"/>
      <c r="K70" s="142"/>
    </row>
    <row r="71" spans="2:11" s="140" customFormat="1" ht="7.5" customHeight="1">
      <c r="B71" s="163"/>
      <c r="C71" s="164"/>
      <c r="D71" s="164"/>
      <c r="E71" s="164"/>
      <c r="F71" s="164"/>
      <c r="G71" s="164"/>
      <c r="H71" s="164"/>
      <c r="I71" s="164"/>
      <c r="J71" s="164"/>
      <c r="K71" s="165"/>
    </row>
    <row r="75" spans="2:12" s="140" customFormat="1" ht="7.5" customHeight="1">
      <c r="B75" s="167"/>
      <c r="C75" s="168"/>
      <c r="D75" s="168"/>
      <c r="E75" s="168"/>
      <c r="F75" s="168"/>
      <c r="G75" s="168"/>
      <c r="H75" s="168"/>
      <c r="I75" s="168"/>
      <c r="J75" s="168"/>
      <c r="K75" s="168"/>
      <c r="L75" s="141"/>
    </row>
    <row r="76" spans="2:12" s="140" customFormat="1" ht="37.5" customHeight="1">
      <c r="B76" s="141"/>
      <c r="C76" s="131" t="s">
        <v>110</v>
      </c>
      <c r="L76" s="141"/>
    </row>
    <row r="77" spans="2:12" s="140" customFormat="1" ht="7.5" customHeight="1">
      <c r="B77" s="141"/>
      <c r="L77" s="141"/>
    </row>
    <row r="78" spans="2:12" s="140" customFormat="1" ht="15" customHeight="1">
      <c r="B78" s="141"/>
      <c r="C78" s="134" t="s">
        <v>17</v>
      </c>
      <c r="L78" s="141"/>
    </row>
    <row r="79" spans="2:12" s="140" customFormat="1" ht="16.5" customHeight="1">
      <c r="B79" s="141"/>
      <c r="E79" s="135" t="str">
        <f>$E$7</f>
        <v>2720 Obnovení silnice III-2565 Most - Mariánské Radčice</v>
      </c>
      <c r="F79" s="144"/>
      <c r="G79" s="144"/>
      <c r="H79" s="144"/>
      <c r="L79" s="141"/>
    </row>
    <row r="80" spans="2:12" s="124" customFormat="1" ht="15.75" customHeight="1">
      <c r="B80" s="130"/>
      <c r="C80" s="134" t="s">
        <v>91</v>
      </c>
      <c r="L80" s="130"/>
    </row>
    <row r="81" spans="2:12" s="140" customFormat="1" ht="16.5" customHeight="1">
      <c r="B81" s="141"/>
      <c r="E81" s="135" t="s">
        <v>92</v>
      </c>
      <c r="F81" s="144"/>
      <c r="G81" s="144"/>
      <c r="H81" s="144"/>
      <c r="L81" s="141"/>
    </row>
    <row r="82" spans="2:12" s="140" customFormat="1" ht="15" customHeight="1">
      <c r="B82" s="141"/>
      <c r="C82" s="134" t="s">
        <v>93</v>
      </c>
      <c r="L82" s="141"/>
    </row>
    <row r="83" spans="2:12" s="140" customFormat="1" ht="19.5" customHeight="1">
      <c r="B83" s="141"/>
      <c r="E83" s="143" t="str">
        <f>$E$11</f>
        <v>SO 101 - Okružní křižovatka km 0,090 35</v>
      </c>
      <c r="F83" s="144"/>
      <c r="G83" s="144"/>
      <c r="H83" s="144"/>
      <c r="L83" s="141"/>
    </row>
    <row r="84" spans="2:12" s="140" customFormat="1" ht="7.5" customHeight="1">
      <c r="B84" s="141"/>
      <c r="L84" s="141"/>
    </row>
    <row r="85" spans="2:12" s="140" customFormat="1" ht="18.75" customHeight="1">
      <c r="B85" s="141"/>
      <c r="C85" s="134" t="s">
        <v>23</v>
      </c>
      <c r="F85" s="145" t="str">
        <f>$F$14</f>
        <v> </v>
      </c>
      <c r="I85" s="134" t="s">
        <v>25</v>
      </c>
      <c r="J85" s="146" t="str">
        <f>IF($J$14="","",$J$14)</f>
        <v>30.07.2014</v>
      </c>
      <c r="L85" s="141"/>
    </row>
    <row r="86" spans="2:12" s="140" customFormat="1" ht="7.5" customHeight="1">
      <c r="B86" s="141"/>
      <c r="L86" s="141"/>
    </row>
    <row r="87" spans="2:12" s="140" customFormat="1" ht="15.75" customHeight="1">
      <c r="B87" s="141"/>
      <c r="C87" s="134" t="s">
        <v>28</v>
      </c>
      <c r="F87" s="145" t="str">
        <f>$E$17</f>
        <v>Statutární město Most</v>
      </c>
      <c r="I87" s="134" t="s">
        <v>35</v>
      </c>
      <c r="J87" s="145" t="str">
        <f>$E$23</f>
        <v>Báňské projekty Teplice a.s.</v>
      </c>
      <c r="L87" s="141"/>
    </row>
    <row r="88" spans="2:12" s="140" customFormat="1" ht="15" customHeight="1">
      <c r="B88" s="141"/>
      <c r="C88" s="134" t="s">
        <v>32</v>
      </c>
      <c r="F88" s="145">
        <f>IF($E$20="","",$E$20)</f>
      </c>
      <c r="L88" s="141"/>
    </row>
    <row r="89" spans="2:12" s="140" customFormat="1" ht="11.25" customHeight="1">
      <c r="B89" s="141"/>
      <c r="L89" s="141"/>
    </row>
    <row r="90" spans="2:20" s="184" customFormat="1" ht="30" customHeight="1">
      <c r="B90" s="185"/>
      <c r="C90" s="186" t="s">
        <v>111</v>
      </c>
      <c r="D90" s="187" t="s">
        <v>58</v>
      </c>
      <c r="E90" s="187" t="s">
        <v>54</v>
      </c>
      <c r="F90" s="187" t="s">
        <v>112</v>
      </c>
      <c r="G90" s="187" t="s">
        <v>113</v>
      </c>
      <c r="H90" s="187" t="s">
        <v>114</v>
      </c>
      <c r="I90" s="187" t="s">
        <v>115</v>
      </c>
      <c r="J90" s="187" t="s">
        <v>116</v>
      </c>
      <c r="K90" s="188" t="s">
        <v>117</v>
      </c>
      <c r="L90" s="185"/>
      <c r="M90" s="189" t="s">
        <v>118</v>
      </c>
      <c r="N90" s="190" t="s">
        <v>43</v>
      </c>
      <c r="O90" s="190" t="s">
        <v>119</v>
      </c>
      <c r="P90" s="190" t="s">
        <v>120</v>
      </c>
      <c r="Q90" s="190" t="s">
        <v>121</v>
      </c>
      <c r="R90" s="190" t="s">
        <v>122</v>
      </c>
      <c r="S90" s="190" t="s">
        <v>123</v>
      </c>
      <c r="T90" s="191" t="s">
        <v>124</v>
      </c>
    </row>
    <row r="91" spans="2:63" s="140" customFormat="1" ht="30" customHeight="1">
      <c r="B91" s="141"/>
      <c r="C91" s="173" t="s">
        <v>99</v>
      </c>
      <c r="J91" s="192">
        <f>$BK$91</f>
        <v>0</v>
      </c>
      <c r="L91" s="141"/>
      <c r="M91" s="193"/>
      <c r="N91" s="148"/>
      <c r="O91" s="148"/>
      <c r="P91" s="194">
        <f>$P$92+$P$271</f>
        <v>0</v>
      </c>
      <c r="Q91" s="148"/>
      <c r="R91" s="194">
        <f>$R$92+$R$271</f>
        <v>343.919793426</v>
      </c>
      <c r="S91" s="148"/>
      <c r="T91" s="195">
        <f>$T$92+$T$271</f>
        <v>692.364</v>
      </c>
      <c r="AT91" s="140" t="s">
        <v>72</v>
      </c>
      <c r="AU91" s="140" t="s">
        <v>100</v>
      </c>
      <c r="BK91" s="196">
        <f>$BK$92+$BK$271</f>
        <v>0</v>
      </c>
    </row>
    <row r="92" spans="2:63" s="197" customFormat="1" ht="37.5" customHeight="1">
      <c r="B92" s="198"/>
      <c r="D92" s="199" t="s">
        <v>72</v>
      </c>
      <c r="E92" s="200" t="s">
        <v>125</v>
      </c>
      <c r="F92" s="200" t="s">
        <v>126</v>
      </c>
      <c r="J92" s="201">
        <f>$BK$92</f>
        <v>0</v>
      </c>
      <c r="L92" s="198"/>
      <c r="M92" s="202"/>
      <c r="P92" s="203">
        <f>$P$93+$P$139+$P$143+$P$151+$P$205</f>
        <v>0</v>
      </c>
      <c r="R92" s="203">
        <f>$R$93+$R$139+$R$143+$R$151+$R$205</f>
        <v>343.919793426</v>
      </c>
      <c r="T92" s="204">
        <f>$T$93+$T$139+$T$143+$T$151+$T$205</f>
        <v>692.364</v>
      </c>
      <c r="AR92" s="199" t="s">
        <v>22</v>
      </c>
      <c r="AT92" s="199" t="s">
        <v>72</v>
      </c>
      <c r="AU92" s="199" t="s">
        <v>73</v>
      </c>
      <c r="AY92" s="199" t="s">
        <v>127</v>
      </c>
      <c r="BK92" s="205">
        <f>$BK$93+$BK$139+$BK$143+$BK$151+$BK$205</f>
        <v>0</v>
      </c>
    </row>
    <row r="93" spans="2:63" s="197" customFormat="1" ht="21" customHeight="1">
      <c r="B93" s="198"/>
      <c r="D93" s="199" t="s">
        <v>72</v>
      </c>
      <c r="E93" s="206" t="s">
        <v>22</v>
      </c>
      <c r="F93" s="206" t="s">
        <v>128</v>
      </c>
      <c r="J93" s="207">
        <f>$BK$93</f>
        <v>0</v>
      </c>
      <c r="L93" s="198"/>
      <c r="M93" s="202"/>
      <c r="P93" s="203">
        <f>SUM($P$94:$P$138)</f>
        <v>0</v>
      </c>
      <c r="R93" s="203">
        <f>SUM($R$94:$R$138)</f>
        <v>0.32661302799999997</v>
      </c>
      <c r="T93" s="204">
        <f>SUM($T$94:$T$138)</f>
        <v>691.216</v>
      </c>
      <c r="AR93" s="199" t="s">
        <v>22</v>
      </c>
      <c r="AT93" s="199" t="s">
        <v>72</v>
      </c>
      <c r="AU93" s="199" t="s">
        <v>22</v>
      </c>
      <c r="AY93" s="199" t="s">
        <v>127</v>
      </c>
      <c r="BK93" s="205">
        <f>SUM($BK$94:$BK$138)</f>
        <v>0</v>
      </c>
    </row>
    <row r="94" spans="2:65" s="140" customFormat="1" ht="15.75" customHeight="1">
      <c r="B94" s="141"/>
      <c r="C94" s="208" t="s">
        <v>22</v>
      </c>
      <c r="D94" s="208" t="s">
        <v>129</v>
      </c>
      <c r="E94" s="209" t="s">
        <v>130</v>
      </c>
      <c r="F94" s="210" t="s">
        <v>131</v>
      </c>
      <c r="G94" s="211" t="s">
        <v>132</v>
      </c>
      <c r="H94" s="212">
        <v>250</v>
      </c>
      <c r="I94" s="253"/>
      <c r="J94" s="213">
        <f>ROUND($I$94*$H$94,2)</f>
        <v>0</v>
      </c>
      <c r="K94" s="210" t="s">
        <v>133</v>
      </c>
      <c r="L94" s="141"/>
      <c r="M94" s="214"/>
      <c r="N94" s="215" t="s">
        <v>44</v>
      </c>
      <c r="Q94" s="216">
        <v>0</v>
      </c>
      <c r="R94" s="216">
        <f>$Q$94*$H$94</f>
        <v>0</v>
      </c>
      <c r="S94" s="216">
        <v>0</v>
      </c>
      <c r="T94" s="217">
        <f>$S$94*$H$94</f>
        <v>0</v>
      </c>
      <c r="AR94" s="136" t="s">
        <v>134</v>
      </c>
      <c r="AT94" s="136" t="s">
        <v>129</v>
      </c>
      <c r="AU94" s="136" t="s">
        <v>82</v>
      </c>
      <c r="AY94" s="140" t="s">
        <v>127</v>
      </c>
      <c r="BE94" s="218">
        <f>IF($N$94="základní",$J$94,0)</f>
        <v>0</v>
      </c>
      <c r="BF94" s="218">
        <f>IF($N$94="snížená",$J$94,0)</f>
        <v>0</v>
      </c>
      <c r="BG94" s="218">
        <f>IF($N$94="zákl. přenesená",$J$94,0)</f>
        <v>0</v>
      </c>
      <c r="BH94" s="218">
        <f>IF($N$94="sníž. přenesená",$J$94,0)</f>
        <v>0</v>
      </c>
      <c r="BI94" s="218">
        <f>IF($N$94="nulová",$J$94,0)</f>
        <v>0</v>
      </c>
      <c r="BJ94" s="136" t="s">
        <v>22</v>
      </c>
      <c r="BK94" s="218">
        <f>ROUND($I$94*$H$94,2)</f>
        <v>0</v>
      </c>
      <c r="BL94" s="136" t="s">
        <v>134</v>
      </c>
      <c r="BM94" s="136" t="s">
        <v>135</v>
      </c>
    </row>
    <row r="95" spans="2:47" s="140" customFormat="1" ht="27" customHeight="1">
      <c r="B95" s="141"/>
      <c r="D95" s="219" t="s">
        <v>136</v>
      </c>
      <c r="F95" s="220" t="s">
        <v>137</v>
      </c>
      <c r="I95" s="254"/>
      <c r="L95" s="141"/>
      <c r="M95" s="221"/>
      <c r="T95" s="222"/>
      <c r="AT95" s="140" t="s">
        <v>136</v>
      </c>
      <c r="AU95" s="140" t="s">
        <v>82</v>
      </c>
    </row>
    <row r="96" spans="2:65" s="140" customFormat="1" ht="15.75" customHeight="1">
      <c r="B96" s="141"/>
      <c r="C96" s="208" t="s">
        <v>82</v>
      </c>
      <c r="D96" s="208" t="s">
        <v>129</v>
      </c>
      <c r="E96" s="209" t="s">
        <v>138</v>
      </c>
      <c r="F96" s="210" t="s">
        <v>139</v>
      </c>
      <c r="G96" s="211" t="s">
        <v>140</v>
      </c>
      <c r="H96" s="212">
        <v>1</v>
      </c>
      <c r="I96" s="253"/>
      <c r="J96" s="213">
        <f>ROUND($I$96*$H$96,2)</f>
        <v>0</v>
      </c>
      <c r="K96" s="210" t="s">
        <v>133</v>
      </c>
      <c r="L96" s="141"/>
      <c r="M96" s="214"/>
      <c r="N96" s="215" t="s">
        <v>44</v>
      </c>
      <c r="Q96" s="216">
        <v>0</v>
      </c>
      <c r="R96" s="216">
        <f>$Q$96*$H$96</f>
        <v>0</v>
      </c>
      <c r="S96" s="216">
        <v>0</v>
      </c>
      <c r="T96" s="217">
        <f>$S$96*$H$96</f>
        <v>0</v>
      </c>
      <c r="AR96" s="136" t="s">
        <v>134</v>
      </c>
      <c r="AT96" s="136" t="s">
        <v>129</v>
      </c>
      <c r="AU96" s="136" t="s">
        <v>82</v>
      </c>
      <c r="AY96" s="140" t="s">
        <v>127</v>
      </c>
      <c r="BE96" s="218">
        <f>IF($N$96="základní",$J$96,0)</f>
        <v>0</v>
      </c>
      <c r="BF96" s="218">
        <f>IF($N$96="snížená",$J$96,0)</f>
        <v>0</v>
      </c>
      <c r="BG96" s="218">
        <f>IF($N$96="zákl. přenesená",$J$96,0)</f>
        <v>0</v>
      </c>
      <c r="BH96" s="218">
        <f>IF($N$96="sníž. přenesená",$J$96,0)</f>
        <v>0</v>
      </c>
      <c r="BI96" s="218">
        <f>IF($N$96="nulová",$J$96,0)</f>
        <v>0</v>
      </c>
      <c r="BJ96" s="136" t="s">
        <v>22</v>
      </c>
      <c r="BK96" s="218">
        <f>ROUND($I$96*$H$96,2)</f>
        <v>0</v>
      </c>
      <c r="BL96" s="136" t="s">
        <v>134</v>
      </c>
      <c r="BM96" s="136" t="s">
        <v>141</v>
      </c>
    </row>
    <row r="97" spans="2:47" s="140" customFormat="1" ht="16.5" customHeight="1">
      <c r="B97" s="141"/>
      <c r="D97" s="219" t="s">
        <v>136</v>
      </c>
      <c r="F97" s="220" t="s">
        <v>142</v>
      </c>
      <c r="I97" s="254"/>
      <c r="L97" s="141"/>
      <c r="M97" s="221"/>
      <c r="T97" s="222"/>
      <c r="AT97" s="140" t="s">
        <v>136</v>
      </c>
      <c r="AU97" s="140" t="s">
        <v>82</v>
      </c>
    </row>
    <row r="98" spans="2:51" s="140" customFormat="1" ht="15.75" customHeight="1">
      <c r="B98" s="223"/>
      <c r="D98" s="224" t="s">
        <v>143</v>
      </c>
      <c r="E98" s="225"/>
      <c r="F98" s="226" t="s">
        <v>144</v>
      </c>
      <c r="H98" s="227">
        <v>1</v>
      </c>
      <c r="I98" s="254"/>
      <c r="L98" s="223"/>
      <c r="M98" s="228"/>
      <c r="T98" s="229"/>
      <c r="AT98" s="225" t="s">
        <v>143</v>
      </c>
      <c r="AU98" s="225" t="s">
        <v>82</v>
      </c>
      <c r="AV98" s="225" t="s">
        <v>82</v>
      </c>
      <c r="AW98" s="225" t="s">
        <v>100</v>
      </c>
      <c r="AX98" s="225" t="s">
        <v>73</v>
      </c>
      <c r="AY98" s="225" t="s">
        <v>127</v>
      </c>
    </row>
    <row r="99" spans="2:65" s="140" customFormat="1" ht="15.75" customHeight="1">
      <c r="B99" s="141"/>
      <c r="C99" s="208" t="s">
        <v>145</v>
      </c>
      <c r="D99" s="208" t="s">
        <v>129</v>
      </c>
      <c r="E99" s="209" t="s">
        <v>146</v>
      </c>
      <c r="F99" s="210" t="s">
        <v>147</v>
      </c>
      <c r="G99" s="211" t="s">
        <v>140</v>
      </c>
      <c r="H99" s="212">
        <v>1</v>
      </c>
      <c r="I99" s="253"/>
      <c r="J99" s="213">
        <f>ROUND($I$99*$H$99,2)</f>
        <v>0</v>
      </c>
      <c r="K99" s="210" t="s">
        <v>133</v>
      </c>
      <c r="L99" s="141"/>
      <c r="M99" s="214"/>
      <c r="N99" s="215" t="s">
        <v>44</v>
      </c>
      <c r="Q99" s="216">
        <v>8.2788E-05</v>
      </c>
      <c r="R99" s="216">
        <f>$Q$99*$H$99</f>
        <v>8.2788E-05</v>
      </c>
      <c r="S99" s="216">
        <v>0</v>
      </c>
      <c r="T99" s="217">
        <f>$S$99*$H$99</f>
        <v>0</v>
      </c>
      <c r="AR99" s="136" t="s">
        <v>134</v>
      </c>
      <c r="AT99" s="136" t="s">
        <v>129</v>
      </c>
      <c r="AU99" s="136" t="s">
        <v>82</v>
      </c>
      <c r="AY99" s="140" t="s">
        <v>127</v>
      </c>
      <c r="BE99" s="218">
        <f>IF($N$99="základní",$J$99,0)</f>
        <v>0</v>
      </c>
      <c r="BF99" s="218">
        <f>IF($N$99="snížená",$J$99,0)</f>
        <v>0</v>
      </c>
      <c r="BG99" s="218">
        <f>IF($N$99="zákl. přenesená",$J$99,0)</f>
        <v>0</v>
      </c>
      <c r="BH99" s="218">
        <f>IF($N$99="sníž. přenesená",$J$99,0)</f>
        <v>0</v>
      </c>
      <c r="BI99" s="218">
        <f>IF($N$99="nulová",$J$99,0)</f>
        <v>0</v>
      </c>
      <c r="BJ99" s="136" t="s">
        <v>22</v>
      </c>
      <c r="BK99" s="218">
        <f>ROUND($I$99*$H$99,2)</f>
        <v>0</v>
      </c>
      <c r="BL99" s="136" t="s">
        <v>134</v>
      </c>
      <c r="BM99" s="136" t="s">
        <v>148</v>
      </c>
    </row>
    <row r="100" spans="2:47" s="140" customFormat="1" ht="16.5" customHeight="1">
      <c r="B100" s="141"/>
      <c r="D100" s="219" t="s">
        <v>136</v>
      </c>
      <c r="F100" s="220" t="s">
        <v>149</v>
      </c>
      <c r="I100" s="254"/>
      <c r="L100" s="141"/>
      <c r="M100" s="221"/>
      <c r="T100" s="222"/>
      <c r="AT100" s="140" t="s">
        <v>136</v>
      </c>
      <c r="AU100" s="140" t="s">
        <v>82</v>
      </c>
    </row>
    <row r="101" spans="2:51" s="140" customFormat="1" ht="15.75" customHeight="1">
      <c r="B101" s="223"/>
      <c r="D101" s="224" t="s">
        <v>143</v>
      </c>
      <c r="E101" s="225"/>
      <c r="F101" s="226" t="s">
        <v>144</v>
      </c>
      <c r="H101" s="227">
        <v>1</v>
      </c>
      <c r="I101" s="254"/>
      <c r="L101" s="223"/>
      <c r="M101" s="228"/>
      <c r="T101" s="229"/>
      <c r="AT101" s="225" t="s">
        <v>143</v>
      </c>
      <c r="AU101" s="225" t="s">
        <v>82</v>
      </c>
      <c r="AV101" s="225" t="s">
        <v>82</v>
      </c>
      <c r="AW101" s="225" t="s">
        <v>100</v>
      </c>
      <c r="AX101" s="225" t="s">
        <v>73</v>
      </c>
      <c r="AY101" s="225" t="s">
        <v>127</v>
      </c>
    </row>
    <row r="102" spans="2:65" s="140" customFormat="1" ht="15.75" customHeight="1">
      <c r="B102" s="141"/>
      <c r="C102" s="208" t="s">
        <v>134</v>
      </c>
      <c r="D102" s="208" t="s">
        <v>129</v>
      </c>
      <c r="E102" s="209" t="s">
        <v>150</v>
      </c>
      <c r="F102" s="210" t="s">
        <v>151</v>
      </c>
      <c r="G102" s="211" t="s">
        <v>132</v>
      </c>
      <c r="H102" s="212">
        <v>2636</v>
      </c>
      <c r="I102" s="253"/>
      <c r="J102" s="213">
        <f>ROUND($I$102*$H$102,2)</f>
        <v>0</v>
      </c>
      <c r="K102" s="210" t="s">
        <v>133</v>
      </c>
      <c r="L102" s="141"/>
      <c r="M102" s="214"/>
      <c r="N102" s="215" t="s">
        <v>44</v>
      </c>
      <c r="Q102" s="216">
        <v>0.00011509</v>
      </c>
      <c r="R102" s="216">
        <f>$Q$102*$H$102</f>
        <v>0.30337724</v>
      </c>
      <c r="S102" s="216">
        <v>0.256</v>
      </c>
      <c r="T102" s="217">
        <f>$S$102*$H$102</f>
        <v>674.816</v>
      </c>
      <c r="AR102" s="136" t="s">
        <v>134</v>
      </c>
      <c r="AT102" s="136" t="s">
        <v>129</v>
      </c>
      <c r="AU102" s="136" t="s">
        <v>82</v>
      </c>
      <c r="AY102" s="140" t="s">
        <v>127</v>
      </c>
      <c r="BE102" s="218">
        <f>IF($N$102="základní",$J$102,0)</f>
        <v>0</v>
      </c>
      <c r="BF102" s="218">
        <f>IF($N$102="snížená",$J$102,0)</f>
        <v>0</v>
      </c>
      <c r="BG102" s="218">
        <f>IF($N$102="zákl. přenesená",$J$102,0)</f>
        <v>0</v>
      </c>
      <c r="BH102" s="218">
        <f>IF($N$102="sníž. přenesená",$J$102,0)</f>
        <v>0</v>
      </c>
      <c r="BI102" s="218">
        <f>IF($N$102="nulová",$J$102,0)</f>
        <v>0</v>
      </c>
      <c r="BJ102" s="136" t="s">
        <v>22</v>
      </c>
      <c r="BK102" s="218">
        <f>ROUND($I$102*$H$102,2)</f>
        <v>0</v>
      </c>
      <c r="BL102" s="136" t="s">
        <v>134</v>
      </c>
      <c r="BM102" s="136" t="s">
        <v>152</v>
      </c>
    </row>
    <row r="103" spans="2:47" s="140" customFormat="1" ht="27" customHeight="1">
      <c r="B103" s="141"/>
      <c r="D103" s="219" t="s">
        <v>136</v>
      </c>
      <c r="F103" s="220" t="s">
        <v>153</v>
      </c>
      <c r="I103" s="254"/>
      <c r="L103" s="141"/>
      <c r="M103" s="221"/>
      <c r="T103" s="222"/>
      <c r="AT103" s="140" t="s">
        <v>136</v>
      </c>
      <c r="AU103" s="140" t="s">
        <v>82</v>
      </c>
    </row>
    <row r="104" spans="2:51" s="140" customFormat="1" ht="15.75" customHeight="1">
      <c r="B104" s="223"/>
      <c r="D104" s="224" t="s">
        <v>143</v>
      </c>
      <c r="E104" s="225"/>
      <c r="F104" s="226" t="s">
        <v>154</v>
      </c>
      <c r="H104" s="227">
        <v>2636</v>
      </c>
      <c r="I104" s="254"/>
      <c r="L104" s="223"/>
      <c r="M104" s="228"/>
      <c r="T104" s="229"/>
      <c r="AT104" s="225" t="s">
        <v>143</v>
      </c>
      <c r="AU104" s="225" t="s">
        <v>82</v>
      </c>
      <c r="AV104" s="225" t="s">
        <v>82</v>
      </c>
      <c r="AW104" s="225" t="s">
        <v>100</v>
      </c>
      <c r="AX104" s="225" t="s">
        <v>73</v>
      </c>
      <c r="AY104" s="225" t="s">
        <v>127</v>
      </c>
    </row>
    <row r="105" spans="2:65" s="140" customFormat="1" ht="15.75" customHeight="1">
      <c r="B105" s="141"/>
      <c r="C105" s="208" t="s">
        <v>155</v>
      </c>
      <c r="D105" s="208" t="s">
        <v>129</v>
      </c>
      <c r="E105" s="209" t="s">
        <v>156</v>
      </c>
      <c r="F105" s="210" t="s">
        <v>157</v>
      </c>
      <c r="G105" s="211" t="s">
        <v>158</v>
      </c>
      <c r="H105" s="212">
        <v>80</v>
      </c>
      <c r="I105" s="253"/>
      <c r="J105" s="213">
        <f>ROUND($I$105*$H$105,2)</f>
        <v>0</v>
      </c>
      <c r="K105" s="210" t="s">
        <v>133</v>
      </c>
      <c r="L105" s="141"/>
      <c r="M105" s="214"/>
      <c r="N105" s="215" t="s">
        <v>44</v>
      </c>
      <c r="Q105" s="216">
        <v>0</v>
      </c>
      <c r="R105" s="216">
        <f>$Q$105*$H$105</f>
        <v>0</v>
      </c>
      <c r="S105" s="216">
        <v>0.205</v>
      </c>
      <c r="T105" s="217">
        <f>$S$105*$H$105</f>
        <v>16.4</v>
      </c>
      <c r="AR105" s="136" t="s">
        <v>134</v>
      </c>
      <c r="AT105" s="136" t="s">
        <v>129</v>
      </c>
      <c r="AU105" s="136" t="s">
        <v>82</v>
      </c>
      <c r="AY105" s="140" t="s">
        <v>127</v>
      </c>
      <c r="BE105" s="218">
        <f>IF($N$105="základní",$J$105,0)</f>
        <v>0</v>
      </c>
      <c r="BF105" s="218">
        <f>IF($N$105="snížená",$J$105,0)</f>
        <v>0</v>
      </c>
      <c r="BG105" s="218">
        <f>IF($N$105="zákl. přenesená",$J$105,0)</f>
        <v>0</v>
      </c>
      <c r="BH105" s="218">
        <f>IF($N$105="sníž. přenesená",$J$105,0)</f>
        <v>0</v>
      </c>
      <c r="BI105" s="218">
        <f>IF($N$105="nulová",$J$105,0)</f>
        <v>0</v>
      </c>
      <c r="BJ105" s="136" t="s">
        <v>22</v>
      </c>
      <c r="BK105" s="218">
        <f>ROUND($I$105*$H$105,2)</f>
        <v>0</v>
      </c>
      <c r="BL105" s="136" t="s">
        <v>134</v>
      </c>
      <c r="BM105" s="136" t="s">
        <v>159</v>
      </c>
    </row>
    <row r="106" spans="2:47" s="140" customFormat="1" ht="27" customHeight="1">
      <c r="B106" s="141"/>
      <c r="D106" s="219" t="s">
        <v>136</v>
      </c>
      <c r="F106" s="220" t="s">
        <v>160</v>
      </c>
      <c r="I106" s="254"/>
      <c r="L106" s="141"/>
      <c r="M106" s="221"/>
      <c r="T106" s="222"/>
      <c r="AT106" s="140" t="s">
        <v>136</v>
      </c>
      <c r="AU106" s="140" t="s">
        <v>82</v>
      </c>
    </row>
    <row r="107" spans="2:65" s="140" customFormat="1" ht="15.75" customHeight="1">
      <c r="B107" s="141"/>
      <c r="C107" s="208" t="s">
        <v>161</v>
      </c>
      <c r="D107" s="208" t="s">
        <v>129</v>
      </c>
      <c r="E107" s="209" t="s">
        <v>162</v>
      </c>
      <c r="F107" s="210" t="s">
        <v>163</v>
      </c>
      <c r="G107" s="211" t="s">
        <v>164</v>
      </c>
      <c r="H107" s="212">
        <v>38</v>
      </c>
      <c r="I107" s="253"/>
      <c r="J107" s="213">
        <f>ROUND($I$107*$H$107,2)</f>
        <v>0</v>
      </c>
      <c r="K107" s="210" t="s">
        <v>133</v>
      </c>
      <c r="L107" s="141"/>
      <c r="M107" s="214"/>
      <c r="N107" s="215" t="s">
        <v>44</v>
      </c>
      <c r="Q107" s="216">
        <v>0</v>
      </c>
      <c r="R107" s="216">
        <f>$Q$107*$H$107</f>
        <v>0</v>
      </c>
      <c r="S107" s="216">
        <v>0</v>
      </c>
      <c r="T107" s="217">
        <f>$S$107*$H$107</f>
        <v>0</v>
      </c>
      <c r="AR107" s="136" t="s">
        <v>134</v>
      </c>
      <c r="AT107" s="136" t="s">
        <v>129</v>
      </c>
      <c r="AU107" s="136" t="s">
        <v>82</v>
      </c>
      <c r="AY107" s="140" t="s">
        <v>127</v>
      </c>
      <c r="BE107" s="218">
        <f>IF($N$107="základní",$J$107,0)</f>
        <v>0</v>
      </c>
      <c r="BF107" s="218">
        <f>IF($N$107="snížená",$J$107,0)</f>
        <v>0</v>
      </c>
      <c r="BG107" s="218">
        <f>IF($N$107="zákl. přenesená",$J$107,0)</f>
        <v>0</v>
      </c>
      <c r="BH107" s="218">
        <f>IF($N$107="sníž. přenesená",$J$107,0)</f>
        <v>0</v>
      </c>
      <c r="BI107" s="218">
        <f>IF($N$107="nulová",$J$107,0)</f>
        <v>0</v>
      </c>
      <c r="BJ107" s="136" t="s">
        <v>22</v>
      </c>
      <c r="BK107" s="218">
        <f>ROUND($I$107*$H$107,2)</f>
        <v>0</v>
      </c>
      <c r="BL107" s="136" t="s">
        <v>134</v>
      </c>
      <c r="BM107" s="136" t="s">
        <v>165</v>
      </c>
    </row>
    <row r="108" spans="2:47" s="140" customFormat="1" ht="27" customHeight="1">
      <c r="B108" s="141"/>
      <c r="D108" s="219" t="s">
        <v>136</v>
      </c>
      <c r="F108" s="220" t="s">
        <v>166</v>
      </c>
      <c r="I108" s="254"/>
      <c r="L108" s="141"/>
      <c r="M108" s="221"/>
      <c r="T108" s="222"/>
      <c r="AT108" s="140" t="s">
        <v>136</v>
      </c>
      <c r="AU108" s="140" t="s">
        <v>82</v>
      </c>
    </row>
    <row r="109" spans="2:65" s="140" customFormat="1" ht="15.75" customHeight="1">
      <c r="B109" s="141"/>
      <c r="C109" s="208" t="s">
        <v>167</v>
      </c>
      <c r="D109" s="208" t="s">
        <v>129</v>
      </c>
      <c r="E109" s="209" t="s">
        <v>168</v>
      </c>
      <c r="F109" s="210" t="s">
        <v>169</v>
      </c>
      <c r="G109" s="211" t="s">
        <v>164</v>
      </c>
      <c r="H109" s="212">
        <v>115</v>
      </c>
      <c r="I109" s="253"/>
      <c r="J109" s="213">
        <f>ROUND($I$109*$H$109,2)</f>
        <v>0</v>
      </c>
      <c r="K109" s="210" t="s">
        <v>133</v>
      </c>
      <c r="L109" s="141"/>
      <c r="M109" s="214"/>
      <c r="N109" s="215" t="s">
        <v>44</v>
      </c>
      <c r="Q109" s="216">
        <v>0</v>
      </c>
      <c r="R109" s="216">
        <f>$Q$109*$H$109</f>
        <v>0</v>
      </c>
      <c r="S109" s="216">
        <v>0</v>
      </c>
      <c r="T109" s="217">
        <f>$S$109*$H$109</f>
        <v>0</v>
      </c>
      <c r="AR109" s="136" t="s">
        <v>134</v>
      </c>
      <c r="AT109" s="136" t="s">
        <v>129</v>
      </c>
      <c r="AU109" s="136" t="s">
        <v>82</v>
      </c>
      <c r="AY109" s="140" t="s">
        <v>127</v>
      </c>
      <c r="BE109" s="218">
        <f>IF($N$109="základní",$J$109,0)</f>
        <v>0</v>
      </c>
      <c r="BF109" s="218">
        <f>IF($N$109="snížená",$J$109,0)</f>
        <v>0</v>
      </c>
      <c r="BG109" s="218">
        <f>IF($N$109="zákl. přenesená",$J$109,0)</f>
        <v>0</v>
      </c>
      <c r="BH109" s="218">
        <f>IF($N$109="sníž. přenesená",$J$109,0)</f>
        <v>0</v>
      </c>
      <c r="BI109" s="218">
        <f>IF($N$109="nulová",$J$109,0)</f>
        <v>0</v>
      </c>
      <c r="BJ109" s="136" t="s">
        <v>22</v>
      </c>
      <c r="BK109" s="218">
        <f>ROUND($I$109*$H$109,2)</f>
        <v>0</v>
      </c>
      <c r="BL109" s="136" t="s">
        <v>134</v>
      </c>
      <c r="BM109" s="136" t="s">
        <v>170</v>
      </c>
    </row>
    <row r="110" spans="2:47" s="140" customFormat="1" ht="27" customHeight="1">
      <c r="B110" s="141"/>
      <c r="D110" s="219" t="s">
        <v>136</v>
      </c>
      <c r="F110" s="220" t="s">
        <v>171</v>
      </c>
      <c r="I110" s="254"/>
      <c r="L110" s="141"/>
      <c r="M110" s="221"/>
      <c r="T110" s="222"/>
      <c r="AT110" s="140" t="s">
        <v>136</v>
      </c>
      <c r="AU110" s="140" t="s">
        <v>82</v>
      </c>
    </row>
    <row r="111" spans="2:51" s="140" customFormat="1" ht="15.75" customHeight="1">
      <c r="B111" s="223"/>
      <c r="D111" s="224" t="s">
        <v>143</v>
      </c>
      <c r="E111" s="225"/>
      <c r="F111" s="226" t="s">
        <v>172</v>
      </c>
      <c r="H111" s="227">
        <v>115</v>
      </c>
      <c r="I111" s="254"/>
      <c r="L111" s="223"/>
      <c r="M111" s="228"/>
      <c r="T111" s="229"/>
      <c r="AT111" s="225" t="s">
        <v>143</v>
      </c>
      <c r="AU111" s="225" t="s">
        <v>82</v>
      </c>
      <c r="AV111" s="225" t="s">
        <v>82</v>
      </c>
      <c r="AW111" s="225" t="s">
        <v>100</v>
      </c>
      <c r="AX111" s="225" t="s">
        <v>73</v>
      </c>
      <c r="AY111" s="225" t="s">
        <v>127</v>
      </c>
    </row>
    <row r="112" spans="2:65" s="140" customFormat="1" ht="15.75" customHeight="1">
      <c r="B112" s="141"/>
      <c r="C112" s="208" t="s">
        <v>173</v>
      </c>
      <c r="D112" s="208" t="s">
        <v>129</v>
      </c>
      <c r="E112" s="209" t="s">
        <v>174</v>
      </c>
      <c r="F112" s="210" t="s">
        <v>175</v>
      </c>
      <c r="G112" s="211" t="s">
        <v>164</v>
      </c>
      <c r="H112" s="212">
        <v>57.5</v>
      </c>
      <c r="I112" s="253"/>
      <c r="J112" s="213">
        <f>ROUND($I$112*$H$112,2)</f>
        <v>0</v>
      </c>
      <c r="K112" s="210" t="s">
        <v>133</v>
      </c>
      <c r="L112" s="141"/>
      <c r="M112" s="214"/>
      <c r="N112" s="215" t="s">
        <v>44</v>
      </c>
      <c r="Q112" s="216">
        <v>0</v>
      </c>
      <c r="R112" s="216">
        <f>$Q$112*$H$112</f>
        <v>0</v>
      </c>
      <c r="S112" s="216">
        <v>0</v>
      </c>
      <c r="T112" s="217">
        <f>$S$112*$H$112</f>
        <v>0</v>
      </c>
      <c r="AR112" s="136" t="s">
        <v>134</v>
      </c>
      <c r="AT112" s="136" t="s">
        <v>129</v>
      </c>
      <c r="AU112" s="136" t="s">
        <v>82</v>
      </c>
      <c r="AY112" s="140" t="s">
        <v>127</v>
      </c>
      <c r="BE112" s="218">
        <f>IF($N$112="základní",$J$112,0)</f>
        <v>0</v>
      </c>
      <c r="BF112" s="218">
        <f>IF($N$112="snížená",$J$112,0)</f>
        <v>0</v>
      </c>
      <c r="BG112" s="218">
        <f>IF($N$112="zákl. přenesená",$J$112,0)</f>
        <v>0</v>
      </c>
      <c r="BH112" s="218">
        <f>IF($N$112="sníž. přenesená",$J$112,0)</f>
        <v>0</v>
      </c>
      <c r="BI112" s="218">
        <f>IF($N$112="nulová",$J$112,0)</f>
        <v>0</v>
      </c>
      <c r="BJ112" s="136" t="s">
        <v>22</v>
      </c>
      <c r="BK112" s="218">
        <f>ROUND($I$112*$H$112,2)</f>
        <v>0</v>
      </c>
      <c r="BL112" s="136" t="s">
        <v>134</v>
      </c>
      <c r="BM112" s="136" t="s">
        <v>176</v>
      </c>
    </row>
    <row r="113" spans="2:47" s="140" customFormat="1" ht="27" customHeight="1">
      <c r="B113" s="141"/>
      <c r="D113" s="219" t="s">
        <v>136</v>
      </c>
      <c r="F113" s="220" t="s">
        <v>177</v>
      </c>
      <c r="I113" s="254"/>
      <c r="L113" s="141"/>
      <c r="M113" s="221"/>
      <c r="T113" s="222"/>
      <c r="AT113" s="140" t="s">
        <v>136</v>
      </c>
      <c r="AU113" s="140" t="s">
        <v>82</v>
      </c>
    </row>
    <row r="114" spans="2:51" s="140" customFormat="1" ht="15.75" customHeight="1">
      <c r="B114" s="223"/>
      <c r="D114" s="224" t="s">
        <v>143</v>
      </c>
      <c r="F114" s="226" t="s">
        <v>178</v>
      </c>
      <c r="H114" s="227">
        <v>57.5</v>
      </c>
      <c r="I114" s="254"/>
      <c r="L114" s="223"/>
      <c r="M114" s="228"/>
      <c r="T114" s="229"/>
      <c r="AT114" s="225" t="s">
        <v>143</v>
      </c>
      <c r="AU114" s="225" t="s">
        <v>82</v>
      </c>
      <c r="AV114" s="225" t="s">
        <v>82</v>
      </c>
      <c r="AW114" s="225" t="s">
        <v>73</v>
      </c>
      <c r="AX114" s="225" t="s">
        <v>22</v>
      </c>
      <c r="AY114" s="225" t="s">
        <v>127</v>
      </c>
    </row>
    <row r="115" spans="2:65" s="140" customFormat="1" ht="15.75" customHeight="1">
      <c r="B115" s="141"/>
      <c r="C115" s="208" t="s">
        <v>179</v>
      </c>
      <c r="D115" s="208" t="s">
        <v>129</v>
      </c>
      <c r="E115" s="209" t="s">
        <v>180</v>
      </c>
      <c r="F115" s="210" t="s">
        <v>181</v>
      </c>
      <c r="G115" s="211" t="s">
        <v>164</v>
      </c>
      <c r="H115" s="212">
        <v>23</v>
      </c>
      <c r="I115" s="253"/>
      <c r="J115" s="213">
        <f>ROUND($I$115*$H$115,2)</f>
        <v>0</v>
      </c>
      <c r="K115" s="210" t="s">
        <v>133</v>
      </c>
      <c r="L115" s="141"/>
      <c r="M115" s="214"/>
      <c r="N115" s="215" t="s">
        <v>44</v>
      </c>
      <c r="Q115" s="216">
        <v>0</v>
      </c>
      <c r="R115" s="216">
        <f>$Q$115*$H$115</f>
        <v>0</v>
      </c>
      <c r="S115" s="216">
        <v>0</v>
      </c>
      <c r="T115" s="217">
        <f>$S$115*$H$115</f>
        <v>0</v>
      </c>
      <c r="AR115" s="136" t="s">
        <v>134</v>
      </c>
      <c r="AT115" s="136" t="s">
        <v>129</v>
      </c>
      <c r="AU115" s="136" t="s">
        <v>82</v>
      </c>
      <c r="AY115" s="140" t="s">
        <v>127</v>
      </c>
      <c r="BE115" s="218">
        <f>IF($N$115="základní",$J$115,0)</f>
        <v>0</v>
      </c>
      <c r="BF115" s="218">
        <f>IF($N$115="snížená",$J$115,0)</f>
        <v>0</v>
      </c>
      <c r="BG115" s="218">
        <f>IF($N$115="zákl. přenesená",$J$115,0)</f>
        <v>0</v>
      </c>
      <c r="BH115" s="218">
        <f>IF($N$115="sníž. přenesená",$J$115,0)</f>
        <v>0</v>
      </c>
      <c r="BI115" s="218">
        <f>IF($N$115="nulová",$J$115,0)</f>
        <v>0</v>
      </c>
      <c r="BJ115" s="136" t="s">
        <v>22</v>
      </c>
      <c r="BK115" s="218">
        <f>ROUND($I$115*$H$115,2)</f>
        <v>0</v>
      </c>
      <c r="BL115" s="136" t="s">
        <v>134</v>
      </c>
      <c r="BM115" s="136" t="s">
        <v>182</v>
      </c>
    </row>
    <row r="116" spans="2:47" s="140" customFormat="1" ht="27" customHeight="1">
      <c r="B116" s="141"/>
      <c r="D116" s="219" t="s">
        <v>136</v>
      </c>
      <c r="F116" s="220" t="s">
        <v>183</v>
      </c>
      <c r="I116" s="254"/>
      <c r="L116" s="141"/>
      <c r="M116" s="221"/>
      <c r="T116" s="222"/>
      <c r="AT116" s="140" t="s">
        <v>136</v>
      </c>
      <c r="AU116" s="140" t="s">
        <v>82</v>
      </c>
    </row>
    <row r="117" spans="2:51" s="140" customFormat="1" ht="15.75" customHeight="1">
      <c r="B117" s="223"/>
      <c r="D117" s="224" t="s">
        <v>143</v>
      </c>
      <c r="E117" s="225"/>
      <c r="F117" s="226" t="s">
        <v>184</v>
      </c>
      <c r="H117" s="227">
        <v>23</v>
      </c>
      <c r="I117" s="254"/>
      <c r="L117" s="223"/>
      <c r="M117" s="228"/>
      <c r="T117" s="229"/>
      <c r="AT117" s="225" t="s">
        <v>143</v>
      </c>
      <c r="AU117" s="225" t="s">
        <v>82</v>
      </c>
      <c r="AV117" s="225" t="s">
        <v>82</v>
      </c>
      <c r="AW117" s="225" t="s">
        <v>100</v>
      </c>
      <c r="AX117" s="225" t="s">
        <v>73</v>
      </c>
      <c r="AY117" s="225" t="s">
        <v>127</v>
      </c>
    </row>
    <row r="118" spans="2:65" s="140" customFormat="1" ht="15.75" customHeight="1">
      <c r="B118" s="141"/>
      <c r="C118" s="208" t="s">
        <v>27</v>
      </c>
      <c r="D118" s="208" t="s">
        <v>129</v>
      </c>
      <c r="E118" s="209" t="s">
        <v>185</v>
      </c>
      <c r="F118" s="210" t="s">
        <v>186</v>
      </c>
      <c r="G118" s="211" t="s">
        <v>140</v>
      </c>
      <c r="H118" s="212">
        <v>1</v>
      </c>
      <c r="I118" s="253"/>
      <c r="J118" s="213">
        <f>ROUND($I$118*$H$118,2)</f>
        <v>0</v>
      </c>
      <c r="K118" s="210" t="s">
        <v>133</v>
      </c>
      <c r="L118" s="141"/>
      <c r="M118" s="214"/>
      <c r="N118" s="215" t="s">
        <v>44</v>
      </c>
      <c r="Q118" s="216">
        <v>0</v>
      </c>
      <c r="R118" s="216">
        <f>$Q$118*$H$118</f>
        <v>0</v>
      </c>
      <c r="S118" s="216">
        <v>0</v>
      </c>
      <c r="T118" s="217">
        <f>$S$118*$H$118</f>
        <v>0</v>
      </c>
      <c r="AR118" s="136" t="s">
        <v>134</v>
      </c>
      <c r="AT118" s="136" t="s">
        <v>129</v>
      </c>
      <c r="AU118" s="136" t="s">
        <v>82</v>
      </c>
      <c r="AY118" s="140" t="s">
        <v>127</v>
      </c>
      <c r="BE118" s="218">
        <f>IF($N$118="základní",$J$118,0)</f>
        <v>0</v>
      </c>
      <c r="BF118" s="218">
        <f>IF($N$118="snížená",$J$118,0)</f>
        <v>0</v>
      </c>
      <c r="BG118" s="218">
        <f>IF($N$118="zákl. přenesená",$J$118,0)</f>
        <v>0</v>
      </c>
      <c r="BH118" s="218">
        <f>IF($N$118="sníž. přenesená",$J$118,0)</f>
        <v>0</v>
      </c>
      <c r="BI118" s="218">
        <f>IF($N$118="nulová",$J$118,0)</f>
        <v>0</v>
      </c>
      <c r="BJ118" s="136" t="s">
        <v>22</v>
      </c>
      <c r="BK118" s="218">
        <f>ROUND($I$118*$H$118,2)</f>
        <v>0</v>
      </c>
      <c r="BL118" s="136" t="s">
        <v>134</v>
      </c>
      <c r="BM118" s="136" t="s">
        <v>187</v>
      </c>
    </row>
    <row r="119" spans="2:47" s="140" customFormat="1" ht="27" customHeight="1">
      <c r="B119" s="141"/>
      <c r="D119" s="219" t="s">
        <v>136</v>
      </c>
      <c r="F119" s="220" t="s">
        <v>188</v>
      </c>
      <c r="I119" s="254"/>
      <c r="L119" s="141"/>
      <c r="M119" s="221"/>
      <c r="T119" s="222"/>
      <c r="AT119" s="140" t="s">
        <v>136</v>
      </c>
      <c r="AU119" s="140" t="s">
        <v>82</v>
      </c>
    </row>
    <row r="120" spans="2:65" s="140" customFormat="1" ht="15.75" customHeight="1">
      <c r="B120" s="141"/>
      <c r="C120" s="208" t="s">
        <v>189</v>
      </c>
      <c r="D120" s="208" t="s">
        <v>129</v>
      </c>
      <c r="E120" s="209" t="s">
        <v>190</v>
      </c>
      <c r="F120" s="210" t="s">
        <v>191</v>
      </c>
      <c r="G120" s="211" t="s">
        <v>140</v>
      </c>
      <c r="H120" s="212">
        <v>1</v>
      </c>
      <c r="I120" s="253"/>
      <c r="J120" s="213">
        <f>ROUND($I$120*$H$120,2)</f>
        <v>0</v>
      </c>
      <c r="K120" s="210" t="s">
        <v>133</v>
      </c>
      <c r="L120" s="141"/>
      <c r="M120" s="214"/>
      <c r="N120" s="215" t="s">
        <v>44</v>
      </c>
      <c r="Q120" s="216">
        <v>0</v>
      </c>
      <c r="R120" s="216">
        <f>$Q$120*$H$120</f>
        <v>0</v>
      </c>
      <c r="S120" s="216">
        <v>0</v>
      </c>
      <c r="T120" s="217">
        <f>$S$120*$H$120</f>
        <v>0</v>
      </c>
      <c r="AR120" s="136" t="s">
        <v>134</v>
      </c>
      <c r="AT120" s="136" t="s">
        <v>129</v>
      </c>
      <c r="AU120" s="136" t="s">
        <v>82</v>
      </c>
      <c r="AY120" s="140" t="s">
        <v>127</v>
      </c>
      <c r="BE120" s="218">
        <f>IF($N$120="základní",$J$120,0)</f>
        <v>0</v>
      </c>
      <c r="BF120" s="218">
        <f>IF($N$120="snížená",$J$120,0)</f>
        <v>0</v>
      </c>
      <c r="BG120" s="218">
        <f>IF($N$120="zákl. přenesená",$J$120,0)</f>
        <v>0</v>
      </c>
      <c r="BH120" s="218">
        <f>IF($N$120="sníž. přenesená",$J$120,0)</f>
        <v>0</v>
      </c>
      <c r="BI120" s="218">
        <f>IF($N$120="nulová",$J$120,0)</f>
        <v>0</v>
      </c>
      <c r="BJ120" s="136" t="s">
        <v>22</v>
      </c>
      <c r="BK120" s="218">
        <f>ROUND($I$120*$H$120,2)</f>
        <v>0</v>
      </c>
      <c r="BL120" s="136" t="s">
        <v>134</v>
      </c>
      <c r="BM120" s="136" t="s">
        <v>192</v>
      </c>
    </row>
    <row r="121" spans="2:47" s="140" customFormat="1" ht="27" customHeight="1">
      <c r="B121" s="141"/>
      <c r="D121" s="219" t="s">
        <v>136</v>
      </c>
      <c r="F121" s="220" t="s">
        <v>193</v>
      </c>
      <c r="I121" s="254"/>
      <c r="L121" s="141"/>
      <c r="M121" s="221"/>
      <c r="T121" s="222"/>
      <c r="AT121" s="140" t="s">
        <v>136</v>
      </c>
      <c r="AU121" s="140" t="s">
        <v>82</v>
      </c>
    </row>
    <row r="122" spans="2:65" s="140" customFormat="1" ht="15.75" customHeight="1">
      <c r="B122" s="141"/>
      <c r="C122" s="208" t="s">
        <v>194</v>
      </c>
      <c r="D122" s="208" t="s">
        <v>129</v>
      </c>
      <c r="E122" s="209" t="s">
        <v>195</v>
      </c>
      <c r="F122" s="210" t="s">
        <v>196</v>
      </c>
      <c r="G122" s="211" t="s">
        <v>140</v>
      </c>
      <c r="H122" s="212">
        <v>1</v>
      </c>
      <c r="I122" s="253"/>
      <c r="J122" s="213">
        <f>ROUND($I$122*$H$122,2)</f>
        <v>0</v>
      </c>
      <c r="K122" s="210" t="s">
        <v>133</v>
      </c>
      <c r="L122" s="141"/>
      <c r="M122" s="214"/>
      <c r="N122" s="215" t="s">
        <v>44</v>
      </c>
      <c r="Q122" s="216">
        <v>0</v>
      </c>
      <c r="R122" s="216">
        <f>$Q$122*$H$122</f>
        <v>0</v>
      </c>
      <c r="S122" s="216">
        <v>0</v>
      </c>
      <c r="T122" s="217">
        <f>$S$122*$H$122</f>
        <v>0</v>
      </c>
      <c r="AR122" s="136" t="s">
        <v>134</v>
      </c>
      <c r="AT122" s="136" t="s">
        <v>129</v>
      </c>
      <c r="AU122" s="136" t="s">
        <v>82</v>
      </c>
      <c r="AY122" s="140" t="s">
        <v>127</v>
      </c>
      <c r="BE122" s="218">
        <f>IF($N$122="základní",$J$122,0)</f>
        <v>0</v>
      </c>
      <c r="BF122" s="218">
        <f>IF($N$122="snížená",$J$122,0)</f>
        <v>0</v>
      </c>
      <c r="BG122" s="218">
        <f>IF($N$122="zákl. přenesená",$J$122,0)</f>
        <v>0</v>
      </c>
      <c r="BH122" s="218">
        <f>IF($N$122="sníž. přenesená",$J$122,0)</f>
        <v>0</v>
      </c>
      <c r="BI122" s="218">
        <f>IF($N$122="nulová",$J$122,0)</f>
        <v>0</v>
      </c>
      <c r="BJ122" s="136" t="s">
        <v>22</v>
      </c>
      <c r="BK122" s="218">
        <f>ROUND($I$122*$H$122,2)</f>
        <v>0</v>
      </c>
      <c r="BL122" s="136" t="s">
        <v>134</v>
      </c>
      <c r="BM122" s="136" t="s">
        <v>197</v>
      </c>
    </row>
    <row r="123" spans="2:47" s="140" customFormat="1" ht="27" customHeight="1">
      <c r="B123" s="141"/>
      <c r="D123" s="219" t="s">
        <v>136</v>
      </c>
      <c r="F123" s="220" t="s">
        <v>198</v>
      </c>
      <c r="I123" s="254"/>
      <c r="L123" s="141"/>
      <c r="M123" s="221"/>
      <c r="T123" s="222"/>
      <c r="AT123" s="140" t="s">
        <v>136</v>
      </c>
      <c r="AU123" s="140" t="s">
        <v>82</v>
      </c>
    </row>
    <row r="124" spans="2:65" s="140" customFormat="1" ht="15.75" customHeight="1">
      <c r="B124" s="141"/>
      <c r="C124" s="208" t="s">
        <v>199</v>
      </c>
      <c r="D124" s="208" t="s">
        <v>129</v>
      </c>
      <c r="E124" s="209" t="s">
        <v>200</v>
      </c>
      <c r="F124" s="210" t="s">
        <v>201</v>
      </c>
      <c r="G124" s="211" t="s">
        <v>132</v>
      </c>
      <c r="H124" s="212">
        <v>250</v>
      </c>
      <c r="I124" s="253"/>
      <c r="J124" s="213">
        <f>ROUND($I$124*$H$124,2)</f>
        <v>0</v>
      </c>
      <c r="K124" s="210" t="s">
        <v>133</v>
      </c>
      <c r="L124" s="141"/>
      <c r="M124" s="214"/>
      <c r="N124" s="215" t="s">
        <v>44</v>
      </c>
      <c r="Q124" s="216">
        <v>0</v>
      </c>
      <c r="R124" s="216">
        <f>$Q$124*$H$124</f>
        <v>0</v>
      </c>
      <c r="S124" s="216">
        <v>0</v>
      </c>
      <c r="T124" s="217">
        <f>$S$124*$H$124</f>
        <v>0</v>
      </c>
      <c r="AR124" s="136" t="s">
        <v>134</v>
      </c>
      <c r="AT124" s="136" t="s">
        <v>129</v>
      </c>
      <c r="AU124" s="136" t="s">
        <v>82</v>
      </c>
      <c r="AY124" s="140" t="s">
        <v>127</v>
      </c>
      <c r="BE124" s="218">
        <f>IF($N$124="základní",$J$124,0)</f>
        <v>0</v>
      </c>
      <c r="BF124" s="218">
        <f>IF($N$124="snížená",$J$124,0)</f>
        <v>0</v>
      </c>
      <c r="BG124" s="218">
        <f>IF($N$124="zákl. přenesená",$J$124,0)</f>
        <v>0</v>
      </c>
      <c r="BH124" s="218">
        <f>IF($N$124="sníž. přenesená",$J$124,0)</f>
        <v>0</v>
      </c>
      <c r="BI124" s="218">
        <f>IF($N$124="nulová",$J$124,0)</f>
        <v>0</v>
      </c>
      <c r="BJ124" s="136" t="s">
        <v>22</v>
      </c>
      <c r="BK124" s="218">
        <f>ROUND($I$124*$H$124,2)</f>
        <v>0</v>
      </c>
      <c r="BL124" s="136" t="s">
        <v>134</v>
      </c>
      <c r="BM124" s="136" t="s">
        <v>202</v>
      </c>
    </row>
    <row r="125" spans="2:47" s="140" customFormat="1" ht="16.5" customHeight="1">
      <c r="B125" s="141"/>
      <c r="D125" s="219" t="s">
        <v>136</v>
      </c>
      <c r="F125" s="220" t="s">
        <v>203</v>
      </c>
      <c r="I125" s="254"/>
      <c r="L125" s="141"/>
      <c r="M125" s="221"/>
      <c r="T125" s="222"/>
      <c r="AT125" s="140" t="s">
        <v>136</v>
      </c>
      <c r="AU125" s="140" t="s">
        <v>82</v>
      </c>
    </row>
    <row r="126" spans="2:65" s="140" customFormat="1" ht="15.75" customHeight="1">
      <c r="B126" s="141"/>
      <c r="C126" s="208" t="s">
        <v>204</v>
      </c>
      <c r="D126" s="208" t="s">
        <v>129</v>
      </c>
      <c r="E126" s="209" t="s">
        <v>205</v>
      </c>
      <c r="F126" s="210" t="s">
        <v>206</v>
      </c>
      <c r="G126" s="211" t="s">
        <v>164</v>
      </c>
      <c r="H126" s="212">
        <v>530</v>
      </c>
      <c r="I126" s="253"/>
      <c r="J126" s="213">
        <f>ROUND($I$126*$H$126,2)</f>
        <v>0</v>
      </c>
      <c r="K126" s="210" t="s">
        <v>133</v>
      </c>
      <c r="L126" s="141"/>
      <c r="M126" s="214"/>
      <c r="N126" s="215" t="s">
        <v>44</v>
      </c>
      <c r="Q126" s="216">
        <v>0</v>
      </c>
      <c r="R126" s="216">
        <f>$Q$126*$H$126</f>
        <v>0</v>
      </c>
      <c r="S126" s="216">
        <v>0</v>
      </c>
      <c r="T126" s="217">
        <f>$S$126*$H$126</f>
        <v>0</v>
      </c>
      <c r="AR126" s="136" t="s">
        <v>134</v>
      </c>
      <c r="AT126" s="136" t="s">
        <v>129</v>
      </c>
      <c r="AU126" s="136" t="s">
        <v>82</v>
      </c>
      <c r="AY126" s="140" t="s">
        <v>127</v>
      </c>
      <c r="BE126" s="218">
        <f>IF($N$126="základní",$J$126,0)</f>
        <v>0</v>
      </c>
      <c r="BF126" s="218">
        <f>IF($N$126="snížená",$J$126,0)</f>
        <v>0</v>
      </c>
      <c r="BG126" s="218">
        <f>IF($N$126="zákl. přenesená",$J$126,0)</f>
        <v>0</v>
      </c>
      <c r="BH126" s="218">
        <f>IF($N$126="sníž. přenesená",$J$126,0)</f>
        <v>0</v>
      </c>
      <c r="BI126" s="218">
        <f>IF($N$126="nulová",$J$126,0)</f>
        <v>0</v>
      </c>
      <c r="BJ126" s="136" t="s">
        <v>22</v>
      </c>
      <c r="BK126" s="218">
        <f>ROUND($I$126*$H$126,2)</f>
        <v>0</v>
      </c>
      <c r="BL126" s="136" t="s">
        <v>134</v>
      </c>
      <c r="BM126" s="136" t="s">
        <v>207</v>
      </c>
    </row>
    <row r="127" spans="2:47" s="140" customFormat="1" ht="27" customHeight="1">
      <c r="B127" s="141"/>
      <c r="D127" s="219" t="s">
        <v>136</v>
      </c>
      <c r="F127" s="220" t="s">
        <v>208</v>
      </c>
      <c r="I127" s="254"/>
      <c r="L127" s="141"/>
      <c r="M127" s="221"/>
      <c r="T127" s="222"/>
      <c r="AT127" s="140" t="s">
        <v>136</v>
      </c>
      <c r="AU127" s="140" t="s">
        <v>82</v>
      </c>
    </row>
    <row r="128" spans="2:65" s="140" customFormat="1" ht="15.75" customHeight="1">
      <c r="B128" s="141"/>
      <c r="C128" s="208" t="s">
        <v>9</v>
      </c>
      <c r="D128" s="208" t="s">
        <v>129</v>
      </c>
      <c r="E128" s="209" t="s">
        <v>209</v>
      </c>
      <c r="F128" s="210" t="s">
        <v>210</v>
      </c>
      <c r="G128" s="211" t="s">
        <v>132</v>
      </c>
      <c r="H128" s="212">
        <v>735</v>
      </c>
      <c r="I128" s="253"/>
      <c r="J128" s="213">
        <f>ROUND($I$128*$H$128,2)</f>
        <v>0</v>
      </c>
      <c r="K128" s="210" t="s">
        <v>133</v>
      </c>
      <c r="L128" s="141"/>
      <c r="M128" s="214"/>
      <c r="N128" s="215" t="s">
        <v>44</v>
      </c>
      <c r="Q128" s="216">
        <v>0</v>
      </c>
      <c r="R128" s="216">
        <f>$Q$128*$H$128</f>
        <v>0</v>
      </c>
      <c r="S128" s="216">
        <v>0</v>
      </c>
      <c r="T128" s="217">
        <f>$S$128*$H$128</f>
        <v>0</v>
      </c>
      <c r="AR128" s="136" t="s">
        <v>134</v>
      </c>
      <c r="AT128" s="136" t="s">
        <v>129</v>
      </c>
      <c r="AU128" s="136" t="s">
        <v>82</v>
      </c>
      <c r="AY128" s="140" t="s">
        <v>127</v>
      </c>
      <c r="BE128" s="218">
        <f>IF($N$128="základní",$J$128,0)</f>
        <v>0</v>
      </c>
      <c r="BF128" s="218">
        <f>IF($N$128="snížená",$J$128,0)</f>
        <v>0</v>
      </c>
      <c r="BG128" s="218">
        <f>IF($N$128="zákl. přenesená",$J$128,0)</f>
        <v>0</v>
      </c>
      <c r="BH128" s="218">
        <f>IF($N$128="sníž. přenesená",$J$128,0)</f>
        <v>0</v>
      </c>
      <c r="BI128" s="218">
        <f>IF($N$128="nulová",$J$128,0)</f>
        <v>0</v>
      </c>
      <c r="BJ128" s="136" t="s">
        <v>22</v>
      </c>
      <c r="BK128" s="218">
        <f>ROUND($I$128*$H$128,2)</f>
        <v>0</v>
      </c>
      <c r="BL128" s="136" t="s">
        <v>134</v>
      </c>
      <c r="BM128" s="136" t="s">
        <v>211</v>
      </c>
    </row>
    <row r="129" spans="2:47" s="140" customFormat="1" ht="16.5" customHeight="1">
      <c r="B129" s="141"/>
      <c r="D129" s="219" t="s">
        <v>136</v>
      </c>
      <c r="F129" s="220" t="s">
        <v>212</v>
      </c>
      <c r="I129" s="254"/>
      <c r="L129" s="141"/>
      <c r="M129" s="221"/>
      <c r="T129" s="222"/>
      <c r="AT129" s="140" t="s">
        <v>136</v>
      </c>
      <c r="AU129" s="140" t="s">
        <v>82</v>
      </c>
    </row>
    <row r="130" spans="2:51" s="140" customFormat="1" ht="15.75" customHeight="1">
      <c r="B130" s="223"/>
      <c r="D130" s="224" t="s">
        <v>143</v>
      </c>
      <c r="E130" s="225"/>
      <c r="F130" s="226" t="s">
        <v>213</v>
      </c>
      <c r="H130" s="227">
        <v>735</v>
      </c>
      <c r="I130" s="254"/>
      <c r="L130" s="223"/>
      <c r="M130" s="228"/>
      <c r="T130" s="229"/>
      <c r="AT130" s="225" t="s">
        <v>143</v>
      </c>
      <c r="AU130" s="225" t="s">
        <v>82</v>
      </c>
      <c r="AV130" s="225" t="s">
        <v>82</v>
      </c>
      <c r="AW130" s="225" t="s">
        <v>100</v>
      </c>
      <c r="AX130" s="225" t="s">
        <v>73</v>
      </c>
      <c r="AY130" s="225" t="s">
        <v>127</v>
      </c>
    </row>
    <row r="131" spans="2:65" s="140" customFormat="1" ht="15.75" customHeight="1">
      <c r="B131" s="141"/>
      <c r="C131" s="208" t="s">
        <v>214</v>
      </c>
      <c r="D131" s="208" t="s">
        <v>129</v>
      </c>
      <c r="E131" s="209" t="s">
        <v>215</v>
      </c>
      <c r="F131" s="210" t="s">
        <v>216</v>
      </c>
      <c r="G131" s="211" t="s">
        <v>132</v>
      </c>
      <c r="H131" s="212">
        <v>735</v>
      </c>
      <c r="I131" s="253"/>
      <c r="J131" s="213">
        <f>ROUND($I$131*$H$131,2)</f>
        <v>0</v>
      </c>
      <c r="K131" s="210" t="s">
        <v>133</v>
      </c>
      <c r="L131" s="141"/>
      <c r="M131" s="214"/>
      <c r="N131" s="215" t="s">
        <v>44</v>
      </c>
      <c r="Q131" s="216">
        <v>0</v>
      </c>
      <c r="R131" s="216">
        <f>$Q$131*$H$131</f>
        <v>0</v>
      </c>
      <c r="S131" s="216">
        <v>0</v>
      </c>
      <c r="T131" s="217">
        <f>$S$131*$H$131</f>
        <v>0</v>
      </c>
      <c r="AR131" s="136" t="s">
        <v>134</v>
      </c>
      <c r="AT131" s="136" t="s">
        <v>129</v>
      </c>
      <c r="AU131" s="136" t="s">
        <v>82</v>
      </c>
      <c r="AY131" s="140" t="s">
        <v>127</v>
      </c>
      <c r="BE131" s="218">
        <f>IF($N$131="základní",$J$131,0)</f>
        <v>0</v>
      </c>
      <c r="BF131" s="218">
        <f>IF($N$131="snížená",$J$131,0)</f>
        <v>0</v>
      </c>
      <c r="BG131" s="218">
        <f>IF($N$131="zákl. přenesená",$J$131,0)</f>
        <v>0</v>
      </c>
      <c r="BH131" s="218">
        <f>IF($N$131="sníž. přenesená",$J$131,0)</f>
        <v>0</v>
      </c>
      <c r="BI131" s="218">
        <f>IF($N$131="nulová",$J$131,0)</f>
        <v>0</v>
      </c>
      <c r="BJ131" s="136" t="s">
        <v>22</v>
      </c>
      <c r="BK131" s="218">
        <f>ROUND($I$131*$H$131,2)</f>
        <v>0</v>
      </c>
      <c r="BL131" s="136" t="s">
        <v>134</v>
      </c>
      <c r="BM131" s="136" t="s">
        <v>217</v>
      </c>
    </row>
    <row r="132" spans="2:47" s="140" customFormat="1" ht="27" customHeight="1">
      <c r="B132" s="141"/>
      <c r="D132" s="219" t="s">
        <v>136</v>
      </c>
      <c r="F132" s="220" t="s">
        <v>218</v>
      </c>
      <c r="I132" s="254"/>
      <c r="L132" s="141"/>
      <c r="M132" s="221"/>
      <c r="T132" s="222"/>
      <c r="AT132" s="140" t="s">
        <v>136</v>
      </c>
      <c r="AU132" s="140" t="s">
        <v>82</v>
      </c>
    </row>
    <row r="133" spans="2:65" s="140" customFormat="1" ht="15.75" customHeight="1">
      <c r="B133" s="141"/>
      <c r="C133" s="230" t="s">
        <v>219</v>
      </c>
      <c r="D133" s="230" t="s">
        <v>220</v>
      </c>
      <c r="E133" s="231" t="s">
        <v>221</v>
      </c>
      <c r="F133" s="232" t="s">
        <v>222</v>
      </c>
      <c r="G133" s="233" t="s">
        <v>223</v>
      </c>
      <c r="H133" s="234">
        <v>23.153</v>
      </c>
      <c r="I133" s="255"/>
      <c r="J133" s="235">
        <f>ROUND($I$133*$H$133,2)</f>
        <v>0</v>
      </c>
      <c r="K133" s="232" t="s">
        <v>133</v>
      </c>
      <c r="L133" s="236"/>
      <c r="M133" s="237"/>
      <c r="N133" s="238" t="s">
        <v>44</v>
      </c>
      <c r="Q133" s="216">
        <v>0.001</v>
      </c>
      <c r="R133" s="216">
        <f>$Q$133*$H$133</f>
        <v>0.023153</v>
      </c>
      <c r="S133" s="216">
        <v>0</v>
      </c>
      <c r="T133" s="217">
        <f>$S$133*$H$133</f>
        <v>0</v>
      </c>
      <c r="AR133" s="136" t="s">
        <v>173</v>
      </c>
      <c r="AT133" s="136" t="s">
        <v>220</v>
      </c>
      <c r="AU133" s="136" t="s">
        <v>82</v>
      </c>
      <c r="AY133" s="140" t="s">
        <v>127</v>
      </c>
      <c r="BE133" s="218">
        <f>IF($N$133="základní",$J$133,0)</f>
        <v>0</v>
      </c>
      <c r="BF133" s="218">
        <f>IF($N$133="snížená",$J$133,0)</f>
        <v>0</v>
      </c>
      <c r="BG133" s="218">
        <f>IF($N$133="zákl. přenesená",$J$133,0)</f>
        <v>0</v>
      </c>
      <c r="BH133" s="218">
        <f>IF($N$133="sníž. přenesená",$J$133,0)</f>
        <v>0</v>
      </c>
      <c r="BI133" s="218">
        <f>IF($N$133="nulová",$J$133,0)</f>
        <v>0</v>
      </c>
      <c r="BJ133" s="136" t="s">
        <v>22</v>
      </c>
      <c r="BK133" s="218">
        <f>ROUND($I$133*$H$133,2)</f>
        <v>0</v>
      </c>
      <c r="BL133" s="136" t="s">
        <v>134</v>
      </c>
      <c r="BM133" s="136" t="s">
        <v>224</v>
      </c>
    </row>
    <row r="134" spans="2:47" s="140" customFormat="1" ht="16.5" customHeight="1">
      <c r="B134" s="141"/>
      <c r="D134" s="219" t="s">
        <v>136</v>
      </c>
      <c r="F134" s="220" t="s">
        <v>225</v>
      </c>
      <c r="I134" s="254"/>
      <c r="L134" s="141"/>
      <c r="M134" s="221"/>
      <c r="T134" s="222"/>
      <c r="AT134" s="140" t="s">
        <v>136</v>
      </c>
      <c r="AU134" s="140" t="s">
        <v>82</v>
      </c>
    </row>
    <row r="135" spans="2:51" s="140" customFormat="1" ht="15.75" customHeight="1">
      <c r="B135" s="223"/>
      <c r="D135" s="224" t="s">
        <v>143</v>
      </c>
      <c r="F135" s="226" t="s">
        <v>226</v>
      </c>
      <c r="H135" s="227">
        <v>23.153</v>
      </c>
      <c r="I135" s="254"/>
      <c r="L135" s="223"/>
      <c r="M135" s="228"/>
      <c r="T135" s="229"/>
      <c r="AT135" s="225" t="s">
        <v>143</v>
      </c>
      <c r="AU135" s="225" t="s">
        <v>82</v>
      </c>
      <c r="AV135" s="225" t="s">
        <v>82</v>
      </c>
      <c r="AW135" s="225" t="s">
        <v>73</v>
      </c>
      <c r="AX135" s="225" t="s">
        <v>22</v>
      </c>
      <c r="AY135" s="225" t="s">
        <v>127</v>
      </c>
    </row>
    <row r="136" spans="2:65" s="140" customFormat="1" ht="15.75" customHeight="1">
      <c r="B136" s="141"/>
      <c r="C136" s="208" t="s">
        <v>227</v>
      </c>
      <c r="D136" s="208" t="s">
        <v>129</v>
      </c>
      <c r="E136" s="209" t="s">
        <v>228</v>
      </c>
      <c r="F136" s="210" t="s">
        <v>229</v>
      </c>
      <c r="G136" s="211" t="s">
        <v>132</v>
      </c>
      <c r="H136" s="212">
        <v>470</v>
      </c>
      <c r="I136" s="253"/>
      <c r="J136" s="213">
        <f>ROUND($I$136*$H$136,2)</f>
        <v>0</v>
      </c>
      <c r="K136" s="210" t="s">
        <v>133</v>
      </c>
      <c r="L136" s="141"/>
      <c r="M136" s="214"/>
      <c r="N136" s="215" t="s">
        <v>44</v>
      </c>
      <c r="Q136" s="216">
        <v>0</v>
      </c>
      <c r="R136" s="216">
        <f>$Q$136*$H$136</f>
        <v>0</v>
      </c>
      <c r="S136" s="216">
        <v>0</v>
      </c>
      <c r="T136" s="217">
        <f>$S$136*$H$136</f>
        <v>0</v>
      </c>
      <c r="AR136" s="136" t="s">
        <v>134</v>
      </c>
      <c r="AT136" s="136" t="s">
        <v>129</v>
      </c>
      <c r="AU136" s="136" t="s">
        <v>82</v>
      </c>
      <c r="AY136" s="140" t="s">
        <v>127</v>
      </c>
      <c r="BE136" s="218">
        <f>IF($N$136="základní",$J$136,0)</f>
        <v>0</v>
      </c>
      <c r="BF136" s="218">
        <f>IF($N$136="snížená",$J$136,0)</f>
        <v>0</v>
      </c>
      <c r="BG136" s="218">
        <f>IF($N$136="zákl. přenesená",$J$136,0)</f>
        <v>0</v>
      </c>
      <c r="BH136" s="218">
        <f>IF($N$136="sníž. přenesená",$J$136,0)</f>
        <v>0</v>
      </c>
      <c r="BI136" s="218">
        <f>IF($N$136="nulová",$J$136,0)</f>
        <v>0</v>
      </c>
      <c r="BJ136" s="136" t="s">
        <v>22</v>
      </c>
      <c r="BK136" s="218">
        <f>ROUND($I$136*$H$136,2)</f>
        <v>0</v>
      </c>
      <c r="BL136" s="136" t="s">
        <v>134</v>
      </c>
      <c r="BM136" s="136" t="s">
        <v>230</v>
      </c>
    </row>
    <row r="137" spans="2:47" s="140" customFormat="1" ht="16.5" customHeight="1">
      <c r="B137" s="141"/>
      <c r="D137" s="219" t="s">
        <v>136</v>
      </c>
      <c r="F137" s="220" t="s">
        <v>231</v>
      </c>
      <c r="I137" s="254"/>
      <c r="L137" s="141"/>
      <c r="M137" s="221"/>
      <c r="T137" s="222"/>
      <c r="AT137" s="140" t="s">
        <v>136</v>
      </c>
      <c r="AU137" s="140" t="s">
        <v>82</v>
      </c>
    </row>
    <row r="138" spans="2:51" s="140" customFormat="1" ht="15.75" customHeight="1">
      <c r="B138" s="223"/>
      <c r="D138" s="224" t="s">
        <v>143</v>
      </c>
      <c r="E138" s="225"/>
      <c r="F138" s="226" t="s">
        <v>232</v>
      </c>
      <c r="H138" s="227">
        <v>470</v>
      </c>
      <c r="I138" s="254"/>
      <c r="L138" s="223"/>
      <c r="M138" s="228"/>
      <c r="T138" s="229"/>
      <c r="AT138" s="225" t="s">
        <v>143</v>
      </c>
      <c r="AU138" s="225" t="s">
        <v>82</v>
      </c>
      <c r="AV138" s="225" t="s">
        <v>82</v>
      </c>
      <c r="AW138" s="225" t="s">
        <v>100</v>
      </c>
      <c r="AX138" s="225" t="s">
        <v>73</v>
      </c>
      <c r="AY138" s="225" t="s">
        <v>127</v>
      </c>
    </row>
    <row r="139" spans="2:63" s="197" customFormat="1" ht="30.75" customHeight="1">
      <c r="B139" s="198"/>
      <c r="D139" s="199" t="s">
        <v>72</v>
      </c>
      <c r="E139" s="206" t="s">
        <v>82</v>
      </c>
      <c r="F139" s="206" t="s">
        <v>233</v>
      </c>
      <c r="I139" s="256"/>
      <c r="J139" s="207">
        <f>$BK$139</f>
        <v>0</v>
      </c>
      <c r="L139" s="198"/>
      <c r="M139" s="202"/>
      <c r="P139" s="203">
        <f>SUM($P$140:$P$142)</f>
        <v>0</v>
      </c>
      <c r="R139" s="203">
        <f>SUM($R$140:$R$142)</f>
        <v>121.83278248799999</v>
      </c>
      <c r="T139" s="204">
        <f>SUM($T$140:$T$142)</f>
        <v>0</v>
      </c>
      <c r="AR139" s="199" t="s">
        <v>22</v>
      </c>
      <c r="AT139" s="199" t="s">
        <v>72</v>
      </c>
      <c r="AU139" s="199" t="s">
        <v>22</v>
      </c>
      <c r="AY139" s="199" t="s">
        <v>127</v>
      </c>
      <c r="BK139" s="205">
        <f>SUM($BK$140:$BK$142)</f>
        <v>0</v>
      </c>
    </row>
    <row r="140" spans="2:65" s="140" customFormat="1" ht="15.75" customHeight="1">
      <c r="B140" s="141"/>
      <c r="C140" s="208" t="s">
        <v>234</v>
      </c>
      <c r="D140" s="208" t="s">
        <v>129</v>
      </c>
      <c r="E140" s="209" t="s">
        <v>235</v>
      </c>
      <c r="F140" s="210" t="s">
        <v>236</v>
      </c>
      <c r="G140" s="211" t="s">
        <v>164</v>
      </c>
      <c r="H140" s="212">
        <v>48.042</v>
      </c>
      <c r="I140" s="253"/>
      <c r="J140" s="213">
        <f>ROUND($I$140*$H$140,2)</f>
        <v>0</v>
      </c>
      <c r="K140" s="210" t="s">
        <v>133</v>
      </c>
      <c r="L140" s="141"/>
      <c r="M140" s="214"/>
      <c r="N140" s="215" t="s">
        <v>44</v>
      </c>
      <c r="Q140" s="216">
        <v>2.535964</v>
      </c>
      <c r="R140" s="216">
        <f>$Q$140*$H$140</f>
        <v>121.83278248799999</v>
      </c>
      <c r="S140" s="216">
        <v>0</v>
      </c>
      <c r="T140" s="217">
        <f>$S$140*$H$140</f>
        <v>0</v>
      </c>
      <c r="AR140" s="136" t="s">
        <v>134</v>
      </c>
      <c r="AT140" s="136" t="s">
        <v>129</v>
      </c>
      <c r="AU140" s="136" t="s">
        <v>82</v>
      </c>
      <c r="AY140" s="140" t="s">
        <v>127</v>
      </c>
      <c r="BE140" s="218">
        <f>IF($N$140="základní",$J$140,0)</f>
        <v>0</v>
      </c>
      <c r="BF140" s="218">
        <f>IF($N$140="snížená",$J$140,0)</f>
        <v>0</v>
      </c>
      <c r="BG140" s="218">
        <f>IF($N$140="zákl. přenesená",$J$140,0)</f>
        <v>0</v>
      </c>
      <c r="BH140" s="218">
        <f>IF($N$140="sníž. přenesená",$J$140,0)</f>
        <v>0</v>
      </c>
      <c r="BI140" s="218">
        <f>IF($N$140="nulová",$J$140,0)</f>
        <v>0</v>
      </c>
      <c r="BJ140" s="136" t="s">
        <v>22</v>
      </c>
      <c r="BK140" s="218">
        <f>ROUND($I$140*$H$140,2)</f>
        <v>0</v>
      </c>
      <c r="BL140" s="136" t="s">
        <v>134</v>
      </c>
      <c r="BM140" s="136" t="s">
        <v>237</v>
      </c>
    </row>
    <row r="141" spans="2:47" s="140" customFormat="1" ht="16.5" customHeight="1">
      <c r="B141" s="141"/>
      <c r="D141" s="219" t="s">
        <v>136</v>
      </c>
      <c r="F141" s="220" t="s">
        <v>238</v>
      </c>
      <c r="I141" s="254"/>
      <c r="L141" s="141"/>
      <c r="M141" s="221"/>
      <c r="T141" s="222"/>
      <c r="AT141" s="140" t="s">
        <v>136</v>
      </c>
      <c r="AU141" s="140" t="s">
        <v>82</v>
      </c>
    </row>
    <row r="142" spans="2:51" s="140" customFormat="1" ht="15.75" customHeight="1">
      <c r="B142" s="223"/>
      <c r="D142" s="224" t="s">
        <v>143</v>
      </c>
      <c r="E142" s="225"/>
      <c r="F142" s="226" t="s">
        <v>239</v>
      </c>
      <c r="H142" s="227">
        <v>48.042</v>
      </c>
      <c r="I142" s="254"/>
      <c r="L142" s="223"/>
      <c r="M142" s="228"/>
      <c r="T142" s="229"/>
      <c r="AT142" s="225" t="s">
        <v>143</v>
      </c>
      <c r="AU142" s="225" t="s">
        <v>82</v>
      </c>
      <c r="AV142" s="225" t="s">
        <v>82</v>
      </c>
      <c r="AW142" s="225" t="s">
        <v>100</v>
      </c>
      <c r="AX142" s="225" t="s">
        <v>73</v>
      </c>
      <c r="AY142" s="225" t="s">
        <v>127</v>
      </c>
    </row>
    <row r="143" spans="2:63" s="197" customFormat="1" ht="30.75" customHeight="1">
      <c r="B143" s="198"/>
      <c r="D143" s="199" t="s">
        <v>72</v>
      </c>
      <c r="E143" s="206" t="s">
        <v>134</v>
      </c>
      <c r="F143" s="206" t="s">
        <v>240</v>
      </c>
      <c r="I143" s="256"/>
      <c r="J143" s="207">
        <f>$BK$143</f>
        <v>0</v>
      </c>
      <c r="L143" s="198"/>
      <c r="M143" s="202"/>
      <c r="P143" s="203">
        <f>SUM($P$144:$P$150)</f>
        <v>0</v>
      </c>
      <c r="R143" s="203">
        <f>SUM($R$144:$R$150)</f>
        <v>17.016479999999998</v>
      </c>
      <c r="T143" s="204">
        <f>SUM($T$144:$T$150)</f>
        <v>0</v>
      </c>
      <c r="AR143" s="199" t="s">
        <v>22</v>
      </c>
      <c r="AT143" s="199" t="s">
        <v>72</v>
      </c>
      <c r="AU143" s="199" t="s">
        <v>22</v>
      </c>
      <c r="AY143" s="199" t="s">
        <v>127</v>
      </c>
      <c r="BK143" s="205">
        <f>SUM($BK$144:$BK$150)</f>
        <v>0</v>
      </c>
    </row>
    <row r="144" spans="2:65" s="140" customFormat="1" ht="15.75" customHeight="1">
      <c r="B144" s="141"/>
      <c r="C144" s="208" t="s">
        <v>241</v>
      </c>
      <c r="D144" s="208" t="s">
        <v>129</v>
      </c>
      <c r="E144" s="209" t="s">
        <v>242</v>
      </c>
      <c r="F144" s="210" t="s">
        <v>243</v>
      </c>
      <c r="G144" s="211" t="s">
        <v>132</v>
      </c>
      <c r="H144" s="212">
        <v>720</v>
      </c>
      <c r="I144" s="253"/>
      <c r="J144" s="213">
        <f>ROUND($I$144*$H$144,2)</f>
        <v>0</v>
      </c>
      <c r="K144" s="210" t="s">
        <v>133</v>
      </c>
      <c r="L144" s="141"/>
      <c r="M144" s="214"/>
      <c r="N144" s="215" t="s">
        <v>44</v>
      </c>
      <c r="Q144" s="216">
        <v>0.023634</v>
      </c>
      <c r="R144" s="216">
        <f>$Q$144*$H$144</f>
        <v>17.016479999999998</v>
      </c>
      <c r="S144" s="216">
        <v>0</v>
      </c>
      <c r="T144" s="217">
        <f>$S$144*$H$144</f>
        <v>0</v>
      </c>
      <c r="AR144" s="136" t="s">
        <v>134</v>
      </c>
      <c r="AT144" s="136" t="s">
        <v>129</v>
      </c>
      <c r="AU144" s="136" t="s">
        <v>82</v>
      </c>
      <c r="AY144" s="140" t="s">
        <v>127</v>
      </c>
      <c r="BE144" s="218">
        <f>IF($N$144="základní",$J$144,0)</f>
        <v>0</v>
      </c>
      <c r="BF144" s="218">
        <f>IF($N$144="snížená",$J$144,0)</f>
        <v>0</v>
      </c>
      <c r="BG144" s="218">
        <f>IF($N$144="zákl. přenesená",$J$144,0)</f>
        <v>0</v>
      </c>
      <c r="BH144" s="218">
        <f>IF($N$144="sníž. přenesená",$J$144,0)</f>
        <v>0</v>
      </c>
      <c r="BI144" s="218">
        <f>IF($N$144="nulová",$J$144,0)</f>
        <v>0</v>
      </c>
      <c r="BJ144" s="136" t="s">
        <v>22</v>
      </c>
      <c r="BK144" s="218">
        <f>ROUND($I$144*$H$144,2)</f>
        <v>0</v>
      </c>
      <c r="BL144" s="136" t="s">
        <v>134</v>
      </c>
      <c r="BM144" s="136" t="s">
        <v>244</v>
      </c>
    </row>
    <row r="145" spans="2:47" s="140" customFormat="1" ht="27" customHeight="1">
      <c r="B145" s="141"/>
      <c r="D145" s="219" t="s">
        <v>136</v>
      </c>
      <c r="F145" s="220" t="s">
        <v>245</v>
      </c>
      <c r="I145" s="254"/>
      <c r="L145" s="141"/>
      <c r="M145" s="221"/>
      <c r="T145" s="222"/>
      <c r="AT145" s="140" t="s">
        <v>136</v>
      </c>
      <c r="AU145" s="140" t="s">
        <v>82</v>
      </c>
    </row>
    <row r="146" spans="2:51" s="140" customFormat="1" ht="15.75" customHeight="1">
      <c r="B146" s="239"/>
      <c r="D146" s="224" t="s">
        <v>143</v>
      </c>
      <c r="E146" s="240"/>
      <c r="F146" s="241" t="s">
        <v>246</v>
      </c>
      <c r="H146" s="240"/>
      <c r="I146" s="254"/>
      <c r="L146" s="239"/>
      <c r="M146" s="242"/>
      <c r="T146" s="243"/>
      <c r="AT146" s="240" t="s">
        <v>143</v>
      </c>
      <c r="AU146" s="240" t="s">
        <v>82</v>
      </c>
      <c r="AV146" s="240" t="s">
        <v>22</v>
      </c>
      <c r="AW146" s="240" t="s">
        <v>100</v>
      </c>
      <c r="AX146" s="240" t="s">
        <v>73</v>
      </c>
      <c r="AY146" s="240" t="s">
        <v>127</v>
      </c>
    </row>
    <row r="147" spans="2:51" s="140" customFormat="1" ht="15.75" customHeight="1">
      <c r="B147" s="223"/>
      <c r="D147" s="224" t="s">
        <v>143</v>
      </c>
      <c r="E147" s="225"/>
      <c r="F147" s="226" t="s">
        <v>247</v>
      </c>
      <c r="H147" s="227">
        <v>93</v>
      </c>
      <c r="I147" s="254"/>
      <c r="L147" s="223"/>
      <c r="M147" s="228"/>
      <c r="T147" s="229"/>
      <c r="AT147" s="225" t="s">
        <v>143</v>
      </c>
      <c r="AU147" s="225" t="s">
        <v>82</v>
      </c>
      <c r="AV147" s="225" t="s">
        <v>82</v>
      </c>
      <c r="AW147" s="225" t="s">
        <v>100</v>
      </c>
      <c r="AX147" s="225" t="s">
        <v>73</v>
      </c>
      <c r="AY147" s="225" t="s">
        <v>127</v>
      </c>
    </row>
    <row r="148" spans="2:51" s="140" customFormat="1" ht="15.75" customHeight="1">
      <c r="B148" s="223"/>
      <c r="D148" s="224" t="s">
        <v>143</v>
      </c>
      <c r="E148" s="225"/>
      <c r="F148" s="226" t="s">
        <v>248</v>
      </c>
      <c r="H148" s="227">
        <v>51</v>
      </c>
      <c r="I148" s="254"/>
      <c r="L148" s="223"/>
      <c r="M148" s="228"/>
      <c r="T148" s="229"/>
      <c r="AT148" s="225" t="s">
        <v>143</v>
      </c>
      <c r="AU148" s="225" t="s">
        <v>82</v>
      </c>
      <c r="AV148" s="225" t="s">
        <v>82</v>
      </c>
      <c r="AW148" s="225" t="s">
        <v>100</v>
      </c>
      <c r="AX148" s="225" t="s">
        <v>73</v>
      </c>
      <c r="AY148" s="225" t="s">
        <v>127</v>
      </c>
    </row>
    <row r="149" spans="2:51" s="140" customFormat="1" ht="15.75" customHeight="1">
      <c r="B149" s="244"/>
      <c r="D149" s="224" t="s">
        <v>143</v>
      </c>
      <c r="E149" s="245"/>
      <c r="F149" s="246" t="s">
        <v>249</v>
      </c>
      <c r="H149" s="247">
        <v>144</v>
      </c>
      <c r="I149" s="254"/>
      <c r="L149" s="244"/>
      <c r="M149" s="248"/>
      <c r="T149" s="249"/>
      <c r="AT149" s="245" t="s">
        <v>143</v>
      </c>
      <c r="AU149" s="245" t="s">
        <v>82</v>
      </c>
      <c r="AV149" s="245" t="s">
        <v>134</v>
      </c>
      <c r="AW149" s="245" t="s">
        <v>100</v>
      </c>
      <c r="AX149" s="245" t="s">
        <v>22</v>
      </c>
      <c r="AY149" s="245" t="s">
        <v>127</v>
      </c>
    </row>
    <row r="150" spans="2:51" s="140" customFormat="1" ht="15.75" customHeight="1">
      <c r="B150" s="223"/>
      <c r="D150" s="224" t="s">
        <v>143</v>
      </c>
      <c r="F150" s="226" t="s">
        <v>250</v>
      </c>
      <c r="H150" s="227">
        <v>720</v>
      </c>
      <c r="I150" s="254"/>
      <c r="L150" s="223"/>
      <c r="M150" s="228"/>
      <c r="T150" s="229"/>
      <c r="AT150" s="225" t="s">
        <v>143</v>
      </c>
      <c r="AU150" s="225" t="s">
        <v>82</v>
      </c>
      <c r="AV150" s="225" t="s">
        <v>82</v>
      </c>
      <c r="AW150" s="225" t="s">
        <v>73</v>
      </c>
      <c r="AX150" s="225" t="s">
        <v>22</v>
      </c>
      <c r="AY150" s="225" t="s">
        <v>127</v>
      </c>
    </row>
    <row r="151" spans="2:63" s="197" customFormat="1" ht="30.75" customHeight="1">
      <c r="B151" s="198"/>
      <c r="D151" s="199" t="s">
        <v>72</v>
      </c>
      <c r="E151" s="206" t="s">
        <v>155</v>
      </c>
      <c r="F151" s="206" t="s">
        <v>251</v>
      </c>
      <c r="I151" s="256"/>
      <c r="J151" s="207">
        <f>$BK$151</f>
        <v>0</v>
      </c>
      <c r="L151" s="198"/>
      <c r="M151" s="202"/>
      <c r="P151" s="203">
        <f>SUM($P$152:$P$204)</f>
        <v>0</v>
      </c>
      <c r="R151" s="203">
        <f>SUM($R$152:$R$204)</f>
        <v>124.8973</v>
      </c>
      <c r="T151" s="204">
        <f>SUM($T$152:$T$204)</f>
        <v>0</v>
      </c>
      <c r="AR151" s="199" t="s">
        <v>22</v>
      </c>
      <c r="AT151" s="199" t="s">
        <v>72</v>
      </c>
      <c r="AU151" s="199" t="s">
        <v>22</v>
      </c>
      <c r="AY151" s="199" t="s">
        <v>127</v>
      </c>
      <c r="BK151" s="205">
        <f>SUM($BK$152:$BK$204)</f>
        <v>0</v>
      </c>
    </row>
    <row r="152" spans="2:65" s="140" customFormat="1" ht="15.75" customHeight="1">
      <c r="B152" s="141"/>
      <c r="C152" s="208" t="s">
        <v>8</v>
      </c>
      <c r="D152" s="208" t="s">
        <v>129</v>
      </c>
      <c r="E152" s="209" t="s">
        <v>252</v>
      </c>
      <c r="F152" s="210" t="s">
        <v>253</v>
      </c>
      <c r="G152" s="211" t="s">
        <v>132</v>
      </c>
      <c r="H152" s="212">
        <v>470</v>
      </c>
      <c r="I152" s="253"/>
      <c r="J152" s="213">
        <f>ROUND($I$152*$H$152,2)</f>
        <v>0</v>
      </c>
      <c r="K152" s="210" t="s">
        <v>133</v>
      </c>
      <c r="L152" s="141"/>
      <c r="M152" s="214"/>
      <c r="N152" s="215" t="s">
        <v>44</v>
      </c>
      <c r="Q152" s="216">
        <v>0</v>
      </c>
      <c r="R152" s="216">
        <f>$Q$152*$H$152</f>
        <v>0</v>
      </c>
      <c r="S152" s="216">
        <v>0</v>
      </c>
      <c r="T152" s="217">
        <f>$S$152*$H$152</f>
        <v>0</v>
      </c>
      <c r="AR152" s="136" t="s">
        <v>134</v>
      </c>
      <c r="AT152" s="136" t="s">
        <v>129</v>
      </c>
      <c r="AU152" s="136" t="s">
        <v>82</v>
      </c>
      <c r="AY152" s="140" t="s">
        <v>127</v>
      </c>
      <c r="BE152" s="218">
        <f>IF($N$152="základní",$J$152,0)</f>
        <v>0</v>
      </c>
      <c r="BF152" s="218">
        <f>IF($N$152="snížená",$J$152,0)</f>
        <v>0</v>
      </c>
      <c r="BG152" s="218">
        <f>IF($N$152="zákl. přenesená",$J$152,0)</f>
        <v>0</v>
      </c>
      <c r="BH152" s="218">
        <f>IF($N$152="sníž. přenesená",$J$152,0)</f>
        <v>0</v>
      </c>
      <c r="BI152" s="218">
        <f>IF($N$152="nulová",$J$152,0)</f>
        <v>0</v>
      </c>
      <c r="BJ152" s="136" t="s">
        <v>22</v>
      </c>
      <c r="BK152" s="218">
        <f>ROUND($I$152*$H$152,2)</f>
        <v>0</v>
      </c>
      <c r="BL152" s="136" t="s">
        <v>134</v>
      </c>
      <c r="BM152" s="136" t="s">
        <v>254</v>
      </c>
    </row>
    <row r="153" spans="2:47" s="140" customFormat="1" ht="38.25" customHeight="1">
      <c r="B153" s="141"/>
      <c r="D153" s="219" t="s">
        <v>136</v>
      </c>
      <c r="F153" s="220" t="s">
        <v>255</v>
      </c>
      <c r="I153" s="254"/>
      <c r="L153" s="141"/>
      <c r="M153" s="221"/>
      <c r="T153" s="222"/>
      <c r="AT153" s="140" t="s">
        <v>136</v>
      </c>
      <c r="AU153" s="140" t="s">
        <v>82</v>
      </c>
    </row>
    <row r="154" spans="2:65" s="140" customFormat="1" ht="15.75" customHeight="1">
      <c r="B154" s="141"/>
      <c r="C154" s="230" t="s">
        <v>256</v>
      </c>
      <c r="D154" s="230" t="s">
        <v>220</v>
      </c>
      <c r="E154" s="231" t="s">
        <v>257</v>
      </c>
      <c r="F154" s="232" t="s">
        <v>258</v>
      </c>
      <c r="G154" s="233" t="s">
        <v>259</v>
      </c>
      <c r="H154" s="234">
        <v>12.455</v>
      </c>
      <c r="I154" s="255"/>
      <c r="J154" s="235">
        <f>ROUND($I$154*$H$154,2)</f>
        <v>0</v>
      </c>
      <c r="K154" s="232" t="s">
        <v>133</v>
      </c>
      <c r="L154" s="236"/>
      <c r="M154" s="237"/>
      <c r="N154" s="238" t="s">
        <v>44</v>
      </c>
      <c r="Q154" s="216">
        <v>0</v>
      </c>
      <c r="R154" s="216">
        <f>$Q$154*$H$154</f>
        <v>0</v>
      </c>
      <c r="S154" s="216">
        <v>0</v>
      </c>
      <c r="T154" s="217">
        <f>$S$154*$H$154</f>
        <v>0</v>
      </c>
      <c r="AR154" s="136" t="s">
        <v>173</v>
      </c>
      <c r="AT154" s="136" t="s">
        <v>220</v>
      </c>
      <c r="AU154" s="136" t="s">
        <v>82</v>
      </c>
      <c r="AY154" s="140" t="s">
        <v>127</v>
      </c>
      <c r="BE154" s="218">
        <f>IF($N$154="základní",$J$154,0)</f>
        <v>0</v>
      </c>
      <c r="BF154" s="218">
        <f>IF($N$154="snížená",$J$154,0)</f>
        <v>0</v>
      </c>
      <c r="BG154" s="218">
        <f>IF($N$154="zákl. přenesená",$J$154,0)</f>
        <v>0</v>
      </c>
      <c r="BH154" s="218">
        <f>IF($N$154="sníž. přenesená",$J$154,0)</f>
        <v>0</v>
      </c>
      <c r="BI154" s="218">
        <f>IF($N$154="nulová",$J$154,0)</f>
        <v>0</v>
      </c>
      <c r="BJ154" s="136" t="s">
        <v>22</v>
      </c>
      <c r="BK154" s="218">
        <f>ROUND($I$154*$H$154,2)</f>
        <v>0</v>
      </c>
      <c r="BL154" s="136" t="s">
        <v>134</v>
      </c>
      <c r="BM154" s="136" t="s">
        <v>260</v>
      </c>
    </row>
    <row r="155" spans="2:47" s="140" customFormat="1" ht="16.5" customHeight="1">
      <c r="B155" s="141"/>
      <c r="D155" s="219" t="s">
        <v>136</v>
      </c>
      <c r="F155" s="220" t="s">
        <v>261</v>
      </c>
      <c r="I155" s="254"/>
      <c r="L155" s="141"/>
      <c r="M155" s="221"/>
      <c r="T155" s="222"/>
      <c r="AT155" s="140" t="s">
        <v>136</v>
      </c>
      <c r="AU155" s="140" t="s">
        <v>82</v>
      </c>
    </row>
    <row r="156" spans="2:51" s="140" customFormat="1" ht="15.75" customHeight="1">
      <c r="B156" s="223"/>
      <c r="D156" s="224" t="s">
        <v>143</v>
      </c>
      <c r="E156" s="225"/>
      <c r="F156" s="226" t="s">
        <v>262</v>
      </c>
      <c r="H156" s="227">
        <v>12.455</v>
      </c>
      <c r="I156" s="254"/>
      <c r="L156" s="223"/>
      <c r="M156" s="228"/>
      <c r="T156" s="229"/>
      <c r="AT156" s="225" t="s">
        <v>143</v>
      </c>
      <c r="AU156" s="225" t="s">
        <v>82</v>
      </c>
      <c r="AV156" s="225" t="s">
        <v>82</v>
      </c>
      <c r="AW156" s="225" t="s">
        <v>100</v>
      </c>
      <c r="AX156" s="225" t="s">
        <v>73</v>
      </c>
      <c r="AY156" s="225" t="s">
        <v>127</v>
      </c>
    </row>
    <row r="157" spans="2:65" s="140" customFormat="1" ht="15.75" customHeight="1">
      <c r="B157" s="141"/>
      <c r="C157" s="208" t="s">
        <v>263</v>
      </c>
      <c r="D157" s="208" t="s">
        <v>129</v>
      </c>
      <c r="E157" s="209" t="s">
        <v>264</v>
      </c>
      <c r="F157" s="210" t="s">
        <v>265</v>
      </c>
      <c r="G157" s="211" t="s">
        <v>132</v>
      </c>
      <c r="H157" s="212">
        <v>400</v>
      </c>
      <c r="I157" s="253"/>
      <c r="J157" s="213">
        <f>ROUND($I$157*$H$157,2)</f>
        <v>0</v>
      </c>
      <c r="K157" s="210" t="s">
        <v>133</v>
      </c>
      <c r="L157" s="141"/>
      <c r="M157" s="214"/>
      <c r="N157" s="215" t="s">
        <v>44</v>
      </c>
      <c r="Q157" s="216">
        <v>0</v>
      </c>
      <c r="R157" s="216">
        <f>$Q$157*$H$157</f>
        <v>0</v>
      </c>
      <c r="S157" s="216">
        <v>0</v>
      </c>
      <c r="T157" s="217">
        <f>$S$157*$H$157</f>
        <v>0</v>
      </c>
      <c r="AR157" s="136" t="s">
        <v>134</v>
      </c>
      <c r="AT157" s="136" t="s">
        <v>129</v>
      </c>
      <c r="AU157" s="136" t="s">
        <v>82</v>
      </c>
      <c r="AY157" s="140" t="s">
        <v>127</v>
      </c>
      <c r="BE157" s="218">
        <f>IF($N$157="základní",$J$157,0)</f>
        <v>0</v>
      </c>
      <c r="BF157" s="218">
        <f>IF($N$157="snížená",$J$157,0)</f>
        <v>0</v>
      </c>
      <c r="BG157" s="218">
        <f>IF($N$157="zákl. přenesená",$J$157,0)</f>
        <v>0</v>
      </c>
      <c r="BH157" s="218">
        <f>IF($N$157="sníž. přenesená",$J$157,0)</f>
        <v>0</v>
      </c>
      <c r="BI157" s="218">
        <f>IF($N$157="nulová",$J$157,0)</f>
        <v>0</v>
      </c>
      <c r="BJ157" s="136" t="s">
        <v>22</v>
      </c>
      <c r="BK157" s="218">
        <f>ROUND($I$157*$H$157,2)</f>
        <v>0</v>
      </c>
      <c r="BL157" s="136" t="s">
        <v>134</v>
      </c>
      <c r="BM157" s="136" t="s">
        <v>266</v>
      </c>
    </row>
    <row r="158" spans="2:47" s="140" customFormat="1" ht="16.5" customHeight="1">
      <c r="B158" s="141"/>
      <c r="D158" s="219" t="s">
        <v>136</v>
      </c>
      <c r="F158" s="220" t="s">
        <v>267</v>
      </c>
      <c r="I158" s="254"/>
      <c r="L158" s="141"/>
      <c r="M158" s="221"/>
      <c r="T158" s="222"/>
      <c r="AT158" s="140" t="s">
        <v>136</v>
      </c>
      <c r="AU158" s="140" t="s">
        <v>82</v>
      </c>
    </row>
    <row r="159" spans="2:51" s="140" customFormat="1" ht="15.75" customHeight="1">
      <c r="B159" s="239"/>
      <c r="D159" s="224" t="s">
        <v>143</v>
      </c>
      <c r="E159" s="240"/>
      <c r="F159" s="241" t="s">
        <v>246</v>
      </c>
      <c r="H159" s="240"/>
      <c r="I159" s="254"/>
      <c r="L159" s="239"/>
      <c r="M159" s="242"/>
      <c r="T159" s="243"/>
      <c r="AT159" s="240" t="s">
        <v>143</v>
      </c>
      <c r="AU159" s="240" t="s">
        <v>82</v>
      </c>
      <c r="AV159" s="240" t="s">
        <v>22</v>
      </c>
      <c r="AW159" s="240" t="s">
        <v>100</v>
      </c>
      <c r="AX159" s="240" t="s">
        <v>73</v>
      </c>
      <c r="AY159" s="240" t="s">
        <v>127</v>
      </c>
    </row>
    <row r="160" spans="2:51" s="140" customFormat="1" ht="15.75" customHeight="1">
      <c r="B160" s="223"/>
      <c r="D160" s="224" t="s">
        <v>143</v>
      </c>
      <c r="E160" s="225"/>
      <c r="F160" s="226" t="s">
        <v>268</v>
      </c>
      <c r="H160" s="227">
        <v>400</v>
      </c>
      <c r="I160" s="254"/>
      <c r="L160" s="223"/>
      <c r="M160" s="228"/>
      <c r="T160" s="229"/>
      <c r="AT160" s="225" t="s">
        <v>143</v>
      </c>
      <c r="AU160" s="225" t="s">
        <v>82</v>
      </c>
      <c r="AV160" s="225" t="s">
        <v>82</v>
      </c>
      <c r="AW160" s="225" t="s">
        <v>100</v>
      </c>
      <c r="AX160" s="225" t="s">
        <v>22</v>
      </c>
      <c r="AY160" s="225" t="s">
        <v>127</v>
      </c>
    </row>
    <row r="161" spans="2:65" s="140" customFormat="1" ht="15.75" customHeight="1">
      <c r="B161" s="141"/>
      <c r="C161" s="208" t="s">
        <v>269</v>
      </c>
      <c r="D161" s="208" t="s">
        <v>129</v>
      </c>
      <c r="E161" s="209" t="s">
        <v>270</v>
      </c>
      <c r="F161" s="210" t="s">
        <v>271</v>
      </c>
      <c r="G161" s="211" t="s">
        <v>132</v>
      </c>
      <c r="H161" s="212">
        <v>86</v>
      </c>
      <c r="I161" s="253"/>
      <c r="J161" s="213">
        <f>ROUND($I$161*$H$161,2)</f>
        <v>0</v>
      </c>
      <c r="K161" s="210" t="s">
        <v>133</v>
      </c>
      <c r="L161" s="141"/>
      <c r="M161" s="214"/>
      <c r="N161" s="215" t="s">
        <v>44</v>
      </c>
      <c r="Q161" s="216">
        <v>0</v>
      </c>
      <c r="R161" s="216">
        <f>$Q$161*$H$161</f>
        <v>0</v>
      </c>
      <c r="S161" s="216">
        <v>0</v>
      </c>
      <c r="T161" s="217">
        <f>$S$161*$H$161</f>
        <v>0</v>
      </c>
      <c r="AR161" s="136" t="s">
        <v>134</v>
      </c>
      <c r="AT161" s="136" t="s">
        <v>129</v>
      </c>
      <c r="AU161" s="136" t="s">
        <v>82</v>
      </c>
      <c r="AY161" s="140" t="s">
        <v>127</v>
      </c>
      <c r="BE161" s="218">
        <f>IF($N$161="základní",$J$161,0)</f>
        <v>0</v>
      </c>
      <c r="BF161" s="218">
        <f>IF($N$161="snížená",$J$161,0)</f>
        <v>0</v>
      </c>
      <c r="BG161" s="218">
        <f>IF($N$161="zákl. přenesená",$J$161,0)</f>
        <v>0</v>
      </c>
      <c r="BH161" s="218">
        <f>IF($N$161="sníž. přenesená",$J$161,0)</f>
        <v>0</v>
      </c>
      <c r="BI161" s="218">
        <f>IF($N$161="nulová",$J$161,0)</f>
        <v>0</v>
      </c>
      <c r="BJ161" s="136" t="s">
        <v>22</v>
      </c>
      <c r="BK161" s="218">
        <f>ROUND($I$161*$H$161,2)</f>
        <v>0</v>
      </c>
      <c r="BL161" s="136" t="s">
        <v>134</v>
      </c>
      <c r="BM161" s="136" t="s">
        <v>272</v>
      </c>
    </row>
    <row r="162" spans="2:47" s="140" customFormat="1" ht="16.5" customHeight="1">
      <c r="B162" s="141"/>
      <c r="D162" s="219" t="s">
        <v>136</v>
      </c>
      <c r="F162" s="220" t="s">
        <v>273</v>
      </c>
      <c r="I162" s="254"/>
      <c r="L162" s="141"/>
      <c r="M162" s="221"/>
      <c r="T162" s="222"/>
      <c r="AT162" s="140" t="s">
        <v>136</v>
      </c>
      <c r="AU162" s="140" t="s">
        <v>82</v>
      </c>
    </row>
    <row r="163" spans="2:51" s="140" customFormat="1" ht="15.75" customHeight="1">
      <c r="B163" s="239"/>
      <c r="D163" s="224" t="s">
        <v>143</v>
      </c>
      <c r="E163" s="240"/>
      <c r="F163" s="241" t="s">
        <v>246</v>
      </c>
      <c r="H163" s="240"/>
      <c r="I163" s="254"/>
      <c r="L163" s="239"/>
      <c r="M163" s="242"/>
      <c r="T163" s="243"/>
      <c r="AT163" s="240" t="s">
        <v>143</v>
      </c>
      <c r="AU163" s="240" t="s">
        <v>82</v>
      </c>
      <c r="AV163" s="240" t="s">
        <v>22</v>
      </c>
      <c r="AW163" s="240" t="s">
        <v>100</v>
      </c>
      <c r="AX163" s="240" t="s">
        <v>73</v>
      </c>
      <c r="AY163" s="240" t="s">
        <v>127</v>
      </c>
    </row>
    <row r="164" spans="2:51" s="140" customFormat="1" ht="15.75" customHeight="1">
      <c r="B164" s="223"/>
      <c r="D164" s="224" t="s">
        <v>143</v>
      </c>
      <c r="E164" s="225"/>
      <c r="F164" s="226" t="s">
        <v>274</v>
      </c>
      <c r="H164" s="227">
        <v>86</v>
      </c>
      <c r="I164" s="254"/>
      <c r="L164" s="223"/>
      <c r="M164" s="228"/>
      <c r="T164" s="229"/>
      <c r="AT164" s="225" t="s">
        <v>143</v>
      </c>
      <c r="AU164" s="225" t="s">
        <v>82</v>
      </c>
      <c r="AV164" s="225" t="s">
        <v>82</v>
      </c>
      <c r="AW164" s="225" t="s">
        <v>100</v>
      </c>
      <c r="AX164" s="225" t="s">
        <v>22</v>
      </c>
      <c r="AY164" s="225" t="s">
        <v>127</v>
      </c>
    </row>
    <row r="165" spans="2:65" s="140" customFormat="1" ht="15.75" customHeight="1">
      <c r="B165" s="141"/>
      <c r="C165" s="208" t="s">
        <v>275</v>
      </c>
      <c r="D165" s="208" t="s">
        <v>129</v>
      </c>
      <c r="E165" s="209" t="s">
        <v>276</v>
      </c>
      <c r="F165" s="210" t="s">
        <v>277</v>
      </c>
      <c r="G165" s="211" t="s">
        <v>132</v>
      </c>
      <c r="H165" s="212">
        <v>400</v>
      </c>
      <c r="I165" s="253"/>
      <c r="J165" s="213">
        <f>ROUND($I$165*$H$165,2)</f>
        <v>0</v>
      </c>
      <c r="K165" s="210" t="s">
        <v>133</v>
      </c>
      <c r="L165" s="141"/>
      <c r="M165" s="214"/>
      <c r="N165" s="215" t="s">
        <v>44</v>
      </c>
      <c r="Q165" s="216">
        <v>0</v>
      </c>
      <c r="R165" s="216">
        <f>$Q$165*$H$165</f>
        <v>0</v>
      </c>
      <c r="S165" s="216">
        <v>0</v>
      </c>
      <c r="T165" s="217">
        <f>$S$165*$H$165</f>
        <v>0</v>
      </c>
      <c r="AR165" s="136" t="s">
        <v>134</v>
      </c>
      <c r="AT165" s="136" t="s">
        <v>129</v>
      </c>
      <c r="AU165" s="136" t="s">
        <v>82</v>
      </c>
      <c r="AY165" s="140" t="s">
        <v>127</v>
      </c>
      <c r="BE165" s="218">
        <f>IF($N$165="základní",$J$165,0)</f>
        <v>0</v>
      </c>
      <c r="BF165" s="218">
        <f>IF($N$165="snížená",$J$165,0)</f>
        <v>0</v>
      </c>
      <c r="BG165" s="218">
        <f>IF($N$165="zákl. přenesená",$J$165,0)</f>
        <v>0</v>
      </c>
      <c r="BH165" s="218">
        <f>IF($N$165="sníž. přenesená",$J$165,0)</f>
        <v>0</v>
      </c>
      <c r="BI165" s="218">
        <f>IF($N$165="nulová",$J$165,0)</f>
        <v>0</v>
      </c>
      <c r="BJ165" s="136" t="s">
        <v>22</v>
      </c>
      <c r="BK165" s="218">
        <f>ROUND($I$165*$H$165,2)</f>
        <v>0</v>
      </c>
      <c r="BL165" s="136" t="s">
        <v>134</v>
      </c>
      <c r="BM165" s="136" t="s">
        <v>278</v>
      </c>
    </row>
    <row r="166" spans="2:47" s="140" customFormat="1" ht="16.5" customHeight="1">
      <c r="B166" s="141"/>
      <c r="D166" s="219" t="s">
        <v>136</v>
      </c>
      <c r="F166" s="220" t="s">
        <v>279</v>
      </c>
      <c r="I166" s="254"/>
      <c r="L166" s="141"/>
      <c r="M166" s="221"/>
      <c r="T166" s="222"/>
      <c r="AT166" s="140" t="s">
        <v>136</v>
      </c>
      <c r="AU166" s="140" t="s">
        <v>82</v>
      </c>
    </row>
    <row r="167" spans="2:51" s="140" customFormat="1" ht="15.75" customHeight="1">
      <c r="B167" s="239"/>
      <c r="D167" s="224" t="s">
        <v>143</v>
      </c>
      <c r="E167" s="240"/>
      <c r="F167" s="241" t="s">
        <v>246</v>
      </c>
      <c r="H167" s="240"/>
      <c r="I167" s="254"/>
      <c r="L167" s="239"/>
      <c r="M167" s="242"/>
      <c r="T167" s="243"/>
      <c r="AT167" s="240" t="s">
        <v>143</v>
      </c>
      <c r="AU167" s="240" t="s">
        <v>82</v>
      </c>
      <c r="AV167" s="240" t="s">
        <v>22</v>
      </c>
      <c r="AW167" s="240" t="s">
        <v>100</v>
      </c>
      <c r="AX167" s="240" t="s">
        <v>73</v>
      </c>
      <c r="AY167" s="240" t="s">
        <v>127</v>
      </c>
    </row>
    <row r="168" spans="2:51" s="140" customFormat="1" ht="15.75" customHeight="1">
      <c r="B168" s="223"/>
      <c r="D168" s="224" t="s">
        <v>143</v>
      </c>
      <c r="E168" s="225"/>
      <c r="F168" s="226" t="s">
        <v>268</v>
      </c>
      <c r="H168" s="227">
        <v>400</v>
      </c>
      <c r="I168" s="254"/>
      <c r="L168" s="223"/>
      <c r="M168" s="228"/>
      <c r="T168" s="229"/>
      <c r="AT168" s="225" t="s">
        <v>143</v>
      </c>
      <c r="AU168" s="225" t="s">
        <v>82</v>
      </c>
      <c r="AV168" s="225" t="s">
        <v>82</v>
      </c>
      <c r="AW168" s="225" t="s">
        <v>100</v>
      </c>
      <c r="AX168" s="225" t="s">
        <v>22</v>
      </c>
      <c r="AY168" s="225" t="s">
        <v>127</v>
      </c>
    </row>
    <row r="169" spans="2:65" s="140" customFormat="1" ht="15.75" customHeight="1">
      <c r="B169" s="141"/>
      <c r="C169" s="208" t="s">
        <v>280</v>
      </c>
      <c r="D169" s="208" t="s">
        <v>129</v>
      </c>
      <c r="E169" s="209" t="s">
        <v>281</v>
      </c>
      <c r="F169" s="210" t="s">
        <v>282</v>
      </c>
      <c r="G169" s="211" t="s">
        <v>132</v>
      </c>
      <c r="H169" s="212">
        <v>400</v>
      </c>
      <c r="I169" s="253"/>
      <c r="J169" s="213">
        <f>ROUND($I$169*$H$169,2)</f>
        <v>0</v>
      </c>
      <c r="K169" s="210" t="s">
        <v>133</v>
      </c>
      <c r="L169" s="141"/>
      <c r="M169" s="214"/>
      <c r="N169" s="215" t="s">
        <v>44</v>
      </c>
      <c r="Q169" s="216">
        <v>0</v>
      </c>
      <c r="R169" s="216">
        <f>$Q$169*$H$169</f>
        <v>0</v>
      </c>
      <c r="S169" s="216">
        <v>0</v>
      </c>
      <c r="T169" s="217">
        <f>$S$169*$H$169</f>
        <v>0</v>
      </c>
      <c r="AR169" s="136" t="s">
        <v>134</v>
      </c>
      <c r="AT169" s="136" t="s">
        <v>129</v>
      </c>
      <c r="AU169" s="136" t="s">
        <v>82</v>
      </c>
      <c r="AY169" s="140" t="s">
        <v>127</v>
      </c>
      <c r="BE169" s="218">
        <f>IF($N$169="základní",$J$169,0)</f>
        <v>0</v>
      </c>
      <c r="BF169" s="218">
        <f>IF($N$169="snížená",$J$169,0)</f>
        <v>0</v>
      </c>
      <c r="BG169" s="218">
        <f>IF($N$169="zákl. přenesená",$J$169,0)</f>
        <v>0</v>
      </c>
      <c r="BH169" s="218">
        <f>IF($N$169="sníž. přenesená",$J$169,0)</f>
        <v>0</v>
      </c>
      <c r="BI169" s="218">
        <f>IF($N$169="nulová",$J$169,0)</f>
        <v>0</v>
      </c>
      <c r="BJ169" s="136" t="s">
        <v>22</v>
      </c>
      <c r="BK169" s="218">
        <f>ROUND($I$169*$H$169,2)</f>
        <v>0</v>
      </c>
      <c r="BL169" s="136" t="s">
        <v>134</v>
      </c>
      <c r="BM169" s="136" t="s">
        <v>283</v>
      </c>
    </row>
    <row r="170" spans="2:47" s="140" customFormat="1" ht="27" customHeight="1">
      <c r="B170" s="141"/>
      <c r="D170" s="219" t="s">
        <v>136</v>
      </c>
      <c r="F170" s="220" t="s">
        <v>284</v>
      </c>
      <c r="I170" s="254"/>
      <c r="L170" s="141"/>
      <c r="M170" s="221"/>
      <c r="T170" s="222"/>
      <c r="AT170" s="140" t="s">
        <v>136</v>
      </c>
      <c r="AU170" s="140" t="s">
        <v>82</v>
      </c>
    </row>
    <row r="171" spans="2:51" s="140" customFormat="1" ht="15.75" customHeight="1">
      <c r="B171" s="239"/>
      <c r="D171" s="224" t="s">
        <v>143</v>
      </c>
      <c r="E171" s="240"/>
      <c r="F171" s="241" t="s">
        <v>246</v>
      </c>
      <c r="H171" s="240"/>
      <c r="I171" s="254"/>
      <c r="L171" s="239"/>
      <c r="M171" s="242"/>
      <c r="T171" s="243"/>
      <c r="AT171" s="240" t="s">
        <v>143</v>
      </c>
      <c r="AU171" s="240" t="s">
        <v>82</v>
      </c>
      <c r="AV171" s="240" t="s">
        <v>22</v>
      </c>
      <c r="AW171" s="240" t="s">
        <v>100</v>
      </c>
      <c r="AX171" s="240" t="s">
        <v>73</v>
      </c>
      <c r="AY171" s="240" t="s">
        <v>127</v>
      </c>
    </row>
    <row r="172" spans="2:51" s="140" customFormat="1" ht="15.75" customHeight="1">
      <c r="B172" s="223"/>
      <c r="D172" s="224" t="s">
        <v>143</v>
      </c>
      <c r="E172" s="225"/>
      <c r="F172" s="226" t="s">
        <v>268</v>
      </c>
      <c r="H172" s="227">
        <v>400</v>
      </c>
      <c r="I172" s="254"/>
      <c r="L172" s="223"/>
      <c r="M172" s="228"/>
      <c r="T172" s="229"/>
      <c r="AT172" s="225" t="s">
        <v>143</v>
      </c>
      <c r="AU172" s="225" t="s">
        <v>82</v>
      </c>
      <c r="AV172" s="225" t="s">
        <v>82</v>
      </c>
      <c r="AW172" s="225" t="s">
        <v>100</v>
      </c>
      <c r="AX172" s="225" t="s">
        <v>22</v>
      </c>
      <c r="AY172" s="225" t="s">
        <v>127</v>
      </c>
    </row>
    <row r="173" spans="2:65" s="140" customFormat="1" ht="15.75" customHeight="1">
      <c r="B173" s="141"/>
      <c r="C173" s="208" t="s">
        <v>285</v>
      </c>
      <c r="D173" s="208" t="s">
        <v>129</v>
      </c>
      <c r="E173" s="209" t="s">
        <v>286</v>
      </c>
      <c r="F173" s="210" t="s">
        <v>287</v>
      </c>
      <c r="G173" s="211" t="s">
        <v>132</v>
      </c>
      <c r="H173" s="212">
        <v>86</v>
      </c>
      <c r="I173" s="253"/>
      <c r="J173" s="213">
        <f>ROUND($I$173*$H$173,2)</f>
        <v>0</v>
      </c>
      <c r="K173" s="210" t="s">
        <v>133</v>
      </c>
      <c r="L173" s="141"/>
      <c r="M173" s="214"/>
      <c r="N173" s="215" t="s">
        <v>44</v>
      </c>
      <c r="Q173" s="216">
        <v>0</v>
      </c>
      <c r="R173" s="216">
        <f>$Q$173*$H$173</f>
        <v>0</v>
      </c>
      <c r="S173" s="216">
        <v>0</v>
      </c>
      <c r="T173" s="217">
        <f>$S$173*$H$173</f>
        <v>0</v>
      </c>
      <c r="AR173" s="136" t="s">
        <v>134</v>
      </c>
      <c r="AT173" s="136" t="s">
        <v>129</v>
      </c>
      <c r="AU173" s="136" t="s">
        <v>82</v>
      </c>
      <c r="AY173" s="140" t="s">
        <v>127</v>
      </c>
      <c r="BE173" s="218">
        <f>IF($N$173="základní",$J$173,0)</f>
        <v>0</v>
      </c>
      <c r="BF173" s="218">
        <f>IF($N$173="snížená",$J$173,0)</f>
        <v>0</v>
      </c>
      <c r="BG173" s="218">
        <f>IF($N$173="zákl. přenesená",$J$173,0)</f>
        <v>0</v>
      </c>
      <c r="BH173" s="218">
        <f>IF($N$173="sníž. přenesená",$J$173,0)</f>
        <v>0</v>
      </c>
      <c r="BI173" s="218">
        <f>IF($N$173="nulová",$J$173,0)</f>
        <v>0</v>
      </c>
      <c r="BJ173" s="136" t="s">
        <v>22</v>
      </c>
      <c r="BK173" s="218">
        <f>ROUND($I$173*$H$173,2)</f>
        <v>0</v>
      </c>
      <c r="BL173" s="136" t="s">
        <v>134</v>
      </c>
      <c r="BM173" s="136" t="s">
        <v>288</v>
      </c>
    </row>
    <row r="174" spans="2:47" s="140" customFormat="1" ht="16.5" customHeight="1">
      <c r="B174" s="141"/>
      <c r="D174" s="219" t="s">
        <v>136</v>
      </c>
      <c r="F174" s="220" t="s">
        <v>289</v>
      </c>
      <c r="I174" s="254"/>
      <c r="L174" s="141"/>
      <c r="M174" s="221"/>
      <c r="T174" s="222"/>
      <c r="AT174" s="140" t="s">
        <v>136</v>
      </c>
      <c r="AU174" s="140" t="s">
        <v>82</v>
      </c>
    </row>
    <row r="175" spans="2:51" s="140" customFormat="1" ht="15.75" customHeight="1">
      <c r="B175" s="239"/>
      <c r="D175" s="224" t="s">
        <v>143</v>
      </c>
      <c r="E175" s="240"/>
      <c r="F175" s="241" t="s">
        <v>246</v>
      </c>
      <c r="H175" s="240"/>
      <c r="I175" s="254"/>
      <c r="L175" s="239"/>
      <c r="M175" s="242"/>
      <c r="T175" s="243"/>
      <c r="AT175" s="240" t="s">
        <v>143</v>
      </c>
      <c r="AU175" s="240" t="s">
        <v>82</v>
      </c>
      <c r="AV175" s="240" t="s">
        <v>22</v>
      </c>
      <c r="AW175" s="240" t="s">
        <v>100</v>
      </c>
      <c r="AX175" s="240" t="s">
        <v>73</v>
      </c>
      <c r="AY175" s="240" t="s">
        <v>127</v>
      </c>
    </row>
    <row r="176" spans="2:51" s="140" customFormat="1" ht="15.75" customHeight="1">
      <c r="B176" s="223"/>
      <c r="D176" s="224" t="s">
        <v>143</v>
      </c>
      <c r="E176" s="225"/>
      <c r="F176" s="226" t="s">
        <v>274</v>
      </c>
      <c r="H176" s="227">
        <v>86</v>
      </c>
      <c r="I176" s="254"/>
      <c r="L176" s="223"/>
      <c r="M176" s="228"/>
      <c r="T176" s="229"/>
      <c r="AT176" s="225" t="s">
        <v>143</v>
      </c>
      <c r="AU176" s="225" t="s">
        <v>82</v>
      </c>
      <c r="AV176" s="225" t="s">
        <v>82</v>
      </c>
      <c r="AW176" s="225" t="s">
        <v>100</v>
      </c>
      <c r="AX176" s="225" t="s">
        <v>22</v>
      </c>
      <c r="AY176" s="225" t="s">
        <v>127</v>
      </c>
    </row>
    <row r="177" spans="2:65" s="140" customFormat="1" ht="15.75" customHeight="1">
      <c r="B177" s="141"/>
      <c r="C177" s="208" t="s">
        <v>290</v>
      </c>
      <c r="D177" s="208" t="s">
        <v>129</v>
      </c>
      <c r="E177" s="209" t="s">
        <v>291</v>
      </c>
      <c r="F177" s="210" t="s">
        <v>292</v>
      </c>
      <c r="G177" s="211" t="s">
        <v>132</v>
      </c>
      <c r="H177" s="212">
        <v>4150</v>
      </c>
      <c r="I177" s="253"/>
      <c r="J177" s="213">
        <f>ROUND($I$177*$H$177,2)</f>
        <v>0</v>
      </c>
      <c r="K177" s="210" t="s">
        <v>133</v>
      </c>
      <c r="L177" s="141"/>
      <c r="M177" s="214"/>
      <c r="N177" s="215" t="s">
        <v>44</v>
      </c>
      <c r="Q177" s="216">
        <v>0.00061</v>
      </c>
      <c r="R177" s="216">
        <f>$Q$177*$H$177</f>
        <v>2.5315</v>
      </c>
      <c r="S177" s="216">
        <v>0</v>
      </c>
      <c r="T177" s="217">
        <f>$S$177*$H$177</f>
        <v>0</v>
      </c>
      <c r="AR177" s="136" t="s">
        <v>134</v>
      </c>
      <c r="AT177" s="136" t="s">
        <v>129</v>
      </c>
      <c r="AU177" s="136" t="s">
        <v>82</v>
      </c>
      <c r="AY177" s="140" t="s">
        <v>127</v>
      </c>
      <c r="BE177" s="218">
        <f>IF($N$177="základní",$J$177,0)</f>
        <v>0</v>
      </c>
      <c r="BF177" s="218">
        <f>IF($N$177="snížená",$J$177,0)</f>
        <v>0</v>
      </c>
      <c r="BG177" s="218">
        <f>IF($N$177="zákl. přenesená",$J$177,0)</f>
        <v>0</v>
      </c>
      <c r="BH177" s="218">
        <f>IF($N$177="sníž. přenesená",$J$177,0)</f>
        <v>0</v>
      </c>
      <c r="BI177" s="218">
        <f>IF($N$177="nulová",$J$177,0)</f>
        <v>0</v>
      </c>
      <c r="BJ177" s="136" t="s">
        <v>22</v>
      </c>
      <c r="BK177" s="218">
        <f>ROUND($I$177*$H$177,2)</f>
        <v>0</v>
      </c>
      <c r="BL177" s="136" t="s">
        <v>134</v>
      </c>
      <c r="BM177" s="136" t="s">
        <v>293</v>
      </c>
    </row>
    <row r="178" spans="2:47" s="140" customFormat="1" ht="16.5" customHeight="1">
      <c r="B178" s="141"/>
      <c r="D178" s="219" t="s">
        <v>136</v>
      </c>
      <c r="F178" s="220" t="s">
        <v>294</v>
      </c>
      <c r="I178" s="254"/>
      <c r="L178" s="141"/>
      <c r="M178" s="221"/>
      <c r="T178" s="222"/>
      <c r="AT178" s="140" t="s">
        <v>136</v>
      </c>
      <c r="AU178" s="140" t="s">
        <v>82</v>
      </c>
    </row>
    <row r="179" spans="2:51" s="140" customFormat="1" ht="15.75" customHeight="1">
      <c r="B179" s="239"/>
      <c r="D179" s="224" t="s">
        <v>143</v>
      </c>
      <c r="E179" s="240"/>
      <c r="F179" s="241" t="s">
        <v>246</v>
      </c>
      <c r="H179" s="240"/>
      <c r="I179" s="254"/>
      <c r="L179" s="239"/>
      <c r="M179" s="242"/>
      <c r="T179" s="243"/>
      <c r="AT179" s="240" t="s">
        <v>143</v>
      </c>
      <c r="AU179" s="240" t="s">
        <v>82</v>
      </c>
      <c r="AV179" s="240" t="s">
        <v>22</v>
      </c>
      <c r="AW179" s="240" t="s">
        <v>100</v>
      </c>
      <c r="AX179" s="240" t="s">
        <v>73</v>
      </c>
      <c r="AY179" s="240" t="s">
        <v>127</v>
      </c>
    </row>
    <row r="180" spans="2:51" s="140" customFormat="1" ht="15.75" customHeight="1">
      <c r="B180" s="223"/>
      <c r="D180" s="224" t="s">
        <v>143</v>
      </c>
      <c r="E180" s="225"/>
      <c r="F180" s="226" t="s">
        <v>295</v>
      </c>
      <c r="H180" s="227">
        <v>800</v>
      </c>
      <c r="I180" s="254"/>
      <c r="L180" s="223"/>
      <c r="M180" s="228"/>
      <c r="T180" s="229"/>
      <c r="AT180" s="225" t="s">
        <v>143</v>
      </c>
      <c r="AU180" s="225" t="s">
        <v>82</v>
      </c>
      <c r="AV180" s="225" t="s">
        <v>82</v>
      </c>
      <c r="AW180" s="225" t="s">
        <v>100</v>
      </c>
      <c r="AX180" s="225" t="s">
        <v>73</v>
      </c>
      <c r="AY180" s="225" t="s">
        <v>127</v>
      </c>
    </row>
    <row r="181" spans="2:51" s="140" customFormat="1" ht="15.75" customHeight="1">
      <c r="B181" s="223"/>
      <c r="D181" s="224" t="s">
        <v>143</v>
      </c>
      <c r="E181" s="225"/>
      <c r="F181" s="226" t="s">
        <v>296</v>
      </c>
      <c r="H181" s="227">
        <v>3350</v>
      </c>
      <c r="I181" s="254"/>
      <c r="L181" s="223"/>
      <c r="M181" s="228"/>
      <c r="T181" s="229"/>
      <c r="AT181" s="225" t="s">
        <v>143</v>
      </c>
      <c r="AU181" s="225" t="s">
        <v>82</v>
      </c>
      <c r="AV181" s="225" t="s">
        <v>82</v>
      </c>
      <c r="AW181" s="225" t="s">
        <v>100</v>
      </c>
      <c r="AX181" s="225" t="s">
        <v>73</v>
      </c>
      <c r="AY181" s="225" t="s">
        <v>127</v>
      </c>
    </row>
    <row r="182" spans="2:51" s="140" customFormat="1" ht="15.75" customHeight="1">
      <c r="B182" s="244"/>
      <c r="D182" s="224" t="s">
        <v>143</v>
      </c>
      <c r="E182" s="245"/>
      <c r="F182" s="246" t="s">
        <v>249</v>
      </c>
      <c r="H182" s="247">
        <v>4150</v>
      </c>
      <c r="I182" s="254"/>
      <c r="L182" s="244"/>
      <c r="M182" s="248"/>
      <c r="T182" s="249"/>
      <c r="AT182" s="245" t="s">
        <v>143</v>
      </c>
      <c r="AU182" s="245" t="s">
        <v>82</v>
      </c>
      <c r="AV182" s="245" t="s">
        <v>134</v>
      </c>
      <c r="AW182" s="245" t="s">
        <v>100</v>
      </c>
      <c r="AX182" s="245" t="s">
        <v>22</v>
      </c>
      <c r="AY182" s="245" t="s">
        <v>127</v>
      </c>
    </row>
    <row r="183" spans="2:65" s="140" customFormat="1" ht="15.75" customHeight="1">
      <c r="B183" s="141"/>
      <c r="C183" s="208" t="s">
        <v>297</v>
      </c>
      <c r="D183" s="208" t="s">
        <v>129</v>
      </c>
      <c r="E183" s="209" t="s">
        <v>298</v>
      </c>
      <c r="F183" s="210" t="s">
        <v>299</v>
      </c>
      <c r="G183" s="211" t="s">
        <v>132</v>
      </c>
      <c r="H183" s="212">
        <v>2075</v>
      </c>
      <c r="I183" s="253"/>
      <c r="J183" s="213">
        <f>ROUND($I$183*$H$183,2)</f>
        <v>0</v>
      </c>
      <c r="K183" s="210" t="s">
        <v>133</v>
      </c>
      <c r="L183" s="141"/>
      <c r="M183" s="214"/>
      <c r="N183" s="215" t="s">
        <v>44</v>
      </c>
      <c r="Q183" s="216">
        <v>0</v>
      </c>
      <c r="R183" s="216">
        <f>$Q$183*$H$183</f>
        <v>0</v>
      </c>
      <c r="S183" s="216">
        <v>0</v>
      </c>
      <c r="T183" s="217">
        <f>$S$183*$H$183</f>
        <v>0</v>
      </c>
      <c r="AR183" s="136" t="s">
        <v>134</v>
      </c>
      <c r="AT183" s="136" t="s">
        <v>129</v>
      </c>
      <c r="AU183" s="136" t="s">
        <v>82</v>
      </c>
      <c r="AY183" s="140" t="s">
        <v>127</v>
      </c>
      <c r="BE183" s="218">
        <f>IF($N$183="základní",$J$183,0)</f>
        <v>0</v>
      </c>
      <c r="BF183" s="218">
        <f>IF($N$183="snížená",$J$183,0)</f>
        <v>0</v>
      </c>
      <c r="BG183" s="218">
        <f>IF($N$183="zákl. přenesená",$J$183,0)</f>
        <v>0</v>
      </c>
      <c r="BH183" s="218">
        <f>IF($N$183="sníž. přenesená",$J$183,0)</f>
        <v>0</v>
      </c>
      <c r="BI183" s="218">
        <f>IF($N$183="nulová",$J$183,0)</f>
        <v>0</v>
      </c>
      <c r="BJ183" s="136" t="s">
        <v>22</v>
      </c>
      <c r="BK183" s="218">
        <f>ROUND($I$183*$H$183,2)</f>
        <v>0</v>
      </c>
      <c r="BL183" s="136" t="s">
        <v>134</v>
      </c>
      <c r="BM183" s="136" t="s">
        <v>300</v>
      </c>
    </row>
    <row r="184" spans="2:47" s="140" customFormat="1" ht="27" customHeight="1">
      <c r="B184" s="141"/>
      <c r="D184" s="219" t="s">
        <v>136</v>
      </c>
      <c r="F184" s="220" t="s">
        <v>301</v>
      </c>
      <c r="I184" s="254"/>
      <c r="L184" s="141"/>
      <c r="M184" s="221"/>
      <c r="T184" s="222"/>
      <c r="AT184" s="140" t="s">
        <v>136</v>
      </c>
      <c r="AU184" s="140" t="s">
        <v>82</v>
      </c>
    </row>
    <row r="185" spans="2:51" s="140" customFormat="1" ht="15.75" customHeight="1">
      <c r="B185" s="239"/>
      <c r="D185" s="224" t="s">
        <v>143</v>
      </c>
      <c r="E185" s="240"/>
      <c r="F185" s="241" t="s">
        <v>246</v>
      </c>
      <c r="H185" s="240"/>
      <c r="I185" s="254"/>
      <c r="L185" s="239"/>
      <c r="M185" s="242"/>
      <c r="T185" s="243"/>
      <c r="AT185" s="240" t="s">
        <v>143</v>
      </c>
      <c r="AU185" s="240" t="s">
        <v>82</v>
      </c>
      <c r="AV185" s="240" t="s">
        <v>22</v>
      </c>
      <c r="AW185" s="240" t="s">
        <v>100</v>
      </c>
      <c r="AX185" s="240" t="s">
        <v>73</v>
      </c>
      <c r="AY185" s="240" t="s">
        <v>127</v>
      </c>
    </row>
    <row r="186" spans="2:51" s="140" customFormat="1" ht="15.75" customHeight="1">
      <c r="B186" s="223"/>
      <c r="D186" s="224" t="s">
        <v>143</v>
      </c>
      <c r="E186" s="225"/>
      <c r="F186" s="226" t="s">
        <v>268</v>
      </c>
      <c r="H186" s="227">
        <v>400</v>
      </c>
      <c r="I186" s="254"/>
      <c r="L186" s="223"/>
      <c r="M186" s="228"/>
      <c r="T186" s="229"/>
      <c r="AT186" s="225" t="s">
        <v>143</v>
      </c>
      <c r="AU186" s="225" t="s">
        <v>82</v>
      </c>
      <c r="AV186" s="225" t="s">
        <v>82</v>
      </c>
      <c r="AW186" s="225" t="s">
        <v>100</v>
      </c>
      <c r="AX186" s="225" t="s">
        <v>73</v>
      </c>
      <c r="AY186" s="225" t="s">
        <v>127</v>
      </c>
    </row>
    <row r="187" spans="2:51" s="140" customFormat="1" ht="15.75" customHeight="1">
      <c r="B187" s="223"/>
      <c r="D187" s="224" t="s">
        <v>143</v>
      </c>
      <c r="E187" s="225"/>
      <c r="F187" s="226" t="s">
        <v>302</v>
      </c>
      <c r="H187" s="227">
        <v>1675</v>
      </c>
      <c r="I187" s="254"/>
      <c r="L187" s="223"/>
      <c r="M187" s="228"/>
      <c r="T187" s="229"/>
      <c r="AT187" s="225" t="s">
        <v>143</v>
      </c>
      <c r="AU187" s="225" t="s">
        <v>82</v>
      </c>
      <c r="AV187" s="225" t="s">
        <v>82</v>
      </c>
      <c r="AW187" s="225" t="s">
        <v>100</v>
      </c>
      <c r="AX187" s="225" t="s">
        <v>73</v>
      </c>
      <c r="AY187" s="225" t="s">
        <v>127</v>
      </c>
    </row>
    <row r="188" spans="2:51" s="140" customFormat="1" ht="15.75" customHeight="1">
      <c r="B188" s="244"/>
      <c r="D188" s="224" t="s">
        <v>143</v>
      </c>
      <c r="E188" s="245"/>
      <c r="F188" s="246" t="s">
        <v>249</v>
      </c>
      <c r="H188" s="247">
        <v>2075</v>
      </c>
      <c r="I188" s="254"/>
      <c r="L188" s="244"/>
      <c r="M188" s="248"/>
      <c r="T188" s="249"/>
      <c r="AT188" s="245" t="s">
        <v>143</v>
      </c>
      <c r="AU188" s="245" t="s">
        <v>82</v>
      </c>
      <c r="AV188" s="245" t="s">
        <v>134</v>
      </c>
      <c r="AW188" s="245" t="s">
        <v>100</v>
      </c>
      <c r="AX188" s="245" t="s">
        <v>22</v>
      </c>
      <c r="AY188" s="245" t="s">
        <v>127</v>
      </c>
    </row>
    <row r="189" spans="2:65" s="140" customFormat="1" ht="15.75" customHeight="1">
      <c r="B189" s="141"/>
      <c r="C189" s="208" t="s">
        <v>303</v>
      </c>
      <c r="D189" s="208" t="s">
        <v>129</v>
      </c>
      <c r="E189" s="209" t="s">
        <v>304</v>
      </c>
      <c r="F189" s="210" t="s">
        <v>305</v>
      </c>
      <c r="G189" s="211" t="s">
        <v>132</v>
      </c>
      <c r="H189" s="212">
        <v>2075</v>
      </c>
      <c r="I189" s="253"/>
      <c r="J189" s="213">
        <f>ROUND($I$189*$H$189,2)</f>
        <v>0</v>
      </c>
      <c r="K189" s="210" t="s">
        <v>133</v>
      </c>
      <c r="L189" s="141"/>
      <c r="M189" s="214"/>
      <c r="N189" s="215" t="s">
        <v>44</v>
      </c>
      <c r="Q189" s="216">
        <v>0</v>
      </c>
      <c r="R189" s="216">
        <f>$Q$189*$H$189</f>
        <v>0</v>
      </c>
      <c r="S189" s="216">
        <v>0</v>
      </c>
      <c r="T189" s="217">
        <f>$S$189*$H$189</f>
        <v>0</v>
      </c>
      <c r="AR189" s="136" t="s">
        <v>134</v>
      </c>
      <c r="AT189" s="136" t="s">
        <v>129</v>
      </c>
      <c r="AU189" s="136" t="s">
        <v>82</v>
      </c>
      <c r="AY189" s="140" t="s">
        <v>127</v>
      </c>
      <c r="BE189" s="218">
        <f>IF($N$189="základní",$J$189,0)</f>
        <v>0</v>
      </c>
      <c r="BF189" s="218">
        <f>IF($N$189="snížená",$J$189,0)</f>
        <v>0</v>
      </c>
      <c r="BG189" s="218">
        <f>IF($N$189="zákl. přenesená",$J$189,0)</f>
        <v>0</v>
      </c>
      <c r="BH189" s="218">
        <f>IF($N$189="sníž. přenesená",$J$189,0)</f>
        <v>0</v>
      </c>
      <c r="BI189" s="218">
        <f>IF($N$189="nulová",$J$189,0)</f>
        <v>0</v>
      </c>
      <c r="BJ189" s="136" t="s">
        <v>22</v>
      </c>
      <c r="BK189" s="218">
        <f>ROUND($I$189*$H$189,2)</f>
        <v>0</v>
      </c>
      <c r="BL189" s="136" t="s">
        <v>134</v>
      </c>
      <c r="BM189" s="136" t="s">
        <v>306</v>
      </c>
    </row>
    <row r="190" spans="2:47" s="140" customFormat="1" ht="27" customHeight="1">
      <c r="B190" s="141"/>
      <c r="D190" s="219" t="s">
        <v>136</v>
      </c>
      <c r="F190" s="220" t="s">
        <v>307</v>
      </c>
      <c r="I190" s="254"/>
      <c r="L190" s="141"/>
      <c r="M190" s="221"/>
      <c r="T190" s="222"/>
      <c r="AT190" s="140" t="s">
        <v>136</v>
      </c>
      <c r="AU190" s="140" t="s">
        <v>82</v>
      </c>
    </row>
    <row r="191" spans="2:51" s="140" customFormat="1" ht="15.75" customHeight="1">
      <c r="B191" s="239"/>
      <c r="D191" s="224" t="s">
        <v>143</v>
      </c>
      <c r="E191" s="240"/>
      <c r="F191" s="241" t="s">
        <v>246</v>
      </c>
      <c r="H191" s="240"/>
      <c r="I191" s="254"/>
      <c r="L191" s="239"/>
      <c r="M191" s="242"/>
      <c r="T191" s="243"/>
      <c r="AT191" s="240" t="s">
        <v>143</v>
      </c>
      <c r="AU191" s="240" t="s">
        <v>82</v>
      </c>
      <c r="AV191" s="240" t="s">
        <v>22</v>
      </c>
      <c r="AW191" s="240" t="s">
        <v>100</v>
      </c>
      <c r="AX191" s="240" t="s">
        <v>73</v>
      </c>
      <c r="AY191" s="240" t="s">
        <v>127</v>
      </c>
    </row>
    <row r="192" spans="2:51" s="140" customFormat="1" ht="15.75" customHeight="1">
      <c r="B192" s="223"/>
      <c r="D192" s="224" t="s">
        <v>143</v>
      </c>
      <c r="E192" s="225"/>
      <c r="F192" s="226" t="s">
        <v>268</v>
      </c>
      <c r="H192" s="227">
        <v>400</v>
      </c>
      <c r="I192" s="254"/>
      <c r="L192" s="223"/>
      <c r="M192" s="228"/>
      <c r="T192" s="229"/>
      <c r="AT192" s="225" t="s">
        <v>143</v>
      </c>
      <c r="AU192" s="225" t="s">
        <v>82</v>
      </c>
      <c r="AV192" s="225" t="s">
        <v>82</v>
      </c>
      <c r="AW192" s="225" t="s">
        <v>100</v>
      </c>
      <c r="AX192" s="225" t="s">
        <v>73</v>
      </c>
      <c r="AY192" s="225" t="s">
        <v>127</v>
      </c>
    </row>
    <row r="193" spans="2:51" s="140" customFormat="1" ht="15.75" customHeight="1">
      <c r="B193" s="223"/>
      <c r="D193" s="224" t="s">
        <v>143</v>
      </c>
      <c r="E193" s="225"/>
      <c r="F193" s="226" t="s">
        <v>302</v>
      </c>
      <c r="H193" s="227">
        <v>1675</v>
      </c>
      <c r="I193" s="254"/>
      <c r="L193" s="223"/>
      <c r="M193" s="228"/>
      <c r="T193" s="229"/>
      <c r="AT193" s="225" t="s">
        <v>143</v>
      </c>
      <c r="AU193" s="225" t="s">
        <v>82</v>
      </c>
      <c r="AV193" s="225" t="s">
        <v>82</v>
      </c>
      <c r="AW193" s="225" t="s">
        <v>100</v>
      </c>
      <c r="AX193" s="225" t="s">
        <v>73</v>
      </c>
      <c r="AY193" s="225" t="s">
        <v>127</v>
      </c>
    </row>
    <row r="194" spans="2:51" s="140" customFormat="1" ht="15.75" customHeight="1">
      <c r="B194" s="244"/>
      <c r="D194" s="224" t="s">
        <v>143</v>
      </c>
      <c r="E194" s="245"/>
      <c r="F194" s="246" t="s">
        <v>249</v>
      </c>
      <c r="H194" s="247">
        <v>2075</v>
      </c>
      <c r="I194" s="254"/>
      <c r="L194" s="244"/>
      <c r="M194" s="248"/>
      <c r="T194" s="249"/>
      <c r="AT194" s="245" t="s">
        <v>143</v>
      </c>
      <c r="AU194" s="245" t="s">
        <v>82</v>
      </c>
      <c r="AV194" s="245" t="s">
        <v>134</v>
      </c>
      <c r="AW194" s="245" t="s">
        <v>100</v>
      </c>
      <c r="AX194" s="245" t="s">
        <v>22</v>
      </c>
      <c r="AY194" s="245" t="s">
        <v>127</v>
      </c>
    </row>
    <row r="195" spans="2:65" s="140" customFormat="1" ht="15.75" customHeight="1">
      <c r="B195" s="141"/>
      <c r="C195" s="208" t="s">
        <v>308</v>
      </c>
      <c r="D195" s="208" t="s">
        <v>129</v>
      </c>
      <c r="E195" s="209" t="s">
        <v>309</v>
      </c>
      <c r="F195" s="210" t="s">
        <v>310</v>
      </c>
      <c r="G195" s="211" t="s">
        <v>132</v>
      </c>
      <c r="H195" s="212">
        <v>230</v>
      </c>
      <c r="I195" s="253"/>
      <c r="J195" s="213">
        <f>ROUND($I$195*$H$195,2)</f>
        <v>0</v>
      </c>
      <c r="K195" s="210" t="s">
        <v>133</v>
      </c>
      <c r="L195" s="141"/>
      <c r="M195" s="214"/>
      <c r="N195" s="215" t="s">
        <v>44</v>
      </c>
      <c r="Q195" s="216">
        <v>0.19536</v>
      </c>
      <c r="R195" s="216">
        <f>$Q$195*$H$195</f>
        <v>44.9328</v>
      </c>
      <c r="S195" s="216">
        <v>0</v>
      </c>
      <c r="T195" s="217">
        <f>$S$195*$H$195</f>
        <v>0</v>
      </c>
      <c r="AR195" s="136" t="s">
        <v>134</v>
      </c>
      <c r="AT195" s="136" t="s">
        <v>129</v>
      </c>
      <c r="AU195" s="136" t="s">
        <v>82</v>
      </c>
      <c r="AY195" s="140" t="s">
        <v>127</v>
      </c>
      <c r="BE195" s="218">
        <f>IF($N$195="základní",$J$195,0)</f>
        <v>0</v>
      </c>
      <c r="BF195" s="218">
        <f>IF($N$195="snížená",$J$195,0)</f>
        <v>0</v>
      </c>
      <c r="BG195" s="218">
        <f>IF($N$195="zákl. přenesená",$J$195,0)</f>
        <v>0</v>
      </c>
      <c r="BH195" s="218">
        <f>IF($N$195="sníž. přenesená",$J$195,0)</f>
        <v>0</v>
      </c>
      <c r="BI195" s="218">
        <f>IF($N$195="nulová",$J$195,0)</f>
        <v>0</v>
      </c>
      <c r="BJ195" s="136" t="s">
        <v>22</v>
      </c>
      <c r="BK195" s="218">
        <f>ROUND($I$195*$H$195,2)</f>
        <v>0</v>
      </c>
      <c r="BL195" s="136" t="s">
        <v>134</v>
      </c>
      <c r="BM195" s="136" t="s">
        <v>311</v>
      </c>
    </row>
    <row r="196" spans="2:47" s="140" customFormat="1" ht="27" customHeight="1">
      <c r="B196" s="141"/>
      <c r="D196" s="219" t="s">
        <v>136</v>
      </c>
      <c r="F196" s="220" t="s">
        <v>312</v>
      </c>
      <c r="I196" s="254"/>
      <c r="L196" s="141"/>
      <c r="M196" s="221"/>
      <c r="T196" s="222"/>
      <c r="AT196" s="140" t="s">
        <v>136</v>
      </c>
      <c r="AU196" s="140" t="s">
        <v>82</v>
      </c>
    </row>
    <row r="197" spans="2:51" s="140" customFormat="1" ht="15.75" customHeight="1">
      <c r="B197" s="239"/>
      <c r="D197" s="224" t="s">
        <v>143</v>
      </c>
      <c r="E197" s="240"/>
      <c r="F197" s="241" t="s">
        <v>246</v>
      </c>
      <c r="H197" s="240"/>
      <c r="I197" s="254"/>
      <c r="L197" s="239"/>
      <c r="M197" s="242"/>
      <c r="T197" s="243"/>
      <c r="AT197" s="240" t="s">
        <v>143</v>
      </c>
      <c r="AU197" s="240" t="s">
        <v>82</v>
      </c>
      <c r="AV197" s="240" t="s">
        <v>22</v>
      </c>
      <c r="AW197" s="240" t="s">
        <v>100</v>
      </c>
      <c r="AX197" s="240" t="s">
        <v>73</v>
      </c>
      <c r="AY197" s="240" t="s">
        <v>127</v>
      </c>
    </row>
    <row r="198" spans="2:51" s="140" customFormat="1" ht="15.75" customHeight="1">
      <c r="B198" s="223"/>
      <c r="D198" s="224" t="s">
        <v>143</v>
      </c>
      <c r="E198" s="225"/>
      <c r="F198" s="226" t="s">
        <v>313</v>
      </c>
      <c r="H198" s="227">
        <v>93</v>
      </c>
      <c r="I198" s="254"/>
      <c r="L198" s="223"/>
      <c r="M198" s="228"/>
      <c r="T198" s="229"/>
      <c r="AT198" s="225" t="s">
        <v>143</v>
      </c>
      <c r="AU198" s="225" t="s">
        <v>82</v>
      </c>
      <c r="AV198" s="225" t="s">
        <v>82</v>
      </c>
      <c r="AW198" s="225" t="s">
        <v>100</v>
      </c>
      <c r="AX198" s="225" t="s">
        <v>73</v>
      </c>
      <c r="AY198" s="225" t="s">
        <v>127</v>
      </c>
    </row>
    <row r="199" spans="2:51" s="140" customFormat="1" ht="15.75" customHeight="1">
      <c r="B199" s="223"/>
      <c r="D199" s="224" t="s">
        <v>143</v>
      </c>
      <c r="E199" s="225"/>
      <c r="F199" s="226" t="s">
        <v>314</v>
      </c>
      <c r="H199" s="227">
        <v>86</v>
      </c>
      <c r="I199" s="254"/>
      <c r="L199" s="223"/>
      <c r="M199" s="228"/>
      <c r="T199" s="229"/>
      <c r="AT199" s="225" t="s">
        <v>143</v>
      </c>
      <c r="AU199" s="225" t="s">
        <v>82</v>
      </c>
      <c r="AV199" s="225" t="s">
        <v>82</v>
      </c>
      <c r="AW199" s="225" t="s">
        <v>100</v>
      </c>
      <c r="AX199" s="225" t="s">
        <v>73</v>
      </c>
      <c r="AY199" s="225" t="s">
        <v>127</v>
      </c>
    </row>
    <row r="200" spans="2:51" s="140" customFormat="1" ht="15.75" customHeight="1">
      <c r="B200" s="223"/>
      <c r="D200" s="224" t="s">
        <v>143</v>
      </c>
      <c r="E200" s="225"/>
      <c r="F200" s="226" t="s">
        <v>315</v>
      </c>
      <c r="H200" s="227">
        <v>51</v>
      </c>
      <c r="I200" s="254"/>
      <c r="L200" s="223"/>
      <c r="M200" s="228"/>
      <c r="T200" s="229"/>
      <c r="AT200" s="225" t="s">
        <v>143</v>
      </c>
      <c r="AU200" s="225" t="s">
        <v>82</v>
      </c>
      <c r="AV200" s="225" t="s">
        <v>82</v>
      </c>
      <c r="AW200" s="225" t="s">
        <v>100</v>
      </c>
      <c r="AX200" s="225" t="s">
        <v>73</v>
      </c>
      <c r="AY200" s="225" t="s">
        <v>127</v>
      </c>
    </row>
    <row r="201" spans="2:51" s="140" customFormat="1" ht="15.75" customHeight="1">
      <c r="B201" s="244"/>
      <c r="D201" s="224" t="s">
        <v>143</v>
      </c>
      <c r="E201" s="245"/>
      <c r="F201" s="246" t="s">
        <v>249</v>
      </c>
      <c r="H201" s="247">
        <v>230</v>
      </c>
      <c r="I201" s="254"/>
      <c r="L201" s="244"/>
      <c r="M201" s="248"/>
      <c r="T201" s="249"/>
      <c r="AT201" s="245" t="s">
        <v>143</v>
      </c>
      <c r="AU201" s="245" t="s">
        <v>82</v>
      </c>
      <c r="AV201" s="245" t="s">
        <v>134</v>
      </c>
      <c r="AW201" s="245" t="s">
        <v>100</v>
      </c>
      <c r="AX201" s="245" t="s">
        <v>22</v>
      </c>
      <c r="AY201" s="245" t="s">
        <v>127</v>
      </c>
    </row>
    <row r="202" spans="2:65" s="140" customFormat="1" ht="15.75" customHeight="1">
      <c r="B202" s="141"/>
      <c r="C202" s="230" t="s">
        <v>316</v>
      </c>
      <c r="D202" s="230" t="s">
        <v>220</v>
      </c>
      <c r="E202" s="231" t="s">
        <v>317</v>
      </c>
      <c r="F202" s="232" t="s">
        <v>318</v>
      </c>
      <c r="G202" s="233" t="s">
        <v>259</v>
      </c>
      <c r="H202" s="234">
        <v>77.433</v>
      </c>
      <c r="I202" s="255"/>
      <c r="J202" s="235">
        <f>ROUND($I$202*$H$202,2)</f>
        <v>0</v>
      </c>
      <c r="K202" s="232" t="s">
        <v>133</v>
      </c>
      <c r="L202" s="236"/>
      <c r="M202" s="237"/>
      <c r="N202" s="238" t="s">
        <v>44</v>
      </c>
      <c r="Q202" s="216">
        <v>1</v>
      </c>
      <c r="R202" s="216">
        <f>$Q$202*$H$202</f>
        <v>77.433</v>
      </c>
      <c r="S202" s="216">
        <v>0</v>
      </c>
      <c r="T202" s="217">
        <f>$S$202*$H$202</f>
        <v>0</v>
      </c>
      <c r="AR202" s="136" t="s">
        <v>173</v>
      </c>
      <c r="AT202" s="136" t="s">
        <v>220</v>
      </c>
      <c r="AU202" s="136" t="s">
        <v>82</v>
      </c>
      <c r="AY202" s="140" t="s">
        <v>127</v>
      </c>
      <c r="BE202" s="218">
        <f>IF($N$202="základní",$J$202,0)</f>
        <v>0</v>
      </c>
      <c r="BF202" s="218">
        <f>IF($N$202="snížená",$J$202,0)</f>
        <v>0</v>
      </c>
      <c r="BG202" s="218">
        <f>IF($N$202="zákl. přenesená",$J$202,0)</f>
        <v>0</v>
      </c>
      <c r="BH202" s="218">
        <f>IF($N$202="sníž. přenesená",$J$202,0)</f>
        <v>0</v>
      </c>
      <c r="BI202" s="218">
        <f>IF($N$202="nulová",$J$202,0)</f>
        <v>0</v>
      </c>
      <c r="BJ202" s="136" t="s">
        <v>22</v>
      </c>
      <c r="BK202" s="218">
        <f>ROUND($I$202*$H$202,2)</f>
        <v>0</v>
      </c>
      <c r="BL202" s="136" t="s">
        <v>134</v>
      </c>
      <c r="BM202" s="136" t="s">
        <v>319</v>
      </c>
    </row>
    <row r="203" spans="2:47" s="140" customFormat="1" ht="27" customHeight="1">
      <c r="B203" s="141"/>
      <c r="D203" s="219" t="s">
        <v>136</v>
      </c>
      <c r="F203" s="220" t="s">
        <v>320</v>
      </c>
      <c r="I203" s="254"/>
      <c r="L203" s="141"/>
      <c r="M203" s="221"/>
      <c r="T203" s="222"/>
      <c r="AT203" s="140" t="s">
        <v>136</v>
      </c>
      <c r="AU203" s="140" t="s">
        <v>82</v>
      </c>
    </row>
    <row r="204" spans="2:51" s="140" customFormat="1" ht="15.75" customHeight="1">
      <c r="B204" s="223"/>
      <c r="D204" s="224" t="s">
        <v>143</v>
      </c>
      <c r="F204" s="226" t="s">
        <v>321</v>
      </c>
      <c r="H204" s="227">
        <v>77.433</v>
      </c>
      <c r="I204" s="254"/>
      <c r="L204" s="223"/>
      <c r="M204" s="228"/>
      <c r="T204" s="229"/>
      <c r="AT204" s="225" t="s">
        <v>143</v>
      </c>
      <c r="AU204" s="225" t="s">
        <v>82</v>
      </c>
      <c r="AV204" s="225" t="s">
        <v>82</v>
      </c>
      <c r="AW204" s="225" t="s">
        <v>73</v>
      </c>
      <c r="AX204" s="225" t="s">
        <v>22</v>
      </c>
      <c r="AY204" s="225" t="s">
        <v>127</v>
      </c>
    </row>
    <row r="205" spans="2:63" s="197" customFormat="1" ht="30.75" customHeight="1">
      <c r="B205" s="198"/>
      <c r="D205" s="199" t="s">
        <v>72</v>
      </c>
      <c r="E205" s="206" t="s">
        <v>179</v>
      </c>
      <c r="F205" s="206" t="s">
        <v>322</v>
      </c>
      <c r="I205" s="256"/>
      <c r="J205" s="207">
        <f>$BK$205</f>
        <v>0</v>
      </c>
      <c r="L205" s="198"/>
      <c r="M205" s="202"/>
      <c r="P205" s="203">
        <f>$P$206+SUM($P$207:$P$268)</f>
        <v>0</v>
      </c>
      <c r="R205" s="203">
        <f>$R$206+SUM($R$207:$R$268)</f>
        <v>79.84661791000002</v>
      </c>
      <c r="T205" s="204">
        <f>$T$206+SUM($T$207:$T$268)</f>
        <v>1.1480000000000001</v>
      </c>
      <c r="AR205" s="199" t="s">
        <v>22</v>
      </c>
      <c r="AT205" s="199" t="s">
        <v>72</v>
      </c>
      <c r="AU205" s="199" t="s">
        <v>22</v>
      </c>
      <c r="AY205" s="199" t="s">
        <v>127</v>
      </c>
      <c r="BK205" s="205">
        <f>$BK$206+SUM($BK$207:$BK$268)</f>
        <v>0</v>
      </c>
    </row>
    <row r="206" spans="2:65" s="140" customFormat="1" ht="15.75" customHeight="1">
      <c r="B206" s="141"/>
      <c r="C206" s="208" t="s">
        <v>323</v>
      </c>
      <c r="D206" s="208" t="s">
        <v>129</v>
      </c>
      <c r="E206" s="209" t="s">
        <v>324</v>
      </c>
      <c r="F206" s="210" t="s">
        <v>325</v>
      </c>
      <c r="G206" s="211" t="s">
        <v>158</v>
      </c>
      <c r="H206" s="212">
        <v>68</v>
      </c>
      <c r="I206" s="253"/>
      <c r="J206" s="213">
        <f>ROUND($I$206*$H$206,2)</f>
        <v>0</v>
      </c>
      <c r="K206" s="210" t="s">
        <v>133</v>
      </c>
      <c r="L206" s="141"/>
      <c r="M206" s="214"/>
      <c r="N206" s="215" t="s">
        <v>44</v>
      </c>
      <c r="Q206" s="216">
        <v>0.0231</v>
      </c>
      <c r="R206" s="216">
        <f>$Q$206*$H$206</f>
        <v>1.5708</v>
      </c>
      <c r="S206" s="216">
        <v>0</v>
      </c>
      <c r="T206" s="217">
        <f>$S$206*$H$206</f>
        <v>0</v>
      </c>
      <c r="AR206" s="136" t="s">
        <v>134</v>
      </c>
      <c r="AT206" s="136" t="s">
        <v>129</v>
      </c>
      <c r="AU206" s="136" t="s">
        <v>82</v>
      </c>
      <c r="AY206" s="140" t="s">
        <v>127</v>
      </c>
      <c r="BE206" s="218">
        <f>IF($N$206="základní",$J$206,0)</f>
        <v>0</v>
      </c>
      <c r="BF206" s="218">
        <f>IF($N$206="snížená",$J$206,0)</f>
        <v>0</v>
      </c>
      <c r="BG206" s="218">
        <f>IF($N$206="zákl. přenesená",$J$206,0)</f>
        <v>0</v>
      </c>
      <c r="BH206" s="218">
        <f>IF($N$206="sníž. přenesená",$J$206,0)</f>
        <v>0</v>
      </c>
      <c r="BI206" s="218">
        <f>IF($N$206="nulová",$J$206,0)</f>
        <v>0</v>
      </c>
      <c r="BJ206" s="136" t="s">
        <v>22</v>
      </c>
      <c r="BK206" s="218">
        <f>ROUND($I$206*$H$206,2)</f>
        <v>0</v>
      </c>
      <c r="BL206" s="136" t="s">
        <v>134</v>
      </c>
      <c r="BM206" s="136" t="s">
        <v>326</v>
      </c>
    </row>
    <row r="207" spans="2:47" s="140" customFormat="1" ht="27" customHeight="1">
      <c r="B207" s="141"/>
      <c r="D207" s="219" t="s">
        <v>136</v>
      </c>
      <c r="F207" s="220" t="s">
        <v>327</v>
      </c>
      <c r="I207" s="254"/>
      <c r="L207" s="141"/>
      <c r="M207" s="221"/>
      <c r="T207" s="222"/>
      <c r="AT207" s="140" t="s">
        <v>136</v>
      </c>
      <c r="AU207" s="140" t="s">
        <v>82</v>
      </c>
    </row>
    <row r="208" spans="2:51" s="140" customFormat="1" ht="15.75" customHeight="1">
      <c r="B208" s="239"/>
      <c r="D208" s="224" t="s">
        <v>143</v>
      </c>
      <c r="E208" s="240"/>
      <c r="F208" s="241" t="s">
        <v>328</v>
      </c>
      <c r="H208" s="240"/>
      <c r="I208" s="254"/>
      <c r="L208" s="239"/>
      <c r="M208" s="242"/>
      <c r="T208" s="243"/>
      <c r="AT208" s="240" t="s">
        <v>143</v>
      </c>
      <c r="AU208" s="240" t="s">
        <v>82</v>
      </c>
      <c r="AV208" s="240" t="s">
        <v>22</v>
      </c>
      <c r="AW208" s="240" t="s">
        <v>100</v>
      </c>
      <c r="AX208" s="240" t="s">
        <v>73</v>
      </c>
      <c r="AY208" s="240" t="s">
        <v>127</v>
      </c>
    </row>
    <row r="209" spans="2:51" s="140" customFormat="1" ht="15.75" customHeight="1">
      <c r="B209" s="223"/>
      <c r="D209" s="224" t="s">
        <v>143</v>
      </c>
      <c r="E209" s="225"/>
      <c r="F209" s="226" t="s">
        <v>329</v>
      </c>
      <c r="H209" s="227">
        <v>68</v>
      </c>
      <c r="I209" s="254"/>
      <c r="L209" s="223"/>
      <c r="M209" s="228"/>
      <c r="T209" s="229"/>
      <c r="AT209" s="225" t="s">
        <v>143</v>
      </c>
      <c r="AU209" s="225" t="s">
        <v>82</v>
      </c>
      <c r="AV209" s="225" t="s">
        <v>82</v>
      </c>
      <c r="AW209" s="225" t="s">
        <v>100</v>
      </c>
      <c r="AX209" s="225" t="s">
        <v>22</v>
      </c>
      <c r="AY209" s="225" t="s">
        <v>127</v>
      </c>
    </row>
    <row r="210" spans="2:65" s="140" customFormat="1" ht="15.75" customHeight="1">
      <c r="B210" s="141"/>
      <c r="C210" s="208" t="s">
        <v>330</v>
      </c>
      <c r="D210" s="208" t="s">
        <v>129</v>
      </c>
      <c r="E210" s="209" t="s">
        <v>331</v>
      </c>
      <c r="F210" s="210" t="s">
        <v>332</v>
      </c>
      <c r="G210" s="211" t="s">
        <v>140</v>
      </c>
      <c r="H210" s="212">
        <v>29</v>
      </c>
      <c r="I210" s="253"/>
      <c r="J210" s="213">
        <f>ROUND($I$210*$H$210,2)</f>
        <v>0</v>
      </c>
      <c r="K210" s="210" t="s">
        <v>133</v>
      </c>
      <c r="L210" s="141"/>
      <c r="M210" s="214"/>
      <c r="N210" s="215" t="s">
        <v>44</v>
      </c>
      <c r="Q210" s="216">
        <v>0.0007</v>
      </c>
      <c r="R210" s="216">
        <f>$Q$210*$H$210</f>
        <v>0.0203</v>
      </c>
      <c r="S210" s="216">
        <v>0</v>
      </c>
      <c r="T210" s="217">
        <f>$S$210*$H$210</f>
        <v>0</v>
      </c>
      <c r="AR210" s="136" t="s">
        <v>134</v>
      </c>
      <c r="AT210" s="136" t="s">
        <v>129</v>
      </c>
      <c r="AU210" s="136" t="s">
        <v>82</v>
      </c>
      <c r="AY210" s="140" t="s">
        <v>127</v>
      </c>
      <c r="BE210" s="218">
        <f>IF($N$210="základní",$J$210,0)</f>
        <v>0</v>
      </c>
      <c r="BF210" s="218">
        <f>IF($N$210="snížená",$J$210,0)</f>
        <v>0</v>
      </c>
      <c r="BG210" s="218">
        <f>IF($N$210="zákl. přenesená",$J$210,0)</f>
        <v>0</v>
      </c>
      <c r="BH210" s="218">
        <f>IF($N$210="sníž. přenesená",$J$210,0)</f>
        <v>0</v>
      </c>
      <c r="BI210" s="218">
        <f>IF($N$210="nulová",$J$210,0)</f>
        <v>0</v>
      </c>
      <c r="BJ210" s="136" t="s">
        <v>22</v>
      </c>
      <c r="BK210" s="218">
        <f>ROUND($I$210*$H$210,2)</f>
        <v>0</v>
      </c>
      <c r="BL210" s="136" t="s">
        <v>134</v>
      </c>
      <c r="BM210" s="136" t="s">
        <v>333</v>
      </c>
    </row>
    <row r="211" spans="2:47" s="140" customFormat="1" ht="16.5" customHeight="1">
      <c r="B211" s="141"/>
      <c r="D211" s="219" t="s">
        <v>136</v>
      </c>
      <c r="F211" s="220" t="s">
        <v>334</v>
      </c>
      <c r="I211" s="254"/>
      <c r="L211" s="141"/>
      <c r="M211" s="221"/>
      <c r="T211" s="222"/>
      <c r="AT211" s="140" t="s">
        <v>136</v>
      </c>
      <c r="AU211" s="140" t="s">
        <v>82</v>
      </c>
    </row>
    <row r="212" spans="2:51" s="140" customFormat="1" ht="15.75" customHeight="1">
      <c r="B212" s="239"/>
      <c r="D212" s="224" t="s">
        <v>143</v>
      </c>
      <c r="E212" s="240"/>
      <c r="F212" s="241" t="s">
        <v>335</v>
      </c>
      <c r="H212" s="240"/>
      <c r="I212" s="254"/>
      <c r="L212" s="239"/>
      <c r="M212" s="242"/>
      <c r="T212" s="243"/>
      <c r="AT212" s="240" t="s">
        <v>143</v>
      </c>
      <c r="AU212" s="240" t="s">
        <v>82</v>
      </c>
      <c r="AV212" s="240" t="s">
        <v>22</v>
      </c>
      <c r="AW212" s="240" t="s">
        <v>100</v>
      </c>
      <c r="AX212" s="240" t="s">
        <v>73</v>
      </c>
      <c r="AY212" s="240" t="s">
        <v>127</v>
      </c>
    </row>
    <row r="213" spans="2:51" s="140" customFormat="1" ht="15.75" customHeight="1">
      <c r="B213" s="223"/>
      <c r="D213" s="224" t="s">
        <v>143</v>
      </c>
      <c r="E213" s="225"/>
      <c r="F213" s="226" t="s">
        <v>336</v>
      </c>
      <c r="H213" s="227">
        <v>29</v>
      </c>
      <c r="I213" s="254"/>
      <c r="L213" s="223"/>
      <c r="M213" s="228"/>
      <c r="T213" s="229"/>
      <c r="AT213" s="225" t="s">
        <v>143</v>
      </c>
      <c r="AU213" s="225" t="s">
        <v>82</v>
      </c>
      <c r="AV213" s="225" t="s">
        <v>82</v>
      </c>
      <c r="AW213" s="225" t="s">
        <v>100</v>
      </c>
      <c r="AX213" s="225" t="s">
        <v>22</v>
      </c>
      <c r="AY213" s="225" t="s">
        <v>127</v>
      </c>
    </row>
    <row r="214" spans="2:65" s="140" customFormat="1" ht="15.75" customHeight="1">
      <c r="B214" s="141"/>
      <c r="C214" s="230" t="s">
        <v>337</v>
      </c>
      <c r="D214" s="230" t="s">
        <v>220</v>
      </c>
      <c r="E214" s="231" t="s">
        <v>338</v>
      </c>
      <c r="F214" s="232" t="s">
        <v>339</v>
      </c>
      <c r="G214" s="233" t="s">
        <v>140</v>
      </c>
      <c r="H214" s="234">
        <v>28</v>
      </c>
      <c r="I214" s="255"/>
      <c r="J214" s="235">
        <f>ROUND($I$214*$H$214,2)</f>
        <v>0</v>
      </c>
      <c r="K214" s="232" t="s">
        <v>133</v>
      </c>
      <c r="L214" s="236"/>
      <c r="M214" s="237"/>
      <c r="N214" s="238" t="s">
        <v>44</v>
      </c>
      <c r="Q214" s="216">
        <v>0.0031</v>
      </c>
      <c r="R214" s="216">
        <f>$Q$214*$H$214</f>
        <v>0.0868</v>
      </c>
      <c r="S214" s="216">
        <v>0</v>
      </c>
      <c r="T214" s="217">
        <f>$S$214*$H$214</f>
        <v>0</v>
      </c>
      <c r="AR214" s="136" t="s">
        <v>173</v>
      </c>
      <c r="AT214" s="136" t="s">
        <v>220</v>
      </c>
      <c r="AU214" s="136" t="s">
        <v>82</v>
      </c>
      <c r="AY214" s="140" t="s">
        <v>127</v>
      </c>
      <c r="BE214" s="218">
        <f>IF($N$214="základní",$J$214,0)</f>
        <v>0</v>
      </c>
      <c r="BF214" s="218">
        <f>IF($N$214="snížená",$J$214,0)</f>
        <v>0</v>
      </c>
      <c r="BG214" s="218">
        <f>IF($N$214="zákl. přenesená",$J$214,0)</f>
        <v>0</v>
      </c>
      <c r="BH214" s="218">
        <f>IF($N$214="sníž. přenesená",$J$214,0)</f>
        <v>0</v>
      </c>
      <c r="BI214" s="218">
        <f>IF($N$214="nulová",$J$214,0)</f>
        <v>0</v>
      </c>
      <c r="BJ214" s="136" t="s">
        <v>22</v>
      </c>
      <c r="BK214" s="218">
        <f>ROUND($I$214*$H$214,2)</f>
        <v>0</v>
      </c>
      <c r="BL214" s="136" t="s">
        <v>134</v>
      </c>
      <c r="BM214" s="136" t="s">
        <v>340</v>
      </c>
    </row>
    <row r="215" spans="2:47" s="140" customFormat="1" ht="27" customHeight="1">
      <c r="B215" s="141"/>
      <c r="D215" s="219" t="s">
        <v>136</v>
      </c>
      <c r="F215" s="220" t="s">
        <v>341</v>
      </c>
      <c r="I215" s="254"/>
      <c r="L215" s="141"/>
      <c r="M215" s="221"/>
      <c r="T215" s="222"/>
      <c r="AT215" s="140" t="s">
        <v>136</v>
      </c>
      <c r="AU215" s="140" t="s">
        <v>82</v>
      </c>
    </row>
    <row r="216" spans="2:65" s="140" customFormat="1" ht="15.75" customHeight="1">
      <c r="B216" s="141"/>
      <c r="C216" s="208" t="s">
        <v>342</v>
      </c>
      <c r="D216" s="208" t="s">
        <v>129</v>
      </c>
      <c r="E216" s="209" t="s">
        <v>343</v>
      </c>
      <c r="F216" s="210" t="s">
        <v>344</v>
      </c>
      <c r="G216" s="211" t="s">
        <v>140</v>
      </c>
      <c r="H216" s="212">
        <v>3</v>
      </c>
      <c r="I216" s="253"/>
      <c r="J216" s="213">
        <f>ROUND($I$216*$H$216,2)</f>
        <v>0</v>
      </c>
      <c r="K216" s="210" t="s">
        <v>133</v>
      </c>
      <c r="L216" s="141"/>
      <c r="M216" s="214"/>
      <c r="N216" s="215" t="s">
        <v>44</v>
      </c>
      <c r="Q216" s="216">
        <v>2.501154</v>
      </c>
      <c r="R216" s="216">
        <f>$Q$216*$H$216</f>
        <v>7.503462000000001</v>
      </c>
      <c r="S216" s="216">
        <v>0</v>
      </c>
      <c r="T216" s="217">
        <f>$S$216*$H$216</f>
        <v>0</v>
      </c>
      <c r="AR216" s="136" t="s">
        <v>134</v>
      </c>
      <c r="AT216" s="136" t="s">
        <v>129</v>
      </c>
      <c r="AU216" s="136" t="s">
        <v>82</v>
      </c>
      <c r="AY216" s="140" t="s">
        <v>127</v>
      </c>
      <c r="BE216" s="218">
        <f>IF($N$216="základní",$J$216,0)</f>
        <v>0</v>
      </c>
      <c r="BF216" s="218">
        <f>IF($N$216="snížená",$J$216,0)</f>
        <v>0</v>
      </c>
      <c r="BG216" s="218">
        <f>IF($N$216="zákl. přenesená",$J$216,0)</f>
        <v>0</v>
      </c>
      <c r="BH216" s="218">
        <f>IF($N$216="sníž. přenesená",$J$216,0)</f>
        <v>0</v>
      </c>
      <c r="BI216" s="218">
        <f>IF($N$216="nulová",$J$216,0)</f>
        <v>0</v>
      </c>
      <c r="BJ216" s="136" t="s">
        <v>22</v>
      </c>
      <c r="BK216" s="218">
        <f>ROUND($I$216*$H$216,2)</f>
        <v>0</v>
      </c>
      <c r="BL216" s="136" t="s">
        <v>134</v>
      </c>
      <c r="BM216" s="136" t="s">
        <v>345</v>
      </c>
    </row>
    <row r="217" spans="2:47" s="140" customFormat="1" ht="16.5" customHeight="1">
      <c r="B217" s="141"/>
      <c r="D217" s="219" t="s">
        <v>136</v>
      </c>
      <c r="F217" s="220" t="s">
        <v>344</v>
      </c>
      <c r="I217" s="254"/>
      <c r="L217" s="141"/>
      <c r="M217" s="221"/>
      <c r="T217" s="222"/>
      <c r="AT217" s="140" t="s">
        <v>136</v>
      </c>
      <c r="AU217" s="140" t="s">
        <v>82</v>
      </c>
    </row>
    <row r="218" spans="2:51" s="140" customFormat="1" ht="15.75" customHeight="1">
      <c r="B218" s="239"/>
      <c r="D218" s="224" t="s">
        <v>143</v>
      </c>
      <c r="E218" s="240"/>
      <c r="F218" s="241" t="s">
        <v>335</v>
      </c>
      <c r="H218" s="240"/>
      <c r="I218" s="254"/>
      <c r="L218" s="239"/>
      <c r="M218" s="242"/>
      <c r="T218" s="243"/>
      <c r="AT218" s="240" t="s">
        <v>143</v>
      </c>
      <c r="AU218" s="240" t="s">
        <v>82</v>
      </c>
      <c r="AV218" s="240" t="s">
        <v>22</v>
      </c>
      <c r="AW218" s="240" t="s">
        <v>100</v>
      </c>
      <c r="AX218" s="240" t="s">
        <v>73</v>
      </c>
      <c r="AY218" s="240" t="s">
        <v>127</v>
      </c>
    </row>
    <row r="219" spans="2:51" s="140" customFormat="1" ht="15.75" customHeight="1">
      <c r="B219" s="223"/>
      <c r="D219" s="224" t="s">
        <v>143</v>
      </c>
      <c r="E219" s="225"/>
      <c r="F219" s="226" t="s">
        <v>145</v>
      </c>
      <c r="H219" s="227">
        <v>3</v>
      </c>
      <c r="I219" s="254"/>
      <c r="L219" s="223"/>
      <c r="M219" s="228"/>
      <c r="T219" s="229"/>
      <c r="AT219" s="225" t="s">
        <v>143</v>
      </c>
      <c r="AU219" s="225" t="s">
        <v>82</v>
      </c>
      <c r="AV219" s="225" t="s">
        <v>82</v>
      </c>
      <c r="AW219" s="225" t="s">
        <v>100</v>
      </c>
      <c r="AX219" s="225" t="s">
        <v>22</v>
      </c>
      <c r="AY219" s="225" t="s">
        <v>127</v>
      </c>
    </row>
    <row r="220" spans="2:65" s="140" customFormat="1" ht="15.75" customHeight="1">
      <c r="B220" s="141"/>
      <c r="C220" s="230" t="s">
        <v>346</v>
      </c>
      <c r="D220" s="230" t="s">
        <v>220</v>
      </c>
      <c r="E220" s="231" t="s">
        <v>347</v>
      </c>
      <c r="F220" s="232" t="s">
        <v>348</v>
      </c>
      <c r="G220" s="233" t="s">
        <v>140</v>
      </c>
      <c r="H220" s="234">
        <v>3</v>
      </c>
      <c r="I220" s="255"/>
      <c r="J220" s="235">
        <f>ROUND($I$220*$H$220,2)</f>
        <v>0</v>
      </c>
      <c r="K220" s="232" t="s">
        <v>133</v>
      </c>
      <c r="L220" s="236"/>
      <c r="M220" s="237"/>
      <c r="N220" s="238" t="s">
        <v>44</v>
      </c>
      <c r="Q220" s="216">
        <v>0.006</v>
      </c>
      <c r="R220" s="216">
        <f>$Q$220*$H$220</f>
        <v>0.018000000000000002</v>
      </c>
      <c r="S220" s="216">
        <v>0</v>
      </c>
      <c r="T220" s="217">
        <f>$S$220*$H$220</f>
        <v>0</v>
      </c>
      <c r="AR220" s="136" t="s">
        <v>173</v>
      </c>
      <c r="AT220" s="136" t="s">
        <v>220</v>
      </c>
      <c r="AU220" s="136" t="s">
        <v>82</v>
      </c>
      <c r="AY220" s="140" t="s">
        <v>127</v>
      </c>
      <c r="BE220" s="218">
        <f>IF($N$220="základní",$J$220,0)</f>
        <v>0</v>
      </c>
      <c r="BF220" s="218">
        <f>IF($N$220="snížená",$J$220,0)</f>
        <v>0</v>
      </c>
      <c r="BG220" s="218">
        <f>IF($N$220="zákl. přenesená",$J$220,0)</f>
        <v>0</v>
      </c>
      <c r="BH220" s="218">
        <f>IF($N$220="sníž. přenesená",$J$220,0)</f>
        <v>0</v>
      </c>
      <c r="BI220" s="218">
        <f>IF($N$220="nulová",$J$220,0)</f>
        <v>0</v>
      </c>
      <c r="BJ220" s="136" t="s">
        <v>22</v>
      </c>
      <c r="BK220" s="218">
        <f>ROUND($I$220*$H$220,2)</f>
        <v>0</v>
      </c>
      <c r="BL220" s="136" t="s">
        <v>134</v>
      </c>
      <c r="BM220" s="136" t="s">
        <v>349</v>
      </c>
    </row>
    <row r="221" spans="2:47" s="140" customFormat="1" ht="38.25" customHeight="1">
      <c r="B221" s="141"/>
      <c r="D221" s="219" t="s">
        <v>136</v>
      </c>
      <c r="F221" s="220" t="s">
        <v>350</v>
      </c>
      <c r="I221" s="254"/>
      <c r="L221" s="141"/>
      <c r="M221" s="221"/>
      <c r="T221" s="222"/>
      <c r="AT221" s="140" t="s">
        <v>136</v>
      </c>
      <c r="AU221" s="140" t="s">
        <v>82</v>
      </c>
    </row>
    <row r="222" spans="2:65" s="140" customFormat="1" ht="15.75" customHeight="1">
      <c r="B222" s="141"/>
      <c r="C222" s="208" t="s">
        <v>351</v>
      </c>
      <c r="D222" s="208" t="s">
        <v>129</v>
      </c>
      <c r="E222" s="209" t="s">
        <v>352</v>
      </c>
      <c r="F222" s="210" t="s">
        <v>353</v>
      </c>
      <c r="G222" s="211" t="s">
        <v>140</v>
      </c>
      <c r="H222" s="212">
        <v>16</v>
      </c>
      <c r="I222" s="253"/>
      <c r="J222" s="213">
        <f>ROUND($I$222*$H$222,2)</f>
        <v>0</v>
      </c>
      <c r="K222" s="210" t="s">
        <v>133</v>
      </c>
      <c r="L222" s="141"/>
      <c r="M222" s="214"/>
      <c r="N222" s="215" t="s">
        <v>44</v>
      </c>
      <c r="Q222" s="216">
        <v>0.109405</v>
      </c>
      <c r="R222" s="216">
        <f>$Q$222*$H$222</f>
        <v>1.75048</v>
      </c>
      <c r="S222" s="216">
        <v>0</v>
      </c>
      <c r="T222" s="217">
        <f>$S$222*$H$222</f>
        <v>0</v>
      </c>
      <c r="AR222" s="136" t="s">
        <v>134</v>
      </c>
      <c r="AT222" s="136" t="s">
        <v>129</v>
      </c>
      <c r="AU222" s="136" t="s">
        <v>82</v>
      </c>
      <c r="AY222" s="140" t="s">
        <v>127</v>
      </c>
      <c r="BE222" s="218">
        <f>IF($N$222="základní",$J$222,0)</f>
        <v>0</v>
      </c>
      <c r="BF222" s="218">
        <f>IF($N$222="snížená",$J$222,0)</f>
        <v>0</v>
      </c>
      <c r="BG222" s="218">
        <f>IF($N$222="zákl. přenesená",$J$222,0)</f>
        <v>0</v>
      </c>
      <c r="BH222" s="218">
        <f>IF($N$222="sníž. přenesená",$J$222,0)</f>
        <v>0</v>
      </c>
      <c r="BI222" s="218">
        <f>IF($N$222="nulová",$J$222,0)</f>
        <v>0</v>
      </c>
      <c r="BJ222" s="136" t="s">
        <v>22</v>
      </c>
      <c r="BK222" s="218">
        <f>ROUND($I$222*$H$222,2)</f>
        <v>0</v>
      </c>
      <c r="BL222" s="136" t="s">
        <v>134</v>
      </c>
      <c r="BM222" s="136" t="s">
        <v>354</v>
      </c>
    </row>
    <row r="223" spans="2:47" s="140" customFormat="1" ht="16.5" customHeight="1">
      <c r="B223" s="141"/>
      <c r="D223" s="219" t="s">
        <v>136</v>
      </c>
      <c r="F223" s="220" t="s">
        <v>355</v>
      </c>
      <c r="I223" s="254"/>
      <c r="L223" s="141"/>
      <c r="M223" s="221"/>
      <c r="T223" s="222"/>
      <c r="AT223" s="140" t="s">
        <v>136</v>
      </c>
      <c r="AU223" s="140" t="s">
        <v>82</v>
      </c>
    </row>
    <row r="224" spans="2:51" s="140" customFormat="1" ht="15.75" customHeight="1">
      <c r="B224" s="239"/>
      <c r="D224" s="224" t="s">
        <v>143</v>
      </c>
      <c r="E224" s="240"/>
      <c r="F224" s="241" t="s">
        <v>335</v>
      </c>
      <c r="H224" s="240"/>
      <c r="I224" s="254"/>
      <c r="L224" s="239"/>
      <c r="M224" s="242"/>
      <c r="T224" s="243"/>
      <c r="AT224" s="240" t="s">
        <v>143</v>
      </c>
      <c r="AU224" s="240" t="s">
        <v>82</v>
      </c>
      <c r="AV224" s="240" t="s">
        <v>22</v>
      </c>
      <c r="AW224" s="240" t="s">
        <v>100</v>
      </c>
      <c r="AX224" s="240" t="s">
        <v>73</v>
      </c>
      <c r="AY224" s="240" t="s">
        <v>127</v>
      </c>
    </row>
    <row r="225" spans="2:51" s="140" customFormat="1" ht="15.75" customHeight="1">
      <c r="B225" s="223"/>
      <c r="D225" s="224" t="s">
        <v>143</v>
      </c>
      <c r="E225" s="225"/>
      <c r="F225" s="226" t="s">
        <v>356</v>
      </c>
      <c r="H225" s="227">
        <v>16</v>
      </c>
      <c r="I225" s="254"/>
      <c r="L225" s="223"/>
      <c r="M225" s="228"/>
      <c r="T225" s="229"/>
      <c r="AT225" s="225" t="s">
        <v>143</v>
      </c>
      <c r="AU225" s="225" t="s">
        <v>82</v>
      </c>
      <c r="AV225" s="225" t="s">
        <v>82</v>
      </c>
      <c r="AW225" s="225" t="s">
        <v>100</v>
      </c>
      <c r="AX225" s="225" t="s">
        <v>22</v>
      </c>
      <c r="AY225" s="225" t="s">
        <v>127</v>
      </c>
    </row>
    <row r="226" spans="2:65" s="140" customFormat="1" ht="15.75" customHeight="1">
      <c r="B226" s="141"/>
      <c r="C226" s="230" t="s">
        <v>357</v>
      </c>
      <c r="D226" s="230" t="s">
        <v>220</v>
      </c>
      <c r="E226" s="231" t="s">
        <v>358</v>
      </c>
      <c r="F226" s="232" t="s">
        <v>359</v>
      </c>
      <c r="G226" s="233" t="s">
        <v>140</v>
      </c>
      <c r="H226" s="234">
        <v>15</v>
      </c>
      <c r="I226" s="255"/>
      <c r="J226" s="235">
        <f>ROUND($I$226*$H$226,2)</f>
        <v>0</v>
      </c>
      <c r="K226" s="232" t="s">
        <v>133</v>
      </c>
      <c r="L226" s="236"/>
      <c r="M226" s="237"/>
      <c r="N226" s="238" t="s">
        <v>44</v>
      </c>
      <c r="Q226" s="216">
        <v>0.0065</v>
      </c>
      <c r="R226" s="216">
        <f>$Q$226*$H$226</f>
        <v>0.09749999999999999</v>
      </c>
      <c r="S226" s="216">
        <v>0</v>
      </c>
      <c r="T226" s="217">
        <f>$S$226*$H$226</f>
        <v>0</v>
      </c>
      <c r="AR226" s="136" t="s">
        <v>173</v>
      </c>
      <c r="AT226" s="136" t="s">
        <v>220</v>
      </c>
      <c r="AU226" s="136" t="s">
        <v>82</v>
      </c>
      <c r="AY226" s="140" t="s">
        <v>127</v>
      </c>
      <c r="BE226" s="218">
        <f>IF($N$226="základní",$J$226,0)</f>
        <v>0</v>
      </c>
      <c r="BF226" s="218">
        <f>IF($N$226="snížená",$J$226,0)</f>
        <v>0</v>
      </c>
      <c r="BG226" s="218">
        <f>IF($N$226="zákl. přenesená",$J$226,0)</f>
        <v>0</v>
      </c>
      <c r="BH226" s="218">
        <f>IF($N$226="sníž. přenesená",$J$226,0)</f>
        <v>0</v>
      </c>
      <c r="BI226" s="218">
        <f>IF($N$226="nulová",$J$226,0)</f>
        <v>0</v>
      </c>
      <c r="BJ226" s="136" t="s">
        <v>22</v>
      </c>
      <c r="BK226" s="218">
        <f>ROUND($I$226*$H$226,2)</f>
        <v>0</v>
      </c>
      <c r="BL226" s="136" t="s">
        <v>134</v>
      </c>
      <c r="BM226" s="136" t="s">
        <v>360</v>
      </c>
    </row>
    <row r="227" spans="2:47" s="140" customFormat="1" ht="16.5" customHeight="1">
      <c r="B227" s="141"/>
      <c r="D227" s="219" t="s">
        <v>136</v>
      </c>
      <c r="F227" s="220" t="s">
        <v>361</v>
      </c>
      <c r="I227" s="254"/>
      <c r="L227" s="141"/>
      <c r="M227" s="221"/>
      <c r="T227" s="222"/>
      <c r="AT227" s="140" t="s">
        <v>136</v>
      </c>
      <c r="AU227" s="140" t="s">
        <v>82</v>
      </c>
    </row>
    <row r="228" spans="2:65" s="140" customFormat="1" ht="15.75" customHeight="1">
      <c r="B228" s="141"/>
      <c r="C228" s="208" t="s">
        <v>362</v>
      </c>
      <c r="D228" s="208" t="s">
        <v>129</v>
      </c>
      <c r="E228" s="209" t="s">
        <v>363</v>
      </c>
      <c r="F228" s="210" t="s">
        <v>364</v>
      </c>
      <c r="G228" s="211" t="s">
        <v>132</v>
      </c>
      <c r="H228" s="212">
        <v>215</v>
      </c>
      <c r="I228" s="253"/>
      <c r="J228" s="213">
        <f>ROUND($I$228*$H$228,2)</f>
        <v>0</v>
      </c>
      <c r="K228" s="210" t="s">
        <v>133</v>
      </c>
      <c r="L228" s="141"/>
      <c r="M228" s="214"/>
      <c r="N228" s="215" t="s">
        <v>44</v>
      </c>
      <c r="Q228" s="216">
        <v>0.0016</v>
      </c>
      <c r="R228" s="216">
        <f>$Q$228*$H$228</f>
        <v>0.34400000000000003</v>
      </c>
      <c r="S228" s="216">
        <v>0</v>
      </c>
      <c r="T228" s="217">
        <f>$S$228*$H$228</f>
        <v>0</v>
      </c>
      <c r="AR228" s="136" t="s">
        <v>134</v>
      </c>
      <c r="AT228" s="136" t="s">
        <v>129</v>
      </c>
      <c r="AU228" s="136" t="s">
        <v>82</v>
      </c>
      <c r="AY228" s="140" t="s">
        <v>127</v>
      </c>
      <c r="BE228" s="218">
        <f>IF($N$228="základní",$J$228,0)</f>
        <v>0</v>
      </c>
      <c r="BF228" s="218">
        <f>IF($N$228="snížená",$J$228,0)</f>
        <v>0</v>
      </c>
      <c r="BG228" s="218">
        <f>IF($N$228="zákl. přenesená",$J$228,0)</f>
        <v>0</v>
      </c>
      <c r="BH228" s="218">
        <f>IF($N$228="sníž. přenesená",$J$228,0)</f>
        <v>0</v>
      </c>
      <c r="BI228" s="218">
        <f>IF($N$228="nulová",$J$228,0)</f>
        <v>0</v>
      </c>
      <c r="BJ228" s="136" t="s">
        <v>22</v>
      </c>
      <c r="BK228" s="218">
        <f>ROUND($I$228*$H$228,2)</f>
        <v>0</v>
      </c>
      <c r="BL228" s="136" t="s">
        <v>134</v>
      </c>
      <c r="BM228" s="136" t="s">
        <v>365</v>
      </c>
    </row>
    <row r="229" spans="2:47" s="140" customFormat="1" ht="16.5" customHeight="1">
      <c r="B229" s="141"/>
      <c r="D229" s="219" t="s">
        <v>136</v>
      </c>
      <c r="F229" s="220" t="s">
        <v>366</v>
      </c>
      <c r="I229" s="254"/>
      <c r="L229" s="141"/>
      <c r="M229" s="221"/>
      <c r="T229" s="222"/>
      <c r="AT229" s="140" t="s">
        <v>136</v>
      </c>
      <c r="AU229" s="140" t="s">
        <v>82</v>
      </c>
    </row>
    <row r="230" spans="2:51" s="140" customFormat="1" ht="15.75" customHeight="1">
      <c r="B230" s="239"/>
      <c r="D230" s="224" t="s">
        <v>143</v>
      </c>
      <c r="E230" s="240"/>
      <c r="F230" s="241" t="s">
        <v>335</v>
      </c>
      <c r="H230" s="240"/>
      <c r="I230" s="254"/>
      <c r="L230" s="239"/>
      <c r="M230" s="242"/>
      <c r="T230" s="243"/>
      <c r="AT230" s="240" t="s">
        <v>143</v>
      </c>
      <c r="AU230" s="240" t="s">
        <v>82</v>
      </c>
      <c r="AV230" s="240" t="s">
        <v>22</v>
      </c>
      <c r="AW230" s="240" t="s">
        <v>100</v>
      </c>
      <c r="AX230" s="240" t="s">
        <v>73</v>
      </c>
      <c r="AY230" s="240" t="s">
        <v>127</v>
      </c>
    </row>
    <row r="231" spans="2:51" s="140" customFormat="1" ht="15.75" customHeight="1">
      <c r="B231" s="223"/>
      <c r="D231" s="224" t="s">
        <v>143</v>
      </c>
      <c r="E231" s="225"/>
      <c r="F231" s="226" t="s">
        <v>367</v>
      </c>
      <c r="H231" s="227">
        <v>215</v>
      </c>
      <c r="I231" s="254"/>
      <c r="L231" s="223"/>
      <c r="M231" s="228"/>
      <c r="T231" s="229"/>
      <c r="AT231" s="225" t="s">
        <v>143</v>
      </c>
      <c r="AU231" s="225" t="s">
        <v>82</v>
      </c>
      <c r="AV231" s="225" t="s">
        <v>82</v>
      </c>
      <c r="AW231" s="225" t="s">
        <v>100</v>
      </c>
      <c r="AX231" s="225" t="s">
        <v>22</v>
      </c>
      <c r="AY231" s="225" t="s">
        <v>127</v>
      </c>
    </row>
    <row r="232" spans="2:65" s="140" customFormat="1" ht="15.75" customHeight="1">
      <c r="B232" s="141"/>
      <c r="C232" s="208" t="s">
        <v>368</v>
      </c>
      <c r="D232" s="208" t="s">
        <v>129</v>
      </c>
      <c r="E232" s="209" t="s">
        <v>369</v>
      </c>
      <c r="F232" s="210" t="s">
        <v>370</v>
      </c>
      <c r="G232" s="211" t="s">
        <v>132</v>
      </c>
      <c r="H232" s="212">
        <v>215</v>
      </c>
      <c r="I232" s="253"/>
      <c r="J232" s="213">
        <f>ROUND($I$232*$H$232,2)</f>
        <v>0</v>
      </c>
      <c r="K232" s="210" t="s">
        <v>133</v>
      </c>
      <c r="L232" s="141"/>
      <c r="M232" s="214"/>
      <c r="N232" s="215" t="s">
        <v>44</v>
      </c>
      <c r="Q232" s="216">
        <v>9.38E-06</v>
      </c>
      <c r="R232" s="216">
        <f>$Q$232*$H$232</f>
        <v>0.0020167</v>
      </c>
      <c r="S232" s="216">
        <v>0</v>
      </c>
      <c r="T232" s="217">
        <f>$S$232*$H$232</f>
        <v>0</v>
      </c>
      <c r="AR232" s="136" t="s">
        <v>134</v>
      </c>
      <c r="AT232" s="136" t="s">
        <v>129</v>
      </c>
      <c r="AU232" s="136" t="s">
        <v>82</v>
      </c>
      <c r="AY232" s="140" t="s">
        <v>127</v>
      </c>
      <c r="BE232" s="218">
        <f>IF($N$232="základní",$J$232,0)</f>
        <v>0</v>
      </c>
      <c r="BF232" s="218">
        <f>IF($N$232="snížená",$J$232,0)</f>
        <v>0</v>
      </c>
      <c r="BG232" s="218">
        <f>IF($N$232="zákl. přenesená",$J$232,0)</f>
        <v>0</v>
      </c>
      <c r="BH232" s="218">
        <f>IF($N$232="sníž. přenesená",$J$232,0)</f>
        <v>0</v>
      </c>
      <c r="BI232" s="218">
        <f>IF($N$232="nulová",$J$232,0)</f>
        <v>0</v>
      </c>
      <c r="BJ232" s="136" t="s">
        <v>22</v>
      </c>
      <c r="BK232" s="218">
        <f>ROUND($I$232*$H$232,2)</f>
        <v>0</v>
      </c>
      <c r="BL232" s="136" t="s">
        <v>134</v>
      </c>
      <c r="BM232" s="136" t="s">
        <v>371</v>
      </c>
    </row>
    <row r="233" spans="2:47" s="140" customFormat="1" ht="16.5" customHeight="1">
      <c r="B233" s="141"/>
      <c r="D233" s="219" t="s">
        <v>136</v>
      </c>
      <c r="F233" s="220" t="s">
        <v>372</v>
      </c>
      <c r="I233" s="254"/>
      <c r="L233" s="141"/>
      <c r="M233" s="221"/>
      <c r="T233" s="222"/>
      <c r="AT233" s="140" t="s">
        <v>136</v>
      </c>
      <c r="AU233" s="140" t="s">
        <v>82</v>
      </c>
    </row>
    <row r="234" spans="2:65" s="140" customFormat="1" ht="15.75" customHeight="1">
      <c r="B234" s="141"/>
      <c r="C234" s="208" t="s">
        <v>373</v>
      </c>
      <c r="D234" s="208" t="s">
        <v>129</v>
      </c>
      <c r="E234" s="209" t="s">
        <v>374</v>
      </c>
      <c r="F234" s="210" t="s">
        <v>375</v>
      </c>
      <c r="G234" s="211" t="s">
        <v>158</v>
      </c>
      <c r="H234" s="212">
        <v>150</v>
      </c>
      <c r="I234" s="253"/>
      <c r="J234" s="213">
        <f>ROUND($I$234*$H$234,2)</f>
        <v>0</v>
      </c>
      <c r="K234" s="210" t="s">
        <v>133</v>
      </c>
      <c r="L234" s="141"/>
      <c r="M234" s="214"/>
      <c r="N234" s="215" t="s">
        <v>44</v>
      </c>
      <c r="Q234" s="216">
        <v>0.20218872</v>
      </c>
      <c r="R234" s="216">
        <f>$Q$234*$H$234</f>
        <v>30.328308</v>
      </c>
      <c r="S234" s="216">
        <v>0</v>
      </c>
      <c r="T234" s="217">
        <f>$S$234*$H$234</f>
        <v>0</v>
      </c>
      <c r="AR234" s="136" t="s">
        <v>134</v>
      </c>
      <c r="AT234" s="136" t="s">
        <v>129</v>
      </c>
      <c r="AU234" s="136" t="s">
        <v>82</v>
      </c>
      <c r="AY234" s="140" t="s">
        <v>127</v>
      </c>
      <c r="BE234" s="218">
        <f>IF($N$234="základní",$J$234,0)</f>
        <v>0</v>
      </c>
      <c r="BF234" s="218">
        <f>IF($N$234="snížená",$J$234,0)</f>
        <v>0</v>
      </c>
      <c r="BG234" s="218">
        <f>IF($N$234="zákl. přenesená",$J$234,0)</f>
        <v>0</v>
      </c>
      <c r="BH234" s="218">
        <f>IF($N$234="sníž. přenesená",$J$234,0)</f>
        <v>0</v>
      </c>
      <c r="BI234" s="218">
        <f>IF($N$234="nulová",$J$234,0)</f>
        <v>0</v>
      </c>
      <c r="BJ234" s="136" t="s">
        <v>22</v>
      </c>
      <c r="BK234" s="218">
        <f>ROUND($I$234*$H$234,2)</f>
        <v>0</v>
      </c>
      <c r="BL234" s="136" t="s">
        <v>134</v>
      </c>
      <c r="BM234" s="136" t="s">
        <v>376</v>
      </c>
    </row>
    <row r="235" spans="2:47" s="140" customFormat="1" ht="27" customHeight="1">
      <c r="B235" s="141"/>
      <c r="D235" s="219" t="s">
        <v>136</v>
      </c>
      <c r="F235" s="220" t="s">
        <v>377</v>
      </c>
      <c r="I235" s="254"/>
      <c r="L235" s="141"/>
      <c r="M235" s="221"/>
      <c r="T235" s="222"/>
      <c r="AT235" s="140" t="s">
        <v>136</v>
      </c>
      <c r="AU235" s="140" t="s">
        <v>82</v>
      </c>
    </row>
    <row r="236" spans="2:51" s="140" customFormat="1" ht="15.75" customHeight="1">
      <c r="B236" s="239"/>
      <c r="D236" s="224" t="s">
        <v>143</v>
      </c>
      <c r="E236" s="240"/>
      <c r="F236" s="241" t="s">
        <v>246</v>
      </c>
      <c r="H236" s="240"/>
      <c r="I236" s="254"/>
      <c r="L236" s="239"/>
      <c r="M236" s="242"/>
      <c r="T236" s="243"/>
      <c r="AT236" s="240" t="s">
        <v>143</v>
      </c>
      <c r="AU236" s="240" t="s">
        <v>82</v>
      </c>
      <c r="AV236" s="240" t="s">
        <v>22</v>
      </c>
      <c r="AW236" s="240" t="s">
        <v>100</v>
      </c>
      <c r="AX236" s="240" t="s">
        <v>73</v>
      </c>
      <c r="AY236" s="240" t="s">
        <v>127</v>
      </c>
    </row>
    <row r="237" spans="2:51" s="140" customFormat="1" ht="15.75" customHeight="1">
      <c r="B237" s="223"/>
      <c r="D237" s="224" t="s">
        <v>143</v>
      </c>
      <c r="E237" s="225"/>
      <c r="F237" s="226" t="s">
        <v>378</v>
      </c>
      <c r="H237" s="227">
        <v>150</v>
      </c>
      <c r="I237" s="254"/>
      <c r="L237" s="223"/>
      <c r="M237" s="228"/>
      <c r="T237" s="229"/>
      <c r="AT237" s="225" t="s">
        <v>143</v>
      </c>
      <c r="AU237" s="225" t="s">
        <v>82</v>
      </c>
      <c r="AV237" s="225" t="s">
        <v>82</v>
      </c>
      <c r="AW237" s="225" t="s">
        <v>100</v>
      </c>
      <c r="AX237" s="225" t="s">
        <v>22</v>
      </c>
      <c r="AY237" s="225" t="s">
        <v>127</v>
      </c>
    </row>
    <row r="238" spans="2:65" s="140" customFormat="1" ht="15.75" customHeight="1">
      <c r="B238" s="141"/>
      <c r="C238" s="230" t="s">
        <v>379</v>
      </c>
      <c r="D238" s="230" t="s">
        <v>220</v>
      </c>
      <c r="E238" s="231" t="s">
        <v>380</v>
      </c>
      <c r="F238" s="232" t="s">
        <v>381</v>
      </c>
      <c r="G238" s="233" t="s">
        <v>140</v>
      </c>
      <c r="H238" s="234">
        <v>505</v>
      </c>
      <c r="I238" s="255"/>
      <c r="J238" s="235">
        <f>ROUND($I$238*$H$238,2)</f>
        <v>0</v>
      </c>
      <c r="K238" s="232"/>
      <c r="L238" s="236"/>
      <c r="M238" s="237"/>
      <c r="N238" s="238" t="s">
        <v>44</v>
      </c>
      <c r="Q238" s="216">
        <v>0.034</v>
      </c>
      <c r="R238" s="216">
        <f>$Q$238*$H$238</f>
        <v>17.17</v>
      </c>
      <c r="S238" s="216">
        <v>0</v>
      </c>
      <c r="T238" s="217">
        <f>$S$238*$H$238</f>
        <v>0</v>
      </c>
      <c r="AR238" s="136" t="s">
        <v>173</v>
      </c>
      <c r="AT238" s="136" t="s">
        <v>220</v>
      </c>
      <c r="AU238" s="136" t="s">
        <v>82</v>
      </c>
      <c r="AY238" s="140" t="s">
        <v>127</v>
      </c>
      <c r="BE238" s="218">
        <f>IF($N$238="základní",$J$238,0)</f>
        <v>0</v>
      </c>
      <c r="BF238" s="218">
        <f>IF($N$238="snížená",$J$238,0)</f>
        <v>0</v>
      </c>
      <c r="BG238" s="218">
        <f>IF($N$238="zákl. přenesená",$J$238,0)</f>
        <v>0</v>
      </c>
      <c r="BH238" s="218">
        <f>IF($N$238="sníž. přenesená",$J$238,0)</f>
        <v>0</v>
      </c>
      <c r="BI238" s="218">
        <f>IF($N$238="nulová",$J$238,0)</f>
        <v>0</v>
      </c>
      <c r="BJ238" s="136" t="s">
        <v>22</v>
      </c>
      <c r="BK238" s="218">
        <f>ROUND($I$238*$H$238,2)</f>
        <v>0</v>
      </c>
      <c r="BL238" s="136" t="s">
        <v>134</v>
      </c>
      <c r="BM238" s="136" t="s">
        <v>382</v>
      </c>
    </row>
    <row r="239" spans="2:47" s="140" customFormat="1" ht="16.5" customHeight="1">
      <c r="B239" s="141"/>
      <c r="D239" s="219" t="s">
        <v>136</v>
      </c>
      <c r="F239" s="220" t="s">
        <v>383</v>
      </c>
      <c r="I239" s="254"/>
      <c r="L239" s="141"/>
      <c r="M239" s="221"/>
      <c r="T239" s="222"/>
      <c r="AT239" s="140" t="s">
        <v>136</v>
      </c>
      <c r="AU239" s="140" t="s">
        <v>82</v>
      </c>
    </row>
    <row r="240" spans="2:51" s="140" customFormat="1" ht="15.75" customHeight="1">
      <c r="B240" s="223"/>
      <c r="D240" s="224" t="s">
        <v>143</v>
      </c>
      <c r="E240" s="225"/>
      <c r="F240" s="226" t="s">
        <v>384</v>
      </c>
      <c r="H240" s="227">
        <v>500</v>
      </c>
      <c r="I240" s="254"/>
      <c r="L240" s="223"/>
      <c r="M240" s="228"/>
      <c r="T240" s="229"/>
      <c r="AT240" s="225" t="s">
        <v>143</v>
      </c>
      <c r="AU240" s="225" t="s">
        <v>82</v>
      </c>
      <c r="AV240" s="225" t="s">
        <v>82</v>
      </c>
      <c r="AW240" s="225" t="s">
        <v>100</v>
      </c>
      <c r="AX240" s="225" t="s">
        <v>22</v>
      </c>
      <c r="AY240" s="225" t="s">
        <v>127</v>
      </c>
    </row>
    <row r="241" spans="2:51" s="140" customFormat="1" ht="15.75" customHeight="1">
      <c r="B241" s="223"/>
      <c r="D241" s="224" t="s">
        <v>143</v>
      </c>
      <c r="F241" s="226" t="s">
        <v>385</v>
      </c>
      <c r="H241" s="227">
        <v>505</v>
      </c>
      <c r="I241" s="254"/>
      <c r="L241" s="223"/>
      <c r="M241" s="228"/>
      <c r="T241" s="229"/>
      <c r="AT241" s="225" t="s">
        <v>143</v>
      </c>
      <c r="AU241" s="225" t="s">
        <v>82</v>
      </c>
      <c r="AV241" s="225" t="s">
        <v>82</v>
      </c>
      <c r="AW241" s="225" t="s">
        <v>73</v>
      </c>
      <c r="AX241" s="225" t="s">
        <v>22</v>
      </c>
      <c r="AY241" s="225" t="s">
        <v>127</v>
      </c>
    </row>
    <row r="242" spans="2:65" s="140" customFormat="1" ht="15.75" customHeight="1">
      <c r="B242" s="141"/>
      <c r="C242" s="208" t="s">
        <v>386</v>
      </c>
      <c r="D242" s="208" t="s">
        <v>129</v>
      </c>
      <c r="E242" s="209" t="s">
        <v>387</v>
      </c>
      <c r="F242" s="210" t="s">
        <v>388</v>
      </c>
      <c r="G242" s="211" t="s">
        <v>158</v>
      </c>
      <c r="H242" s="212">
        <v>83</v>
      </c>
      <c r="I242" s="253"/>
      <c r="J242" s="213">
        <f>ROUND($I$242*$H$242,2)</f>
        <v>0</v>
      </c>
      <c r="K242" s="210" t="s">
        <v>133</v>
      </c>
      <c r="L242" s="141"/>
      <c r="M242" s="214"/>
      <c r="N242" s="215" t="s">
        <v>44</v>
      </c>
      <c r="Q242" s="216">
        <v>0.15539952</v>
      </c>
      <c r="R242" s="216">
        <f>$Q$242*$H$242</f>
        <v>12.898160160000002</v>
      </c>
      <c r="S242" s="216">
        <v>0</v>
      </c>
      <c r="T242" s="217">
        <f>$S$242*$H$242</f>
        <v>0</v>
      </c>
      <c r="AR242" s="136" t="s">
        <v>134</v>
      </c>
      <c r="AT242" s="136" t="s">
        <v>129</v>
      </c>
      <c r="AU242" s="136" t="s">
        <v>82</v>
      </c>
      <c r="AY242" s="140" t="s">
        <v>127</v>
      </c>
      <c r="BE242" s="218">
        <f>IF($N$242="základní",$J$242,0)</f>
        <v>0</v>
      </c>
      <c r="BF242" s="218">
        <f>IF($N$242="snížená",$J$242,0)</f>
        <v>0</v>
      </c>
      <c r="BG242" s="218">
        <f>IF($N$242="zákl. přenesená",$J$242,0)</f>
        <v>0</v>
      </c>
      <c r="BH242" s="218">
        <f>IF($N$242="sníž. přenesená",$J$242,0)</f>
        <v>0</v>
      </c>
      <c r="BI242" s="218">
        <f>IF($N$242="nulová",$J$242,0)</f>
        <v>0</v>
      </c>
      <c r="BJ242" s="136" t="s">
        <v>22</v>
      </c>
      <c r="BK242" s="218">
        <f>ROUND($I$242*$H$242,2)</f>
        <v>0</v>
      </c>
      <c r="BL242" s="136" t="s">
        <v>134</v>
      </c>
      <c r="BM242" s="136" t="s">
        <v>389</v>
      </c>
    </row>
    <row r="243" spans="2:47" s="140" customFormat="1" ht="27" customHeight="1">
      <c r="B243" s="141"/>
      <c r="D243" s="219" t="s">
        <v>136</v>
      </c>
      <c r="F243" s="220" t="s">
        <v>390</v>
      </c>
      <c r="I243" s="254"/>
      <c r="L243" s="141"/>
      <c r="M243" s="221"/>
      <c r="T243" s="222"/>
      <c r="AT243" s="140" t="s">
        <v>136</v>
      </c>
      <c r="AU243" s="140" t="s">
        <v>82</v>
      </c>
    </row>
    <row r="244" spans="2:51" s="140" customFormat="1" ht="15.75" customHeight="1">
      <c r="B244" s="239"/>
      <c r="D244" s="224" t="s">
        <v>143</v>
      </c>
      <c r="E244" s="240"/>
      <c r="F244" s="241" t="s">
        <v>246</v>
      </c>
      <c r="H244" s="240"/>
      <c r="I244" s="254"/>
      <c r="L244" s="239"/>
      <c r="M244" s="242"/>
      <c r="T244" s="243"/>
      <c r="AT244" s="240" t="s">
        <v>143</v>
      </c>
      <c r="AU244" s="240" t="s">
        <v>82</v>
      </c>
      <c r="AV244" s="240" t="s">
        <v>22</v>
      </c>
      <c r="AW244" s="240" t="s">
        <v>100</v>
      </c>
      <c r="AX244" s="240" t="s">
        <v>73</v>
      </c>
      <c r="AY244" s="240" t="s">
        <v>127</v>
      </c>
    </row>
    <row r="245" spans="2:51" s="140" customFormat="1" ht="15.75" customHeight="1">
      <c r="B245" s="223"/>
      <c r="D245" s="224" t="s">
        <v>143</v>
      </c>
      <c r="E245" s="225"/>
      <c r="F245" s="226" t="s">
        <v>391</v>
      </c>
      <c r="H245" s="227">
        <v>83</v>
      </c>
      <c r="I245" s="254"/>
      <c r="L245" s="223"/>
      <c r="M245" s="228"/>
      <c r="T245" s="229"/>
      <c r="AT245" s="225" t="s">
        <v>143</v>
      </c>
      <c r="AU245" s="225" t="s">
        <v>82</v>
      </c>
      <c r="AV245" s="225" t="s">
        <v>82</v>
      </c>
      <c r="AW245" s="225" t="s">
        <v>100</v>
      </c>
      <c r="AX245" s="225" t="s">
        <v>22</v>
      </c>
      <c r="AY245" s="225" t="s">
        <v>127</v>
      </c>
    </row>
    <row r="246" spans="2:65" s="140" customFormat="1" ht="15.75" customHeight="1">
      <c r="B246" s="141"/>
      <c r="C246" s="230" t="s">
        <v>392</v>
      </c>
      <c r="D246" s="230" t="s">
        <v>220</v>
      </c>
      <c r="E246" s="231" t="s">
        <v>393</v>
      </c>
      <c r="F246" s="232" t="s">
        <v>394</v>
      </c>
      <c r="G246" s="233" t="s">
        <v>140</v>
      </c>
      <c r="H246" s="234">
        <v>51.51</v>
      </c>
      <c r="I246" s="255"/>
      <c r="J246" s="235">
        <f>ROUND($I$246*$H$246,2)</f>
        <v>0</v>
      </c>
      <c r="K246" s="232" t="s">
        <v>133</v>
      </c>
      <c r="L246" s="236"/>
      <c r="M246" s="237"/>
      <c r="N246" s="238" t="s">
        <v>44</v>
      </c>
      <c r="Q246" s="216">
        <v>0.086</v>
      </c>
      <c r="R246" s="216">
        <f>$Q$246*$H$246</f>
        <v>4.42986</v>
      </c>
      <c r="S246" s="216">
        <v>0</v>
      </c>
      <c r="T246" s="217">
        <f>$S$246*$H$246</f>
        <v>0</v>
      </c>
      <c r="AR246" s="136" t="s">
        <v>173</v>
      </c>
      <c r="AT246" s="136" t="s">
        <v>220</v>
      </c>
      <c r="AU246" s="136" t="s">
        <v>82</v>
      </c>
      <c r="AY246" s="140" t="s">
        <v>127</v>
      </c>
      <c r="BE246" s="218">
        <f>IF($N$246="základní",$J$246,0)</f>
        <v>0</v>
      </c>
      <c r="BF246" s="218">
        <f>IF($N$246="snížená",$J$246,0)</f>
        <v>0</v>
      </c>
      <c r="BG246" s="218">
        <f>IF($N$246="zákl. přenesená",$J$246,0)</f>
        <v>0</v>
      </c>
      <c r="BH246" s="218">
        <f>IF($N$246="sníž. přenesená",$J$246,0)</f>
        <v>0</v>
      </c>
      <c r="BI246" s="218">
        <f>IF($N$246="nulová",$J$246,0)</f>
        <v>0</v>
      </c>
      <c r="BJ246" s="136" t="s">
        <v>22</v>
      </c>
      <c r="BK246" s="218">
        <f>ROUND($I$246*$H$246,2)</f>
        <v>0</v>
      </c>
      <c r="BL246" s="136" t="s">
        <v>134</v>
      </c>
      <c r="BM246" s="136" t="s">
        <v>395</v>
      </c>
    </row>
    <row r="247" spans="2:47" s="140" customFormat="1" ht="16.5" customHeight="1">
      <c r="B247" s="141"/>
      <c r="D247" s="219" t="s">
        <v>136</v>
      </c>
      <c r="F247" s="220" t="s">
        <v>396</v>
      </c>
      <c r="I247" s="254"/>
      <c r="L247" s="141"/>
      <c r="M247" s="221"/>
      <c r="T247" s="222"/>
      <c r="AT247" s="140" t="s">
        <v>136</v>
      </c>
      <c r="AU247" s="140" t="s">
        <v>82</v>
      </c>
    </row>
    <row r="248" spans="2:51" s="140" customFormat="1" ht="15.75" customHeight="1">
      <c r="B248" s="223"/>
      <c r="D248" s="224" t="s">
        <v>143</v>
      </c>
      <c r="F248" s="226" t="s">
        <v>397</v>
      </c>
      <c r="H248" s="227">
        <v>51.51</v>
      </c>
      <c r="I248" s="254"/>
      <c r="L248" s="223"/>
      <c r="M248" s="228"/>
      <c r="T248" s="229"/>
      <c r="AT248" s="225" t="s">
        <v>143</v>
      </c>
      <c r="AU248" s="225" t="s">
        <v>82</v>
      </c>
      <c r="AV248" s="225" t="s">
        <v>82</v>
      </c>
      <c r="AW248" s="225" t="s">
        <v>73</v>
      </c>
      <c r="AX248" s="225" t="s">
        <v>22</v>
      </c>
      <c r="AY248" s="225" t="s">
        <v>127</v>
      </c>
    </row>
    <row r="249" spans="2:65" s="140" customFormat="1" ht="15.75" customHeight="1">
      <c r="B249" s="141"/>
      <c r="C249" s="230" t="s">
        <v>398</v>
      </c>
      <c r="D249" s="230" t="s">
        <v>220</v>
      </c>
      <c r="E249" s="231" t="s">
        <v>399</v>
      </c>
      <c r="F249" s="232" t="s">
        <v>400</v>
      </c>
      <c r="G249" s="233" t="s">
        <v>140</v>
      </c>
      <c r="H249" s="234">
        <v>64.64</v>
      </c>
      <c r="I249" s="255"/>
      <c r="J249" s="235">
        <f>ROUND($I$249*$H$249,2)</f>
        <v>0</v>
      </c>
      <c r="K249" s="232" t="s">
        <v>133</v>
      </c>
      <c r="L249" s="236"/>
      <c r="M249" s="237"/>
      <c r="N249" s="238" t="s">
        <v>44</v>
      </c>
      <c r="Q249" s="216">
        <v>0.043</v>
      </c>
      <c r="R249" s="216">
        <f>$Q$249*$H$249</f>
        <v>2.7795199999999998</v>
      </c>
      <c r="S249" s="216">
        <v>0</v>
      </c>
      <c r="T249" s="217">
        <f>$S$249*$H$249</f>
        <v>0</v>
      </c>
      <c r="AR249" s="136" t="s">
        <v>173</v>
      </c>
      <c r="AT249" s="136" t="s">
        <v>220</v>
      </c>
      <c r="AU249" s="136" t="s">
        <v>82</v>
      </c>
      <c r="AY249" s="140" t="s">
        <v>127</v>
      </c>
      <c r="BE249" s="218">
        <f>IF($N$249="základní",$J$249,0)</f>
        <v>0</v>
      </c>
      <c r="BF249" s="218">
        <f>IF($N$249="snížená",$J$249,0)</f>
        <v>0</v>
      </c>
      <c r="BG249" s="218">
        <f>IF($N$249="zákl. přenesená",$J$249,0)</f>
        <v>0</v>
      </c>
      <c r="BH249" s="218">
        <f>IF($N$249="sníž. přenesená",$J$249,0)</f>
        <v>0</v>
      </c>
      <c r="BI249" s="218">
        <f>IF($N$249="nulová",$J$249,0)</f>
        <v>0</v>
      </c>
      <c r="BJ249" s="136" t="s">
        <v>22</v>
      </c>
      <c r="BK249" s="218">
        <f>ROUND($I$249*$H$249,2)</f>
        <v>0</v>
      </c>
      <c r="BL249" s="136" t="s">
        <v>134</v>
      </c>
      <c r="BM249" s="136" t="s">
        <v>401</v>
      </c>
    </row>
    <row r="250" spans="2:47" s="140" customFormat="1" ht="16.5" customHeight="1">
      <c r="B250" s="141"/>
      <c r="D250" s="219" t="s">
        <v>136</v>
      </c>
      <c r="F250" s="220" t="s">
        <v>402</v>
      </c>
      <c r="I250" s="254"/>
      <c r="L250" s="141"/>
      <c r="M250" s="221"/>
      <c r="T250" s="222"/>
      <c r="AT250" s="140" t="s">
        <v>136</v>
      </c>
      <c r="AU250" s="140" t="s">
        <v>82</v>
      </c>
    </row>
    <row r="251" spans="2:51" s="140" customFormat="1" ht="15.75" customHeight="1">
      <c r="B251" s="223"/>
      <c r="D251" s="224" t="s">
        <v>143</v>
      </c>
      <c r="E251" s="225"/>
      <c r="F251" s="226" t="s">
        <v>403</v>
      </c>
      <c r="H251" s="227">
        <v>64</v>
      </c>
      <c r="I251" s="254"/>
      <c r="L251" s="223"/>
      <c r="M251" s="228"/>
      <c r="T251" s="229"/>
      <c r="AT251" s="225" t="s">
        <v>143</v>
      </c>
      <c r="AU251" s="225" t="s">
        <v>82</v>
      </c>
      <c r="AV251" s="225" t="s">
        <v>82</v>
      </c>
      <c r="AW251" s="225" t="s">
        <v>100</v>
      </c>
      <c r="AX251" s="225" t="s">
        <v>22</v>
      </c>
      <c r="AY251" s="225" t="s">
        <v>127</v>
      </c>
    </row>
    <row r="252" spans="2:51" s="140" customFormat="1" ht="15.75" customHeight="1">
      <c r="B252" s="223"/>
      <c r="D252" s="224" t="s">
        <v>143</v>
      </c>
      <c r="F252" s="226" t="s">
        <v>404</v>
      </c>
      <c r="H252" s="227">
        <v>64.64</v>
      </c>
      <c r="I252" s="254"/>
      <c r="L252" s="223"/>
      <c r="M252" s="228"/>
      <c r="T252" s="229"/>
      <c r="AT252" s="225" t="s">
        <v>143</v>
      </c>
      <c r="AU252" s="225" t="s">
        <v>82</v>
      </c>
      <c r="AV252" s="225" t="s">
        <v>82</v>
      </c>
      <c r="AW252" s="225" t="s">
        <v>73</v>
      </c>
      <c r="AX252" s="225" t="s">
        <v>22</v>
      </c>
      <c r="AY252" s="225" t="s">
        <v>127</v>
      </c>
    </row>
    <row r="253" spans="2:65" s="140" customFormat="1" ht="15.75" customHeight="1">
      <c r="B253" s="141"/>
      <c r="C253" s="208" t="s">
        <v>405</v>
      </c>
      <c r="D253" s="208" t="s">
        <v>129</v>
      </c>
      <c r="E253" s="209" t="s">
        <v>406</v>
      </c>
      <c r="F253" s="210" t="s">
        <v>407</v>
      </c>
      <c r="G253" s="211" t="s">
        <v>158</v>
      </c>
      <c r="H253" s="212">
        <v>40</v>
      </c>
      <c r="I253" s="253"/>
      <c r="J253" s="213">
        <f>ROUND($I$253*$H$253,2)</f>
        <v>0</v>
      </c>
      <c r="K253" s="210" t="s">
        <v>133</v>
      </c>
      <c r="L253" s="141"/>
      <c r="M253" s="214"/>
      <c r="N253" s="215" t="s">
        <v>44</v>
      </c>
      <c r="Q253" s="216">
        <v>0.02115984</v>
      </c>
      <c r="R253" s="216">
        <f>$Q$253*$H$253</f>
        <v>0.8463936</v>
      </c>
      <c r="S253" s="216">
        <v>0</v>
      </c>
      <c r="T253" s="217">
        <f>$S$253*$H$253</f>
        <v>0</v>
      </c>
      <c r="AR253" s="136" t="s">
        <v>134</v>
      </c>
      <c r="AT253" s="136" t="s">
        <v>129</v>
      </c>
      <c r="AU253" s="136" t="s">
        <v>82</v>
      </c>
      <c r="AY253" s="140" t="s">
        <v>127</v>
      </c>
      <c r="BE253" s="218">
        <f>IF($N$253="základní",$J$253,0)</f>
        <v>0</v>
      </c>
      <c r="BF253" s="218">
        <f>IF($N$253="snížená",$J$253,0)</f>
        <v>0</v>
      </c>
      <c r="BG253" s="218">
        <f>IF($N$253="zákl. přenesená",$J$253,0)</f>
        <v>0</v>
      </c>
      <c r="BH253" s="218">
        <f>IF($N$253="sníž. přenesená",$J$253,0)</f>
        <v>0</v>
      </c>
      <c r="BI253" s="218">
        <f>IF($N$253="nulová",$J$253,0)</f>
        <v>0</v>
      </c>
      <c r="BJ253" s="136" t="s">
        <v>22</v>
      </c>
      <c r="BK253" s="218">
        <f>ROUND($I$253*$H$253,2)</f>
        <v>0</v>
      </c>
      <c r="BL253" s="136" t="s">
        <v>134</v>
      </c>
      <c r="BM253" s="136" t="s">
        <v>408</v>
      </c>
    </row>
    <row r="254" spans="2:47" s="140" customFormat="1" ht="16.5" customHeight="1">
      <c r="B254" s="141"/>
      <c r="D254" s="219" t="s">
        <v>136</v>
      </c>
      <c r="F254" s="220" t="s">
        <v>409</v>
      </c>
      <c r="I254" s="254"/>
      <c r="L254" s="141"/>
      <c r="M254" s="221"/>
      <c r="T254" s="222"/>
      <c r="AT254" s="140" t="s">
        <v>136</v>
      </c>
      <c r="AU254" s="140" t="s">
        <v>82</v>
      </c>
    </row>
    <row r="255" spans="2:65" s="140" customFormat="1" ht="15.75" customHeight="1">
      <c r="B255" s="141"/>
      <c r="C255" s="208" t="s">
        <v>410</v>
      </c>
      <c r="D255" s="208" t="s">
        <v>129</v>
      </c>
      <c r="E255" s="209" t="s">
        <v>411</v>
      </c>
      <c r="F255" s="210" t="s">
        <v>412</v>
      </c>
      <c r="G255" s="211" t="s">
        <v>158</v>
      </c>
      <c r="H255" s="212">
        <v>510</v>
      </c>
      <c r="I255" s="253"/>
      <c r="J255" s="213">
        <f>ROUND($I$255*$H$255,2)</f>
        <v>0</v>
      </c>
      <c r="K255" s="210" t="s">
        <v>133</v>
      </c>
      <c r="L255" s="141"/>
      <c r="M255" s="214"/>
      <c r="N255" s="215" t="s">
        <v>44</v>
      </c>
      <c r="Q255" s="216">
        <v>1.995E-06</v>
      </c>
      <c r="R255" s="216">
        <f>$Q$255*$H$255</f>
        <v>0.00101745</v>
      </c>
      <c r="S255" s="216">
        <v>0</v>
      </c>
      <c r="T255" s="217">
        <f>$S$255*$H$255</f>
        <v>0</v>
      </c>
      <c r="AR255" s="136" t="s">
        <v>134</v>
      </c>
      <c r="AT255" s="136" t="s">
        <v>129</v>
      </c>
      <c r="AU255" s="136" t="s">
        <v>82</v>
      </c>
      <c r="AY255" s="140" t="s">
        <v>127</v>
      </c>
      <c r="BE255" s="218">
        <f>IF($N$255="základní",$J$255,0)</f>
        <v>0</v>
      </c>
      <c r="BF255" s="218">
        <f>IF($N$255="snížená",$J$255,0)</f>
        <v>0</v>
      </c>
      <c r="BG255" s="218">
        <f>IF($N$255="zákl. přenesená",$J$255,0)</f>
        <v>0</v>
      </c>
      <c r="BH255" s="218">
        <f>IF($N$255="sníž. přenesená",$J$255,0)</f>
        <v>0</v>
      </c>
      <c r="BI255" s="218">
        <f>IF($N$255="nulová",$J$255,0)</f>
        <v>0</v>
      </c>
      <c r="BJ255" s="136" t="s">
        <v>22</v>
      </c>
      <c r="BK255" s="218">
        <f>ROUND($I$255*$H$255,2)</f>
        <v>0</v>
      </c>
      <c r="BL255" s="136" t="s">
        <v>134</v>
      </c>
      <c r="BM255" s="136" t="s">
        <v>413</v>
      </c>
    </row>
    <row r="256" spans="2:47" s="140" customFormat="1" ht="16.5" customHeight="1">
      <c r="B256" s="141"/>
      <c r="D256" s="219" t="s">
        <v>136</v>
      </c>
      <c r="F256" s="220" t="s">
        <v>414</v>
      </c>
      <c r="I256" s="254"/>
      <c r="L256" s="141"/>
      <c r="M256" s="221"/>
      <c r="T256" s="222"/>
      <c r="AT256" s="140" t="s">
        <v>136</v>
      </c>
      <c r="AU256" s="140" t="s">
        <v>82</v>
      </c>
    </row>
    <row r="257" spans="2:65" s="140" customFormat="1" ht="15.75" customHeight="1">
      <c r="B257" s="141"/>
      <c r="C257" s="208" t="s">
        <v>415</v>
      </c>
      <c r="D257" s="208" t="s">
        <v>129</v>
      </c>
      <c r="E257" s="209" t="s">
        <v>416</v>
      </c>
      <c r="F257" s="210" t="s">
        <v>417</v>
      </c>
      <c r="G257" s="211" t="s">
        <v>140</v>
      </c>
      <c r="H257" s="212">
        <v>14</v>
      </c>
      <c r="I257" s="253"/>
      <c r="J257" s="213">
        <f>ROUND($I$257*$H$257,2)</f>
        <v>0</v>
      </c>
      <c r="K257" s="210" t="s">
        <v>133</v>
      </c>
      <c r="L257" s="141"/>
      <c r="M257" s="214"/>
      <c r="N257" s="215" t="s">
        <v>44</v>
      </c>
      <c r="Q257" s="216">
        <v>0</v>
      </c>
      <c r="R257" s="216">
        <f>$Q$257*$H$257</f>
        <v>0</v>
      </c>
      <c r="S257" s="216">
        <v>0.082</v>
      </c>
      <c r="T257" s="217">
        <f>$S$257*$H$257</f>
        <v>1.1480000000000001</v>
      </c>
      <c r="AR257" s="136" t="s">
        <v>134</v>
      </c>
      <c r="AT257" s="136" t="s">
        <v>129</v>
      </c>
      <c r="AU257" s="136" t="s">
        <v>82</v>
      </c>
      <c r="AY257" s="140" t="s">
        <v>127</v>
      </c>
      <c r="BE257" s="218">
        <f>IF($N$257="základní",$J$257,0)</f>
        <v>0</v>
      </c>
      <c r="BF257" s="218">
        <f>IF($N$257="snížená",$J$257,0)</f>
        <v>0</v>
      </c>
      <c r="BG257" s="218">
        <f>IF($N$257="zákl. přenesená",$J$257,0)</f>
        <v>0</v>
      </c>
      <c r="BH257" s="218">
        <f>IF($N$257="sníž. přenesená",$J$257,0)</f>
        <v>0</v>
      </c>
      <c r="BI257" s="218">
        <f>IF($N$257="nulová",$J$257,0)</f>
        <v>0</v>
      </c>
      <c r="BJ257" s="136" t="s">
        <v>22</v>
      </c>
      <c r="BK257" s="218">
        <f>ROUND($I$257*$H$257,2)</f>
        <v>0</v>
      </c>
      <c r="BL257" s="136" t="s">
        <v>134</v>
      </c>
      <c r="BM257" s="136" t="s">
        <v>418</v>
      </c>
    </row>
    <row r="258" spans="2:47" s="140" customFormat="1" ht="27" customHeight="1">
      <c r="B258" s="141"/>
      <c r="D258" s="219" t="s">
        <v>136</v>
      </c>
      <c r="F258" s="220" t="s">
        <v>419</v>
      </c>
      <c r="I258" s="254"/>
      <c r="L258" s="141"/>
      <c r="M258" s="221"/>
      <c r="T258" s="222"/>
      <c r="AT258" s="140" t="s">
        <v>136</v>
      </c>
      <c r="AU258" s="140" t="s">
        <v>82</v>
      </c>
    </row>
    <row r="259" spans="2:51" s="140" customFormat="1" ht="15.75" customHeight="1">
      <c r="B259" s="239"/>
      <c r="D259" s="224" t="s">
        <v>143</v>
      </c>
      <c r="E259" s="240"/>
      <c r="F259" s="241" t="s">
        <v>420</v>
      </c>
      <c r="H259" s="240"/>
      <c r="I259" s="254"/>
      <c r="L259" s="239"/>
      <c r="M259" s="242"/>
      <c r="T259" s="243"/>
      <c r="AT259" s="240" t="s">
        <v>143</v>
      </c>
      <c r="AU259" s="240" t="s">
        <v>82</v>
      </c>
      <c r="AV259" s="240" t="s">
        <v>22</v>
      </c>
      <c r="AW259" s="240" t="s">
        <v>100</v>
      </c>
      <c r="AX259" s="240" t="s">
        <v>73</v>
      </c>
      <c r="AY259" s="240" t="s">
        <v>127</v>
      </c>
    </row>
    <row r="260" spans="2:51" s="140" customFormat="1" ht="15.75" customHeight="1">
      <c r="B260" s="223"/>
      <c r="D260" s="224" t="s">
        <v>143</v>
      </c>
      <c r="E260" s="225"/>
      <c r="F260" s="226" t="s">
        <v>421</v>
      </c>
      <c r="H260" s="227">
        <v>14</v>
      </c>
      <c r="I260" s="254"/>
      <c r="L260" s="223"/>
      <c r="M260" s="228"/>
      <c r="T260" s="229"/>
      <c r="AT260" s="225" t="s">
        <v>143</v>
      </c>
      <c r="AU260" s="225" t="s">
        <v>82</v>
      </c>
      <c r="AV260" s="225" t="s">
        <v>82</v>
      </c>
      <c r="AW260" s="225" t="s">
        <v>100</v>
      </c>
      <c r="AX260" s="225" t="s">
        <v>22</v>
      </c>
      <c r="AY260" s="225" t="s">
        <v>127</v>
      </c>
    </row>
    <row r="261" spans="2:65" s="140" customFormat="1" ht="15.75" customHeight="1">
      <c r="B261" s="141"/>
      <c r="C261" s="208" t="s">
        <v>422</v>
      </c>
      <c r="D261" s="208" t="s">
        <v>129</v>
      </c>
      <c r="E261" s="209" t="s">
        <v>423</v>
      </c>
      <c r="F261" s="210" t="s">
        <v>424</v>
      </c>
      <c r="G261" s="211" t="s">
        <v>259</v>
      </c>
      <c r="H261" s="212">
        <v>692.364</v>
      </c>
      <c r="I261" s="253"/>
      <c r="J261" s="213">
        <f>ROUND($I$261*$H$261,2)</f>
        <v>0</v>
      </c>
      <c r="K261" s="210"/>
      <c r="L261" s="141"/>
      <c r="M261" s="214"/>
      <c r="N261" s="215" t="s">
        <v>44</v>
      </c>
      <c r="Q261" s="216">
        <v>0</v>
      </c>
      <c r="R261" s="216">
        <f>$Q$261*$H$261</f>
        <v>0</v>
      </c>
      <c r="S261" s="216">
        <v>0</v>
      </c>
      <c r="T261" s="217">
        <f>$S$261*$H$261</f>
        <v>0</v>
      </c>
      <c r="AR261" s="136" t="s">
        <v>134</v>
      </c>
      <c r="AT261" s="136" t="s">
        <v>129</v>
      </c>
      <c r="AU261" s="136" t="s">
        <v>82</v>
      </c>
      <c r="AY261" s="140" t="s">
        <v>127</v>
      </c>
      <c r="BE261" s="218">
        <f>IF($N$261="základní",$J$261,0)</f>
        <v>0</v>
      </c>
      <c r="BF261" s="218">
        <f>IF($N$261="snížená",$J$261,0)</f>
        <v>0</v>
      </c>
      <c r="BG261" s="218">
        <f>IF($N$261="zákl. přenesená",$J$261,0)</f>
        <v>0</v>
      </c>
      <c r="BH261" s="218">
        <f>IF($N$261="sníž. přenesená",$J$261,0)</f>
        <v>0</v>
      </c>
      <c r="BI261" s="218">
        <f>IF($N$261="nulová",$J$261,0)</f>
        <v>0</v>
      </c>
      <c r="BJ261" s="136" t="s">
        <v>22</v>
      </c>
      <c r="BK261" s="218">
        <f>ROUND($I$261*$H$261,2)</f>
        <v>0</v>
      </c>
      <c r="BL261" s="136" t="s">
        <v>134</v>
      </c>
      <c r="BM261" s="136" t="s">
        <v>425</v>
      </c>
    </row>
    <row r="262" spans="2:47" s="140" customFormat="1" ht="16.5" customHeight="1">
      <c r="B262" s="141"/>
      <c r="D262" s="219" t="s">
        <v>136</v>
      </c>
      <c r="F262" s="220" t="s">
        <v>424</v>
      </c>
      <c r="I262" s="254"/>
      <c r="L262" s="141"/>
      <c r="M262" s="221"/>
      <c r="T262" s="222"/>
      <c r="AT262" s="140" t="s">
        <v>136</v>
      </c>
      <c r="AU262" s="140" t="s">
        <v>82</v>
      </c>
    </row>
    <row r="263" spans="2:65" s="140" customFormat="1" ht="15.75" customHeight="1">
      <c r="B263" s="141"/>
      <c r="C263" s="208" t="s">
        <v>426</v>
      </c>
      <c r="D263" s="208" t="s">
        <v>129</v>
      </c>
      <c r="E263" s="209" t="s">
        <v>427</v>
      </c>
      <c r="F263" s="210" t="s">
        <v>428</v>
      </c>
      <c r="G263" s="211" t="s">
        <v>259</v>
      </c>
      <c r="H263" s="212">
        <v>692.364</v>
      </c>
      <c r="I263" s="253"/>
      <c r="J263" s="213">
        <f>ROUND($I$263*$H$263,2)</f>
        <v>0</v>
      </c>
      <c r="K263" s="210" t="s">
        <v>133</v>
      </c>
      <c r="L263" s="141"/>
      <c r="M263" s="214"/>
      <c r="N263" s="215" t="s">
        <v>44</v>
      </c>
      <c r="Q263" s="216">
        <v>0</v>
      </c>
      <c r="R263" s="216">
        <f>$Q$263*$H$263</f>
        <v>0</v>
      </c>
      <c r="S263" s="216">
        <v>0</v>
      </c>
      <c r="T263" s="217">
        <f>$S$263*$H$263</f>
        <v>0</v>
      </c>
      <c r="AR263" s="136" t="s">
        <v>134</v>
      </c>
      <c r="AT263" s="136" t="s">
        <v>129</v>
      </c>
      <c r="AU263" s="136" t="s">
        <v>82</v>
      </c>
      <c r="AY263" s="140" t="s">
        <v>127</v>
      </c>
      <c r="BE263" s="218">
        <f>IF($N$263="základní",$J$263,0)</f>
        <v>0</v>
      </c>
      <c r="BF263" s="218">
        <f>IF($N$263="snížená",$J$263,0)</f>
        <v>0</v>
      </c>
      <c r="BG263" s="218">
        <f>IF($N$263="zákl. přenesená",$J$263,0)</f>
        <v>0</v>
      </c>
      <c r="BH263" s="218">
        <f>IF($N$263="sníž. přenesená",$J$263,0)</f>
        <v>0</v>
      </c>
      <c r="BI263" s="218">
        <f>IF($N$263="nulová",$J$263,0)</f>
        <v>0</v>
      </c>
      <c r="BJ263" s="136" t="s">
        <v>22</v>
      </c>
      <c r="BK263" s="218">
        <f>ROUND($I$263*$H$263,2)</f>
        <v>0</v>
      </c>
      <c r="BL263" s="136" t="s">
        <v>134</v>
      </c>
      <c r="BM263" s="136" t="s">
        <v>429</v>
      </c>
    </row>
    <row r="264" spans="2:47" s="140" customFormat="1" ht="16.5" customHeight="1">
      <c r="B264" s="141"/>
      <c r="D264" s="219" t="s">
        <v>136</v>
      </c>
      <c r="F264" s="220" t="s">
        <v>430</v>
      </c>
      <c r="I264" s="254"/>
      <c r="L264" s="141"/>
      <c r="M264" s="221"/>
      <c r="T264" s="222"/>
      <c r="AT264" s="140" t="s">
        <v>136</v>
      </c>
      <c r="AU264" s="140" t="s">
        <v>82</v>
      </c>
    </row>
    <row r="265" spans="2:65" s="140" customFormat="1" ht="15.75" customHeight="1">
      <c r="B265" s="141"/>
      <c r="C265" s="208" t="s">
        <v>431</v>
      </c>
      <c r="D265" s="208" t="s">
        <v>129</v>
      </c>
      <c r="E265" s="209" t="s">
        <v>432</v>
      </c>
      <c r="F265" s="210" t="s">
        <v>433</v>
      </c>
      <c r="G265" s="211" t="s">
        <v>259</v>
      </c>
      <c r="H265" s="212">
        <v>2769.456</v>
      </c>
      <c r="I265" s="253"/>
      <c r="J265" s="213">
        <f>ROUND($I$265*$H$265,2)</f>
        <v>0</v>
      </c>
      <c r="K265" s="210" t="s">
        <v>133</v>
      </c>
      <c r="L265" s="141"/>
      <c r="M265" s="214"/>
      <c r="N265" s="215" t="s">
        <v>44</v>
      </c>
      <c r="Q265" s="216">
        <v>0</v>
      </c>
      <c r="R265" s="216">
        <f>$Q$265*$H$265</f>
        <v>0</v>
      </c>
      <c r="S265" s="216">
        <v>0</v>
      </c>
      <c r="T265" s="217">
        <f>$S$265*$H$265</f>
        <v>0</v>
      </c>
      <c r="AR265" s="136" t="s">
        <v>134</v>
      </c>
      <c r="AT265" s="136" t="s">
        <v>129</v>
      </c>
      <c r="AU265" s="136" t="s">
        <v>82</v>
      </c>
      <c r="AY265" s="140" t="s">
        <v>127</v>
      </c>
      <c r="BE265" s="218">
        <f>IF($N$265="základní",$J$265,0)</f>
        <v>0</v>
      </c>
      <c r="BF265" s="218">
        <f>IF($N$265="snížená",$J$265,0)</f>
        <v>0</v>
      </c>
      <c r="BG265" s="218">
        <f>IF($N$265="zákl. přenesená",$J$265,0)</f>
        <v>0</v>
      </c>
      <c r="BH265" s="218">
        <f>IF($N$265="sníž. přenesená",$J$265,0)</f>
        <v>0</v>
      </c>
      <c r="BI265" s="218">
        <f>IF($N$265="nulová",$J$265,0)</f>
        <v>0</v>
      </c>
      <c r="BJ265" s="136" t="s">
        <v>22</v>
      </c>
      <c r="BK265" s="218">
        <f>ROUND($I$265*$H$265,2)</f>
        <v>0</v>
      </c>
      <c r="BL265" s="136" t="s">
        <v>134</v>
      </c>
      <c r="BM265" s="136" t="s">
        <v>434</v>
      </c>
    </row>
    <row r="266" spans="2:47" s="140" customFormat="1" ht="27" customHeight="1">
      <c r="B266" s="141"/>
      <c r="D266" s="219" t="s">
        <v>136</v>
      </c>
      <c r="F266" s="220" t="s">
        <v>435</v>
      </c>
      <c r="I266" s="254"/>
      <c r="L266" s="141"/>
      <c r="M266" s="221"/>
      <c r="T266" s="222"/>
      <c r="AT266" s="140" t="s">
        <v>136</v>
      </c>
      <c r="AU266" s="140" t="s">
        <v>82</v>
      </c>
    </row>
    <row r="267" spans="2:51" s="140" customFormat="1" ht="15.75" customHeight="1">
      <c r="B267" s="223"/>
      <c r="D267" s="224" t="s">
        <v>143</v>
      </c>
      <c r="F267" s="226" t="s">
        <v>436</v>
      </c>
      <c r="H267" s="227">
        <v>2769.456</v>
      </c>
      <c r="I267" s="254"/>
      <c r="L267" s="223"/>
      <c r="M267" s="228"/>
      <c r="T267" s="229"/>
      <c r="AT267" s="225" t="s">
        <v>143</v>
      </c>
      <c r="AU267" s="225" t="s">
        <v>82</v>
      </c>
      <c r="AV267" s="225" t="s">
        <v>82</v>
      </c>
      <c r="AW267" s="225" t="s">
        <v>73</v>
      </c>
      <c r="AX267" s="225" t="s">
        <v>22</v>
      </c>
      <c r="AY267" s="225" t="s">
        <v>127</v>
      </c>
    </row>
    <row r="268" spans="2:63" s="197" customFormat="1" ht="23.25" customHeight="1">
      <c r="B268" s="198"/>
      <c r="D268" s="199" t="s">
        <v>72</v>
      </c>
      <c r="E268" s="206" t="s">
        <v>437</v>
      </c>
      <c r="F268" s="206" t="s">
        <v>438</v>
      </c>
      <c r="I268" s="256"/>
      <c r="J268" s="207">
        <f>$BK$268</f>
        <v>0</v>
      </c>
      <c r="L268" s="198"/>
      <c r="M268" s="202"/>
      <c r="P268" s="203">
        <f>SUM($P$269:$P$270)</f>
        <v>0</v>
      </c>
      <c r="R268" s="203">
        <f>SUM($R$269:$R$270)</f>
        <v>0</v>
      </c>
      <c r="T268" s="204">
        <f>SUM($T$269:$T$270)</f>
        <v>0</v>
      </c>
      <c r="AR268" s="199" t="s">
        <v>22</v>
      </c>
      <c r="AT268" s="199" t="s">
        <v>72</v>
      </c>
      <c r="AU268" s="199" t="s">
        <v>82</v>
      </c>
      <c r="AY268" s="199" t="s">
        <v>127</v>
      </c>
      <c r="BK268" s="205">
        <f>SUM($BK$269:$BK$270)</f>
        <v>0</v>
      </c>
    </row>
    <row r="269" spans="2:65" s="140" customFormat="1" ht="15.75" customHeight="1">
      <c r="B269" s="141"/>
      <c r="C269" s="208" t="s">
        <v>439</v>
      </c>
      <c r="D269" s="208" t="s">
        <v>129</v>
      </c>
      <c r="E269" s="209" t="s">
        <v>440</v>
      </c>
      <c r="F269" s="210" t="s">
        <v>441</v>
      </c>
      <c r="G269" s="211" t="s">
        <v>259</v>
      </c>
      <c r="H269" s="212">
        <v>343.92</v>
      </c>
      <c r="I269" s="253"/>
      <c r="J269" s="213">
        <f>ROUND($I$269*$H$269,2)</f>
        <v>0</v>
      </c>
      <c r="K269" s="210" t="s">
        <v>133</v>
      </c>
      <c r="L269" s="141"/>
      <c r="M269" s="214"/>
      <c r="N269" s="215" t="s">
        <v>44</v>
      </c>
      <c r="Q269" s="216">
        <v>0</v>
      </c>
      <c r="R269" s="216">
        <f>$Q$269*$H$269</f>
        <v>0</v>
      </c>
      <c r="S269" s="216">
        <v>0</v>
      </c>
      <c r="T269" s="217">
        <f>$S$269*$H$269</f>
        <v>0</v>
      </c>
      <c r="AR269" s="136" t="s">
        <v>134</v>
      </c>
      <c r="AT269" s="136" t="s">
        <v>129</v>
      </c>
      <c r="AU269" s="136" t="s">
        <v>145</v>
      </c>
      <c r="AY269" s="140" t="s">
        <v>127</v>
      </c>
      <c r="BE269" s="218">
        <f>IF($N$269="základní",$J$269,0)</f>
        <v>0</v>
      </c>
      <c r="BF269" s="218">
        <f>IF($N$269="snížená",$J$269,0)</f>
        <v>0</v>
      </c>
      <c r="BG269" s="218">
        <f>IF($N$269="zákl. přenesená",$J$269,0)</f>
        <v>0</v>
      </c>
      <c r="BH269" s="218">
        <f>IF($N$269="sníž. přenesená",$J$269,0)</f>
        <v>0</v>
      </c>
      <c r="BI269" s="218">
        <f>IF($N$269="nulová",$J$269,0)</f>
        <v>0</v>
      </c>
      <c r="BJ269" s="136" t="s">
        <v>22</v>
      </c>
      <c r="BK269" s="218">
        <f>ROUND($I$269*$H$269,2)</f>
        <v>0</v>
      </c>
      <c r="BL269" s="136" t="s">
        <v>134</v>
      </c>
      <c r="BM269" s="136" t="s">
        <v>442</v>
      </c>
    </row>
    <row r="270" spans="2:47" s="140" customFormat="1" ht="27" customHeight="1">
      <c r="B270" s="141"/>
      <c r="D270" s="219" t="s">
        <v>136</v>
      </c>
      <c r="F270" s="220" t="s">
        <v>443</v>
      </c>
      <c r="I270" s="254"/>
      <c r="L270" s="141"/>
      <c r="M270" s="221"/>
      <c r="T270" s="222"/>
      <c r="AT270" s="140" t="s">
        <v>136</v>
      </c>
      <c r="AU270" s="140" t="s">
        <v>145</v>
      </c>
    </row>
    <row r="271" spans="2:63" s="197" customFormat="1" ht="37.5" customHeight="1">
      <c r="B271" s="198"/>
      <c r="D271" s="199" t="s">
        <v>72</v>
      </c>
      <c r="E271" s="200" t="s">
        <v>220</v>
      </c>
      <c r="F271" s="200" t="s">
        <v>444</v>
      </c>
      <c r="I271" s="256"/>
      <c r="J271" s="201">
        <f>$BK$271</f>
        <v>0</v>
      </c>
      <c r="L271" s="198"/>
      <c r="M271" s="202"/>
      <c r="P271" s="203">
        <f>$P$272</f>
        <v>0</v>
      </c>
      <c r="R271" s="203">
        <f>$R$272</f>
        <v>0</v>
      </c>
      <c r="T271" s="204">
        <f>$T$272</f>
        <v>0</v>
      </c>
      <c r="AR271" s="199" t="s">
        <v>145</v>
      </c>
      <c r="AT271" s="199" t="s">
        <v>72</v>
      </c>
      <c r="AU271" s="199" t="s">
        <v>73</v>
      </c>
      <c r="AY271" s="199" t="s">
        <v>127</v>
      </c>
      <c r="BK271" s="205">
        <f>$BK$272</f>
        <v>0</v>
      </c>
    </row>
    <row r="272" spans="2:63" s="197" customFormat="1" ht="21" customHeight="1">
      <c r="B272" s="198"/>
      <c r="D272" s="199" t="s">
        <v>72</v>
      </c>
      <c r="E272" s="206" t="s">
        <v>445</v>
      </c>
      <c r="F272" s="206" t="s">
        <v>446</v>
      </c>
      <c r="I272" s="256"/>
      <c r="J272" s="207">
        <f>$BK$272</f>
        <v>0</v>
      </c>
      <c r="L272" s="198"/>
      <c r="M272" s="202"/>
      <c r="P272" s="203">
        <f>SUM($P$273:$P$276)</f>
        <v>0</v>
      </c>
      <c r="R272" s="203">
        <f>SUM($R$273:$R$276)</f>
        <v>0</v>
      </c>
      <c r="T272" s="204">
        <f>SUM($T$273:$T$276)</f>
        <v>0</v>
      </c>
      <c r="AR272" s="199" t="s">
        <v>145</v>
      </c>
      <c r="AT272" s="199" t="s">
        <v>72</v>
      </c>
      <c r="AU272" s="199" t="s">
        <v>22</v>
      </c>
      <c r="AY272" s="199" t="s">
        <v>127</v>
      </c>
      <c r="BK272" s="205">
        <f>SUM($BK$273:$BK$276)</f>
        <v>0</v>
      </c>
    </row>
    <row r="273" spans="2:65" s="140" customFormat="1" ht="15.75" customHeight="1">
      <c r="B273" s="141"/>
      <c r="C273" s="208" t="s">
        <v>447</v>
      </c>
      <c r="D273" s="208" t="s">
        <v>129</v>
      </c>
      <c r="E273" s="209" t="s">
        <v>448</v>
      </c>
      <c r="F273" s="210" t="s">
        <v>449</v>
      </c>
      <c r="G273" s="211" t="s">
        <v>140</v>
      </c>
      <c r="H273" s="212">
        <v>1</v>
      </c>
      <c r="I273" s="253"/>
      <c r="J273" s="213">
        <f>ROUND($I$273*$H$273,2)</f>
        <v>0</v>
      </c>
      <c r="K273" s="210"/>
      <c r="L273" s="141"/>
      <c r="M273" s="214"/>
      <c r="N273" s="215" t="s">
        <v>44</v>
      </c>
      <c r="Q273" s="216">
        <v>0</v>
      </c>
      <c r="R273" s="216">
        <f>$Q$273*$H$273</f>
        <v>0</v>
      </c>
      <c r="S273" s="216">
        <v>0</v>
      </c>
      <c r="T273" s="217">
        <f>$S$273*$H$273</f>
        <v>0</v>
      </c>
      <c r="AR273" s="136" t="s">
        <v>450</v>
      </c>
      <c r="AT273" s="136" t="s">
        <v>129</v>
      </c>
      <c r="AU273" s="136" t="s">
        <v>82</v>
      </c>
      <c r="AY273" s="140" t="s">
        <v>127</v>
      </c>
      <c r="BE273" s="218">
        <f>IF($N$273="základní",$J$273,0)</f>
        <v>0</v>
      </c>
      <c r="BF273" s="218">
        <f>IF($N$273="snížená",$J$273,0)</f>
        <v>0</v>
      </c>
      <c r="BG273" s="218">
        <f>IF($N$273="zákl. přenesená",$J$273,0)</f>
        <v>0</v>
      </c>
      <c r="BH273" s="218">
        <f>IF($N$273="sníž. přenesená",$J$273,0)</f>
        <v>0</v>
      </c>
      <c r="BI273" s="218">
        <f>IF($N$273="nulová",$J$273,0)</f>
        <v>0</v>
      </c>
      <c r="BJ273" s="136" t="s">
        <v>22</v>
      </c>
      <c r="BK273" s="218">
        <f>ROUND($I$273*$H$273,2)</f>
        <v>0</v>
      </c>
      <c r="BL273" s="136" t="s">
        <v>450</v>
      </c>
      <c r="BM273" s="136" t="s">
        <v>451</v>
      </c>
    </row>
    <row r="274" spans="2:47" s="140" customFormat="1" ht="16.5" customHeight="1">
      <c r="B274" s="141"/>
      <c r="D274" s="219" t="s">
        <v>136</v>
      </c>
      <c r="F274" s="220" t="s">
        <v>452</v>
      </c>
      <c r="L274" s="141"/>
      <c r="M274" s="221"/>
      <c r="T274" s="222"/>
      <c r="AT274" s="140" t="s">
        <v>136</v>
      </c>
      <c r="AU274" s="140" t="s">
        <v>82</v>
      </c>
    </row>
    <row r="275" spans="2:51" s="140" customFormat="1" ht="15.75" customHeight="1">
      <c r="B275" s="239"/>
      <c r="D275" s="224" t="s">
        <v>143</v>
      </c>
      <c r="E275" s="240"/>
      <c r="F275" s="241" t="s">
        <v>328</v>
      </c>
      <c r="H275" s="240"/>
      <c r="L275" s="239"/>
      <c r="M275" s="242"/>
      <c r="T275" s="243"/>
      <c r="AT275" s="240" t="s">
        <v>143</v>
      </c>
      <c r="AU275" s="240" t="s">
        <v>82</v>
      </c>
      <c r="AV275" s="240" t="s">
        <v>22</v>
      </c>
      <c r="AW275" s="240" t="s">
        <v>100</v>
      </c>
      <c r="AX275" s="240" t="s">
        <v>73</v>
      </c>
      <c r="AY275" s="240" t="s">
        <v>127</v>
      </c>
    </row>
    <row r="276" spans="2:51" s="140" customFormat="1" ht="15.75" customHeight="1">
      <c r="B276" s="223"/>
      <c r="D276" s="224" t="s">
        <v>143</v>
      </c>
      <c r="E276" s="225"/>
      <c r="F276" s="226" t="s">
        <v>22</v>
      </c>
      <c r="H276" s="227">
        <v>1</v>
      </c>
      <c r="L276" s="223"/>
      <c r="M276" s="250"/>
      <c r="N276" s="251"/>
      <c r="O276" s="251"/>
      <c r="P276" s="251"/>
      <c r="Q276" s="251"/>
      <c r="R276" s="251"/>
      <c r="S276" s="251"/>
      <c r="T276" s="252"/>
      <c r="AT276" s="225" t="s">
        <v>143</v>
      </c>
      <c r="AU276" s="225" t="s">
        <v>82</v>
      </c>
      <c r="AV276" s="225" t="s">
        <v>82</v>
      </c>
      <c r="AW276" s="225" t="s">
        <v>100</v>
      </c>
      <c r="AX276" s="225" t="s">
        <v>22</v>
      </c>
      <c r="AY276" s="225" t="s">
        <v>127</v>
      </c>
    </row>
    <row r="277" spans="2:12" s="140" customFormat="1" ht="7.5" customHeight="1">
      <c r="B277" s="163"/>
      <c r="C277" s="164"/>
      <c r="D277" s="164"/>
      <c r="E277" s="164"/>
      <c r="F277" s="164"/>
      <c r="G277" s="164"/>
      <c r="H277" s="164"/>
      <c r="I277" s="164"/>
      <c r="J277" s="164"/>
      <c r="K277" s="164"/>
      <c r="L277" s="141"/>
    </row>
    <row r="278" s="124" customFormat="1" ht="14.25" customHeight="1"/>
  </sheetData>
  <sheetProtection password="CC55" sheet="1"/>
  <autoFilter ref="C90:K90"/>
  <mergeCells count="12">
    <mergeCell ref="E81:H81"/>
    <mergeCell ref="E83:H83"/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9:H79"/>
  </mergeCells>
  <hyperlinks>
    <hyperlink ref="F1:G1" location="C2" tooltip="Krycí list soupisu" display="1) Krycí list soupisu"/>
    <hyperlink ref="G1:H1" location="C58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tabSelected="1" zoomScalePageLayoutView="0" workbookViewId="0" topLeftCell="A1">
      <pane ySplit="1" topLeftCell="BM79" activePane="bottomLeft" state="frozen"/>
      <selection pane="topLeft" activeCell="A1" sqref="A1"/>
      <selection pane="bottomLeft" activeCell="I89" sqref="I89:I97"/>
    </sheetView>
  </sheetViews>
  <sheetFormatPr defaultColWidth="10.5" defaultRowHeight="14.25" customHeight="1"/>
  <cols>
    <col min="1" max="1" width="8.33203125" style="124" customWidth="1"/>
    <col min="2" max="2" width="1.66796875" style="124" customWidth="1"/>
    <col min="3" max="3" width="4.16015625" style="124" customWidth="1"/>
    <col min="4" max="4" width="4.33203125" style="124" customWidth="1"/>
    <col min="5" max="5" width="17.16015625" style="124" customWidth="1"/>
    <col min="6" max="6" width="90.83203125" style="124" customWidth="1"/>
    <col min="7" max="7" width="8.66015625" style="124" customWidth="1"/>
    <col min="8" max="8" width="11.16015625" style="124" customWidth="1"/>
    <col min="9" max="9" width="12.66015625" style="124" customWidth="1"/>
    <col min="10" max="10" width="23.5" style="124" customWidth="1"/>
    <col min="11" max="11" width="15.5" style="124" customWidth="1"/>
    <col min="12" max="12" width="10.5" style="166" customWidth="1"/>
    <col min="13" max="18" width="10.5" style="124" hidden="1" customWidth="1"/>
    <col min="19" max="19" width="8.16015625" style="124" hidden="1" customWidth="1"/>
    <col min="20" max="20" width="29.66015625" style="124" hidden="1" customWidth="1"/>
    <col min="21" max="21" width="16.33203125" style="124" hidden="1" customWidth="1"/>
    <col min="22" max="22" width="12.33203125" style="124" customWidth="1"/>
    <col min="23" max="23" width="16.33203125" style="124" customWidth="1"/>
    <col min="24" max="24" width="12.16015625" style="124" customWidth="1"/>
    <col min="25" max="25" width="15" style="124" customWidth="1"/>
    <col min="26" max="26" width="11" style="124" customWidth="1"/>
    <col min="27" max="27" width="15" style="124" customWidth="1"/>
    <col min="28" max="28" width="16.33203125" style="124" customWidth="1"/>
    <col min="29" max="29" width="11" style="124" customWidth="1"/>
    <col min="30" max="30" width="15" style="124" customWidth="1"/>
    <col min="31" max="31" width="16.33203125" style="124" customWidth="1"/>
    <col min="32" max="43" width="10.5" style="166" customWidth="1"/>
    <col min="44" max="65" width="10.5" style="124" hidden="1" customWidth="1"/>
    <col min="66" max="16384" width="10.5" style="166" customWidth="1"/>
  </cols>
  <sheetData>
    <row r="1" spans="1:256" s="123" customFormat="1" ht="22.5" customHeight="1">
      <c r="A1" s="120"/>
      <c r="B1" s="82"/>
      <c r="C1" s="82"/>
      <c r="D1" s="83" t="s">
        <v>1</v>
      </c>
      <c r="E1" s="82"/>
      <c r="F1" s="84" t="s">
        <v>489</v>
      </c>
      <c r="G1" s="121" t="s">
        <v>490</v>
      </c>
      <c r="H1" s="121"/>
      <c r="I1" s="82"/>
      <c r="J1" s="84" t="s">
        <v>491</v>
      </c>
      <c r="K1" s="83" t="s">
        <v>89</v>
      </c>
      <c r="L1" s="84" t="s">
        <v>492</v>
      </c>
      <c r="M1" s="84"/>
      <c r="N1" s="84"/>
      <c r="O1" s="84"/>
      <c r="P1" s="84"/>
      <c r="Q1" s="84"/>
      <c r="R1" s="84"/>
      <c r="S1" s="84"/>
      <c r="T1" s="84"/>
      <c r="U1" s="122"/>
      <c r="V1" s="122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3:46" s="124" customFormat="1" ht="37.5" customHeight="1">
      <c r="C2" s="124"/>
      <c r="L2" s="125" t="s">
        <v>6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AT2" s="124" t="s">
        <v>88</v>
      </c>
    </row>
    <row r="3" spans="2:46" s="124" customFormat="1" ht="7.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  <c r="AT3" s="124" t="s">
        <v>82</v>
      </c>
    </row>
    <row r="4" spans="2:46" s="124" customFormat="1" ht="37.5" customHeight="1">
      <c r="B4" s="130"/>
      <c r="D4" s="131" t="s">
        <v>90</v>
      </c>
      <c r="K4" s="132"/>
      <c r="M4" s="133" t="s">
        <v>11</v>
      </c>
      <c r="AT4" s="124" t="s">
        <v>4</v>
      </c>
    </row>
    <row r="5" spans="2:11" s="124" customFormat="1" ht="7.5" customHeight="1">
      <c r="B5" s="130"/>
      <c r="K5" s="132"/>
    </row>
    <row r="6" spans="2:11" s="124" customFormat="1" ht="15.75" customHeight="1">
      <c r="B6" s="130"/>
      <c r="D6" s="134" t="s">
        <v>17</v>
      </c>
      <c r="K6" s="132"/>
    </row>
    <row r="7" spans="2:11" s="124" customFormat="1" ht="15.75" customHeight="1">
      <c r="B7" s="130"/>
      <c r="E7" s="135" t="str">
        <f>'Rekapitulace stavby'!$K$6</f>
        <v>2720 Obnovení silnice III-2565 Most - Mariánské Radčice</v>
      </c>
      <c r="F7" s="126"/>
      <c r="G7" s="126"/>
      <c r="H7" s="126"/>
      <c r="K7" s="132"/>
    </row>
    <row r="8" spans="2:11" s="124" customFormat="1" ht="15.75" customHeight="1">
      <c r="B8" s="130"/>
      <c r="D8" s="134" t="s">
        <v>91</v>
      </c>
      <c r="K8" s="132"/>
    </row>
    <row r="9" spans="2:11" s="136" customFormat="1" ht="16.5" customHeight="1">
      <c r="B9" s="137"/>
      <c r="E9" s="135" t="s">
        <v>92</v>
      </c>
      <c r="F9" s="138"/>
      <c r="G9" s="138"/>
      <c r="H9" s="138"/>
      <c r="K9" s="139"/>
    </row>
    <row r="10" spans="2:11" s="140" customFormat="1" ht="15.75" customHeight="1">
      <c r="B10" s="141"/>
      <c r="D10" s="134" t="s">
        <v>93</v>
      </c>
      <c r="K10" s="142"/>
    </row>
    <row r="11" spans="2:11" s="140" customFormat="1" ht="37.5" customHeight="1">
      <c r="B11" s="141"/>
      <c r="E11" s="143" t="s">
        <v>453</v>
      </c>
      <c r="F11" s="144"/>
      <c r="G11" s="144"/>
      <c r="H11" s="144"/>
      <c r="K11" s="142"/>
    </row>
    <row r="12" spans="2:11" s="140" customFormat="1" ht="14.25" customHeight="1">
      <c r="B12" s="141"/>
      <c r="K12" s="142"/>
    </row>
    <row r="13" spans="2:11" s="140" customFormat="1" ht="15" customHeight="1">
      <c r="B13" s="141"/>
      <c r="D13" s="134" t="s">
        <v>20</v>
      </c>
      <c r="F13" s="145" t="s">
        <v>81</v>
      </c>
      <c r="I13" s="134" t="s">
        <v>21</v>
      </c>
      <c r="J13" s="145"/>
      <c r="K13" s="142"/>
    </row>
    <row r="14" spans="2:11" s="140" customFormat="1" ht="15" customHeight="1">
      <c r="B14" s="141"/>
      <c r="D14" s="134" t="s">
        <v>23</v>
      </c>
      <c r="F14" s="145" t="s">
        <v>24</v>
      </c>
      <c r="I14" s="134" t="s">
        <v>25</v>
      </c>
      <c r="J14" s="146" t="str">
        <f>'Rekapitulace stavby'!$AN$8</f>
        <v>30.07.2014</v>
      </c>
      <c r="K14" s="142"/>
    </row>
    <row r="15" spans="2:11" s="140" customFormat="1" ht="12" customHeight="1">
      <c r="B15" s="141"/>
      <c r="K15" s="142"/>
    </row>
    <row r="16" spans="2:11" s="140" customFormat="1" ht="15" customHeight="1">
      <c r="B16" s="141"/>
      <c r="D16" s="134" t="s">
        <v>28</v>
      </c>
      <c r="I16" s="134" t="s">
        <v>29</v>
      </c>
      <c r="J16" s="145"/>
      <c r="K16" s="142"/>
    </row>
    <row r="17" spans="2:11" s="140" customFormat="1" ht="18.75" customHeight="1">
      <c r="B17" s="141"/>
      <c r="E17" s="145" t="s">
        <v>30</v>
      </c>
      <c r="I17" s="134" t="s">
        <v>31</v>
      </c>
      <c r="J17" s="145"/>
      <c r="K17" s="142"/>
    </row>
    <row r="18" spans="2:11" s="140" customFormat="1" ht="7.5" customHeight="1">
      <c r="B18" s="141"/>
      <c r="K18" s="142"/>
    </row>
    <row r="19" spans="2:11" s="140" customFormat="1" ht="15" customHeight="1">
      <c r="B19" s="141"/>
      <c r="D19" s="134" t="s">
        <v>32</v>
      </c>
      <c r="I19" s="134" t="s">
        <v>29</v>
      </c>
      <c r="J19" s="145">
        <f>IF('Rekapitulace stavby'!$AN$13="Vyplň údaj","",IF('Rekapitulace stavby'!$AN$13="","",'Rekapitulace stavby'!$AN$13))</f>
      </c>
      <c r="K19" s="142"/>
    </row>
    <row r="20" spans="2:11" s="140" customFormat="1" ht="18.75" customHeight="1">
      <c r="B20" s="141"/>
      <c r="E20" s="145">
        <f>IF('Rekapitulace stavby'!$E$14="Vyplň údaj","",IF('Rekapitulace stavby'!$E$14="","",'Rekapitulace stavby'!$E$14))</f>
      </c>
      <c r="I20" s="134" t="s">
        <v>31</v>
      </c>
      <c r="J20" s="145">
        <f>IF('Rekapitulace stavby'!$AN$14="Vyplň údaj","",IF('Rekapitulace stavby'!$AN$14="","",'Rekapitulace stavby'!$AN$14))</f>
      </c>
      <c r="K20" s="142"/>
    </row>
    <row r="21" spans="2:11" s="140" customFormat="1" ht="7.5" customHeight="1">
      <c r="B21" s="141"/>
      <c r="K21" s="142"/>
    </row>
    <row r="22" spans="2:11" s="140" customFormat="1" ht="15" customHeight="1">
      <c r="B22" s="141"/>
      <c r="D22" s="134" t="s">
        <v>35</v>
      </c>
      <c r="I22" s="134" t="s">
        <v>29</v>
      </c>
      <c r="J22" s="145" t="s">
        <v>36</v>
      </c>
      <c r="K22" s="142"/>
    </row>
    <row r="23" spans="2:11" s="140" customFormat="1" ht="18.75" customHeight="1">
      <c r="B23" s="141"/>
      <c r="E23" s="145" t="s">
        <v>37</v>
      </c>
      <c r="I23" s="134" t="s">
        <v>31</v>
      </c>
      <c r="J23" s="145"/>
      <c r="K23" s="142"/>
    </row>
    <row r="24" spans="2:11" s="140" customFormat="1" ht="7.5" customHeight="1">
      <c r="B24" s="141"/>
      <c r="K24" s="142"/>
    </row>
    <row r="25" spans="2:11" s="140" customFormat="1" ht="15" customHeight="1">
      <c r="B25" s="141"/>
      <c r="D25" s="134" t="s">
        <v>38</v>
      </c>
      <c r="K25" s="142"/>
    </row>
    <row r="26" spans="2:11" s="136" customFormat="1" ht="30" customHeight="1">
      <c r="B26" s="137"/>
      <c r="E26" s="147" t="s">
        <v>454</v>
      </c>
      <c r="F26" s="138"/>
      <c r="G26" s="138"/>
      <c r="H26" s="138"/>
      <c r="K26" s="139"/>
    </row>
    <row r="27" spans="2:11" s="140" customFormat="1" ht="7.5" customHeight="1">
      <c r="B27" s="141"/>
      <c r="K27" s="142"/>
    </row>
    <row r="28" spans="2:11" s="140" customFormat="1" ht="7.5" customHeight="1">
      <c r="B28" s="141"/>
      <c r="D28" s="148"/>
      <c r="E28" s="148"/>
      <c r="F28" s="148"/>
      <c r="G28" s="148"/>
      <c r="H28" s="148"/>
      <c r="I28" s="148"/>
      <c r="J28" s="148"/>
      <c r="K28" s="149"/>
    </row>
    <row r="29" spans="2:11" s="140" customFormat="1" ht="26.25" customHeight="1">
      <c r="B29" s="141"/>
      <c r="D29" s="150" t="s">
        <v>39</v>
      </c>
      <c r="J29" s="151">
        <f>ROUNDUP($J$86,2)</f>
        <v>0</v>
      </c>
      <c r="K29" s="142"/>
    </row>
    <row r="30" spans="2:11" s="140" customFormat="1" ht="7.5" customHeight="1">
      <c r="B30" s="141"/>
      <c r="D30" s="148"/>
      <c r="E30" s="148"/>
      <c r="F30" s="148"/>
      <c r="G30" s="148"/>
      <c r="H30" s="148"/>
      <c r="I30" s="148"/>
      <c r="J30" s="148"/>
      <c r="K30" s="149"/>
    </row>
    <row r="31" spans="2:11" s="140" customFormat="1" ht="15" customHeight="1">
      <c r="B31" s="141"/>
      <c r="F31" s="152" t="s">
        <v>41</v>
      </c>
      <c r="I31" s="152" t="s">
        <v>40</v>
      </c>
      <c r="J31" s="152" t="s">
        <v>42</v>
      </c>
      <c r="K31" s="142"/>
    </row>
    <row r="32" spans="2:11" s="140" customFormat="1" ht="15" customHeight="1">
      <c r="B32" s="141"/>
      <c r="D32" s="153" t="s">
        <v>43</v>
      </c>
      <c r="E32" s="153" t="s">
        <v>44</v>
      </c>
      <c r="F32" s="154">
        <f>ROUNDUP(SUM($BE$86:$BE$99),2)</f>
        <v>0</v>
      </c>
      <c r="I32" s="155">
        <v>0.21</v>
      </c>
      <c r="J32" s="154">
        <f>ROUNDUP(SUM($BE$86:$BE$99)*$I$32,1)</f>
        <v>0</v>
      </c>
      <c r="K32" s="142"/>
    </row>
    <row r="33" spans="2:11" s="140" customFormat="1" ht="15" customHeight="1">
      <c r="B33" s="141"/>
      <c r="E33" s="153" t="s">
        <v>45</v>
      </c>
      <c r="F33" s="154">
        <f>ROUNDUP(SUM($BF$86:$BF$99),2)</f>
        <v>0</v>
      </c>
      <c r="I33" s="155">
        <v>0.15</v>
      </c>
      <c r="J33" s="154">
        <f>ROUNDUP(SUM($BF$86:$BF$99)*$I$33,1)</f>
        <v>0</v>
      </c>
      <c r="K33" s="142"/>
    </row>
    <row r="34" spans="2:11" s="140" customFormat="1" ht="15" customHeight="1" hidden="1">
      <c r="B34" s="141"/>
      <c r="E34" s="153" t="s">
        <v>46</v>
      </c>
      <c r="F34" s="154">
        <f>ROUNDUP(SUM($BG$86:$BG$99),2)</f>
        <v>0</v>
      </c>
      <c r="I34" s="155">
        <v>0.21</v>
      </c>
      <c r="J34" s="154">
        <v>0</v>
      </c>
      <c r="K34" s="142"/>
    </row>
    <row r="35" spans="2:11" s="140" customFormat="1" ht="15" customHeight="1" hidden="1">
      <c r="B35" s="141"/>
      <c r="E35" s="153" t="s">
        <v>47</v>
      </c>
      <c r="F35" s="154">
        <f>ROUNDUP(SUM($BH$86:$BH$99),2)</f>
        <v>0</v>
      </c>
      <c r="I35" s="155">
        <v>0.15</v>
      </c>
      <c r="J35" s="154">
        <v>0</v>
      </c>
      <c r="K35" s="142"/>
    </row>
    <row r="36" spans="2:11" s="140" customFormat="1" ht="15" customHeight="1" hidden="1">
      <c r="B36" s="141"/>
      <c r="E36" s="153" t="s">
        <v>48</v>
      </c>
      <c r="F36" s="154">
        <f>ROUNDUP(SUM($BI$86:$BI$99),2)</f>
        <v>0</v>
      </c>
      <c r="I36" s="155">
        <v>0</v>
      </c>
      <c r="J36" s="154">
        <v>0</v>
      </c>
      <c r="K36" s="142"/>
    </row>
    <row r="37" spans="2:11" s="140" customFormat="1" ht="7.5" customHeight="1">
      <c r="B37" s="141"/>
      <c r="K37" s="142"/>
    </row>
    <row r="38" spans="2:11" s="140" customFormat="1" ht="26.25" customHeight="1">
      <c r="B38" s="141"/>
      <c r="C38" s="156"/>
      <c r="D38" s="157" t="s">
        <v>49</v>
      </c>
      <c r="E38" s="158"/>
      <c r="F38" s="158"/>
      <c r="G38" s="159" t="s">
        <v>50</v>
      </c>
      <c r="H38" s="160" t="s">
        <v>51</v>
      </c>
      <c r="I38" s="158"/>
      <c r="J38" s="161">
        <f>ROUNDUP(SUM($J$29:$J$36),2)</f>
        <v>0</v>
      </c>
      <c r="K38" s="162"/>
    </row>
    <row r="39" spans="2:11" s="140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3" spans="2:11" s="140" customFormat="1" ht="7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 s="140" customFormat="1" ht="37.5" customHeight="1">
      <c r="B44" s="141"/>
      <c r="C44" s="131" t="s">
        <v>96</v>
      </c>
      <c r="K44" s="142"/>
    </row>
    <row r="45" spans="2:11" s="140" customFormat="1" ht="7.5" customHeight="1">
      <c r="B45" s="141"/>
      <c r="K45" s="142"/>
    </row>
    <row r="46" spans="2:11" s="140" customFormat="1" ht="15" customHeight="1">
      <c r="B46" s="141"/>
      <c r="C46" s="134" t="s">
        <v>17</v>
      </c>
      <c r="K46" s="142"/>
    </row>
    <row r="47" spans="2:11" s="140" customFormat="1" ht="16.5" customHeight="1">
      <c r="B47" s="141"/>
      <c r="E47" s="135" t="str">
        <f>$E$7</f>
        <v>2720 Obnovení silnice III-2565 Most - Mariánské Radčice</v>
      </c>
      <c r="F47" s="144"/>
      <c r="G47" s="144"/>
      <c r="H47" s="144"/>
      <c r="K47" s="142"/>
    </row>
    <row r="48" spans="2:11" s="124" customFormat="1" ht="15.75" customHeight="1">
      <c r="B48" s="130"/>
      <c r="C48" s="134" t="s">
        <v>91</v>
      </c>
      <c r="K48" s="132"/>
    </row>
    <row r="49" spans="2:11" s="140" customFormat="1" ht="16.5" customHeight="1">
      <c r="B49" s="141"/>
      <c r="E49" s="135" t="s">
        <v>92</v>
      </c>
      <c r="F49" s="144"/>
      <c r="G49" s="144"/>
      <c r="H49" s="144"/>
      <c r="K49" s="142"/>
    </row>
    <row r="50" spans="2:11" s="140" customFormat="1" ht="15" customHeight="1">
      <c r="B50" s="141"/>
      <c r="C50" s="134" t="s">
        <v>93</v>
      </c>
      <c r="K50" s="142"/>
    </row>
    <row r="51" spans="2:11" s="140" customFormat="1" ht="19.5" customHeight="1">
      <c r="B51" s="141"/>
      <c r="E51" s="143" t="str">
        <f>$E$11</f>
        <v>SO 101a - Vedlejší a ostatní náklady</v>
      </c>
      <c r="F51" s="144"/>
      <c r="G51" s="144"/>
      <c r="H51" s="144"/>
      <c r="K51" s="142"/>
    </row>
    <row r="52" spans="2:11" s="140" customFormat="1" ht="7.5" customHeight="1">
      <c r="B52" s="141"/>
      <c r="K52" s="142"/>
    </row>
    <row r="53" spans="2:11" s="140" customFormat="1" ht="18.75" customHeight="1">
      <c r="B53" s="141"/>
      <c r="C53" s="134" t="s">
        <v>23</v>
      </c>
      <c r="F53" s="145" t="str">
        <f>$F$14</f>
        <v> </v>
      </c>
      <c r="I53" s="134" t="s">
        <v>25</v>
      </c>
      <c r="J53" s="146" t="str">
        <f>IF($J$14="","",$J$14)</f>
        <v>30.07.2014</v>
      </c>
      <c r="K53" s="142"/>
    </row>
    <row r="54" spans="2:11" s="140" customFormat="1" ht="7.5" customHeight="1">
      <c r="B54" s="141"/>
      <c r="K54" s="142"/>
    </row>
    <row r="55" spans="2:11" s="140" customFormat="1" ht="15.75" customHeight="1">
      <c r="B55" s="141"/>
      <c r="C55" s="134" t="s">
        <v>28</v>
      </c>
      <c r="F55" s="145" t="str">
        <f>$E$17</f>
        <v>Statutární město Most</v>
      </c>
      <c r="I55" s="134" t="s">
        <v>35</v>
      </c>
      <c r="J55" s="145" t="str">
        <f>$E$23</f>
        <v>Báňské projekty Teplice a.s.</v>
      </c>
      <c r="K55" s="142"/>
    </row>
    <row r="56" spans="2:11" s="140" customFormat="1" ht="15" customHeight="1">
      <c r="B56" s="141"/>
      <c r="C56" s="134" t="s">
        <v>32</v>
      </c>
      <c r="F56" s="145">
        <f>IF($E$20="","",$E$20)</f>
      </c>
      <c r="K56" s="142"/>
    </row>
    <row r="57" spans="2:11" s="140" customFormat="1" ht="11.25" customHeight="1">
      <c r="B57" s="141"/>
      <c r="K57" s="142"/>
    </row>
    <row r="58" spans="2:11" s="140" customFormat="1" ht="30" customHeight="1">
      <c r="B58" s="141"/>
      <c r="C58" s="170" t="s">
        <v>97</v>
      </c>
      <c r="D58" s="156"/>
      <c r="E58" s="156"/>
      <c r="F58" s="156"/>
      <c r="G58" s="156"/>
      <c r="H58" s="156"/>
      <c r="I58" s="156"/>
      <c r="J58" s="171" t="s">
        <v>98</v>
      </c>
      <c r="K58" s="172"/>
    </row>
    <row r="59" spans="2:11" s="140" customFormat="1" ht="11.25" customHeight="1">
      <c r="B59" s="141"/>
      <c r="K59" s="142"/>
    </row>
    <row r="60" spans="2:47" s="140" customFormat="1" ht="30" customHeight="1">
      <c r="B60" s="141"/>
      <c r="C60" s="173" t="s">
        <v>99</v>
      </c>
      <c r="J60" s="151">
        <f>ROUNDUP($J$86,2)</f>
        <v>0</v>
      </c>
      <c r="K60" s="142"/>
      <c r="AU60" s="140" t="s">
        <v>100</v>
      </c>
    </row>
    <row r="61" spans="2:11" s="174" customFormat="1" ht="25.5" customHeight="1">
      <c r="B61" s="175"/>
      <c r="D61" s="176" t="s">
        <v>455</v>
      </c>
      <c r="E61" s="176"/>
      <c r="F61" s="176"/>
      <c r="G61" s="176"/>
      <c r="H61" s="176"/>
      <c r="I61" s="176"/>
      <c r="J61" s="177">
        <f>ROUNDUP($J$87,2)</f>
        <v>0</v>
      </c>
      <c r="K61" s="178"/>
    </row>
    <row r="62" spans="2:11" s="179" customFormat="1" ht="21" customHeight="1">
      <c r="B62" s="180"/>
      <c r="D62" s="181" t="s">
        <v>456</v>
      </c>
      <c r="E62" s="181"/>
      <c r="F62" s="181"/>
      <c r="G62" s="181"/>
      <c r="H62" s="181"/>
      <c r="I62" s="181"/>
      <c r="J62" s="182">
        <f>ROUNDUP($J$88,2)</f>
        <v>0</v>
      </c>
      <c r="K62" s="183"/>
    </row>
    <row r="63" spans="2:11" s="179" customFormat="1" ht="21" customHeight="1">
      <c r="B63" s="180"/>
      <c r="D63" s="181" t="s">
        <v>457</v>
      </c>
      <c r="E63" s="181"/>
      <c r="F63" s="181"/>
      <c r="G63" s="181"/>
      <c r="H63" s="181"/>
      <c r="I63" s="181"/>
      <c r="J63" s="182">
        <f>ROUNDUP($J$91,2)</f>
        <v>0</v>
      </c>
      <c r="K63" s="183"/>
    </row>
    <row r="64" spans="2:11" s="179" customFormat="1" ht="21" customHeight="1">
      <c r="B64" s="180"/>
      <c r="D64" s="181" t="s">
        <v>458</v>
      </c>
      <c r="E64" s="181"/>
      <c r="F64" s="181"/>
      <c r="G64" s="181"/>
      <c r="H64" s="181"/>
      <c r="I64" s="181"/>
      <c r="J64" s="182">
        <f>ROUNDUP($J$94,2)</f>
        <v>0</v>
      </c>
      <c r="K64" s="183"/>
    </row>
    <row r="65" spans="2:11" s="140" customFormat="1" ht="22.5" customHeight="1">
      <c r="B65" s="141"/>
      <c r="K65" s="142"/>
    </row>
    <row r="66" spans="2:11" s="140" customFormat="1" ht="7.5" customHeight="1">
      <c r="B66" s="163"/>
      <c r="C66" s="164"/>
      <c r="D66" s="164"/>
      <c r="E66" s="164"/>
      <c r="F66" s="164"/>
      <c r="G66" s="164"/>
      <c r="H66" s="164"/>
      <c r="I66" s="164"/>
      <c r="J66" s="164"/>
      <c r="K66" s="165"/>
    </row>
    <row r="70" spans="2:12" s="140" customFormat="1" ht="7.5" customHeight="1">
      <c r="B70" s="167"/>
      <c r="C70" s="168"/>
      <c r="D70" s="168"/>
      <c r="E70" s="168"/>
      <c r="F70" s="168"/>
      <c r="G70" s="168"/>
      <c r="H70" s="168"/>
      <c r="I70" s="168"/>
      <c r="J70" s="168"/>
      <c r="K70" s="168"/>
      <c r="L70" s="141"/>
    </row>
    <row r="71" spans="2:12" s="140" customFormat="1" ht="37.5" customHeight="1">
      <c r="B71" s="141"/>
      <c r="C71" s="131" t="s">
        <v>110</v>
      </c>
      <c r="L71" s="141"/>
    </row>
    <row r="72" spans="2:12" s="140" customFormat="1" ht="7.5" customHeight="1">
      <c r="B72" s="141"/>
      <c r="L72" s="141"/>
    </row>
    <row r="73" spans="2:12" s="140" customFormat="1" ht="15" customHeight="1">
      <c r="B73" s="141"/>
      <c r="C73" s="134" t="s">
        <v>17</v>
      </c>
      <c r="L73" s="141"/>
    </row>
    <row r="74" spans="2:12" s="140" customFormat="1" ht="16.5" customHeight="1">
      <c r="B74" s="141"/>
      <c r="E74" s="135" t="str">
        <f>$E$7</f>
        <v>2720 Obnovení silnice III-2565 Most - Mariánské Radčice</v>
      </c>
      <c r="F74" s="144"/>
      <c r="G74" s="144"/>
      <c r="H74" s="144"/>
      <c r="L74" s="141"/>
    </row>
    <row r="75" spans="2:12" s="124" customFormat="1" ht="15.75" customHeight="1">
      <c r="B75" s="130"/>
      <c r="C75" s="134" t="s">
        <v>91</v>
      </c>
      <c r="L75" s="130"/>
    </row>
    <row r="76" spans="2:12" s="140" customFormat="1" ht="16.5" customHeight="1">
      <c r="B76" s="141"/>
      <c r="E76" s="135" t="s">
        <v>92</v>
      </c>
      <c r="F76" s="144"/>
      <c r="G76" s="144"/>
      <c r="H76" s="144"/>
      <c r="L76" s="141"/>
    </row>
    <row r="77" spans="2:12" s="140" customFormat="1" ht="15" customHeight="1">
      <c r="B77" s="141"/>
      <c r="C77" s="134" t="s">
        <v>93</v>
      </c>
      <c r="L77" s="141"/>
    </row>
    <row r="78" spans="2:12" s="140" customFormat="1" ht="19.5" customHeight="1">
      <c r="B78" s="141"/>
      <c r="E78" s="143" t="str">
        <f>$E$11</f>
        <v>SO 101a - Vedlejší a ostatní náklady</v>
      </c>
      <c r="F78" s="144"/>
      <c r="G78" s="144"/>
      <c r="H78" s="144"/>
      <c r="L78" s="141"/>
    </row>
    <row r="79" spans="2:12" s="140" customFormat="1" ht="7.5" customHeight="1">
      <c r="B79" s="141"/>
      <c r="L79" s="141"/>
    </row>
    <row r="80" spans="2:12" s="140" customFormat="1" ht="18.75" customHeight="1">
      <c r="B80" s="141"/>
      <c r="C80" s="134" t="s">
        <v>23</v>
      </c>
      <c r="F80" s="145" t="str">
        <f>$F$14</f>
        <v> </v>
      </c>
      <c r="I80" s="134" t="s">
        <v>25</v>
      </c>
      <c r="J80" s="146" t="str">
        <f>IF($J$14="","",$J$14)</f>
        <v>30.07.2014</v>
      </c>
      <c r="L80" s="141"/>
    </row>
    <row r="81" spans="2:12" s="140" customFormat="1" ht="7.5" customHeight="1">
      <c r="B81" s="141"/>
      <c r="L81" s="141"/>
    </row>
    <row r="82" spans="2:12" s="140" customFormat="1" ht="15.75" customHeight="1">
      <c r="B82" s="141"/>
      <c r="C82" s="134" t="s">
        <v>28</v>
      </c>
      <c r="F82" s="145" t="str">
        <f>$E$17</f>
        <v>Statutární město Most</v>
      </c>
      <c r="I82" s="134" t="s">
        <v>35</v>
      </c>
      <c r="J82" s="145" t="str">
        <f>$E$23</f>
        <v>Báňské projekty Teplice a.s.</v>
      </c>
      <c r="L82" s="141"/>
    </row>
    <row r="83" spans="2:12" s="140" customFormat="1" ht="15" customHeight="1">
      <c r="B83" s="141"/>
      <c r="C83" s="134" t="s">
        <v>32</v>
      </c>
      <c r="F83" s="145">
        <f>IF($E$20="","",$E$20)</f>
      </c>
      <c r="L83" s="141"/>
    </row>
    <row r="84" spans="2:12" s="140" customFormat="1" ht="11.25" customHeight="1">
      <c r="B84" s="141"/>
      <c r="L84" s="141"/>
    </row>
    <row r="85" spans="2:20" s="184" customFormat="1" ht="30" customHeight="1">
      <c r="B85" s="185"/>
      <c r="C85" s="186" t="s">
        <v>111</v>
      </c>
      <c r="D85" s="187" t="s">
        <v>58</v>
      </c>
      <c r="E85" s="187" t="s">
        <v>54</v>
      </c>
      <c r="F85" s="187" t="s">
        <v>112</v>
      </c>
      <c r="G85" s="187" t="s">
        <v>113</v>
      </c>
      <c r="H85" s="187" t="s">
        <v>114</v>
      </c>
      <c r="I85" s="187" t="s">
        <v>115</v>
      </c>
      <c r="J85" s="187" t="s">
        <v>116</v>
      </c>
      <c r="K85" s="188" t="s">
        <v>117</v>
      </c>
      <c r="L85" s="185"/>
      <c r="M85" s="189" t="s">
        <v>118</v>
      </c>
      <c r="N85" s="190" t="s">
        <v>43</v>
      </c>
      <c r="O85" s="190" t="s">
        <v>119</v>
      </c>
      <c r="P85" s="190" t="s">
        <v>120</v>
      </c>
      <c r="Q85" s="190" t="s">
        <v>121</v>
      </c>
      <c r="R85" s="190" t="s">
        <v>122</v>
      </c>
      <c r="S85" s="190" t="s">
        <v>123</v>
      </c>
      <c r="T85" s="191" t="s">
        <v>124</v>
      </c>
    </row>
    <row r="86" spans="2:63" s="140" customFormat="1" ht="30" customHeight="1">
      <c r="B86" s="141"/>
      <c r="C86" s="173" t="s">
        <v>99</v>
      </c>
      <c r="J86" s="192">
        <f>$BK$86</f>
        <v>0</v>
      </c>
      <c r="L86" s="141"/>
      <c r="M86" s="193"/>
      <c r="N86" s="148"/>
      <c r="O86" s="148"/>
      <c r="P86" s="194">
        <f>$P$87</f>
        <v>0</v>
      </c>
      <c r="Q86" s="148"/>
      <c r="R86" s="194">
        <f>$R$87</f>
        <v>0</v>
      </c>
      <c r="S86" s="148"/>
      <c r="T86" s="195">
        <f>$T$87</f>
        <v>0</v>
      </c>
      <c r="AT86" s="140" t="s">
        <v>72</v>
      </c>
      <c r="AU86" s="140" t="s">
        <v>100</v>
      </c>
      <c r="BK86" s="196">
        <f>$BK$87</f>
        <v>0</v>
      </c>
    </row>
    <row r="87" spans="2:63" s="197" customFormat="1" ht="37.5" customHeight="1">
      <c r="B87" s="198"/>
      <c r="D87" s="199" t="s">
        <v>72</v>
      </c>
      <c r="E87" s="200" t="s">
        <v>459</v>
      </c>
      <c r="F87" s="200" t="s">
        <v>460</v>
      </c>
      <c r="J87" s="201">
        <f>$BK$87</f>
        <v>0</v>
      </c>
      <c r="L87" s="198"/>
      <c r="M87" s="202"/>
      <c r="P87" s="203">
        <f>$P$88+$P$91+$P$94</f>
        <v>0</v>
      </c>
      <c r="R87" s="203">
        <f>$R$88+$R$91+$R$94</f>
        <v>0</v>
      </c>
      <c r="T87" s="204">
        <f>$T$88+$T$91+$T$94</f>
        <v>0</v>
      </c>
      <c r="AR87" s="199" t="s">
        <v>155</v>
      </c>
      <c r="AT87" s="199" t="s">
        <v>72</v>
      </c>
      <c r="AU87" s="199" t="s">
        <v>73</v>
      </c>
      <c r="AY87" s="199" t="s">
        <v>127</v>
      </c>
      <c r="BK87" s="205">
        <f>$BK$88+$BK$91+$BK$94</f>
        <v>0</v>
      </c>
    </row>
    <row r="88" spans="2:63" s="197" customFormat="1" ht="21" customHeight="1">
      <c r="B88" s="198"/>
      <c r="D88" s="199" t="s">
        <v>72</v>
      </c>
      <c r="E88" s="206" t="s">
        <v>461</v>
      </c>
      <c r="F88" s="206" t="s">
        <v>462</v>
      </c>
      <c r="J88" s="207">
        <f>$BK$88</f>
        <v>0</v>
      </c>
      <c r="L88" s="198"/>
      <c r="M88" s="202"/>
      <c r="P88" s="203">
        <f>SUM($P$89:$P$90)</f>
        <v>0</v>
      </c>
      <c r="R88" s="203">
        <f>SUM($R$89:$R$90)</f>
        <v>0</v>
      </c>
      <c r="T88" s="204">
        <f>SUM($T$89:$T$90)</f>
        <v>0</v>
      </c>
      <c r="AR88" s="199" t="s">
        <v>155</v>
      </c>
      <c r="AT88" s="199" t="s">
        <v>72</v>
      </c>
      <c r="AU88" s="199" t="s">
        <v>22</v>
      </c>
      <c r="AY88" s="199" t="s">
        <v>127</v>
      </c>
      <c r="BK88" s="205">
        <f>SUM($BK$89:$BK$90)</f>
        <v>0</v>
      </c>
    </row>
    <row r="89" spans="2:65" s="140" customFormat="1" ht="15.75" customHeight="1">
      <c r="B89" s="141"/>
      <c r="C89" s="208" t="s">
        <v>22</v>
      </c>
      <c r="D89" s="208" t="s">
        <v>129</v>
      </c>
      <c r="E89" s="209" t="s">
        <v>463</v>
      </c>
      <c r="F89" s="210" t="s">
        <v>464</v>
      </c>
      <c r="G89" s="211" t="s">
        <v>465</v>
      </c>
      <c r="H89" s="212">
        <v>40</v>
      </c>
      <c r="I89" s="253"/>
      <c r="J89" s="213">
        <f>ROUND($I$89*$H$89,2)</f>
        <v>0</v>
      </c>
      <c r="K89" s="210"/>
      <c r="L89" s="141"/>
      <c r="M89" s="214"/>
      <c r="N89" s="215" t="s">
        <v>44</v>
      </c>
      <c r="Q89" s="216">
        <v>0</v>
      </c>
      <c r="R89" s="216">
        <f>$Q$89*$H$89</f>
        <v>0</v>
      </c>
      <c r="S89" s="216">
        <v>0</v>
      </c>
      <c r="T89" s="217">
        <f>$S$89*$H$89</f>
        <v>0</v>
      </c>
      <c r="AR89" s="136" t="s">
        <v>466</v>
      </c>
      <c r="AT89" s="136" t="s">
        <v>129</v>
      </c>
      <c r="AU89" s="136" t="s">
        <v>82</v>
      </c>
      <c r="AY89" s="140" t="s">
        <v>127</v>
      </c>
      <c r="BE89" s="218">
        <f>IF($N$89="základní",$J$89,0)</f>
        <v>0</v>
      </c>
      <c r="BF89" s="218">
        <f>IF($N$89="snížená",$J$89,0)</f>
        <v>0</v>
      </c>
      <c r="BG89" s="218">
        <f>IF($N$89="zákl. přenesená",$J$89,0)</f>
        <v>0</v>
      </c>
      <c r="BH89" s="218">
        <f>IF($N$89="sníž. přenesená",$J$89,0)</f>
        <v>0</v>
      </c>
      <c r="BI89" s="218">
        <f>IF($N$89="nulová",$J$89,0)</f>
        <v>0</v>
      </c>
      <c r="BJ89" s="136" t="s">
        <v>22</v>
      </c>
      <c r="BK89" s="218">
        <f>ROUND($I$89*$H$89,2)</f>
        <v>0</v>
      </c>
      <c r="BL89" s="136" t="s">
        <v>466</v>
      </c>
      <c r="BM89" s="136" t="s">
        <v>467</v>
      </c>
    </row>
    <row r="90" spans="2:47" s="140" customFormat="1" ht="27" customHeight="1">
      <c r="B90" s="141"/>
      <c r="D90" s="219" t="s">
        <v>136</v>
      </c>
      <c r="F90" s="220" t="s">
        <v>468</v>
      </c>
      <c r="I90" s="254"/>
      <c r="L90" s="141"/>
      <c r="M90" s="221"/>
      <c r="T90" s="222"/>
      <c r="AT90" s="140" t="s">
        <v>136</v>
      </c>
      <c r="AU90" s="140" t="s">
        <v>82</v>
      </c>
    </row>
    <row r="91" spans="2:63" s="197" customFormat="1" ht="30.75" customHeight="1">
      <c r="B91" s="198"/>
      <c r="D91" s="199" t="s">
        <v>72</v>
      </c>
      <c r="E91" s="206" t="s">
        <v>469</v>
      </c>
      <c r="F91" s="206" t="s">
        <v>470</v>
      </c>
      <c r="I91" s="256"/>
      <c r="J91" s="207">
        <f>$BK$91</f>
        <v>0</v>
      </c>
      <c r="L91" s="198"/>
      <c r="M91" s="202"/>
      <c r="P91" s="203">
        <f>SUM($P$92:$P$93)</f>
        <v>0</v>
      </c>
      <c r="R91" s="203">
        <f>SUM($R$92:$R$93)</f>
        <v>0</v>
      </c>
      <c r="T91" s="204">
        <f>SUM($T$92:$T$93)</f>
        <v>0</v>
      </c>
      <c r="AR91" s="199" t="s">
        <v>155</v>
      </c>
      <c r="AT91" s="199" t="s">
        <v>72</v>
      </c>
      <c r="AU91" s="199" t="s">
        <v>22</v>
      </c>
      <c r="AY91" s="199" t="s">
        <v>127</v>
      </c>
      <c r="BK91" s="205">
        <f>SUM($BK$92:$BK$93)</f>
        <v>0</v>
      </c>
    </row>
    <row r="92" spans="2:65" s="140" customFormat="1" ht="15.75" customHeight="1">
      <c r="B92" s="141"/>
      <c r="C92" s="208" t="s">
        <v>82</v>
      </c>
      <c r="D92" s="208" t="s">
        <v>129</v>
      </c>
      <c r="E92" s="209" t="s">
        <v>471</v>
      </c>
      <c r="F92" s="210" t="s">
        <v>470</v>
      </c>
      <c r="G92" s="211" t="s">
        <v>472</v>
      </c>
      <c r="H92" s="212">
        <v>1</v>
      </c>
      <c r="I92" s="253"/>
      <c r="J92" s="213">
        <f>ROUND($I$92*$H$92,2)</f>
        <v>0</v>
      </c>
      <c r="K92" s="210"/>
      <c r="L92" s="141"/>
      <c r="M92" s="214"/>
      <c r="N92" s="215" t="s">
        <v>44</v>
      </c>
      <c r="Q92" s="216">
        <v>0</v>
      </c>
      <c r="R92" s="216">
        <f>$Q$92*$H$92</f>
        <v>0</v>
      </c>
      <c r="S92" s="216">
        <v>0</v>
      </c>
      <c r="T92" s="217">
        <f>$S$92*$H$92</f>
        <v>0</v>
      </c>
      <c r="AR92" s="136" t="s">
        <v>466</v>
      </c>
      <c r="AT92" s="136" t="s">
        <v>129</v>
      </c>
      <c r="AU92" s="136" t="s">
        <v>82</v>
      </c>
      <c r="AY92" s="140" t="s">
        <v>127</v>
      </c>
      <c r="BE92" s="218">
        <f>IF($N$92="základní",$J$92,0)</f>
        <v>0</v>
      </c>
      <c r="BF92" s="218">
        <f>IF($N$92="snížená",$J$92,0)</f>
        <v>0</v>
      </c>
      <c r="BG92" s="218">
        <f>IF($N$92="zákl. přenesená",$J$92,0)</f>
        <v>0</v>
      </c>
      <c r="BH92" s="218">
        <f>IF($N$92="sníž. přenesená",$J$92,0)</f>
        <v>0</v>
      </c>
      <c r="BI92" s="218">
        <f>IF($N$92="nulová",$J$92,0)</f>
        <v>0</v>
      </c>
      <c r="BJ92" s="136" t="s">
        <v>22</v>
      </c>
      <c r="BK92" s="218">
        <f>ROUND($I$92*$H$92,2)</f>
        <v>0</v>
      </c>
      <c r="BL92" s="136" t="s">
        <v>466</v>
      </c>
      <c r="BM92" s="136" t="s">
        <v>473</v>
      </c>
    </row>
    <row r="93" spans="2:47" s="140" customFormat="1" ht="16.5" customHeight="1">
      <c r="B93" s="141"/>
      <c r="D93" s="219" t="s">
        <v>136</v>
      </c>
      <c r="F93" s="220" t="s">
        <v>474</v>
      </c>
      <c r="I93" s="254"/>
      <c r="L93" s="141"/>
      <c r="M93" s="221"/>
      <c r="T93" s="222"/>
      <c r="AT93" s="140" t="s">
        <v>136</v>
      </c>
      <c r="AU93" s="140" t="s">
        <v>82</v>
      </c>
    </row>
    <row r="94" spans="2:63" s="197" customFormat="1" ht="30.75" customHeight="1">
      <c r="B94" s="198"/>
      <c r="D94" s="199" t="s">
        <v>72</v>
      </c>
      <c r="E94" s="206" t="s">
        <v>475</v>
      </c>
      <c r="F94" s="206" t="s">
        <v>476</v>
      </c>
      <c r="I94" s="256"/>
      <c r="J94" s="207">
        <f>$BK$94</f>
        <v>0</v>
      </c>
      <c r="L94" s="198"/>
      <c r="M94" s="202"/>
      <c r="P94" s="203">
        <f>SUM($P$95:$P$99)</f>
        <v>0</v>
      </c>
      <c r="R94" s="203">
        <f>SUM($R$95:$R$99)</f>
        <v>0</v>
      </c>
      <c r="T94" s="204">
        <f>SUM($T$95:$T$99)</f>
        <v>0</v>
      </c>
      <c r="AR94" s="199" t="s">
        <v>155</v>
      </c>
      <c r="AT94" s="199" t="s">
        <v>72</v>
      </c>
      <c r="AU94" s="199" t="s">
        <v>22</v>
      </c>
      <c r="AY94" s="199" t="s">
        <v>127</v>
      </c>
      <c r="BK94" s="205">
        <f>SUM($BK$95:$BK$99)</f>
        <v>0</v>
      </c>
    </row>
    <row r="95" spans="2:65" s="140" customFormat="1" ht="15.75" customHeight="1">
      <c r="B95" s="141"/>
      <c r="C95" s="208" t="s">
        <v>145</v>
      </c>
      <c r="D95" s="208" t="s">
        <v>129</v>
      </c>
      <c r="E95" s="209" t="s">
        <v>477</v>
      </c>
      <c r="F95" s="210" t="s">
        <v>478</v>
      </c>
      <c r="G95" s="211" t="s">
        <v>465</v>
      </c>
      <c r="H95" s="212">
        <v>20</v>
      </c>
      <c r="I95" s="253"/>
      <c r="J95" s="213">
        <f>ROUND($I$95*$H$95,2)</f>
        <v>0</v>
      </c>
      <c r="K95" s="210"/>
      <c r="L95" s="141"/>
      <c r="M95" s="214"/>
      <c r="N95" s="215" t="s">
        <v>44</v>
      </c>
      <c r="Q95" s="216">
        <v>0</v>
      </c>
      <c r="R95" s="216">
        <f>$Q$95*$H$95</f>
        <v>0</v>
      </c>
      <c r="S95" s="216">
        <v>0</v>
      </c>
      <c r="T95" s="217">
        <f>$S$95*$H$95</f>
        <v>0</v>
      </c>
      <c r="AR95" s="136" t="s">
        <v>466</v>
      </c>
      <c r="AT95" s="136" t="s">
        <v>129</v>
      </c>
      <c r="AU95" s="136" t="s">
        <v>82</v>
      </c>
      <c r="AY95" s="140" t="s">
        <v>127</v>
      </c>
      <c r="BE95" s="218">
        <f>IF($N$95="základní",$J$95,0)</f>
        <v>0</v>
      </c>
      <c r="BF95" s="218">
        <f>IF($N$95="snížená",$J$95,0)</f>
        <v>0</v>
      </c>
      <c r="BG95" s="218">
        <f>IF($N$95="zákl. přenesená",$J$95,0)</f>
        <v>0</v>
      </c>
      <c r="BH95" s="218">
        <f>IF($N$95="sníž. přenesená",$J$95,0)</f>
        <v>0</v>
      </c>
      <c r="BI95" s="218">
        <f>IF($N$95="nulová",$J$95,0)</f>
        <v>0</v>
      </c>
      <c r="BJ95" s="136" t="s">
        <v>22</v>
      </c>
      <c r="BK95" s="218">
        <f>ROUND($I$95*$H$95,2)</f>
        <v>0</v>
      </c>
      <c r="BL95" s="136" t="s">
        <v>466</v>
      </c>
      <c r="BM95" s="136" t="s">
        <v>479</v>
      </c>
    </row>
    <row r="96" spans="2:47" s="140" customFormat="1" ht="16.5" customHeight="1">
      <c r="B96" s="141"/>
      <c r="D96" s="219" t="s">
        <v>136</v>
      </c>
      <c r="F96" s="220" t="s">
        <v>480</v>
      </c>
      <c r="I96" s="254"/>
      <c r="L96" s="141"/>
      <c r="M96" s="221"/>
      <c r="T96" s="222"/>
      <c r="AT96" s="140" t="s">
        <v>136</v>
      </c>
      <c r="AU96" s="140" t="s">
        <v>82</v>
      </c>
    </row>
    <row r="97" spans="2:65" s="140" customFormat="1" ht="15.75" customHeight="1">
      <c r="B97" s="141"/>
      <c r="C97" s="208" t="s">
        <v>134</v>
      </c>
      <c r="D97" s="208" t="s">
        <v>129</v>
      </c>
      <c r="E97" s="209" t="s">
        <v>481</v>
      </c>
      <c r="F97" s="210" t="s">
        <v>482</v>
      </c>
      <c r="G97" s="211" t="s">
        <v>472</v>
      </c>
      <c r="H97" s="212">
        <v>5</v>
      </c>
      <c r="I97" s="253"/>
      <c r="J97" s="213">
        <f>ROUND($I$97*$H$97,2)</f>
        <v>0</v>
      </c>
      <c r="K97" s="210"/>
      <c r="L97" s="141"/>
      <c r="M97" s="214"/>
      <c r="N97" s="215" t="s">
        <v>44</v>
      </c>
      <c r="Q97" s="216">
        <v>0</v>
      </c>
      <c r="R97" s="216">
        <f>$Q$97*$H$97</f>
        <v>0</v>
      </c>
      <c r="S97" s="216">
        <v>0</v>
      </c>
      <c r="T97" s="217">
        <f>$S$97*$H$97</f>
        <v>0</v>
      </c>
      <c r="AR97" s="136" t="s">
        <v>466</v>
      </c>
      <c r="AT97" s="136" t="s">
        <v>129</v>
      </c>
      <c r="AU97" s="136" t="s">
        <v>82</v>
      </c>
      <c r="AY97" s="140" t="s">
        <v>127</v>
      </c>
      <c r="BE97" s="218">
        <f>IF($N$97="základní",$J$97,0)</f>
        <v>0</v>
      </c>
      <c r="BF97" s="218">
        <f>IF($N$97="snížená",$J$97,0)</f>
        <v>0</v>
      </c>
      <c r="BG97" s="218">
        <f>IF($N$97="zákl. přenesená",$J$97,0)</f>
        <v>0</v>
      </c>
      <c r="BH97" s="218">
        <f>IF($N$97="sníž. přenesená",$J$97,0)</f>
        <v>0</v>
      </c>
      <c r="BI97" s="218">
        <f>IF($N$97="nulová",$J$97,0)</f>
        <v>0</v>
      </c>
      <c r="BJ97" s="136" t="s">
        <v>22</v>
      </c>
      <c r="BK97" s="218">
        <f>ROUND($I$97*$H$97,2)</f>
        <v>0</v>
      </c>
      <c r="BL97" s="136" t="s">
        <v>466</v>
      </c>
      <c r="BM97" s="136" t="s">
        <v>483</v>
      </c>
    </row>
    <row r="98" spans="2:47" s="140" customFormat="1" ht="16.5" customHeight="1">
      <c r="B98" s="141"/>
      <c r="D98" s="219" t="s">
        <v>136</v>
      </c>
      <c r="F98" s="220" t="s">
        <v>484</v>
      </c>
      <c r="L98" s="141"/>
      <c r="M98" s="221"/>
      <c r="T98" s="222"/>
      <c r="AT98" s="140" t="s">
        <v>136</v>
      </c>
      <c r="AU98" s="140" t="s">
        <v>82</v>
      </c>
    </row>
    <row r="99" spans="2:51" s="140" customFormat="1" ht="15.75" customHeight="1">
      <c r="B99" s="223"/>
      <c r="D99" s="224" t="s">
        <v>143</v>
      </c>
      <c r="E99" s="225"/>
      <c r="F99" s="226" t="s">
        <v>485</v>
      </c>
      <c r="H99" s="227">
        <v>5</v>
      </c>
      <c r="L99" s="223"/>
      <c r="M99" s="250"/>
      <c r="N99" s="251"/>
      <c r="O99" s="251"/>
      <c r="P99" s="251"/>
      <c r="Q99" s="251"/>
      <c r="R99" s="251"/>
      <c r="S99" s="251"/>
      <c r="T99" s="252"/>
      <c r="AT99" s="225" t="s">
        <v>143</v>
      </c>
      <c r="AU99" s="225" t="s">
        <v>82</v>
      </c>
      <c r="AV99" s="225" t="s">
        <v>82</v>
      </c>
      <c r="AW99" s="225" t="s">
        <v>100</v>
      </c>
      <c r="AX99" s="225" t="s">
        <v>73</v>
      </c>
      <c r="AY99" s="225" t="s">
        <v>127</v>
      </c>
    </row>
    <row r="100" spans="2:12" s="140" customFormat="1" ht="7.5" customHeight="1">
      <c r="B100" s="163"/>
      <c r="C100" s="164"/>
      <c r="D100" s="164"/>
      <c r="E100" s="164"/>
      <c r="F100" s="164"/>
      <c r="G100" s="164"/>
      <c r="H100" s="164"/>
      <c r="I100" s="164"/>
      <c r="J100" s="164"/>
      <c r="K100" s="164"/>
      <c r="L100" s="141"/>
    </row>
    <row r="278" s="124" customFormat="1" ht="14.25" customHeight="1"/>
  </sheetData>
  <sheetProtection password="CC55" sheet="1"/>
  <autoFilter ref="C85:K85"/>
  <mergeCells count="12">
    <mergeCell ref="E76:H76"/>
    <mergeCell ref="E78:H78"/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4:H74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13712</cp:lastModifiedBy>
  <dcterms:modified xsi:type="dcterms:W3CDTF">2014-11-24T08:55:35Z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