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SO 103 - Styková křižovat..." sheetId="2" r:id="rId2"/>
    <sheet name="SO 103a - Vedlejší a osta..." sheetId="3" r:id="rId3"/>
  </sheets>
  <definedNames>
    <definedName name="_xlnm._FilterDatabase" localSheetId="1" hidden="1">'SO 103 - Styková křižovat...'!$C$87:$K$87</definedName>
    <definedName name="_xlnm._FilterDatabase" localSheetId="2" hidden="1">'SO 103a - Vedlejší a osta...'!$C$85:$K$85</definedName>
    <definedName name="_xlnm.Print_Titles" localSheetId="0">'Rekapitulace stavby'!$49:$49</definedName>
    <definedName name="_xlnm.Print_Titles" localSheetId="1">'SO 103 - Styková křižovat...'!$87:$87</definedName>
    <definedName name="_xlnm.Print_Titles" localSheetId="2">'SO 103a - Vedlejší a osta...'!$85:$85</definedName>
    <definedName name="_xlnm.Print_Area" localSheetId="0">'Rekapitulace stavby'!$D$4:$AO$33,'Rekapitulace stavby'!$C$39:$AQ$55</definedName>
    <definedName name="_xlnm.Print_Area" localSheetId="1">'SO 103 - Styková křižovat...'!$C$4:$J$38,'SO 103 - Styková křižovat...'!$C$44:$J$67,'SO 103 - Styková křižovat...'!$C$73:$K$273</definedName>
    <definedName name="_xlnm.Print_Area" localSheetId="2">'SO 103a - Vedlejší a osta...'!$C$4:$J$38,'SO 103a - Vedlejší a osta...'!$C$44:$J$65,'SO 103a - Vedlejší a osta...'!$C$71:$K$98</definedName>
  </definedNames>
  <calcPr fullCalcOnLoad="1"/>
</workbook>
</file>

<file path=xl/sharedStrings.xml><?xml version="1.0" encoding="utf-8"?>
<sst xmlns="http://schemas.openxmlformats.org/spreadsheetml/2006/main" count="2009" uniqueCount="485">
  <si>
    <t>Export VZ</t>
  </si>
  <si>
    <t>List obsahuje:</t>
  </si>
  <si>
    <t>3.0</t>
  </si>
  <si>
    <t>ODOM</t>
  </si>
  <si>
    <t>False</t>
  </si>
  <si>
    <t>{EA038C5B-604F-462B-9222-6C9D4E49DF48}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</si>
  <si>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</si>
  <si>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</si>
  <si>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</si>
  <si>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</si>
  <si>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</si>
  <si>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</si>
  <si>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</si>
  <si>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</si>
  <si>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</si>
  <si>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2720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</si>
  <si>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</si>
  <si>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</si>
  <si>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2720 Obnovení silnice III-2565 Most - Mariánské Radčice</t>
  </si>
  <si>
    <t>0,1</t>
  </si>
  <si>
    <t>KSO:</t>
  </si>
  <si>
    <t>CC-CZ:</t>
  </si>
  <si>
    <t>1</t>
  </si>
  <si>
    <t>Místo:</t>
  </si>
  <si>
    <t xml:space="preserve"> </t>
  </si>
  <si>
    <t>Datum:</t>
  </si>
  <si>
    <t>30.07.2014</t>
  </si>
  <si>
    <t>10</t>
  </si>
  <si>
    <t>Zadavatel:</t>
  </si>
  <si>
    <t>IČ:</t>
  </si>
  <si>
    <t>Statutární město Most</t>
  </si>
  <si>
    <t>DIČ:</t>
  </si>
  <si>
    <t>Uchazeč:</t>
  </si>
  <si>
    <t>Vyplň údaj</t>
  </si>
  <si>
    <t>True</t>
  </si>
  <si>
    <t>Projektant:</t>
  </si>
  <si>
    <t>46708456</t>
  </si>
  <si>
    <t>Báňské projekty Teplice a.s.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</si>
  <si>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</si>
  <si>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</si>
  <si>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</si>
  <si>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</si>
  <si>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</si>
  <si>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</si>
  <si>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</si>
  <si>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</si>
  <si>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</si>
  <si>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</si>
  <si>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</si>
  <si>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</si>
  <si>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</si>
  <si>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</si>
  <si>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</si>
  <si>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</si>
  <si>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</si>
  <si>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</si>
  <si>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</si>
  <si>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</si>
  <si>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</si>
  <si>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</si>
  <si>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</si>
  <si>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</si>
  <si>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</si>
  <si>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</si>
  <si>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</si>
  <si>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</si>
  <si>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</si>
  <si>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</si>
  <si>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</si>
  <si>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</si>
  <si>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</si>
  <si>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</si>
  <si>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</si>
  <si>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</si>
  <si>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</si>
  <si>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</si>
  <si>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</si>
  <si>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103</t>
  </si>
  <si>
    <t>SO 103 - Styková křižovatka km 0,531 58</t>
  </si>
  <si>
    <t>STA</t>
  </si>
  <si>
    <t>{59280432-5486-4E03-94D2-86FB9284E625}</t>
  </si>
  <si>
    <t>822 2611</t>
  </si>
  <si>
    <t>2</t>
  </si>
  <si>
    <t>Styková křižovatka km 0,531 58</t>
  </si>
  <si>
    <t>Soupis</t>
  </si>
  <si>
    <t>{91B414D0-E409-434F-B088-47F579318EC7}</t>
  </si>
  <si>
    <t>SO 103a</t>
  </si>
  <si>
    <t>Vedlejší a ostatní náklady</t>
  </si>
  <si>
    <t>{C90B2089-6B17-42B9-B19B-06F387E4D34A}</t>
  </si>
  <si>
    <t>Zpět na list:</t>
  </si>
  <si>
    <t>KRYCÍ LIST SOUPISU</t>
  </si>
  <si>
    <t>Objekt:</t>
  </si>
  <si>
    <t>SO 103 - SO 103 - Styková křižovatka km 0,531 58</t>
  </si>
  <si>
    <t>Soupis: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</si>
  <si>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</si>
  <si>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</si>
  <si>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</si>
  <si>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</si>
  <si>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</si>
  <si>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</si>
  <si>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</si>
  <si>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</si>
  <si>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</si>
  <si>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</si>
  <si>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</si>
  <si>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</si>
  <si>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</si>
  <si>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</si>
  <si>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</si>
  <si>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</si>
  <si>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</si>
  <si>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</si>
  <si>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</si>
  <si>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</si>
  <si>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</si>
  <si>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</si>
  <si>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</si>
  <si>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</si>
  <si>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</si>
  <si>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</si>
  <si>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</si>
  <si>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</si>
  <si>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</si>
  <si>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</si>
  <si>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</si>
  <si>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</si>
  <si>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</si>
  <si>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</si>
  <si>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</si>
  <si>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2014 02</t>
  </si>
  <si>
    <t>4</t>
  </si>
  <si>
    <t>-442643640</t>
  </si>
  <si>
    <t>PP</t>
  </si>
  <si>
    <t>Odstranění křovin a stromů s odstraněním kořenů průměru kmene do 100 mm do sklonu terénu 1 : 5, při celkové ploše do 1 000 m2</t>
  </si>
  <si>
    <t>112101101</t>
  </si>
  <si>
    <t>Kácení stromů listnatých D kmene do 300 mm</t>
  </si>
  <si>
    <t>kus</t>
  </si>
  <si>
    <t>1021764792</t>
  </si>
  <si>
    <t>Kácení stromů s odřezáním kmene a s odvětvením listnatých, průměru kmene přes 100 do 300 mm</t>
  </si>
  <si>
    <t>3</t>
  </si>
  <si>
    <t>112201101</t>
  </si>
  <si>
    <t>Odstranění pařezů D do 300 mm</t>
  </si>
  <si>
    <t>-1181871984</t>
  </si>
  <si>
    <t>Odstranění pařezů s jejich vykopáním, vytrháním nebo odstřelením, s přesekáním kořenů průměru přes 100 do 300 mm</t>
  </si>
  <si>
    <t>113107142</t>
  </si>
  <si>
    <t>Odstranění podkladu pl do 50 m2 živičných tl 100 mm</t>
  </si>
  <si>
    <t>2114106959</t>
  </si>
  <si>
    <t>Odstranění podkladů nebo krytů s přemístěním hmot na skládku na vzdálenost do 3 m nebo s naložením na dopravní prostředek v ploše jednotlivě do 50 m2 živičných, o tl. vrstvy přes 50 do 100 mm</t>
  </si>
  <si>
    <t>VV</t>
  </si>
  <si>
    <t>z CAD, DO-5-02241, DO-5-02257</t>
  </si>
  <si>
    <t>21,0</t>
  </si>
  <si>
    <t>5</t>
  </si>
  <si>
    <t>121101102</t>
  </si>
  <si>
    <t>Sejmutí ornice s přemístěním na vzdálenost do 100 m</t>
  </si>
  <si>
    <t>m3</t>
  </si>
  <si>
    <t>-1324182312</t>
  </si>
  <si>
    <t>Sejmutí ornice nebo lesní půdy s vodorovným přemístěním na hromady v místě upotřebení nebo na dočasné či trvalé skládky se složením, na vzdálenost přes 50 do 100 m</t>
  </si>
  <si>
    <t>z CAD, DO-5-02241, DO-5-02257, DO-5-02252</t>
  </si>
  <si>
    <t>1310,0*0,15</t>
  </si>
  <si>
    <t>196,5*0,15 'Přepočtené koeficientem množství</t>
  </si>
  <si>
    <t>6</t>
  </si>
  <si>
    <t>122202202</t>
  </si>
  <si>
    <t>Odkopávky a prokopávky nezapažené pro silnice objemu do 1000 m3 v hornině tř. 3</t>
  </si>
  <si>
    <t>-31120879</t>
  </si>
  <si>
    <t>Odkopávky a prokopávky nezapažené pro silnice s přemístěním výkopku v příčných profilech na vzdálenost do 15 m nebo s naložením na dopravní prostředek v hornině tř. 3 přes 100 do 1 000 m3</t>
  </si>
  <si>
    <t>668,0</t>
  </si>
  <si>
    <t>7</t>
  </si>
  <si>
    <t>122202209</t>
  </si>
  <si>
    <t>Příplatek k odkopávkám a prokopávkám pro silnice v hornině tř. 3 za lepivost</t>
  </si>
  <si>
    <t>1882525609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</si>
  <si>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</si>
  <si>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668*0,5 'Přepočtené koeficientem množství</t>
  </si>
  <si>
    <t>8</t>
  </si>
  <si>
    <t>162301401</t>
  </si>
  <si>
    <t>Vodorovné přemístění větví stromů listnatých do 5 km D kmene do 300 mm</t>
  </si>
  <si>
    <t>1721906574</t>
  </si>
  <si>
    <t>Vodorovné přemístění větví, kmenů nebo pařezů s naložením, složením a dopravou do 5000 m větví stromů listnatých, průměru kmene přes 100 do 300 mm</t>
  </si>
  <si>
    <t>9</t>
  </si>
  <si>
    <t>162301411</t>
  </si>
  <si>
    <t>Vodorovné přemístění kmenů stromů listnatých do 5 km D kmene do 300 mm</t>
  </si>
  <si>
    <t>-252438417</t>
  </si>
  <si>
    <t>Vodorovné přemístění větví, kmenů nebo pařezů s naložením, složením a dopravou do 5000 m kmenů stromů listnatých, průměru přes 100 do 300 mm</t>
  </si>
  <si>
    <t>162301421</t>
  </si>
  <si>
    <t>Vodorovné přemístění pařezů do 5 km D do 300 mm</t>
  </si>
  <si>
    <t>-1217562545</t>
  </si>
  <si>
    <t>Vodorovné přemístění větví, kmenů nebo pařezů s naložením, složením a dopravou do 5000 m pařezů kmenů, průměru přes 100 do 300 mm</t>
  </si>
  <si>
    <t>11</t>
  </si>
  <si>
    <t>162301501</t>
  </si>
  <si>
    <t>Vodorovné přemístění křovin do 5 km D kmene do 100 mm</t>
  </si>
  <si>
    <t>1617190963</t>
  </si>
  <si>
    <t>Vodorovné přemístění smýcených křovin do průměru kmene 100 mm na vzdálenost do 5 000 m</t>
  </si>
  <si>
    <t>12</t>
  </si>
  <si>
    <t>162601102</t>
  </si>
  <si>
    <t>Vodorovné přemístění do 5000 m výkopku/sypaniny z horniny tř. 1 až 4</t>
  </si>
  <si>
    <t>1373230152</t>
  </si>
  <si>
    <t>Vodorovné přemístění výkopku nebo sypaniny po suchu na obvyklém dopravním prostředku, bez naložení výkopku, avšak se složením bez rozhrnutí z horniny tř. 1 až 4 na vzdálenost přes 4 000 do 5 000 m</t>
  </si>
  <si>
    <t>"odvoz výkopu" 668,0</t>
  </si>
  <si>
    <t>13</t>
  </si>
  <si>
    <t>171201101</t>
  </si>
  <si>
    <t>Uložení sypaniny do násypů nezhutněných</t>
  </si>
  <si>
    <t>-901397001</t>
  </si>
  <si>
    <t>Uložení sypaniny do násypů s rozprostřením sypaniny ve vrstvách a s hrubým urovnáním nezhutněných z jakýchkoliv hornin</t>
  </si>
  <si>
    <t>VÝPOČET ZE ZEMNÍCH PRACÍ</t>
  </si>
  <si>
    <t>"přebytek ornice" 196,5-39,8</t>
  </si>
  <si>
    <t>14</t>
  </si>
  <si>
    <t>171201206</t>
  </si>
  <si>
    <t>Poplatek za skládku - ostatní zemina</t>
  </si>
  <si>
    <t>t</t>
  </si>
  <si>
    <t>-1630850367</t>
  </si>
  <si>
    <t>668*1,7 'Přepočtené koeficientem množství</t>
  </si>
  <si>
    <t>181301101</t>
  </si>
  <si>
    <t>Rozprostření ornice tl vrstvy do 100 mm pl do 500 m2 v rovině nebo ve svahu do 1:5</t>
  </si>
  <si>
    <t>-1431635699</t>
  </si>
  <si>
    <t>Rozprostření a urovnání ornice v rovině nebo ve svahu sklonu do 1:5 při souvislé ploše do 500 m2, tl. vrstvy do 100 mm</t>
  </si>
  <si>
    <t>398,0</t>
  </si>
  <si>
    <t>16</t>
  </si>
  <si>
    <t>181411131</t>
  </si>
  <si>
    <t>Založení parkového trávníku výsevem plochy do 1000 m2 v rovině a ve svahu do 1:5</t>
  </si>
  <si>
    <t>-586760574</t>
  </si>
  <si>
    <t>Založení trávníku na půdě předem připravené plochy do 1000 m2 výsevem včetně utažení parkového v rovině nebo na svahu do 1:5</t>
  </si>
  <si>
    <t>17</t>
  </si>
  <si>
    <t>M</t>
  </si>
  <si>
    <t>005724700</t>
  </si>
  <si>
    <t>osivo směs travní univerzál</t>
  </si>
  <si>
    <t>kg</t>
  </si>
  <si>
    <t>703424119</t>
  </si>
  <si>
    <t>osiva pícnin směsi travní balení obvykle 25 kg univerzál</t>
  </si>
  <si>
    <t>398*0,0315 'Přepočtené koeficientem množství</t>
  </si>
  <si>
    <t>18</t>
  </si>
  <si>
    <t>181951102</t>
  </si>
  <si>
    <t>Úprava pláně v hornině tř. 1 až 4 se zhutněním</t>
  </si>
  <si>
    <t>458055357</t>
  </si>
  <si>
    <t>Úprava pláně vyrovnáním výškových rozdílů v hornině tř. 1 až 4 se zhutněním</t>
  </si>
  <si>
    <t>ROADPAC</t>
  </si>
  <si>
    <t>600,0</t>
  </si>
  <si>
    <t>19</t>
  </si>
  <si>
    <t>182201101</t>
  </si>
  <si>
    <t>Svahování násypů</t>
  </si>
  <si>
    <t>-119462251</t>
  </si>
  <si>
    <t>Svahování trvalých svahů do projektovaných profilů s potřebným přemístěním výkopku při svahování násypů v jakékoliv hornině</t>
  </si>
  <si>
    <t>Vodorovné konstrukce</t>
  </si>
  <si>
    <t>20</t>
  </si>
  <si>
    <t>451459777</t>
  </si>
  <si>
    <t>Příplatek ZKD 10 mm tl přes 50 mm u podkladu nebo lože pod dlažbu z MC</t>
  </si>
  <si>
    <t>864435360</t>
  </si>
  <si>
    <t>Podklad nebo lože pod dlažbu (přídlažbu) Příplatek k cenám za každých dalších i započatých 10 mm tloušťky podkladu nebo lože přes 50 mm z cementové malty</t>
  </si>
  <si>
    <t>"konstr.tl.260mm - zaříznutí ostrůvku"  15,0</t>
  </si>
  <si>
    <t>15*5 'Přepočtené koeficientem množství</t>
  </si>
  <si>
    <t>Komunikace</t>
  </si>
  <si>
    <t>561081111</t>
  </si>
  <si>
    <t>Zřízení podkladu ze zeminy upravené hydraulickými pojivy (Road Mix) tl do 500 mm plochy do 1000 m2</t>
  </si>
  <si>
    <t>1837325568</t>
  </si>
  <si>
    <t>Zřízení podkladu ze zeminy upravené hydraulickými pojivy (systém Road Mix) vápnem, cementem nebo směsnými pojivy (materiál ve specifikaci) s rozprostřením, promísením, vlhčením, zhutněním a ošetřením vodou plochy do 1 000 m2, tloušťka po zhutnění přes 450 do 500 mm</t>
  </si>
  <si>
    <t>22</t>
  </si>
  <si>
    <t>585301600</t>
  </si>
  <si>
    <t>vápno CL 90 JM nehašené VL</t>
  </si>
  <si>
    <t>-616485570</t>
  </si>
  <si>
    <t>vápna pro stavební účely mleté ČSN EN 459-1 CL 90 JM  nehašené        VL</t>
  </si>
  <si>
    <t>"3% vápna - na 1m3 zeminy 53kg vápna" 600,0*0,5*0,053</t>
  </si>
  <si>
    <t>23</t>
  </si>
  <si>
    <t>564671111</t>
  </si>
  <si>
    <t>Podklad z kameniva hrubého drceného vel. 63-125 mm tl 250 mm</t>
  </si>
  <si>
    <t>454322179</t>
  </si>
  <si>
    <t>Podklad z kameniva hrubého drceného vel. 63-125 mm, s rozprostřením a zhutněním, po zhutnění tl. 250 mm</t>
  </si>
  <si>
    <t>"konstr.tl.570mm" 512,0</t>
  </si>
  <si>
    <t>24</t>
  </si>
  <si>
    <t>564952113</t>
  </si>
  <si>
    <t>Podklad z mechanicky zpevněného kameniva MZK tl 170 mm</t>
  </si>
  <si>
    <t>-142407906</t>
  </si>
  <si>
    <t>Podklad z mechanicky zpevněného kameniva MZK (minerální beton) s rozprostřením a s hutněním, po zhutnění tl. 170 mm</t>
  </si>
  <si>
    <t>"konstr.tl.570mm"  512,0</t>
  </si>
  <si>
    <t>25</t>
  </si>
  <si>
    <t>565135121</t>
  </si>
  <si>
    <t>Asfaltový beton vrstva podkladní ACP 16 (obalované kamenivo OKS) tl 50 mm š přes 3 m</t>
  </si>
  <si>
    <t>83013411</t>
  </si>
  <si>
    <t>Asfaltový beton vrstva podkladní ACP 16 (obalované kamenivo střednězrnné - OKS) s rozprostřením a zhutněním v pruhu šířky přes 3 m, po zhutnění tl. 50 mm</t>
  </si>
  <si>
    <t>26</t>
  </si>
  <si>
    <t>569903311</t>
  </si>
  <si>
    <t>Zřízení zemních krajnic se zhutněním</t>
  </si>
  <si>
    <t>1789397842</t>
  </si>
  <si>
    <t>Zřízení zemních krajnic z hornin jakékoliv třídy se zhutněním</t>
  </si>
  <si>
    <t>105,0*0,40</t>
  </si>
  <si>
    <t>27</t>
  </si>
  <si>
    <t>583441710</t>
  </si>
  <si>
    <t>štěrkodrť frakce 0-32 třída C</t>
  </si>
  <si>
    <t>-779257074</t>
  </si>
  <si>
    <t>kamenivo přírodní drcené hutné pro stavební účely PDK (drobné, hrubé a štěrkodrť) štěrkodrtě ČSN EN 13043 frakce   0-32    (Spilit)</t>
  </si>
  <si>
    <t>42*1,67 'Přepočtené koeficientem množství</t>
  </si>
  <si>
    <t>28</t>
  </si>
  <si>
    <t>573211111</t>
  </si>
  <si>
    <t>Postřik živičný spojovací z asfaltu v množství do 0,70 kg/m2</t>
  </si>
  <si>
    <t>-1237809771</t>
  </si>
  <si>
    <t>Postřik živičný spojovací bez posypu kamenivem z asfaltu silničního, v množství od 0,50 do 0,70 kg/m2</t>
  </si>
  <si>
    <t>"konstr.tl.570mm" 512,0*2</t>
  </si>
  <si>
    <t>29</t>
  </si>
  <si>
    <t>577134221</t>
  </si>
  <si>
    <t>Asfaltový beton vrstva obrusná ACO 11 (ABS) tř. II tl 40 mm š přes 3 m z nemodifikovaného asfaltu</t>
  </si>
  <si>
    <t>-200698126</t>
  </si>
  <si>
    <t>Asfaltový beton vrstva obrusná ACO 11 (ABS) s rozprostřením a se zhutněním z nemodifikovaného asfaltu v pruhu šířky přes 3 m tř. II, po zhutnění tl. 40 mm</t>
  </si>
  <si>
    <t>30</t>
  </si>
  <si>
    <t>577155121</t>
  </si>
  <si>
    <t>Asfaltový beton vrstva obrusná ACO 16 (ABH) tl 60 mm š přes 3 m z nemodifikovaného asfaltu</t>
  </si>
  <si>
    <t>1904662663</t>
  </si>
  <si>
    <t>Asfaltový beton vrstva obrusná ACO 16 (ABH) s rozprostřením a zhutněním z nemodifikovaného asfaltu, po zhutnění v pruhu šířky přes 3 m tl. 60 mm</t>
  </si>
  <si>
    <t>31</t>
  </si>
  <si>
    <t>591141111</t>
  </si>
  <si>
    <t>Kladení dlažby z kostek velkých z kamene na MC tl 50 mm</t>
  </si>
  <si>
    <t>-2119506951</t>
  </si>
  <si>
    <t>Kladení dlažby z kostek s provedením lože do tl. 50 mm, s vyplněním spár, s dvojím beraněním a se smetením přebytečného materiálu na krajnici velkých z kamene, do lože z cementové malty</t>
  </si>
  <si>
    <t>"konstr.tl.260mm - zaříznutí ostrůvku" 15,0</t>
  </si>
  <si>
    <t>32</t>
  </si>
  <si>
    <t>583801590</t>
  </si>
  <si>
    <t>kostka dlažební velká, žula velikost 15/17 třída I</t>
  </si>
  <si>
    <t>950370960</t>
  </si>
  <si>
    <t>výrobky lomařské a kamenické pro komunikace (kostky dlažební, krajníky a obrubníky) kostka dlažební velká žula (skupina materiálu I/2) vel. 15/17 tř. I šedá</t>
  </si>
  <si>
    <t>"1t=2,4m2" 15,0/2,4</t>
  </si>
  <si>
    <t>6,25*1,01 'Přepočtené koeficientem množství</t>
  </si>
  <si>
    <t>33</t>
  </si>
  <si>
    <t>919122122</t>
  </si>
  <si>
    <t>Těsnění spár zálivkou za tepla pro komůrky š 15 mm hl 30 mm s těsnicím profilem</t>
  </si>
  <si>
    <t>m</t>
  </si>
  <si>
    <t>746161420</t>
  </si>
  <si>
    <t>Utěsnění dilatačních spár zálivkou za tepla v cementobetonovém nebo živičném krytu včetně adhezního nátěru s těsnicím profilem pod zálivkou, pro komůrky šířky 15 mm, hloubky 30 mm</t>
  </si>
  <si>
    <t>50,0</t>
  </si>
  <si>
    <t>Ostatní konstrukce a práce-bourání</t>
  </si>
  <si>
    <t>34</t>
  </si>
  <si>
    <t>912211111</t>
  </si>
  <si>
    <t>Montáž směrového sloupku silničního plastového prosté uložení bez betonového základu</t>
  </si>
  <si>
    <t>733971182</t>
  </si>
  <si>
    <t>Montáž směrového sloupku plastového s odrazkou prostým uložením bez betonového základu silničního</t>
  </si>
  <si>
    <t>DO-5-02265</t>
  </si>
  <si>
    <t>35</t>
  </si>
  <si>
    <t>562889500</t>
  </si>
  <si>
    <t>sloupek silniční s retroreflexní fólií směrový 1200 mm</t>
  </si>
  <si>
    <t>1343464258</t>
  </si>
  <si>
    <t>součásti tvářené z plastů pro výrobní spotřebu ostatní sloupky silniční s retroreflexní fólií směrový silniční "M" 1200 mm</t>
  </si>
  <si>
    <t>36</t>
  </si>
  <si>
    <t>914111111</t>
  </si>
  <si>
    <t>Montáž svislé dopravní značky do velikosti 1 m2 objímkami na sloupek nebo konzolu</t>
  </si>
  <si>
    <t>-857258749</t>
  </si>
  <si>
    <t>Montáž svislé dopravní značky základní velikosti do 1 m2 objímkami na sloupky nebo konzoly</t>
  </si>
  <si>
    <t>37</t>
  </si>
  <si>
    <t>404440140</t>
  </si>
  <si>
    <t>značka dopravní svislá reflexní výstražná AL 3M A1 - A30, P1,P4 900 mm</t>
  </si>
  <si>
    <t>-1884832270</t>
  </si>
  <si>
    <t>výrobky a tabule orientační pro návěstí a zabezpečovací zařízení silniční značky dopravní svislé FeZn  plech FeZn AL     plech Al NK, 3M   povrchová úprava reflexní fólií tř.1 trojúhelníkové značky A1 - A30, P1,P4 rozměr 900 mm AL- 3M  reflexní tř.1</t>
  </si>
  <si>
    <t>38</t>
  </si>
  <si>
    <t>914511111</t>
  </si>
  <si>
    <t>Montáž sloupku dopravních značek délky do 3,5 m s betonovým základem</t>
  </si>
  <si>
    <t>-966016065</t>
  </si>
  <si>
    <t>Montáž sloupku dopravních značek délky do 3,5 m do betonového základu</t>
  </si>
  <si>
    <t>39</t>
  </si>
  <si>
    <t>404452300</t>
  </si>
  <si>
    <t>sloupek Zn 70 - 350</t>
  </si>
  <si>
    <t>-1974176313</t>
  </si>
  <si>
    <t>výrobky a tabule orientační pro návěstí a zabezpečovací zařízení silniční značky dopravní svislé sloupky Zn 70 - 350</t>
  </si>
  <si>
    <t>40</t>
  </si>
  <si>
    <t>915231111</t>
  </si>
  <si>
    <t>Vodorovné dopravní značení bílým plastem přechody pro chodce, šipky, symboly</t>
  </si>
  <si>
    <t>-1691016384</t>
  </si>
  <si>
    <t>Vodorovné dopravní značení stříkaným plastem přechody pro chodce, šipky, symboly nápisy bílé základní</t>
  </si>
  <si>
    <t>171,0</t>
  </si>
  <si>
    <t>41</t>
  </si>
  <si>
    <t>915621111</t>
  </si>
  <si>
    <t>Předznačení vodorovného plošného značení</t>
  </si>
  <si>
    <t>-1240866201</t>
  </si>
  <si>
    <t>Předznačení pro vodorovné značení stříkané barvou nebo prováděné z nátěrových hmot plošné šipky, symboly, nápisy</t>
  </si>
  <si>
    <t>42</t>
  </si>
  <si>
    <t>916131113</t>
  </si>
  <si>
    <t>Osazení silničního obrubníku betonového ležatého s boční opěrou do lože z betonu prostého</t>
  </si>
  <si>
    <t>-1286074850</t>
  </si>
  <si>
    <t>Osazení silničního obrubníku betonového se zřízením lože, s vyplněním a zatřením spár cementovou maltou ležatého s boční opěrou z betonu prostého tř. C 12/15, do lože z betonu prostého téže značky</t>
  </si>
  <si>
    <t>20,5</t>
  </si>
  <si>
    <t>43</t>
  </si>
  <si>
    <t>592174600R</t>
  </si>
  <si>
    <t>obrubník betonový CSB KO 300/195/300</t>
  </si>
  <si>
    <t>1643186606</t>
  </si>
  <si>
    <t>obrubníky betonové a železobetonové CSB KO 300/195/300</t>
  </si>
  <si>
    <t>20,5/0,3</t>
  </si>
  <si>
    <t>68,3333333333333*1,01 'Přepočtené koeficientem množství</t>
  </si>
  <si>
    <t>44</t>
  </si>
  <si>
    <t>916781112</t>
  </si>
  <si>
    <t>Zpomalovací plastový práh pro přejezdovou rychlost 20 km/h</t>
  </si>
  <si>
    <t>1369021681</t>
  </si>
  <si>
    <t>Zpomalovací práh plastový pro přejezdovou rychlost 20 km/h</t>
  </si>
  <si>
    <t>10,0</t>
  </si>
  <si>
    <t>45</t>
  </si>
  <si>
    <t>919735113</t>
  </si>
  <si>
    <t>Řezání stávajícího živičného krytu hl do 150 mm</t>
  </si>
  <si>
    <t>-1034453966</t>
  </si>
  <si>
    <t>Řezání stávajícího živičného krytu nebo podkladu hloubky přes 100 do 150 mm</t>
  </si>
  <si>
    <t>z CAD, DO-5-02241</t>
  </si>
  <si>
    <t>30,0</t>
  </si>
  <si>
    <t>46</t>
  </si>
  <si>
    <t>935111112</t>
  </si>
  <si>
    <t>Osazení příkopového žlabu do štěrkopísku tl 100 mm z betonových desek</t>
  </si>
  <si>
    <t>2107236344</t>
  </si>
  <si>
    <t>Osazení betonového příkopového žlabu s vyplněním a zatřením spár cementovou maltou s ložem tl. 100 mm z kameniva těženého nebo štěrkopísku z betonových desek jakékoliv velikosti</t>
  </si>
  <si>
    <t>0,25*4*109,0</t>
  </si>
  <si>
    <t>47</t>
  </si>
  <si>
    <t>592276300</t>
  </si>
  <si>
    <t>deska betonová meliorační TBM-Q 500/500 50x50x10 cm</t>
  </si>
  <si>
    <t>853480786</t>
  </si>
  <si>
    <t>tvárnice meliorační a příkopové betonové a železobetonové desky meliorační TBM-Q 500/500   50 x 50 x 10</t>
  </si>
  <si>
    <t>109,0*4</t>
  </si>
  <si>
    <t>436*1,01 'Přepočtené koeficientem množství</t>
  </si>
  <si>
    <t>48</t>
  </si>
  <si>
    <t>935111211</t>
  </si>
  <si>
    <t>Osazení příkopového žlabu do štěrkopísku tl 100 mm z betonových tvárnic š 800 mm</t>
  </si>
  <si>
    <t>-2079742804</t>
  </si>
  <si>
    <t>Osazení betonového příkopového žlabu s vyplněním a zatřením spár cementovou maltou s ložem tl. 100 mm z kameniva těženého nebo štěrkopísku z betonových příkopových tvárnic šířky přes 500 do 800 mm</t>
  </si>
  <si>
    <t>109,0</t>
  </si>
  <si>
    <t>49</t>
  </si>
  <si>
    <t>592277280</t>
  </si>
  <si>
    <t>žlab betonový odvodňovací TBZ 50/65/16 51 x 65 x 15,7 cm</t>
  </si>
  <si>
    <t>-465076170</t>
  </si>
  <si>
    <t>tvárnice meliorační a příkopové betonové a železobetonové žlaby odvodňovací TBZ  50/65/16     51 x 65 x 15,7</t>
  </si>
  <si>
    <t>109,0/0,51</t>
  </si>
  <si>
    <t>213,725490196078*1,01 'Přepočtené koeficientem množství</t>
  </si>
  <si>
    <t>50</t>
  </si>
  <si>
    <t>979092111</t>
  </si>
  <si>
    <t>Očištění silničních dílců se spárováním z kameniva těženého při překopech inženýrských sítí</t>
  </si>
  <si>
    <t>719182522</t>
  </si>
  <si>
    <t>Očištění vybouraných prvků při překopech inženýrských sítí od spojovacího materiálu s odklizením a uložením očištěných hmot a spojovacího materiálu na skládku do vzdálenosti 10 m nebo naložením na dopravní prostředek silničních dílců s původním vyplněním spár kamenivem těženým</t>
  </si>
  <si>
    <t>51</t>
  </si>
  <si>
    <t>979099141</t>
  </si>
  <si>
    <t xml:space="preserve">Poplatek za skládku </t>
  </si>
  <si>
    <t>-1111488205</t>
  </si>
  <si>
    <t>99</t>
  </si>
  <si>
    <t>Přesun hmot</t>
  </si>
  <si>
    <t>52</t>
  </si>
  <si>
    <t>997221551</t>
  </si>
  <si>
    <t>Vodorovná doprava suti ze sypkých materiálů do 1 km</t>
  </si>
  <si>
    <t>-1708048751</t>
  </si>
  <si>
    <t>Vodorovná doprava suti bez naložení, ale se složením a s hrubým urovnáním ze sypkých materiálů, na vzdálenost do 1 km</t>
  </si>
  <si>
    <t>53</t>
  </si>
  <si>
    <t>997221559</t>
  </si>
  <si>
    <t>Příplatek ZKD 1 km u vodorovné dopravy suti ze sypkých materiálů</t>
  </si>
  <si>
    <t>-2089565546</t>
  </si>
  <si>
    <t>Vodorovná doprava suti bez naložení, ale se složením a s hrubým urovnáním Příplatek k ceně za každý další i započatý 1 km přes 1 km</t>
  </si>
  <si>
    <t>3,801*4 'Přepočtené koeficientem množství</t>
  </si>
  <si>
    <t>54</t>
  </si>
  <si>
    <t>998225111</t>
  </si>
  <si>
    <t>Přesun hmot pro pozemní komunikace s krytem z kamene, monolitickým betonovým nebo živičným</t>
  </si>
  <si>
    <t>-1025580204</t>
  </si>
  <si>
    <t>Přesun hmot pro komunikace s krytem z kameniva, monolitickým betonovým nebo živičným dopravní vzdálenost do 200 m jakékoliv délky objektu</t>
  </si>
  <si>
    <t>SO 103a - Vedlejší a ostatní náklady</t>
  </si>
  <si>
    <t xml:space="preserve">
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</si>
  <si>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</si>
  <si>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</si>
  <si>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</si>
  <si>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</si>
  <si>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</si>
  <si>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</si>
  <si>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</si>
  <si>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</si>
  <si>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013254000</t>
  </si>
  <si>
    <t>Dokumentace RDS, dopracování detailů</t>
  </si>
  <si>
    <t>hod</t>
  </si>
  <si>
    <t>1024</t>
  </si>
  <si>
    <t>-1909211814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</si>
  <si>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</si>
  <si>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</si>
  <si>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</si>
  <si>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</si>
  <si>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kpl</t>
  </si>
  <si>
    <t>710509624</t>
  </si>
  <si>
    <t>Základní rozdělení průvodních činností a nákladů zařízení staveniště</t>
  </si>
  <si>
    <t>VRN4</t>
  </si>
  <si>
    <t>Inženýrská činnost</t>
  </si>
  <si>
    <t>041002000</t>
  </si>
  <si>
    <t>Geotechnický dozor stavby</t>
  </si>
  <si>
    <t>-866124579</t>
  </si>
  <si>
    <t>Hlavní tituly průvodních činností a nákladů inženýrská činnost dozory</t>
  </si>
  <si>
    <t>043002000</t>
  </si>
  <si>
    <t>Zkoušky a ostatní měření</t>
  </si>
  <si>
    <t>-71851213</t>
  </si>
  <si>
    <t>Hlavní tituly průvodních činností a nákladů inženýrská činnost zkoušky a ostatní měření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</si>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</sst>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4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7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0" fillId="7" borderId="8" applyNumberFormat="0" applyAlignment="0" applyProtection="0"/>
    <xf numFmtId="0" fontId="42" fillId="19" borderId="8" applyNumberFormat="0" applyAlignment="0" applyProtection="0"/>
    <xf numFmtId="0" fontId="41" fillId="19" borderId="9" applyNumberFormat="0" applyAlignment="0" applyProtection="0"/>
    <xf numFmtId="0" fontId="4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3" borderId="0" applyNumberFormat="0" applyBorder="0" applyAlignment="0" applyProtection="0"/>
  </cellStyleXfs>
  <cellXfs count="31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164" fontId="9" fillId="19" borderId="18" xfId="0" applyNumberFormat="1" applyFont="1" applyFill="1" applyBorder="1" applyAlignment="1">
      <alignment horizontal="right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19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5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4" fontId="23" fillId="0" borderId="31" xfId="0" applyNumberFormat="1" applyFont="1" applyBorder="1" applyAlignment="1">
      <alignment horizontal="right" vertical="center"/>
    </xf>
    <xf numFmtId="164" fontId="23" fillId="0" borderId="32" xfId="0" applyNumberFormat="1" applyFont="1" applyBorder="1" applyAlignment="1">
      <alignment horizontal="right" vertical="center"/>
    </xf>
    <xf numFmtId="167" fontId="23" fillId="0" borderId="32" xfId="0" applyNumberFormat="1" applyFont="1" applyBorder="1" applyAlignment="1">
      <alignment horizontal="right" vertical="center"/>
    </xf>
    <xf numFmtId="164" fontId="23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19" borderId="18" xfId="0" applyFont="1" applyFill="1" applyBorder="1" applyAlignment="1">
      <alignment horizontal="right" vertical="center"/>
    </xf>
    <xf numFmtId="0" fontId="0" fillId="19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19" borderId="0" xfId="0" applyFont="1" applyFill="1" applyAlignment="1">
      <alignment horizontal="left" vertical="center"/>
    </xf>
    <xf numFmtId="0" fontId="7" fillId="19" borderId="0" xfId="0" applyFont="1" applyFill="1" applyAlignment="1">
      <alignment horizontal="right" vertical="center"/>
    </xf>
    <xf numFmtId="0" fontId="24" fillId="0" borderId="13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164" fontId="24" fillId="0" borderId="32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0" fontId="7" fillId="19" borderId="28" xfId="0" applyFont="1" applyFill="1" applyBorder="1" applyAlignment="1">
      <alignment horizontal="center" vertical="center" wrapText="1"/>
    </xf>
    <xf numFmtId="0" fontId="7" fillId="19" borderId="29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27" fillId="0" borderId="24" xfId="0" applyFont="1" applyBorder="1" applyAlignment="1">
      <alignment horizontal="left"/>
    </xf>
    <xf numFmtId="167" fontId="27" fillId="0" borderId="0" xfId="0" applyNumberFormat="1" applyFont="1" applyAlignment="1">
      <alignment horizontal="right"/>
    </xf>
    <xf numFmtId="167" fontId="27" fillId="0" borderId="25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18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18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0" fillId="17" borderId="0" xfId="36" applyFill="1" applyAlignment="1">
      <alignment horizontal="left" vertical="top"/>
    </xf>
    <xf numFmtId="0" fontId="51" fillId="0" borderId="0" xfId="36" applyFont="1" applyAlignment="1">
      <alignment horizontal="center" vertical="center"/>
    </xf>
    <xf numFmtId="0" fontId="2" fillId="17" borderId="0" xfId="0" applyFont="1" applyFill="1" applyAlignment="1">
      <alignment horizontal="left" vertical="center"/>
    </xf>
    <xf numFmtId="0" fontId="21" fillId="17" borderId="0" xfId="0" applyFont="1" applyFill="1" applyAlignment="1">
      <alignment horizontal="left" vertical="center"/>
    </xf>
    <xf numFmtId="0" fontId="52" fillId="17" borderId="0" xfId="36" applyFont="1" applyFill="1" applyAlignment="1">
      <alignment horizontal="left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1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52" fillId="17" borderId="0" xfId="36" applyFont="1" applyFill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19" borderId="0" xfId="0" applyFont="1" applyFill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18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9" fillId="19" borderId="18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164" fontId="9" fillId="19" borderId="18" xfId="0" applyNumberFormat="1" applyFont="1" applyFill="1" applyBorder="1" applyAlignment="1">
      <alignment horizontal="right" vertical="center"/>
    </xf>
    <xf numFmtId="0" fontId="0" fillId="19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7" fillId="19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2" fillId="17" borderId="0" xfId="36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17" borderId="0" xfId="0" applyFont="1" applyFill="1" applyAlignment="1" applyProtection="1">
      <alignment horizontal="left" vertical="top"/>
      <protection/>
    </xf>
    <xf numFmtId="0" fontId="52" fillId="17" borderId="0" xfId="36" applyFont="1" applyFill="1" applyAlignment="1" applyProtection="1">
      <alignment horizontal="left" vertical="center"/>
      <protection/>
    </xf>
    <xf numFmtId="0" fontId="50" fillId="17" borderId="0" xfId="36" applyFill="1" applyAlignment="1" applyProtection="1">
      <alignment horizontal="left" vertical="top"/>
      <protection/>
    </xf>
    <xf numFmtId="0" fontId="0" fillId="17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19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9" fillId="19" borderId="17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right" vertical="center"/>
      <protection/>
    </xf>
    <xf numFmtId="0" fontId="9" fillId="19" borderId="18" xfId="0" applyFont="1" applyFill="1" applyBorder="1" applyAlignment="1" applyProtection="1">
      <alignment horizontal="center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35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19" borderId="0" xfId="0" applyFont="1" applyFill="1" applyAlignment="1" applyProtection="1">
      <alignment horizontal="left" vertical="center"/>
      <protection/>
    </xf>
    <xf numFmtId="0" fontId="7" fillId="19" borderId="0" xfId="0" applyFont="1" applyFill="1" applyAlignment="1" applyProtection="1">
      <alignment horizontal="right" vertical="center"/>
      <protection/>
    </xf>
    <xf numFmtId="0" fontId="0" fillId="19" borderId="14" xfId="0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7" fillId="19" borderId="2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7" fillId="19" borderId="29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0" fontId="0" fillId="0" borderId="30" xfId="0" applyBorder="1" applyAlignment="1" applyProtection="1">
      <alignment horizontal="left" vertical="center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24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5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18" borderId="36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5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25" xfId="0" applyFont="1" applyBorder="1" applyAlignment="1" applyProtection="1">
      <alignment horizontal="left" vertical="center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25" xfId="0" applyFont="1" applyBorder="1" applyAlignment="1" applyProtection="1">
      <alignment horizontal="left" vertical="center"/>
      <protection/>
    </xf>
    <xf numFmtId="0" fontId="32" fillId="0" borderId="36" xfId="0" applyFont="1" applyBorder="1" applyAlignment="1" applyProtection="1">
      <alignment horizontal="center" vertical="center"/>
      <protection/>
    </xf>
    <xf numFmtId="49" fontId="32" fillId="0" borderId="36" xfId="0" applyNumberFormat="1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center" vertical="center" wrapText="1"/>
      <protection/>
    </xf>
    <xf numFmtId="168" fontId="32" fillId="0" borderId="36" xfId="0" applyNumberFormat="1" applyFont="1" applyBorder="1" applyAlignment="1" applyProtection="1">
      <alignment horizontal="right" vertical="center"/>
      <protection/>
    </xf>
    <xf numFmtId="164" fontId="32" fillId="0" borderId="36" xfId="0" applyNumberFormat="1" applyFont="1" applyBorder="1" applyAlignment="1" applyProtection="1">
      <alignment horizontal="right" vertical="center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18" borderId="36" xfId="0" applyFont="1" applyFill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18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4" fontId="32" fillId="18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625F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B127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26E0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625FD.tmp" descr="D:\KROSplusData\System\Temp\rad625F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B1272.tmp" descr="D:\KROSplusData\System\Temp\radB127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26E02.tmp" descr="D:\KROSplusData\System\Temp\rad26E0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46" t="s">
        <v>0</v>
      </c>
      <c r="B1" s="147"/>
      <c r="C1" s="147"/>
      <c r="D1" s="148" t="s">
        <v>1</v>
      </c>
      <c r="E1" s="147"/>
      <c r="F1" s="147"/>
      <c r="G1" s="147"/>
      <c r="H1" s="147"/>
      <c r="I1" s="147"/>
      <c r="J1" s="147"/>
      <c r="K1" s="149" t="s">
        <v>478</v>
      </c>
      <c r="L1" s="149"/>
      <c r="M1" s="149"/>
      <c r="N1" s="149"/>
      <c r="O1" s="149"/>
      <c r="P1" s="149"/>
      <c r="Q1" s="149"/>
      <c r="R1" s="149"/>
      <c r="S1" s="149"/>
      <c r="T1" s="147"/>
      <c r="U1" s="147"/>
      <c r="V1" s="147"/>
      <c r="W1" s="149" t="s">
        <v>479</v>
      </c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55" t="s">
        <v>6</v>
      </c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163" t="s">
        <v>15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Q5" s="12"/>
      <c r="BE5" s="159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164" t="s">
        <v>18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Q6" s="12"/>
      <c r="BE6" s="160"/>
      <c r="BS6" s="6" t="s">
        <v>19</v>
      </c>
    </row>
    <row r="7" spans="2:71" s="2" customFormat="1" ht="15" customHeight="1">
      <c r="B7" s="10"/>
      <c r="D7" s="18" t="s">
        <v>20</v>
      </c>
      <c r="K7" s="16"/>
      <c r="AK7" s="18" t="s">
        <v>21</v>
      </c>
      <c r="AN7" s="16"/>
      <c r="AQ7" s="12"/>
      <c r="BE7" s="160"/>
      <c r="BS7" s="6" t="s">
        <v>22</v>
      </c>
    </row>
    <row r="8" spans="2:71" s="2" customFormat="1" ht="15" customHeight="1">
      <c r="B8" s="10"/>
      <c r="D8" s="18" t="s">
        <v>23</v>
      </c>
      <c r="K8" s="16" t="s">
        <v>24</v>
      </c>
      <c r="AK8" s="18" t="s">
        <v>25</v>
      </c>
      <c r="AN8" s="19" t="s">
        <v>26</v>
      </c>
      <c r="AQ8" s="12"/>
      <c r="BE8" s="160"/>
      <c r="BS8" s="6" t="s">
        <v>27</v>
      </c>
    </row>
    <row r="9" spans="2:71" s="2" customFormat="1" ht="15" customHeight="1">
      <c r="B9" s="10"/>
      <c r="AQ9" s="12"/>
      <c r="BE9" s="160"/>
      <c r="BS9" s="6" t="s">
        <v>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160"/>
      <c r="BS10" s="6" t="s">
        <v>19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160"/>
      <c r="BS11" s="6" t="s">
        <v>19</v>
      </c>
    </row>
    <row r="12" spans="2:71" s="2" customFormat="1" ht="7.5" customHeight="1">
      <c r="B12" s="10"/>
      <c r="AQ12" s="12"/>
      <c r="BE12" s="160"/>
      <c r="BS12" s="6" t="s">
        <v>19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160"/>
      <c r="BS13" s="6" t="s">
        <v>19</v>
      </c>
    </row>
    <row r="14" spans="2:71" s="2" customFormat="1" ht="15.75" customHeight="1">
      <c r="B14" s="10"/>
      <c r="E14" s="165" t="s">
        <v>33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8" t="s">
        <v>31</v>
      </c>
      <c r="AN14" s="20" t="s">
        <v>33</v>
      </c>
      <c r="AQ14" s="12"/>
      <c r="BE14" s="160"/>
      <c r="BS14" s="6" t="s">
        <v>7</v>
      </c>
    </row>
    <row r="15" spans="2:71" s="2" customFormat="1" ht="7.5" customHeight="1">
      <c r="B15" s="10"/>
      <c r="AQ15" s="12"/>
      <c r="BE15" s="160"/>
      <c r="BS15" s="6" t="s">
        <v>34</v>
      </c>
    </row>
    <row r="16" spans="2:71" s="2" customFormat="1" ht="15" customHeight="1">
      <c r="B16" s="10"/>
      <c r="D16" s="18" t="s">
        <v>35</v>
      </c>
      <c r="AK16" s="18" t="s">
        <v>29</v>
      </c>
      <c r="AN16" s="16" t="s">
        <v>36</v>
      </c>
      <c r="AQ16" s="12"/>
      <c r="BE16" s="160"/>
      <c r="BS16" s="6" t="s">
        <v>34</v>
      </c>
    </row>
    <row r="17" spans="2:71" ht="19.5" customHeight="1">
      <c r="B17" s="10"/>
      <c r="E17" s="16" t="s">
        <v>37</v>
      </c>
      <c r="AK17" s="18" t="s">
        <v>31</v>
      </c>
      <c r="AN17" s="16"/>
      <c r="AQ17" s="12"/>
      <c r="BE17" s="160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4</v>
      </c>
    </row>
    <row r="18" spans="2:71" ht="7.5" customHeight="1">
      <c r="B18" s="10"/>
      <c r="AQ18" s="12"/>
      <c r="BE18" s="160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</v>
      </c>
    </row>
    <row r="19" spans="2:71" ht="15" customHeight="1">
      <c r="B19" s="10"/>
      <c r="D19" s="18" t="s">
        <v>38</v>
      </c>
      <c r="AQ19" s="12"/>
      <c r="BE19" s="160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7</v>
      </c>
    </row>
    <row r="20" spans="2:71" ht="15.75" customHeight="1">
      <c r="B20" s="10"/>
      <c r="E20" s="166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Q20" s="12"/>
      <c r="BE20" s="160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</v>
      </c>
    </row>
    <row r="21" spans="2:70" ht="7.5" customHeight="1">
      <c r="B21" s="10"/>
      <c r="AQ21" s="12"/>
      <c r="BE21" s="160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160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2"/>
      <c r="D23" s="23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67">
        <f>ROUND($AG$51,2)</f>
        <v>0</v>
      </c>
      <c r="AL23" s="168"/>
      <c r="AM23" s="168"/>
      <c r="AN23" s="168"/>
      <c r="AO23" s="168"/>
      <c r="AQ23" s="25"/>
      <c r="BE23" s="161"/>
    </row>
    <row r="24" spans="2:57" s="6" customFormat="1" ht="7.5" customHeight="1">
      <c r="B24" s="22"/>
      <c r="AQ24" s="25"/>
      <c r="BE24" s="161"/>
    </row>
    <row r="25" spans="2:57" s="6" customFormat="1" ht="14.25" customHeight="1">
      <c r="B25" s="22"/>
      <c r="L25" s="169" t="s">
        <v>40</v>
      </c>
      <c r="M25" s="161"/>
      <c r="N25" s="161"/>
      <c r="O25" s="161"/>
      <c r="W25" s="169" t="s">
        <v>41</v>
      </c>
      <c r="X25" s="161"/>
      <c r="Y25" s="161"/>
      <c r="Z25" s="161"/>
      <c r="AA25" s="161"/>
      <c r="AB25" s="161"/>
      <c r="AC25" s="161"/>
      <c r="AD25" s="161"/>
      <c r="AE25" s="161"/>
      <c r="AK25" s="169" t="s">
        <v>42</v>
      </c>
      <c r="AL25" s="161"/>
      <c r="AM25" s="161"/>
      <c r="AN25" s="161"/>
      <c r="AO25" s="161"/>
      <c r="AQ25" s="25"/>
      <c r="BE25" s="161"/>
    </row>
    <row r="26" spans="2:57" s="6" customFormat="1" ht="15" customHeight="1">
      <c r="B26" s="27"/>
      <c r="D26" s="28" t="s">
        <v>43</v>
      </c>
      <c r="F26" s="28" t="s">
        <v>44</v>
      </c>
      <c r="L26" s="170">
        <v>0.21</v>
      </c>
      <c r="M26" s="162"/>
      <c r="N26" s="162"/>
      <c r="O26" s="162"/>
      <c r="W26" s="171">
        <f>ROUND($AZ$51,2)</f>
        <v>0</v>
      </c>
      <c r="X26" s="162"/>
      <c r="Y26" s="162"/>
      <c r="Z26" s="162"/>
      <c r="AA26" s="162"/>
      <c r="AB26" s="162"/>
      <c r="AC26" s="162"/>
      <c r="AD26" s="162"/>
      <c r="AE26" s="162"/>
      <c r="AK26" s="171">
        <f>ROUND($AV$51,2)</f>
        <v>0</v>
      </c>
      <c r="AL26" s="162"/>
      <c r="AM26" s="162"/>
      <c r="AN26" s="162"/>
      <c r="AO26" s="162"/>
      <c r="AQ26" s="29"/>
      <c r="BE26" s="162"/>
    </row>
    <row r="27" spans="2:57" s="6" customFormat="1" ht="15" customHeight="1">
      <c r="B27" s="27"/>
      <c r="F27" s="28" t="s">
        <v>45</v>
      </c>
      <c r="L27" s="170">
        <v>0.15</v>
      </c>
      <c r="M27" s="162"/>
      <c r="N27" s="162"/>
      <c r="O27" s="162"/>
      <c r="W27" s="171">
        <f>ROUND($BA$51,2)</f>
        <v>0</v>
      </c>
      <c r="X27" s="162"/>
      <c r="Y27" s="162"/>
      <c r="Z27" s="162"/>
      <c r="AA27" s="162"/>
      <c r="AB27" s="162"/>
      <c r="AC27" s="162"/>
      <c r="AD27" s="162"/>
      <c r="AE27" s="162"/>
      <c r="AK27" s="171">
        <f>ROUND($AW$51,2)</f>
        <v>0</v>
      </c>
      <c r="AL27" s="162"/>
      <c r="AM27" s="162"/>
      <c r="AN27" s="162"/>
      <c r="AO27" s="162"/>
      <c r="AQ27" s="29"/>
      <c r="BE27" s="162"/>
    </row>
    <row r="28" spans="2:57" s="6" customFormat="1" ht="15" customHeight="1" hidden="1">
      <c r="B28" s="27"/>
      <c r="F28" s="28" t="s">
        <v>46</v>
      </c>
      <c r="L28" s="170">
        <v>0.21</v>
      </c>
      <c r="M28" s="162"/>
      <c r="N28" s="162"/>
      <c r="O28" s="162"/>
      <c r="W28" s="171">
        <f>ROUND($BB$51,2)</f>
        <v>0</v>
      </c>
      <c r="X28" s="162"/>
      <c r="Y28" s="162"/>
      <c r="Z28" s="162"/>
      <c r="AA28" s="162"/>
      <c r="AB28" s="162"/>
      <c r="AC28" s="162"/>
      <c r="AD28" s="162"/>
      <c r="AE28" s="162"/>
      <c r="AK28" s="171">
        <v>0</v>
      </c>
      <c r="AL28" s="162"/>
      <c r="AM28" s="162"/>
      <c r="AN28" s="162"/>
      <c r="AO28" s="162"/>
      <c r="AQ28" s="29"/>
      <c r="BE28" s="162"/>
    </row>
    <row r="29" spans="2:57" s="6" customFormat="1" ht="15" customHeight="1" hidden="1">
      <c r="B29" s="27"/>
      <c r="F29" s="28" t="s">
        <v>47</v>
      </c>
      <c r="L29" s="170">
        <v>0.15</v>
      </c>
      <c r="M29" s="162"/>
      <c r="N29" s="162"/>
      <c r="O29" s="162"/>
      <c r="W29" s="171">
        <f>ROUND($BC$51,2)</f>
        <v>0</v>
      </c>
      <c r="X29" s="162"/>
      <c r="Y29" s="162"/>
      <c r="Z29" s="162"/>
      <c r="AA29" s="162"/>
      <c r="AB29" s="162"/>
      <c r="AC29" s="162"/>
      <c r="AD29" s="162"/>
      <c r="AE29" s="162"/>
      <c r="AK29" s="171">
        <v>0</v>
      </c>
      <c r="AL29" s="162"/>
      <c r="AM29" s="162"/>
      <c r="AN29" s="162"/>
      <c r="AO29" s="162"/>
      <c r="AQ29" s="29"/>
      <c r="BE29" s="162"/>
    </row>
    <row r="30" spans="2:57" s="6" customFormat="1" ht="15" customHeight="1" hidden="1">
      <c r="B30" s="27"/>
      <c r="F30" s="28" t="s">
        <v>48</v>
      </c>
      <c r="L30" s="170">
        <v>0</v>
      </c>
      <c r="M30" s="162"/>
      <c r="N30" s="162"/>
      <c r="O30" s="162"/>
      <c r="W30" s="171">
        <f>ROUND($BD$51,2)</f>
        <v>0</v>
      </c>
      <c r="X30" s="162"/>
      <c r="Y30" s="162"/>
      <c r="Z30" s="162"/>
      <c r="AA30" s="162"/>
      <c r="AB30" s="162"/>
      <c r="AC30" s="162"/>
      <c r="AD30" s="162"/>
      <c r="AE30" s="162"/>
      <c r="AK30" s="171">
        <v>0</v>
      </c>
      <c r="AL30" s="162"/>
      <c r="AM30" s="162"/>
      <c r="AN30" s="162"/>
      <c r="AO30" s="162"/>
      <c r="AQ30" s="29"/>
      <c r="BE30" s="162"/>
    </row>
    <row r="31" spans="2:57" s="6" customFormat="1" ht="7.5" customHeight="1">
      <c r="B31" s="22"/>
      <c r="AQ31" s="25"/>
      <c r="BE31" s="161"/>
    </row>
    <row r="32" spans="2:57" s="6" customFormat="1" ht="27" customHeight="1">
      <c r="B32" s="22"/>
      <c r="C32" s="30"/>
      <c r="D32" s="31" t="s">
        <v>49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50</v>
      </c>
      <c r="U32" s="32"/>
      <c r="V32" s="32"/>
      <c r="W32" s="32"/>
      <c r="X32" s="172" t="s">
        <v>51</v>
      </c>
      <c r="Y32" s="173"/>
      <c r="Z32" s="173"/>
      <c r="AA32" s="173"/>
      <c r="AB32" s="173"/>
      <c r="AC32" s="32"/>
      <c r="AD32" s="32"/>
      <c r="AE32" s="32"/>
      <c r="AF32" s="32"/>
      <c r="AG32" s="32"/>
      <c r="AH32" s="32"/>
      <c r="AI32" s="32"/>
      <c r="AJ32" s="32"/>
      <c r="AK32" s="174">
        <f>ROUND(SUM($AK$23:$AK$30),2)</f>
        <v>0</v>
      </c>
      <c r="AL32" s="173"/>
      <c r="AM32" s="173"/>
      <c r="AN32" s="173"/>
      <c r="AO32" s="175"/>
      <c r="AP32" s="30"/>
      <c r="AQ32" s="35"/>
      <c r="BE32" s="161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52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14</v>
      </c>
      <c r="L41" s="16" t="str">
        <f>$K$5</f>
        <v>2720</v>
      </c>
      <c r="AR41" s="41"/>
    </row>
    <row r="42" spans="2:44" s="42" customFormat="1" ht="37.5" customHeight="1">
      <c r="B42" s="43"/>
      <c r="C42" s="42" t="s">
        <v>17</v>
      </c>
      <c r="L42" s="176" t="str">
        <f>$K$6</f>
        <v>2720 Obnovení silnice III-2565 Most - Mariánské Radčice</v>
      </c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23</v>
      </c>
      <c r="L44" s="44" t="str">
        <f>IF($K$8="","",$K$8)</f>
        <v> </v>
      </c>
      <c r="AI44" s="18" t="s">
        <v>25</v>
      </c>
      <c r="AM44" s="177" t="str">
        <f>IF($AN$8="","",$AN$8)</f>
        <v>30.07.2014</v>
      </c>
      <c r="AN44" s="161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Statutární město Most</v>
      </c>
      <c r="AI46" s="18" t="s">
        <v>35</v>
      </c>
      <c r="AM46" s="163" t="str">
        <f>IF($E$17="","",$E$17)</f>
        <v>Báňské projekty Teplice a.s.</v>
      </c>
      <c r="AN46" s="161"/>
      <c r="AO46" s="161"/>
      <c r="AP46" s="161"/>
      <c r="AR46" s="22"/>
      <c r="AS46" s="178" t="s">
        <v>53</v>
      </c>
      <c r="AT46" s="179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180"/>
      <c r="AT47" s="161"/>
      <c r="BD47" s="49"/>
    </row>
    <row r="48" spans="2:56" s="6" customFormat="1" ht="12" customHeight="1">
      <c r="B48" s="22"/>
      <c r="AR48" s="22"/>
      <c r="AS48" s="180"/>
      <c r="AT48" s="161"/>
      <c r="BD48" s="49"/>
    </row>
    <row r="49" spans="2:57" s="6" customFormat="1" ht="30" customHeight="1">
      <c r="B49" s="22"/>
      <c r="C49" s="184" t="s">
        <v>54</v>
      </c>
      <c r="D49" s="173"/>
      <c r="E49" s="173"/>
      <c r="F49" s="173"/>
      <c r="G49" s="173"/>
      <c r="H49" s="32"/>
      <c r="I49" s="181" t="s">
        <v>55</v>
      </c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82" t="s">
        <v>56</v>
      </c>
      <c r="AH49" s="173"/>
      <c r="AI49" s="173"/>
      <c r="AJ49" s="173"/>
      <c r="AK49" s="173"/>
      <c r="AL49" s="173"/>
      <c r="AM49" s="173"/>
      <c r="AN49" s="181" t="s">
        <v>57</v>
      </c>
      <c r="AO49" s="173"/>
      <c r="AP49" s="173"/>
      <c r="AQ49" s="50" t="s">
        <v>58</v>
      </c>
      <c r="AR49" s="22"/>
      <c r="AS49" s="51" t="s">
        <v>59</v>
      </c>
      <c r="AT49" s="52" t="s">
        <v>60</v>
      </c>
      <c r="AU49" s="52" t="s">
        <v>61</v>
      </c>
      <c r="AV49" s="52" t="s">
        <v>62</v>
      </c>
      <c r="AW49" s="52" t="s">
        <v>63</v>
      </c>
      <c r="AX49" s="52" t="s">
        <v>64</v>
      </c>
      <c r="AY49" s="52" t="s">
        <v>65</v>
      </c>
      <c r="AZ49" s="52" t="s">
        <v>66</v>
      </c>
      <c r="BA49" s="52" t="s">
        <v>67</v>
      </c>
      <c r="BB49" s="52" t="s">
        <v>68</v>
      </c>
      <c r="BC49" s="52" t="s">
        <v>69</v>
      </c>
      <c r="BD49" s="53" t="s">
        <v>70</v>
      </c>
      <c r="BE49" s="54"/>
    </row>
    <row r="50" spans="2:56" s="6" customFormat="1" ht="12" customHeight="1">
      <c r="B50" s="22"/>
      <c r="AR50" s="22"/>
      <c r="AS50" s="55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2" customFormat="1" ht="33" customHeight="1">
      <c r="B51" s="43"/>
      <c r="C51" s="56" t="s">
        <v>71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153">
        <f>ROUND($AG$52,2)</f>
        <v>0</v>
      </c>
      <c r="AH51" s="154"/>
      <c r="AI51" s="154"/>
      <c r="AJ51" s="154"/>
      <c r="AK51" s="154"/>
      <c r="AL51" s="154"/>
      <c r="AM51" s="154"/>
      <c r="AN51" s="153">
        <f>ROUND(SUM($AG$51,$AT$51),2)</f>
        <v>0</v>
      </c>
      <c r="AO51" s="154"/>
      <c r="AP51" s="154"/>
      <c r="AQ51" s="58"/>
      <c r="AR51" s="43"/>
      <c r="AS51" s="59">
        <f>ROUND($AS$52,2)</f>
        <v>0</v>
      </c>
      <c r="AT51" s="60">
        <f>ROUND(SUM($AV$51:$AW$51),2)</f>
        <v>0</v>
      </c>
      <c r="AU51" s="61">
        <f>ROUND($AU$52,5)</f>
        <v>0</v>
      </c>
      <c r="AV51" s="60">
        <f>ROUND($AZ$51*$L$26,2)</f>
        <v>0</v>
      </c>
      <c r="AW51" s="60">
        <f>ROUND($BA$51*$L$27,2)</f>
        <v>0</v>
      </c>
      <c r="AX51" s="60">
        <f>ROUND($BB$51*$L$26,2)</f>
        <v>0</v>
      </c>
      <c r="AY51" s="60">
        <f>ROUND($BC$51*$L$27,2)</f>
        <v>0</v>
      </c>
      <c r="AZ51" s="60">
        <f>ROUND($AZ$52,2)</f>
        <v>0</v>
      </c>
      <c r="BA51" s="60">
        <f>ROUND($BA$52,2)</f>
        <v>0</v>
      </c>
      <c r="BB51" s="60">
        <f>ROUND($BB$52,2)</f>
        <v>0</v>
      </c>
      <c r="BC51" s="60">
        <f>ROUND($BC$52,2)</f>
        <v>0</v>
      </c>
      <c r="BD51" s="62">
        <f>ROUND($BD$52,2)</f>
        <v>0</v>
      </c>
      <c r="BS51" s="42" t="s">
        <v>72</v>
      </c>
      <c r="BT51" s="42" t="s">
        <v>73</v>
      </c>
      <c r="BU51" s="63" t="s">
        <v>74</v>
      </c>
      <c r="BV51" s="42" t="s">
        <v>75</v>
      </c>
      <c r="BW51" s="42" t="s">
        <v>5</v>
      </c>
      <c r="BX51" s="42" t="s">
        <v>76</v>
      </c>
    </row>
    <row r="52" spans="2:91" s="64" customFormat="1" ht="28.5" customHeight="1">
      <c r="B52" s="65"/>
      <c r="C52" s="66"/>
      <c r="D52" s="151" t="s">
        <v>77</v>
      </c>
      <c r="E52" s="152"/>
      <c r="F52" s="152"/>
      <c r="G52" s="152"/>
      <c r="H52" s="152"/>
      <c r="I52" s="66"/>
      <c r="J52" s="151" t="s">
        <v>78</v>
      </c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83">
        <f>ROUND(SUM($AG$53:$AG$54),2)</f>
        <v>0</v>
      </c>
      <c r="AH52" s="150"/>
      <c r="AI52" s="150"/>
      <c r="AJ52" s="150"/>
      <c r="AK52" s="150"/>
      <c r="AL52" s="150"/>
      <c r="AM52" s="150"/>
      <c r="AN52" s="183">
        <f>ROUND(SUM($AG$52,$AT$52),2)</f>
        <v>0</v>
      </c>
      <c r="AO52" s="150"/>
      <c r="AP52" s="150"/>
      <c r="AQ52" s="67" t="s">
        <v>79</v>
      </c>
      <c r="AR52" s="65"/>
      <c r="AS52" s="68">
        <f>ROUND(SUM($AS$53:$AS$54),2)</f>
        <v>0</v>
      </c>
      <c r="AT52" s="69">
        <f>ROUND(SUM($AV$52:$AW$52),2)</f>
        <v>0</v>
      </c>
      <c r="AU52" s="70">
        <f>ROUND(SUM($AU$53:$AU$54),5)</f>
        <v>0</v>
      </c>
      <c r="AV52" s="69">
        <f>ROUND($AZ$52*$L$26,2)</f>
        <v>0</v>
      </c>
      <c r="AW52" s="69">
        <f>ROUND($BA$52*$L$27,2)</f>
        <v>0</v>
      </c>
      <c r="AX52" s="69">
        <f>ROUND($BB$52*$L$26,2)</f>
        <v>0</v>
      </c>
      <c r="AY52" s="69">
        <f>ROUND($BC$52*$L$27,2)</f>
        <v>0</v>
      </c>
      <c r="AZ52" s="69">
        <f>ROUND(SUM($AZ$53:$AZ$54),2)</f>
        <v>0</v>
      </c>
      <c r="BA52" s="69">
        <f>ROUND(SUM($BA$53:$BA$54),2)</f>
        <v>0</v>
      </c>
      <c r="BB52" s="69">
        <f>ROUND(SUM($BB$53:$BB$54),2)</f>
        <v>0</v>
      </c>
      <c r="BC52" s="69">
        <f>ROUND(SUM($BC$53:$BC$54),2)</f>
        <v>0</v>
      </c>
      <c r="BD52" s="71">
        <f>ROUND(SUM($BD$53:$BD$54),2)</f>
        <v>0</v>
      </c>
      <c r="BS52" s="64" t="s">
        <v>72</v>
      </c>
      <c r="BT52" s="64" t="s">
        <v>22</v>
      </c>
      <c r="BU52" s="64" t="s">
        <v>74</v>
      </c>
      <c r="BV52" s="64" t="s">
        <v>75</v>
      </c>
      <c r="BW52" s="64" t="s">
        <v>80</v>
      </c>
      <c r="BX52" s="64" t="s">
        <v>5</v>
      </c>
      <c r="CL52" s="64" t="s">
        <v>81</v>
      </c>
      <c r="CM52" s="64" t="s">
        <v>82</v>
      </c>
    </row>
    <row r="53" spans="1:90" s="72" customFormat="1" ht="23.25" customHeight="1">
      <c r="A53" s="142" t="s">
        <v>480</v>
      </c>
      <c r="B53" s="73"/>
      <c r="C53" s="74"/>
      <c r="D53" s="74"/>
      <c r="E53" s="158" t="s">
        <v>77</v>
      </c>
      <c r="F53" s="157"/>
      <c r="G53" s="157"/>
      <c r="H53" s="157"/>
      <c r="I53" s="157"/>
      <c r="J53" s="74"/>
      <c r="K53" s="158" t="s">
        <v>83</v>
      </c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6">
        <f>'SO 103 - Styková křižovat...'!$J$29</f>
        <v>0</v>
      </c>
      <c r="AH53" s="157"/>
      <c r="AI53" s="157"/>
      <c r="AJ53" s="157"/>
      <c r="AK53" s="157"/>
      <c r="AL53" s="157"/>
      <c r="AM53" s="157"/>
      <c r="AN53" s="156">
        <f>ROUND(SUM($AG$53,$AT$53),2)</f>
        <v>0</v>
      </c>
      <c r="AO53" s="157"/>
      <c r="AP53" s="157"/>
      <c r="AQ53" s="75" t="s">
        <v>84</v>
      </c>
      <c r="AR53" s="73"/>
      <c r="AS53" s="76">
        <v>0</v>
      </c>
      <c r="AT53" s="77">
        <f>ROUND(SUM($AV$53:$AW$53),2)</f>
        <v>0</v>
      </c>
      <c r="AU53" s="78">
        <f>'SO 103 - Styková křižovat...'!$P$88</f>
        <v>0</v>
      </c>
      <c r="AV53" s="77">
        <f>'SO 103 - Styková křižovat...'!$J$32</f>
        <v>0</v>
      </c>
      <c r="AW53" s="77">
        <f>'SO 103 - Styková křižovat...'!$J$33</f>
        <v>0</v>
      </c>
      <c r="AX53" s="77">
        <f>'SO 103 - Styková křižovat...'!$J$34</f>
        <v>0</v>
      </c>
      <c r="AY53" s="77">
        <f>'SO 103 - Styková křižovat...'!$J$35</f>
        <v>0</v>
      </c>
      <c r="AZ53" s="77">
        <f>'SO 103 - Styková křižovat...'!$F$32</f>
        <v>0</v>
      </c>
      <c r="BA53" s="77">
        <f>'SO 103 - Styková křižovat...'!$F$33</f>
        <v>0</v>
      </c>
      <c r="BB53" s="77">
        <f>'SO 103 - Styková křižovat...'!$F$34</f>
        <v>0</v>
      </c>
      <c r="BC53" s="77">
        <f>'SO 103 - Styková křižovat...'!$F$35</f>
        <v>0</v>
      </c>
      <c r="BD53" s="79">
        <f>'SO 103 - Styková křižovat...'!$F$36</f>
        <v>0</v>
      </c>
      <c r="BT53" s="72" t="s">
        <v>82</v>
      </c>
      <c r="BV53" s="72" t="s">
        <v>75</v>
      </c>
      <c r="BW53" s="72" t="s">
        <v>85</v>
      </c>
      <c r="BX53" s="72" t="s">
        <v>80</v>
      </c>
      <c r="CL53" s="72" t="s">
        <v>81</v>
      </c>
    </row>
    <row r="54" spans="1:90" s="72" customFormat="1" ht="23.25" customHeight="1">
      <c r="A54" s="142" t="s">
        <v>480</v>
      </c>
      <c r="B54" s="73"/>
      <c r="C54" s="74"/>
      <c r="D54" s="74"/>
      <c r="E54" s="158" t="s">
        <v>86</v>
      </c>
      <c r="F54" s="157"/>
      <c r="G54" s="157"/>
      <c r="H54" s="157"/>
      <c r="I54" s="157"/>
      <c r="J54" s="74"/>
      <c r="K54" s="158" t="s">
        <v>87</v>
      </c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6">
        <f>'SO 103a - Vedlejší a osta...'!$J$29</f>
        <v>0</v>
      </c>
      <c r="AH54" s="157"/>
      <c r="AI54" s="157"/>
      <c r="AJ54" s="157"/>
      <c r="AK54" s="157"/>
      <c r="AL54" s="157"/>
      <c r="AM54" s="157"/>
      <c r="AN54" s="156">
        <f>ROUND(SUM($AG$54,$AT$54),2)</f>
        <v>0</v>
      </c>
      <c r="AO54" s="157"/>
      <c r="AP54" s="157"/>
      <c r="AQ54" s="75" t="s">
        <v>84</v>
      </c>
      <c r="AR54" s="73"/>
      <c r="AS54" s="80">
        <v>0</v>
      </c>
      <c r="AT54" s="81">
        <f>ROUND(SUM($AV$54:$AW$54),2)</f>
        <v>0</v>
      </c>
      <c r="AU54" s="82">
        <f>'SO 103a - Vedlejší a osta...'!$P$86</f>
        <v>0</v>
      </c>
      <c r="AV54" s="81">
        <f>'SO 103a - Vedlejší a osta...'!$J$32</f>
        <v>0</v>
      </c>
      <c r="AW54" s="81">
        <f>'SO 103a - Vedlejší a osta...'!$J$33</f>
        <v>0</v>
      </c>
      <c r="AX54" s="81">
        <f>'SO 103a - Vedlejší a osta...'!$J$34</f>
        <v>0</v>
      </c>
      <c r="AY54" s="81">
        <f>'SO 103a - Vedlejší a osta...'!$J$35</f>
        <v>0</v>
      </c>
      <c r="AZ54" s="81">
        <f>'SO 103a - Vedlejší a osta...'!$F$32</f>
        <v>0</v>
      </c>
      <c r="BA54" s="81">
        <f>'SO 103a - Vedlejší a osta...'!$F$33</f>
        <v>0</v>
      </c>
      <c r="BB54" s="81">
        <f>'SO 103a - Vedlejší a osta...'!$F$34</f>
        <v>0</v>
      </c>
      <c r="BC54" s="81">
        <f>'SO 103a - Vedlejší a osta...'!$F$35</f>
        <v>0</v>
      </c>
      <c r="BD54" s="83">
        <f>'SO 103a - Vedlejší a osta...'!$F$36</f>
        <v>0</v>
      </c>
      <c r="BT54" s="72" t="s">
        <v>82</v>
      </c>
      <c r="BV54" s="72" t="s">
        <v>75</v>
      </c>
      <c r="BW54" s="72" t="s">
        <v>88</v>
      </c>
      <c r="BX54" s="72" t="s">
        <v>80</v>
      </c>
      <c r="CL54" s="72" t="s">
        <v>81</v>
      </c>
    </row>
    <row r="55" spans="2:44" s="6" customFormat="1" ht="30.75" customHeight="1">
      <c r="B55" s="22"/>
      <c r="AR55" s="22"/>
    </row>
    <row r="56" spans="2:44" s="6" customFormat="1" ht="7.5" customHeight="1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22"/>
    </row>
  </sheetData>
  <sheetProtection/>
  <mergeCells count="49">
    <mergeCell ref="AN54:AP54"/>
    <mergeCell ref="AG54:AM54"/>
    <mergeCell ref="E54:I54"/>
    <mergeCell ref="K54:AF54"/>
    <mergeCell ref="AR2:BE2"/>
    <mergeCell ref="AN53:AP53"/>
    <mergeCell ref="AG53:AM53"/>
    <mergeCell ref="E53:I53"/>
    <mergeCell ref="K53:AF53"/>
    <mergeCell ref="C49:G49"/>
    <mergeCell ref="D52:H52"/>
    <mergeCell ref="J52:AF52"/>
    <mergeCell ref="AG51:AM51"/>
    <mergeCell ref="AN51:AP51"/>
    <mergeCell ref="I49:AF49"/>
    <mergeCell ref="AG49:AM49"/>
    <mergeCell ref="AN49:AP49"/>
    <mergeCell ref="AN52:AP52"/>
    <mergeCell ref="AG52:AM52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SO 103 - Styková křižovat...'!C2" tooltip="SO 103 - Styková křižovat..." display="/"/>
    <hyperlink ref="A54" location="'SO 103a - Vedlejší a osta...'!C2" tooltip="SO 103a - Vedlejší a osta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4"/>
  <sheetViews>
    <sheetView showGridLines="0" tabSelected="1" zoomScalePageLayoutView="0" workbookViewId="0" topLeftCell="A1">
      <pane ySplit="1" topLeftCell="BM254" activePane="bottomLeft" state="frozen"/>
      <selection pane="topLeft" activeCell="A1" sqref="A1"/>
      <selection pane="bottomLeft" activeCell="I91" sqref="I91:I272"/>
    </sheetView>
  </sheetViews>
  <sheetFormatPr defaultColWidth="10.5" defaultRowHeight="14.25" customHeight="1"/>
  <cols>
    <col min="1" max="1" width="8.33203125" style="192" customWidth="1"/>
    <col min="2" max="2" width="1.66796875" style="192" customWidth="1"/>
    <col min="3" max="3" width="4.16015625" style="192" customWidth="1"/>
    <col min="4" max="4" width="4.33203125" style="192" customWidth="1"/>
    <col min="5" max="5" width="17.16015625" style="192" customWidth="1"/>
    <col min="6" max="6" width="90.83203125" style="192" customWidth="1"/>
    <col min="7" max="7" width="8.66015625" style="192" customWidth="1"/>
    <col min="8" max="8" width="11.16015625" style="192" customWidth="1"/>
    <col min="9" max="9" width="12.66015625" style="192" customWidth="1"/>
    <col min="10" max="10" width="23.5" style="192" customWidth="1"/>
    <col min="11" max="11" width="15.5" style="192" customWidth="1"/>
    <col min="12" max="12" width="10.5" style="234" customWidth="1"/>
    <col min="13" max="18" width="10.5" style="192" hidden="1" customWidth="1"/>
    <col min="19" max="19" width="8.16015625" style="192" hidden="1" customWidth="1"/>
    <col min="20" max="20" width="29.66015625" style="192" hidden="1" customWidth="1"/>
    <col min="21" max="21" width="16.33203125" style="192" hidden="1" customWidth="1"/>
    <col min="22" max="22" width="12.33203125" style="192" customWidth="1"/>
    <col min="23" max="23" width="16.33203125" style="192" customWidth="1"/>
    <col min="24" max="24" width="12.16015625" style="192" customWidth="1"/>
    <col min="25" max="25" width="15" style="192" customWidth="1"/>
    <col min="26" max="26" width="11" style="192" customWidth="1"/>
    <col min="27" max="27" width="15" style="192" customWidth="1"/>
    <col min="28" max="28" width="16.33203125" style="192" customWidth="1"/>
    <col min="29" max="29" width="11" style="192" customWidth="1"/>
    <col min="30" max="30" width="15" style="192" customWidth="1"/>
    <col min="31" max="31" width="16.33203125" style="192" customWidth="1"/>
    <col min="32" max="43" width="10.5" style="234" customWidth="1"/>
    <col min="44" max="65" width="10.5" style="192" hidden="1" customWidth="1"/>
    <col min="66" max="16384" width="10.5" style="234" customWidth="1"/>
  </cols>
  <sheetData>
    <row r="1" spans="1:256" s="191" customFormat="1" ht="22.5" customHeight="1">
      <c r="A1" s="188"/>
      <c r="B1" s="147"/>
      <c r="C1" s="147"/>
      <c r="D1" s="148" t="s">
        <v>1</v>
      </c>
      <c r="E1" s="147"/>
      <c r="F1" s="149" t="s">
        <v>481</v>
      </c>
      <c r="G1" s="189" t="s">
        <v>482</v>
      </c>
      <c r="H1" s="189"/>
      <c r="I1" s="147"/>
      <c r="J1" s="149" t="s">
        <v>483</v>
      </c>
      <c r="K1" s="148" t="s">
        <v>89</v>
      </c>
      <c r="L1" s="149" t="s">
        <v>484</v>
      </c>
      <c r="M1" s="149"/>
      <c r="N1" s="149"/>
      <c r="O1" s="149"/>
      <c r="P1" s="149"/>
      <c r="Q1" s="149"/>
      <c r="R1" s="149"/>
      <c r="S1" s="149"/>
      <c r="T1" s="149"/>
      <c r="U1" s="190"/>
      <c r="V1" s="190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  <c r="FF1" s="188"/>
      <c r="FG1" s="188"/>
      <c r="FH1" s="188"/>
      <c r="FI1" s="188"/>
      <c r="FJ1" s="188"/>
      <c r="FK1" s="188"/>
      <c r="FL1" s="188"/>
      <c r="FM1" s="188"/>
      <c r="FN1" s="188"/>
      <c r="FO1" s="188"/>
      <c r="FP1" s="188"/>
      <c r="FQ1" s="188"/>
      <c r="FR1" s="188"/>
      <c r="FS1" s="188"/>
      <c r="FT1" s="188"/>
      <c r="FU1" s="188"/>
      <c r="FV1" s="188"/>
      <c r="FW1" s="188"/>
      <c r="FX1" s="188"/>
      <c r="FY1" s="188"/>
      <c r="FZ1" s="188"/>
      <c r="GA1" s="188"/>
      <c r="GB1" s="188"/>
      <c r="GC1" s="188"/>
      <c r="GD1" s="188"/>
      <c r="GE1" s="188"/>
      <c r="GF1" s="188"/>
      <c r="GG1" s="188"/>
      <c r="GH1" s="188"/>
      <c r="GI1" s="188"/>
      <c r="GJ1" s="188"/>
      <c r="GK1" s="188"/>
      <c r="GL1" s="188"/>
      <c r="GM1" s="188"/>
      <c r="GN1" s="188"/>
      <c r="GO1" s="188"/>
      <c r="GP1" s="188"/>
      <c r="GQ1" s="188"/>
      <c r="GR1" s="188"/>
      <c r="GS1" s="188"/>
      <c r="GT1" s="188"/>
      <c r="GU1" s="188"/>
      <c r="GV1" s="188"/>
      <c r="GW1" s="188"/>
      <c r="GX1" s="188"/>
      <c r="GY1" s="188"/>
      <c r="GZ1" s="188"/>
      <c r="HA1" s="188"/>
      <c r="HB1" s="188"/>
      <c r="HC1" s="188"/>
      <c r="HD1" s="188"/>
      <c r="HE1" s="188"/>
      <c r="HF1" s="188"/>
      <c r="HG1" s="188"/>
      <c r="HH1" s="188"/>
      <c r="HI1" s="188"/>
      <c r="HJ1" s="188"/>
      <c r="HK1" s="188"/>
      <c r="HL1" s="188"/>
      <c r="HM1" s="188"/>
      <c r="HN1" s="188"/>
      <c r="HO1" s="188"/>
      <c r="HP1" s="188"/>
      <c r="HQ1" s="188"/>
      <c r="HR1" s="188"/>
      <c r="HS1" s="188"/>
      <c r="HT1" s="188"/>
      <c r="HU1" s="188"/>
      <c r="HV1" s="188"/>
      <c r="HW1" s="188"/>
      <c r="HX1" s="188"/>
      <c r="HY1" s="188"/>
      <c r="HZ1" s="188"/>
      <c r="IA1" s="188"/>
      <c r="IB1" s="188"/>
      <c r="IC1" s="188"/>
      <c r="ID1" s="188"/>
      <c r="IE1" s="188"/>
      <c r="IF1" s="188"/>
      <c r="IG1" s="188"/>
      <c r="IH1" s="188"/>
      <c r="II1" s="188"/>
      <c r="IJ1" s="188"/>
      <c r="IK1" s="188"/>
      <c r="IL1" s="188"/>
      <c r="IM1" s="188"/>
      <c r="IN1" s="188"/>
      <c r="IO1" s="188"/>
      <c r="IP1" s="188"/>
      <c r="IQ1" s="188"/>
      <c r="IR1" s="188"/>
      <c r="IS1" s="188"/>
      <c r="IT1" s="188"/>
      <c r="IU1" s="188"/>
      <c r="IV1" s="188"/>
    </row>
    <row r="2" spans="3:46" s="192" customFormat="1" ht="37.5" customHeight="1">
      <c r="C2" s="192"/>
      <c r="L2" s="193" t="s">
        <v>6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92" t="s">
        <v>85</v>
      </c>
    </row>
    <row r="3" spans="2:46" s="192" customFormat="1" ht="7.5" customHeight="1">
      <c r="B3" s="195"/>
      <c r="C3" s="196"/>
      <c r="D3" s="196"/>
      <c r="E3" s="196"/>
      <c r="F3" s="196"/>
      <c r="G3" s="196"/>
      <c r="H3" s="196"/>
      <c r="I3" s="196"/>
      <c r="J3" s="196"/>
      <c r="K3" s="197"/>
      <c r="AT3" s="192" t="s">
        <v>82</v>
      </c>
    </row>
    <row r="4" spans="2:46" s="192" customFormat="1" ht="37.5" customHeight="1">
      <c r="B4" s="198"/>
      <c r="D4" s="199" t="s">
        <v>90</v>
      </c>
      <c r="K4" s="200"/>
      <c r="M4" s="201" t="s">
        <v>11</v>
      </c>
      <c r="AT4" s="192" t="s">
        <v>4</v>
      </c>
    </row>
    <row r="5" spans="2:11" s="192" customFormat="1" ht="7.5" customHeight="1">
      <c r="B5" s="198"/>
      <c r="K5" s="200"/>
    </row>
    <row r="6" spans="2:11" s="192" customFormat="1" ht="15.75" customHeight="1">
      <c r="B6" s="198"/>
      <c r="D6" s="202" t="s">
        <v>17</v>
      </c>
      <c r="K6" s="200"/>
    </row>
    <row r="7" spans="2:11" s="192" customFormat="1" ht="15.75" customHeight="1">
      <c r="B7" s="198"/>
      <c r="E7" s="203" t="str">
        <f>'Rekapitulace stavby'!$K$6</f>
        <v>2720 Obnovení silnice III-2565 Most - Mariánské Radčice</v>
      </c>
      <c r="F7" s="194"/>
      <c r="G7" s="194"/>
      <c r="H7" s="194"/>
      <c r="K7" s="200"/>
    </row>
    <row r="8" spans="2:11" s="192" customFormat="1" ht="15.75" customHeight="1">
      <c r="B8" s="198"/>
      <c r="D8" s="202" t="s">
        <v>91</v>
      </c>
      <c r="K8" s="200"/>
    </row>
    <row r="9" spans="2:11" s="204" customFormat="1" ht="16.5" customHeight="1">
      <c r="B9" s="205"/>
      <c r="E9" s="203" t="s">
        <v>92</v>
      </c>
      <c r="F9" s="206"/>
      <c r="G9" s="206"/>
      <c r="H9" s="206"/>
      <c r="K9" s="207"/>
    </row>
    <row r="10" spans="2:11" s="208" customFormat="1" ht="15.75" customHeight="1">
      <c r="B10" s="209"/>
      <c r="D10" s="202" t="s">
        <v>93</v>
      </c>
      <c r="K10" s="210"/>
    </row>
    <row r="11" spans="2:11" s="208" customFormat="1" ht="37.5" customHeight="1">
      <c r="B11" s="209"/>
      <c r="E11" s="211" t="s">
        <v>78</v>
      </c>
      <c r="F11" s="212"/>
      <c r="G11" s="212"/>
      <c r="H11" s="212"/>
      <c r="K11" s="210"/>
    </row>
    <row r="12" spans="2:11" s="208" customFormat="1" ht="14.25" customHeight="1">
      <c r="B12" s="209"/>
      <c r="K12" s="210"/>
    </row>
    <row r="13" spans="2:11" s="208" customFormat="1" ht="15" customHeight="1">
      <c r="B13" s="209"/>
      <c r="D13" s="202" t="s">
        <v>20</v>
      </c>
      <c r="F13" s="213" t="s">
        <v>81</v>
      </c>
      <c r="I13" s="202" t="s">
        <v>21</v>
      </c>
      <c r="J13" s="213"/>
      <c r="K13" s="210"/>
    </row>
    <row r="14" spans="2:11" s="208" customFormat="1" ht="15" customHeight="1">
      <c r="B14" s="209"/>
      <c r="D14" s="202" t="s">
        <v>23</v>
      </c>
      <c r="F14" s="213" t="s">
        <v>24</v>
      </c>
      <c r="I14" s="202" t="s">
        <v>25</v>
      </c>
      <c r="J14" s="214" t="str">
        <f>'Rekapitulace stavby'!$AN$8</f>
        <v>30.07.2014</v>
      </c>
      <c r="K14" s="210"/>
    </row>
    <row r="15" spans="2:11" s="208" customFormat="1" ht="12" customHeight="1">
      <c r="B15" s="209"/>
      <c r="K15" s="210"/>
    </row>
    <row r="16" spans="2:11" s="208" customFormat="1" ht="15" customHeight="1">
      <c r="B16" s="209"/>
      <c r="D16" s="202" t="s">
        <v>28</v>
      </c>
      <c r="I16" s="202" t="s">
        <v>29</v>
      </c>
      <c r="J16" s="213"/>
      <c r="K16" s="210"/>
    </row>
    <row r="17" spans="2:11" s="208" customFormat="1" ht="18.75" customHeight="1">
      <c r="B17" s="209"/>
      <c r="E17" s="213" t="s">
        <v>30</v>
      </c>
      <c r="I17" s="202" t="s">
        <v>31</v>
      </c>
      <c r="J17" s="213"/>
      <c r="K17" s="210"/>
    </row>
    <row r="18" spans="2:11" s="208" customFormat="1" ht="7.5" customHeight="1">
      <c r="B18" s="209"/>
      <c r="K18" s="210"/>
    </row>
    <row r="19" spans="2:11" s="208" customFormat="1" ht="15" customHeight="1">
      <c r="B19" s="209"/>
      <c r="D19" s="202" t="s">
        <v>32</v>
      </c>
      <c r="I19" s="202" t="s">
        <v>29</v>
      </c>
      <c r="J19" s="213">
        <f>IF('Rekapitulace stavby'!$AN$13="Vyplň údaj","",IF('Rekapitulace stavby'!$AN$13="","",'Rekapitulace stavby'!$AN$13))</f>
      </c>
      <c r="K19" s="210"/>
    </row>
    <row r="20" spans="2:11" s="208" customFormat="1" ht="18.75" customHeight="1">
      <c r="B20" s="209"/>
      <c r="E20" s="213">
        <f>IF('Rekapitulace stavby'!$E$14="Vyplň údaj","",IF('Rekapitulace stavby'!$E$14="","",'Rekapitulace stavby'!$E$14))</f>
      </c>
      <c r="I20" s="202" t="s">
        <v>31</v>
      </c>
      <c r="J20" s="213">
        <f>IF('Rekapitulace stavby'!$AN$14="Vyplň údaj","",IF('Rekapitulace stavby'!$AN$14="","",'Rekapitulace stavby'!$AN$14))</f>
      </c>
      <c r="K20" s="210"/>
    </row>
    <row r="21" spans="2:11" s="208" customFormat="1" ht="7.5" customHeight="1">
      <c r="B21" s="209"/>
      <c r="K21" s="210"/>
    </row>
    <row r="22" spans="2:11" s="208" customFormat="1" ht="15" customHeight="1">
      <c r="B22" s="209"/>
      <c r="D22" s="202" t="s">
        <v>35</v>
      </c>
      <c r="I22" s="202" t="s">
        <v>29</v>
      </c>
      <c r="J22" s="213" t="s">
        <v>36</v>
      </c>
      <c r="K22" s="210"/>
    </row>
    <row r="23" spans="2:11" s="208" customFormat="1" ht="18.75" customHeight="1">
      <c r="B23" s="209"/>
      <c r="E23" s="213" t="s">
        <v>37</v>
      </c>
      <c r="I23" s="202" t="s">
        <v>31</v>
      </c>
      <c r="J23" s="213"/>
      <c r="K23" s="210"/>
    </row>
    <row r="24" spans="2:11" s="208" customFormat="1" ht="7.5" customHeight="1">
      <c r="B24" s="209"/>
      <c r="K24" s="210"/>
    </row>
    <row r="25" spans="2:11" s="208" customFormat="1" ht="15" customHeight="1">
      <c r="B25" s="209"/>
      <c r="D25" s="202" t="s">
        <v>38</v>
      </c>
      <c r="K25" s="210"/>
    </row>
    <row r="26" spans="2:11" s="204" customFormat="1" ht="160.5" customHeight="1">
      <c r="B26" s="205"/>
      <c r="E26" s="215" t="s">
        <v>94</v>
      </c>
      <c r="F26" s="206"/>
      <c r="G26" s="206"/>
      <c r="H26" s="206"/>
      <c r="K26" s="207"/>
    </row>
    <row r="27" spans="2:11" s="208" customFormat="1" ht="7.5" customHeight="1">
      <c r="B27" s="209"/>
      <c r="K27" s="210"/>
    </row>
    <row r="28" spans="2:11" s="208" customFormat="1" ht="7.5" customHeight="1">
      <c r="B28" s="209"/>
      <c r="D28" s="216"/>
      <c r="E28" s="216"/>
      <c r="F28" s="216"/>
      <c r="G28" s="216"/>
      <c r="H28" s="216"/>
      <c r="I28" s="216"/>
      <c r="J28" s="216"/>
      <c r="K28" s="217"/>
    </row>
    <row r="29" spans="2:11" s="208" customFormat="1" ht="26.25" customHeight="1">
      <c r="B29" s="209"/>
      <c r="D29" s="218" t="s">
        <v>39</v>
      </c>
      <c r="J29" s="219">
        <f>ROUND($J$88,2)</f>
        <v>0</v>
      </c>
      <c r="K29" s="210"/>
    </row>
    <row r="30" spans="2:11" s="208" customFormat="1" ht="7.5" customHeight="1">
      <c r="B30" s="209"/>
      <c r="D30" s="216"/>
      <c r="E30" s="216"/>
      <c r="F30" s="216"/>
      <c r="G30" s="216"/>
      <c r="H30" s="216"/>
      <c r="I30" s="216"/>
      <c r="J30" s="216"/>
      <c r="K30" s="217"/>
    </row>
    <row r="31" spans="2:11" s="208" customFormat="1" ht="15" customHeight="1">
      <c r="B31" s="209"/>
      <c r="F31" s="220" t="s">
        <v>41</v>
      </c>
      <c r="I31" s="220" t="s">
        <v>40</v>
      </c>
      <c r="J31" s="220" t="s">
        <v>42</v>
      </c>
      <c r="K31" s="210"/>
    </row>
    <row r="32" spans="2:11" s="208" customFormat="1" ht="15" customHeight="1">
      <c r="B32" s="209"/>
      <c r="D32" s="221" t="s">
        <v>43</v>
      </c>
      <c r="E32" s="221" t="s">
        <v>44</v>
      </c>
      <c r="F32" s="222">
        <f>ROUND(SUM($BE$88:$BE$273),2)</f>
        <v>0</v>
      </c>
      <c r="I32" s="223">
        <v>0.21</v>
      </c>
      <c r="J32" s="222">
        <f>ROUND(SUM($BE$88:$BE$273)*$I$32,2)</f>
        <v>0</v>
      </c>
      <c r="K32" s="210"/>
    </row>
    <row r="33" spans="2:11" s="208" customFormat="1" ht="15" customHeight="1">
      <c r="B33" s="209"/>
      <c r="E33" s="221" t="s">
        <v>45</v>
      </c>
      <c r="F33" s="222">
        <f>ROUND(SUM($BF$88:$BF$273),2)</f>
        <v>0</v>
      </c>
      <c r="I33" s="223">
        <v>0.15</v>
      </c>
      <c r="J33" s="222">
        <f>ROUND(SUM($BF$88:$BF$273)*$I$33,2)</f>
        <v>0</v>
      </c>
      <c r="K33" s="210"/>
    </row>
    <row r="34" spans="2:11" s="208" customFormat="1" ht="15" customHeight="1" hidden="1">
      <c r="B34" s="209"/>
      <c r="E34" s="221" t="s">
        <v>46</v>
      </c>
      <c r="F34" s="222">
        <f>ROUND(SUM($BG$88:$BG$273),2)</f>
        <v>0</v>
      </c>
      <c r="I34" s="223">
        <v>0.21</v>
      </c>
      <c r="J34" s="222">
        <v>0</v>
      </c>
      <c r="K34" s="210"/>
    </row>
    <row r="35" spans="2:11" s="208" customFormat="1" ht="15" customHeight="1" hidden="1">
      <c r="B35" s="209"/>
      <c r="E35" s="221" t="s">
        <v>47</v>
      </c>
      <c r="F35" s="222">
        <f>ROUND(SUM($BH$88:$BH$273),2)</f>
        <v>0</v>
      </c>
      <c r="I35" s="223">
        <v>0.15</v>
      </c>
      <c r="J35" s="222">
        <v>0</v>
      </c>
      <c r="K35" s="210"/>
    </row>
    <row r="36" spans="2:11" s="208" customFormat="1" ht="15" customHeight="1" hidden="1">
      <c r="B36" s="209"/>
      <c r="E36" s="221" t="s">
        <v>48</v>
      </c>
      <c r="F36" s="222">
        <f>ROUND(SUM($BI$88:$BI$273),2)</f>
        <v>0</v>
      </c>
      <c r="I36" s="223">
        <v>0</v>
      </c>
      <c r="J36" s="222">
        <v>0</v>
      </c>
      <c r="K36" s="210"/>
    </row>
    <row r="37" spans="2:11" s="208" customFormat="1" ht="7.5" customHeight="1">
      <c r="B37" s="209"/>
      <c r="K37" s="210"/>
    </row>
    <row r="38" spans="2:11" s="208" customFormat="1" ht="26.25" customHeight="1">
      <c r="B38" s="209"/>
      <c r="C38" s="224"/>
      <c r="D38" s="225" t="s">
        <v>49</v>
      </c>
      <c r="E38" s="226"/>
      <c r="F38" s="226"/>
      <c r="G38" s="227" t="s">
        <v>50</v>
      </c>
      <c r="H38" s="228" t="s">
        <v>51</v>
      </c>
      <c r="I38" s="226"/>
      <c r="J38" s="229">
        <f>ROUND(SUM($J$29:$J$36),2)</f>
        <v>0</v>
      </c>
      <c r="K38" s="230"/>
    </row>
    <row r="39" spans="2:11" s="208" customFormat="1" ht="15" customHeight="1">
      <c r="B39" s="231"/>
      <c r="C39" s="232"/>
      <c r="D39" s="232"/>
      <c r="E39" s="232"/>
      <c r="F39" s="232"/>
      <c r="G39" s="232"/>
      <c r="H39" s="232"/>
      <c r="I39" s="232"/>
      <c r="J39" s="232"/>
      <c r="K39" s="233"/>
    </row>
    <row r="43" spans="2:11" s="208" customFormat="1" ht="7.5" customHeight="1">
      <c r="B43" s="235"/>
      <c r="C43" s="236"/>
      <c r="D43" s="236"/>
      <c r="E43" s="236"/>
      <c r="F43" s="236"/>
      <c r="G43" s="236"/>
      <c r="H43" s="236"/>
      <c r="I43" s="236"/>
      <c r="J43" s="236"/>
      <c r="K43" s="237"/>
    </row>
    <row r="44" spans="2:11" s="208" customFormat="1" ht="37.5" customHeight="1">
      <c r="B44" s="209"/>
      <c r="C44" s="199" t="s">
        <v>95</v>
      </c>
      <c r="K44" s="210"/>
    </row>
    <row r="45" spans="2:11" s="208" customFormat="1" ht="7.5" customHeight="1">
      <c r="B45" s="209"/>
      <c r="K45" s="210"/>
    </row>
    <row r="46" spans="2:11" s="208" customFormat="1" ht="15" customHeight="1">
      <c r="B46" s="209"/>
      <c r="C46" s="202" t="s">
        <v>17</v>
      </c>
      <c r="K46" s="210"/>
    </row>
    <row r="47" spans="2:11" s="208" customFormat="1" ht="16.5" customHeight="1">
      <c r="B47" s="209"/>
      <c r="E47" s="203" t="str">
        <f>$E$7</f>
        <v>2720 Obnovení silnice III-2565 Most - Mariánské Radčice</v>
      </c>
      <c r="F47" s="212"/>
      <c r="G47" s="212"/>
      <c r="H47" s="212"/>
      <c r="K47" s="210"/>
    </row>
    <row r="48" spans="2:11" s="192" customFormat="1" ht="15.75" customHeight="1">
      <c r="B48" s="198"/>
      <c r="C48" s="202" t="s">
        <v>91</v>
      </c>
      <c r="K48" s="200"/>
    </row>
    <row r="49" spans="2:11" s="208" customFormat="1" ht="16.5" customHeight="1">
      <c r="B49" s="209"/>
      <c r="E49" s="203" t="s">
        <v>92</v>
      </c>
      <c r="F49" s="212"/>
      <c r="G49" s="212"/>
      <c r="H49" s="212"/>
      <c r="K49" s="210"/>
    </row>
    <row r="50" spans="2:11" s="208" customFormat="1" ht="15" customHeight="1">
      <c r="B50" s="209"/>
      <c r="C50" s="202" t="s">
        <v>93</v>
      </c>
      <c r="K50" s="210"/>
    </row>
    <row r="51" spans="2:11" s="208" customFormat="1" ht="19.5" customHeight="1">
      <c r="B51" s="209"/>
      <c r="E51" s="211" t="str">
        <f>$E$11</f>
        <v>SO 103 - Styková křižovatka km 0,531 58</v>
      </c>
      <c r="F51" s="212"/>
      <c r="G51" s="212"/>
      <c r="H51" s="212"/>
      <c r="K51" s="210"/>
    </row>
    <row r="52" spans="2:11" s="208" customFormat="1" ht="7.5" customHeight="1">
      <c r="B52" s="209"/>
      <c r="K52" s="210"/>
    </row>
    <row r="53" spans="2:11" s="208" customFormat="1" ht="18.75" customHeight="1">
      <c r="B53" s="209"/>
      <c r="C53" s="202" t="s">
        <v>23</v>
      </c>
      <c r="F53" s="213" t="str">
        <f>$F$14</f>
        <v> </v>
      </c>
      <c r="I53" s="202" t="s">
        <v>25</v>
      </c>
      <c r="J53" s="214" t="str">
        <f>IF($J$14="","",$J$14)</f>
        <v>30.07.2014</v>
      </c>
      <c r="K53" s="210"/>
    </row>
    <row r="54" spans="2:11" s="208" customFormat="1" ht="7.5" customHeight="1">
      <c r="B54" s="209"/>
      <c r="K54" s="210"/>
    </row>
    <row r="55" spans="2:11" s="208" customFormat="1" ht="15.75" customHeight="1">
      <c r="B55" s="209"/>
      <c r="C55" s="202" t="s">
        <v>28</v>
      </c>
      <c r="F55" s="213" t="str">
        <f>$E$17</f>
        <v>Statutární město Most</v>
      </c>
      <c r="I55" s="202" t="s">
        <v>35</v>
      </c>
      <c r="J55" s="213" t="str">
        <f>$E$23</f>
        <v>Báňské projekty Teplice a.s.</v>
      </c>
      <c r="K55" s="210"/>
    </row>
    <row r="56" spans="2:11" s="208" customFormat="1" ht="15" customHeight="1">
      <c r="B56" s="209"/>
      <c r="C56" s="202" t="s">
        <v>32</v>
      </c>
      <c r="F56" s="213">
        <f>IF($E$20="","",$E$20)</f>
      </c>
      <c r="K56" s="210"/>
    </row>
    <row r="57" spans="2:11" s="208" customFormat="1" ht="11.25" customHeight="1">
      <c r="B57" s="209"/>
      <c r="K57" s="210"/>
    </row>
    <row r="58" spans="2:11" s="208" customFormat="1" ht="30" customHeight="1">
      <c r="B58" s="209"/>
      <c r="C58" s="238" t="s">
        <v>96</v>
      </c>
      <c r="D58" s="224"/>
      <c r="E58" s="224"/>
      <c r="F58" s="224"/>
      <c r="G58" s="224"/>
      <c r="H58" s="224"/>
      <c r="I58" s="224"/>
      <c r="J58" s="239" t="s">
        <v>97</v>
      </c>
      <c r="K58" s="240"/>
    </row>
    <row r="59" spans="2:11" s="208" customFormat="1" ht="11.25" customHeight="1">
      <c r="B59" s="209"/>
      <c r="K59" s="210"/>
    </row>
    <row r="60" spans="2:47" s="208" customFormat="1" ht="30" customHeight="1">
      <c r="B60" s="209"/>
      <c r="C60" s="241" t="s">
        <v>98</v>
      </c>
      <c r="J60" s="219">
        <f>ROUND($J$88,2)</f>
        <v>0</v>
      </c>
      <c r="K60" s="210"/>
      <c r="AU60" s="208" t="s">
        <v>99</v>
      </c>
    </row>
    <row r="61" spans="2:11" s="242" customFormat="1" ht="25.5" customHeight="1">
      <c r="B61" s="243"/>
      <c r="D61" s="244" t="s">
        <v>100</v>
      </c>
      <c r="E61" s="244"/>
      <c r="F61" s="244"/>
      <c r="G61" s="244"/>
      <c r="H61" s="244"/>
      <c r="I61" s="244"/>
      <c r="J61" s="245">
        <f>ROUND($J$89,2)</f>
        <v>0</v>
      </c>
      <c r="K61" s="246"/>
    </row>
    <row r="62" spans="2:11" s="247" customFormat="1" ht="21" customHeight="1">
      <c r="B62" s="248"/>
      <c r="D62" s="249" t="s">
        <v>101</v>
      </c>
      <c r="E62" s="249"/>
      <c r="F62" s="249"/>
      <c r="G62" s="249"/>
      <c r="H62" s="249"/>
      <c r="I62" s="249"/>
      <c r="J62" s="250">
        <f>ROUND($J$90,2)</f>
        <v>0</v>
      </c>
      <c r="K62" s="251"/>
    </row>
    <row r="63" spans="2:11" s="247" customFormat="1" ht="21" customHeight="1">
      <c r="B63" s="248"/>
      <c r="D63" s="249" t="s">
        <v>102</v>
      </c>
      <c r="E63" s="249"/>
      <c r="F63" s="249"/>
      <c r="G63" s="249"/>
      <c r="H63" s="249"/>
      <c r="I63" s="249"/>
      <c r="J63" s="250">
        <f>ROUND($J$150,2)</f>
        <v>0</v>
      </c>
      <c r="K63" s="251"/>
    </row>
    <row r="64" spans="2:11" s="247" customFormat="1" ht="21" customHeight="1">
      <c r="B64" s="248"/>
      <c r="D64" s="249" t="s">
        <v>103</v>
      </c>
      <c r="E64" s="249"/>
      <c r="F64" s="249"/>
      <c r="G64" s="249"/>
      <c r="H64" s="249"/>
      <c r="I64" s="249"/>
      <c r="J64" s="250">
        <f>ROUND($J$156,2)</f>
        <v>0</v>
      </c>
      <c r="K64" s="251"/>
    </row>
    <row r="65" spans="2:11" s="247" customFormat="1" ht="21" customHeight="1">
      <c r="B65" s="248"/>
      <c r="D65" s="249" t="s">
        <v>104</v>
      </c>
      <c r="E65" s="249"/>
      <c r="F65" s="249"/>
      <c r="G65" s="249"/>
      <c r="H65" s="249"/>
      <c r="I65" s="249"/>
      <c r="J65" s="250">
        <f>ROUND($J$205,2)</f>
        <v>0</v>
      </c>
      <c r="K65" s="251"/>
    </row>
    <row r="66" spans="2:11" s="247" customFormat="1" ht="15.75" customHeight="1">
      <c r="B66" s="248"/>
      <c r="D66" s="249" t="s">
        <v>105</v>
      </c>
      <c r="E66" s="249"/>
      <c r="F66" s="249"/>
      <c r="G66" s="249"/>
      <c r="H66" s="249"/>
      <c r="I66" s="249"/>
      <c r="J66" s="250">
        <f>ROUND($J$266,2)</f>
        <v>0</v>
      </c>
      <c r="K66" s="251"/>
    </row>
    <row r="67" spans="2:11" s="208" customFormat="1" ht="22.5" customHeight="1">
      <c r="B67" s="209"/>
      <c r="K67" s="210"/>
    </row>
    <row r="68" spans="2:11" s="208" customFormat="1" ht="7.5" customHeight="1">
      <c r="B68" s="231"/>
      <c r="C68" s="232"/>
      <c r="D68" s="232"/>
      <c r="E68" s="232"/>
      <c r="F68" s="232"/>
      <c r="G68" s="232"/>
      <c r="H68" s="232"/>
      <c r="I68" s="232"/>
      <c r="J68" s="232"/>
      <c r="K68" s="233"/>
    </row>
    <row r="72" spans="2:12" s="208" customFormat="1" ht="7.5" customHeight="1">
      <c r="B72" s="235"/>
      <c r="C72" s="236"/>
      <c r="D72" s="236"/>
      <c r="E72" s="236"/>
      <c r="F72" s="236"/>
      <c r="G72" s="236"/>
      <c r="H72" s="236"/>
      <c r="I72" s="236"/>
      <c r="J72" s="236"/>
      <c r="K72" s="236"/>
      <c r="L72" s="209"/>
    </row>
    <row r="73" spans="2:12" s="208" customFormat="1" ht="37.5" customHeight="1">
      <c r="B73" s="209"/>
      <c r="C73" s="199" t="s">
        <v>106</v>
      </c>
      <c r="L73" s="209"/>
    </row>
    <row r="74" spans="2:12" s="208" customFormat="1" ht="7.5" customHeight="1">
      <c r="B74" s="209"/>
      <c r="L74" s="209"/>
    </row>
    <row r="75" spans="2:12" s="208" customFormat="1" ht="15" customHeight="1">
      <c r="B75" s="209"/>
      <c r="C75" s="202" t="s">
        <v>17</v>
      </c>
      <c r="L75" s="209"/>
    </row>
    <row r="76" spans="2:12" s="208" customFormat="1" ht="16.5" customHeight="1">
      <c r="B76" s="209"/>
      <c r="E76" s="203" t="str">
        <f>$E$7</f>
        <v>2720 Obnovení silnice III-2565 Most - Mariánské Radčice</v>
      </c>
      <c r="F76" s="212"/>
      <c r="G76" s="212"/>
      <c r="H76" s="212"/>
      <c r="L76" s="209"/>
    </row>
    <row r="77" spans="2:12" s="192" customFormat="1" ht="15.75" customHeight="1">
      <c r="B77" s="198"/>
      <c r="C77" s="202" t="s">
        <v>91</v>
      </c>
      <c r="L77" s="198"/>
    </row>
    <row r="78" spans="2:12" s="208" customFormat="1" ht="16.5" customHeight="1">
      <c r="B78" s="209"/>
      <c r="E78" s="203" t="s">
        <v>92</v>
      </c>
      <c r="F78" s="212"/>
      <c r="G78" s="212"/>
      <c r="H78" s="212"/>
      <c r="L78" s="209"/>
    </row>
    <row r="79" spans="2:12" s="208" customFormat="1" ht="15" customHeight="1">
      <c r="B79" s="209"/>
      <c r="C79" s="202" t="s">
        <v>93</v>
      </c>
      <c r="L79" s="209"/>
    </row>
    <row r="80" spans="2:12" s="208" customFormat="1" ht="19.5" customHeight="1">
      <c r="B80" s="209"/>
      <c r="E80" s="211" t="str">
        <f>$E$11</f>
        <v>SO 103 - Styková křižovatka km 0,531 58</v>
      </c>
      <c r="F80" s="212"/>
      <c r="G80" s="212"/>
      <c r="H80" s="212"/>
      <c r="L80" s="209"/>
    </row>
    <row r="81" spans="2:12" s="208" customFormat="1" ht="7.5" customHeight="1">
      <c r="B81" s="209"/>
      <c r="L81" s="209"/>
    </row>
    <row r="82" spans="2:12" s="208" customFormat="1" ht="18.75" customHeight="1">
      <c r="B82" s="209"/>
      <c r="C82" s="202" t="s">
        <v>23</v>
      </c>
      <c r="F82" s="213" t="str">
        <f>$F$14</f>
        <v> </v>
      </c>
      <c r="I82" s="202" t="s">
        <v>25</v>
      </c>
      <c r="J82" s="214" t="str">
        <f>IF($J$14="","",$J$14)</f>
        <v>30.07.2014</v>
      </c>
      <c r="L82" s="209"/>
    </row>
    <row r="83" spans="2:12" s="208" customFormat="1" ht="7.5" customHeight="1">
      <c r="B83" s="209"/>
      <c r="L83" s="209"/>
    </row>
    <row r="84" spans="2:12" s="208" customFormat="1" ht="15.75" customHeight="1">
      <c r="B84" s="209"/>
      <c r="C84" s="202" t="s">
        <v>28</v>
      </c>
      <c r="F84" s="213" t="str">
        <f>$E$17</f>
        <v>Statutární město Most</v>
      </c>
      <c r="I84" s="202" t="s">
        <v>35</v>
      </c>
      <c r="J84" s="213" t="str">
        <f>$E$23</f>
        <v>Báňské projekty Teplice a.s.</v>
      </c>
      <c r="L84" s="209"/>
    </row>
    <row r="85" spans="2:12" s="208" customFormat="1" ht="15" customHeight="1">
      <c r="B85" s="209"/>
      <c r="C85" s="202" t="s">
        <v>32</v>
      </c>
      <c r="F85" s="213">
        <f>IF($E$20="","",$E$20)</f>
      </c>
      <c r="L85" s="209"/>
    </row>
    <row r="86" spans="2:12" s="208" customFormat="1" ht="11.25" customHeight="1">
      <c r="B86" s="209"/>
      <c r="L86" s="209"/>
    </row>
    <row r="87" spans="2:20" s="252" customFormat="1" ht="30" customHeight="1">
      <c r="B87" s="253"/>
      <c r="C87" s="254" t="s">
        <v>107</v>
      </c>
      <c r="D87" s="255" t="s">
        <v>58</v>
      </c>
      <c r="E87" s="255" t="s">
        <v>54</v>
      </c>
      <c r="F87" s="255" t="s">
        <v>108</v>
      </c>
      <c r="G87" s="255" t="s">
        <v>109</v>
      </c>
      <c r="H87" s="255" t="s">
        <v>110</v>
      </c>
      <c r="I87" s="255" t="s">
        <v>111</v>
      </c>
      <c r="J87" s="255" t="s">
        <v>112</v>
      </c>
      <c r="K87" s="256" t="s">
        <v>113</v>
      </c>
      <c r="L87" s="253"/>
      <c r="M87" s="257" t="s">
        <v>114</v>
      </c>
      <c r="N87" s="258" t="s">
        <v>43</v>
      </c>
      <c r="O87" s="258" t="s">
        <v>115</v>
      </c>
      <c r="P87" s="258" t="s">
        <v>116</v>
      </c>
      <c r="Q87" s="258" t="s">
        <v>117</v>
      </c>
      <c r="R87" s="258" t="s">
        <v>118</v>
      </c>
      <c r="S87" s="258" t="s">
        <v>119</v>
      </c>
      <c r="T87" s="259" t="s">
        <v>120</v>
      </c>
    </row>
    <row r="88" spans="2:63" s="208" customFormat="1" ht="30" customHeight="1">
      <c r="B88" s="209"/>
      <c r="C88" s="241" t="s">
        <v>98</v>
      </c>
      <c r="J88" s="260">
        <f>$BK$88</f>
        <v>0</v>
      </c>
      <c r="L88" s="209"/>
      <c r="M88" s="261"/>
      <c r="N88" s="216"/>
      <c r="O88" s="216"/>
      <c r="P88" s="262">
        <f>$P$89</f>
        <v>0</v>
      </c>
      <c r="Q88" s="216"/>
      <c r="R88" s="262">
        <f>$R$89</f>
        <v>117.63653335400002</v>
      </c>
      <c r="S88" s="216"/>
      <c r="T88" s="263">
        <f>$T$89</f>
        <v>3.8009999999999997</v>
      </c>
      <c r="AT88" s="208" t="s">
        <v>72</v>
      </c>
      <c r="AU88" s="208" t="s">
        <v>99</v>
      </c>
      <c r="BK88" s="264">
        <f>$BK$89</f>
        <v>0</v>
      </c>
    </row>
    <row r="89" spans="2:63" s="265" customFormat="1" ht="37.5" customHeight="1">
      <c r="B89" s="266"/>
      <c r="D89" s="267" t="s">
        <v>72</v>
      </c>
      <c r="E89" s="268" t="s">
        <v>121</v>
      </c>
      <c r="F89" s="268" t="s">
        <v>122</v>
      </c>
      <c r="J89" s="269">
        <f>$BK$89</f>
        <v>0</v>
      </c>
      <c r="L89" s="266"/>
      <c r="M89" s="270"/>
      <c r="P89" s="271">
        <f>$P$90+$P$150+$P$156+$P$205</f>
        <v>0</v>
      </c>
      <c r="R89" s="271">
        <f>$R$90+$R$150+$R$156+$R$205</f>
        <v>117.63653335400002</v>
      </c>
      <c r="T89" s="272">
        <f>$T$90+$T$150+$T$156+$T$205</f>
        <v>3.8009999999999997</v>
      </c>
      <c r="AR89" s="267" t="s">
        <v>22</v>
      </c>
      <c r="AT89" s="267" t="s">
        <v>72</v>
      </c>
      <c r="AU89" s="267" t="s">
        <v>73</v>
      </c>
      <c r="AY89" s="267" t="s">
        <v>123</v>
      </c>
      <c r="BK89" s="273">
        <f>$BK$90+$BK$150+$BK$156+$BK$205</f>
        <v>0</v>
      </c>
    </row>
    <row r="90" spans="2:63" s="265" customFormat="1" ht="21" customHeight="1">
      <c r="B90" s="266"/>
      <c r="D90" s="267" t="s">
        <v>72</v>
      </c>
      <c r="E90" s="274" t="s">
        <v>22</v>
      </c>
      <c r="F90" s="274" t="s">
        <v>124</v>
      </c>
      <c r="J90" s="275">
        <f>$BK$90</f>
        <v>0</v>
      </c>
      <c r="L90" s="266"/>
      <c r="M90" s="270"/>
      <c r="P90" s="271">
        <f>SUM($P$91:$P$149)</f>
        <v>0</v>
      </c>
      <c r="R90" s="271">
        <f>SUM($R$91:$R$149)</f>
        <v>0.012785364</v>
      </c>
      <c r="T90" s="272">
        <f>SUM($T$91:$T$149)</f>
        <v>3.8009999999999997</v>
      </c>
      <c r="AR90" s="267" t="s">
        <v>22</v>
      </c>
      <c r="AT90" s="267" t="s">
        <v>72</v>
      </c>
      <c r="AU90" s="267" t="s">
        <v>22</v>
      </c>
      <c r="AY90" s="267" t="s">
        <v>123</v>
      </c>
      <c r="BK90" s="273">
        <f>SUM($BK$91:$BK$149)</f>
        <v>0</v>
      </c>
    </row>
    <row r="91" spans="2:65" s="208" customFormat="1" ht="15.75" customHeight="1">
      <c r="B91" s="209"/>
      <c r="C91" s="276" t="s">
        <v>22</v>
      </c>
      <c r="D91" s="276" t="s">
        <v>125</v>
      </c>
      <c r="E91" s="277" t="s">
        <v>126</v>
      </c>
      <c r="F91" s="278" t="s">
        <v>127</v>
      </c>
      <c r="G91" s="279" t="s">
        <v>128</v>
      </c>
      <c r="H91" s="280">
        <v>150</v>
      </c>
      <c r="I91" s="315"/>
      <c r="J91" s="281">
        <f>ROUND($I$91*$H$91,2)</f>
        <v>0</v>
      </c>
      <c r="K91" s="278" t="s">
        <v>129</v>
      </c>
      <c r="L91" s="209"/>
      <c r="M91" s="282"/>
      <c r="N91" s="283" t="s">
        <v>44</v>
      </c>
      <c r="Q91" s="284">
        <v>0</v>
      </c>
      <c r="R91" s="284">
        <f>$Q$91*$H$91</f>
        <v>0</v>
      </c>
      <c r="S91" s="284">
        <v>0</v>
      </c>
      <c r="T91" s="285">
        <f>$S$91*$H$91</f>
        <v>0</v>
      </c>
      <c r="AR91" s="204" t="s">
        <v>130</v>
      </c>
      <c r="AT91" s="204" t="s">
        <v>125</v>
      </c>
      <c r="AU91" s="204" t="s">
        <v>82</v>
      </c>
      <c r="AY91" s="208" t="s">
        <v>123</v>
      </c>
      <c r="BE91" s="286">
        <f>IF($N$91="základní",$J$91,0)</f>
        <v>0</v>
      </c>
      <c r="BF91" s="286">
        <f>IF($N$91="snížená",$J$91,0)</f>
        <v>0</v>
      </c>
      <c r="BG91" s="286">
        <f>IF($N$91="zákl. přenesená",$J$91,0)</f>
        <v>0</v>
      </c>
      <c r="BH91" s="286">
        <f>IF($N$91="sníž. přenesená",$J$91,0)</f>
        <v>0</v>
      </c>
      <c r="BI91" s="286">
        <f>IF($N$91="nulová",$J$91,0)</f>
        <v>0</v>
      </c>
      <c r="BJ91" s="204" t="s">
        <v>22</v>
      </c>
      <c r="BK91" s="286">
        <f>ROUND($I$91*$H$91,2)</f>
        <v>0</v>
      </c>
      <c r="BL91" s="204" t="s">
        <v>130</v>
      </c>
      <c r="BM91" s="204" t="s">
        <v>131</v>
      </c>
    </row>
    <row r="92" spans="2:47" s="208" customFormat="1" ht="27" customHeight="1">
      <c r="B92" s="209"/>
      <c r="D92" s="287" t="s">
        <v>132</v>
      </c>
      <c r="F92" s="288" t="s">
        <v>133</v>
      </c>
      <c r="I92" s="316"/>
      <c r="L92" s="209"/>
      <c r="M92" s="289"/>
      <c r="T92" s="290"/>
      <c r="AT92" s="208" t="s">
        <v>132</v>
      </c>
      <c r="AU92" s="208" t="s">
        <v>82</v>
      </c>
    </row>
    <row r="93" spans="2:65" s="208" customFormat="1" ht="15.75" customHeight="1">
      <c r="B93" s="209"/>
      <c r="C93" s="276" t="s">
        <v>82</v>
      </c>
      <c r="D93" s="276" t="s">
        <v>125</v>
      </c>
      <c r="E93" s="277" t="s">
        <v>134</v>
      </c>
      <c r="F93" s="278" t="s">
        <v>135</v>
      </c>
      <c r="G93" s="279" t="s">
        <v>136</v>
      </c>
      <c r="H93" s="280">
        <v>3</v>
      </c>
      <c r="I93" s="315"/>
      <c r="J93" s="281">
        <f>ROUND($I$93*$H$93,2)</f>
        <v>0</v>
      </c>
      <c r="K93" s="278" t="s">
        <v>129</v>
      </c>
      <c r="L93" s="209"/>
      <c r="M93" s="282"/>
      <c r="N93" s="283" t="s">
        <v>44</v>
      </c>
      <c r="Q93" s="284">
        <v>0</v>
      </c>
      <c r="R93" s="284">
        <f>$Q$93*$H$93</f>
        <v>0</v>
      </c>
      <c r="S93" s="284">
        <v>0</v>
      </c>
      <c r="T93" s="285">
        <f>$S$93*$H$93</f>
        <v>0</v>
      </c>
      <c r="AR93" s="204" t="s">
        <v>130</v>
      </c>
      <c r="AT93" s="204" t="s">
        <v>125</v>
      </c>
      <c r="AU93" s="204" t="s">
        <v>82</v>
      </c>
      <c r="AY93" s="208" t="s">
        <v>123</v>
      </c>
      <c r="BE93" s="286">
        <f>IF($N$93="základní",$J$93,0)</f>
        <v>0</v>
      </c>
      <c r="BF93" s="286">
        <f>IF($N$93="snížená",$J$93,0)</f>
        <v>0</v>
      </c>
      <c r="BG93" s="286">
        <f>IF($N$93="zákl. přenesená",$J$93,0)</f>
        <v>0</v>
      </c>
      <c r="BH93" s="286">
        <f>IF($N$93="sníž. přenesená",$J$93,0)</f>
        <v>0</v>
      </c>
      <c r="BI93" s="286">
        <f>IF($N$93="nulová",$J$93,0)</f>
        <v>0</v>
      </c>
      <c r="BJ93" s="204" t="s">
        <v>22</v>
      </c>
      <c r="BK93" s="286">
        <f>ROUND($I$93*$H$93,2)</f>
        <v>0</v>
      </c>
      <c r="BL93" s="204" t="s">
        <v>130</v>
      </c>
      <c r="BM93" s="204" t="s">
        <v>137</v>
      </c>
    </row>
    <row r="94" spans="2:47" s="208" customFormat="1" ht="16.5" customHeight="1">
      <c r="B94" s="209"/>
      <c r="D94" s="287" t="s">
        <v>132</v>
      </c>
      <c r="F94" s="288" t="s">
        <v>138</v>
      </c>
      <c r="I94" s="316"/>
      <c r="L94" s="209"/>
      <c r="M94" s="289"/>
      <c r="T94" s="290"/>
      <c r="AT94" s="208" t="s">
        <v>132</v>
      </c>
      <c r="AU94" s="208" t="s">
        <v>82</v>
      </c>
    </row>
    <row r="95" spans="2:65" s="208" customFormat="1" ht="15.75" customHeight="1">
      <c r="B95" s="209"/>
      <c r="C95" s="276" t="s">
        <v>139</v>
      </c>
      <c r="D95" s="276" t="s">
        <v>125</v>
      </c>
      <c r="E95" s="277" t="s">
        <v>140</v>
      </c>
      <c r="F95" s="278" t="s">
        <v>141</v>
      </c>
      <c r="G95" s="279" t="s">
        <v>136</v>
      </c>
      <c r="H95" s="280">
        <v>3</v>
      </c>
      <c r="I95" s="315"/>
      <c r="J95" s="281">
        <f>ROUND($I$95*$H$95,2)</f>
        <v>0</v>
      </c>
      <c r="K95" s="278" t="s">
        <v>129</v>
      </c>
      <c r="L95" s="209"/>
      <c r="M95" s="282"/>
      <c r="N95" s="283" t="s">
        <v>44</v>
      </c>
      <c r="Q95" s="284">
        <v>8.2788E-05</v>
      </c>
      <c r="R95" s="284">
        <f>$Q$95*$H$95</f>
        <v>0.000248364</v>
      </c>
      <c r="S95" s="284">
        <v>0</v>
      </c>
      <c r="T95" s="285">
        <f>$S$95*$H$95</f>
        <v>0</v>
      </c>
      <c r="AR95" s="204" t="s">
        <v>130</v>
      </c>
      <c r="AT95" s="204" t="s">
        <v>125</v>
      </c>
      <c r="AU95" s="204" t="s">
        <v>82</v>
      </c>
      <c r="AY95" s="208" t="s">
        <v>123</v>
      </c>
      <c r="BE95" s="286">
        <f>IF($N$95="základní",$J$95,0)</f>
        <v>0</v>
      </c>
      <c r="BF95" s="286">
        <f>IF($N$95="snížená",$J$95,0)</f>
        <v>0</v>
      </c>
      <c r="BG95" s="286">
        <f>IF($N$95="zákl. přenesená",$J$95,0)</f>
        <v>0</v>
      </c>
      <c r="BH95" s="286">
        <f>IF($N$95="sníž. přenesená",$J$95,0)</f>
        <v>0</v>
      </c>
      <c r="BI95" s="286">
        <f>IF($N$95="nulová",$J$95,0)</f>
        <v>0</v>
      </c>
      <c r="BJ95" s="204" t="s">
        <v>22</v>
      </c>
      <c r="BK95" s="286">
        <f>ROUND($I$95*$H$95,2)</f>
        <v>0</v>
      </c>
      <c r="BL95" s="204" t="s">
        <v>130</v>
      </c>
      <c r="BM95" s="204" t="s">
        <v>142</v>
      </c>
    </row>
    <row r="96" spans="2:47" s="208" customFormat="1" ht="16.5" customHeight="1">
      <c r="B96" s="209"/>
      <c r="D96" s="287" t="s">
        <v>132</v>
      </c>
      <c r="F96" s="288" t="s">
        <v>143</v>
      </c>
      <c r="I96" s="316"/>
      <c r="L96" s="209"/>
      <c r="M96" s="289"/>
      <c r="T96" s="290"/>
      <c r="AT96" s="208" t="s">
        <v>132</v>
      </c>
      <c r="AU96" s="208" t="s">
        <v>82</v>
      </c>
    </row>
    <row r="97" spans="2:65" s="208" customFormat="1" ht="15.75" customHeight="1">
      <c r="B97" s="209"/>
      <c r="C97" s="276" t="s">
        <v>130</v>
      </c>
      <c r="D97" s="276" t="s">
        <v>125</v>
      </c>
      <c r="E97" s="277" t="s">
        <v>144</v>
      </c>
      <c r="F97" s="278" t="s">
        <v>145</v>
      </c>
      <c r="G97" s="279" t="s">
        <v>128</v>
      </c>
      <c r="H97" s="280">
        <v>21</v>
      </c>
      <c r="I97" s="315"/>
      <c r="J97" s="281">
        <f>ROUND($I$97*$H$97,2)</f>
        <v>0</v>
      </c>
      <c r="K97" s="278" t="s">
        <v>129</v>
      </c>
      <c r="L97" s="209"/>
      <c r="M97" s="282"/>
      <c r="N97" s="283" t="s">
        <v>44</v>
      </c>
      <c r="Q97" s="284">
        <v>0</v>
      </c>
      <c r="R97" s="284">
        <f>$Q$97*$H$97</f>
        <v>0</v>
      </c>
      <c r="S97" s="284">
        <v>0.181</v>
      </c>
      <c r="T97" s="285">
        <f>$S$97*$H$97</f>
        <v>3.8009999999999997</v>
      </c>
      <c r="AR97" s="204" t="s">
        <v>130</v>
      </c>
      <c r="AT97" s="204" t="s">
        <v>125</v>
      </c>
      <c r="AU97" s="204" t="s">
        <v>82</v>
      </c>
      <c r="AY97" s="208" t="s">
        <v>123</v>
      </c>
      <c r="BE97" s="286">
        <f>IF($N$97="základní",$J$97,0)</f>
        <v>0</v>
      </c>
      <c r="BF97" s="286">
        <f>IF($N$97="snížená",$J$97,0)</f>
        <v>0</v>
      </c>
      <c r="BG97" s="286">
        <f>IF($N$97="zákl. přenesená",$J$97,0)</f>
        <v>0</v>
      </c>
      <c r="BH97" s="286">
        <f>IF($N$97="sníž. přenesená",$J$97,0)</f>
        <v>0</v>
      </c>
      <c r="BI97" s="286">
        <f>IF($N$97="nulová",$J$97,0)</f>
        <v>0</v>
      </c>
      <c r="BJ97" s="204" t="s">
        <v>22</v>
      </c>
      <c r="BK97" s="286">
        <f>ROUND($I$97*$H$97,2)</f>
        <v>0</v>
      </c>
      <c r="BL97" s="204" t="s">
        <v>130</v>
      </c>
      <c r="BM97" s="204" t="s">
        <v>146</v>
      </c>
    </row>
    <row r="98" spans="2:47" s="208" customFormat="1" ht="27" customHeight="1">
      <c r="B98" s="209"/>
      <c r="D98" s="287" t="s">
        <v>132</v>
      </c>
      <c r="F98" s="288" t="s">
        <v>147</v>
      </c>
      <c r="I98" s="316"/>
      <c r="L98" s="209"/>
      <c r="M98" s="289"/>
      <c r="T98" s="290"/>
      <c r="AT98" s="208" t="s">
        <v>132</v>
      </c>
      <c r="AU98" s="208" t="s">
        <v>82</v>
      </c>
    </row>
    <row r="99" spans="2:51" s="208" customFormat="1" ht="15.75" customHeight="1">
      <c r="B99" s="291"/>
      <c r="D99" s="292" t="s">
        <v>148</v>
      </c>
      <c r="E99" s="293"/>
      <c r="F99" s="294" t="s">
        <v>149</v>
      </c>
      <c r="H99" s="293"/>
      <c r="I99" s="316"/>
      <c r="L99" s="291"/>
      <c r="M99" s="295"/>
      <c r="T99" s="296"/>
      <c r="AT99" s="293" t="s">
        <v>148</v>
      </c>
      <c r="AU99" s="293" t="s">
        <v>82</v>
      </c>
      <c r="AV99" s="293" t="s">
        <v>22</v>
      </c>
      <c r="AW99" s="293" t="s">
        <v>99</v>
      </c>
      <c r="AX99" s="293" t="s">
        <v>73</v>
      </c>
      <c r="AY99" s="293" t="s">
        <v>123</v>
      </c>
    </row>
    <row r="100" spans="2:51" s="208" customFormat="1" ht="15.75" customHeight="1">
      <c r="B100" s="297"/>
      <c r="D100" s="292" t="s">
        <v>148</v>
      </c>
      <c r="E100" s="298"/>
      <c r="F100" s="299" t="s">
        <v>150</v>
      </c>
      <c r="H100" s="300">
        <v>21</v>
      </c>
      <c r="I100" s="316"/>
      <c r="L100" s="297"/>
      <c r="M100" s="301"/>
      <c r="T100" s="302"/>
      <c r="AT100" s="298" t="s">
        <v>148</v>
      </c>
      <c r="AU100" s="298" t="s">
        <v>82</v>
      </c>
      <c r="AV100" s="298" t="s">
        <v>82</v>
      </c>
      <c r="AW100" s="298" t="s">
        <v>99</v>
      </c>
      <c r="AX100" s="298" t="s">
        <v>22</v>
      </c>
      <c r="AY100" s="298" t="s">
        <v>123</v>
      </c>
    </row>
    <row r="101" spans="2:65" s="208" customFormat="1" ht="15.75" customHeight="1">
      <c r="B101" s="209"/>
      <c r="C101" s="276" t="s">
        <v>151</v>
      </c>
      <c r="D101" s="276" t="s">
        <v>125</v>
      </c>
      <c r="E101" s="277" t="s">
        <v>152</v>
      </c>
      <c r="F101" s="278" t="s">
        <v>153</v>
      </c>
      <c r="G101" s="279" t="s">
        <v>154</v>
      </c>
      <c r="H101" s="280">
        <v>29.475</v>
      </c>
      <c r="I101" s="315"/>
      <c r="J101" s="281">
        <f>ROUND($I$101*$H$101,2)</f>
        <v>0</v>
      </c>
      <c r="K101" s="278" t="s">
        <v>129</v>
      </c>
      <c r="L101" s="209"/>
      <c r="M101" s="282"/>
      <c r="N101" s="283" t="s">
        <v>44</v>
      </c>
      <c r="Q101" s="284">
        <v>0</v>
      </c>
      <c r="R101" s="284">
        <f>$Q$101*$H$101</f>
        <v>0</v>
      </c>
      <c r="S101" s="284">
        <v>0</v>
      </c>
      <c r="T101" s="285">
        <f>$S$101*$H$101</f>
        <v>0</v>
      </c>
      <c r="AR101" s="204" t="s">
        <v>130</v>
      </c>
      <c r="AT101" s="204" t="s">
        <v>125</v>
      </c>
      <c r="AU101" s="204" t="s">
        <v>82</v>
      </c>
      <c r="AY101" s="208" t="s">
        <v>123</v>
      </c>
      <c r="BE101" s="286">
        <f>IF($N$101="základní",$J$101,0)</f>
        <v>0</v>
      </c>
      <c r="BF101" s="286">
        <f>IF($N$101="snížená",$J$101,0)</f>
        <v>0</v>
      </c>
      <c r="BG101" s="286">
        <f>IF($N$101="zákl. přenesená",$J$101,0)</f>
        <v>0</v>
      </c>
      <c r="BH101" s="286">
        <f>IF($N$101="sníž. přenesená",$J$101,0)</f>
        <v>0</v>
      </c>
      <c r="BI101" s="286">
        <f>IF($N$101="nulová",$J$101,0)</f>
        <v>0</v>
      </c>
      <c r="BJ101" s="204" t="s">
        <v>22</v>
      </c>
      <c r="BK101" s="286">
        <f>ROUND($I$101*$H$101,2)</f>
        <v>0</v>
      </c>
      <c r="BL101" s="204" t="s">
        <v>130</v>
      </c>
      <c r="BM101" s="204" t="s">
        <v>155</v>
      </c>
    </row>
    <row r="102" spans="2:47" s="208" customFormat="1" ht="27" customHeight="1">
      <c r="B102" s="209"/>
      <c r="D102" s="287" t="s">
        <v>132</v>
      </c>
      <c r="F102" s="288" t="s">
        <v>156</v>
      </c>
      <c r="I102" s="316"/>
      <c r="L102" s="209"/>
      <c r="M102" s="289"/>
      <c r="T102" s="290"/>
      <c r="AT102" s="208" t="s">
        <v>132</v>
      </c>
      <c r="AU102" s="208" t="s">
        <v>82</v>
      </c>
    </row>
    <row r="103" spans="2:51" s="208" customFormat="1" ht="15.75" customHeight="1">
      <c r="B103" s="291"/>
      <c r="D103" s="292" t="s">
        <v>148</v>
      </c>
      <c r="E103" s="293"/>
      <c r="F103" s="294" t="s">
        <v>157</v>
      </c>
      <c r="H103" s="293"/>
      <c r="I103" s="316"/>
      <c r="L103" s="291"/>
      <c r="M103" s="295"/>
      <c r="T103" s="296"/>
      <c r="AT103" s="293" t="s">
        <v>148</v>
      </c>
      <c r="AU103" s="293" t="s">
        <v>82</v>
      </c>
      <c r="AV103" s="293" t="s">
        <v>22</v>
      </c>
      <c r="AW103" s="293" t="s">
        <v>99</v>
      </c>
      <c r="AX103" s="293" t="s">
        <v>73</v>
      </c>
      <c r="AY103" s="293" t="s">
        <v>123</v>
      </c>
    </row>
    <row r="104" spans="2:51" s="208" customFormat="1" ht="15.75" customHeight="1">
      <c r="B104" s="297"/>
      <c r="D104" s="292" t="s">
        <v>148</v>
      </c>
      <c r="E104" s="298"/>
      <c r="F104" s="299" t="s">
        <v>158</v>
      </c>
      <c r="H104" s="300">
        <v>196.5</v>
      </c>
      <c r="I104" s="316"/>
      <c r="L104" s="297"/>
      <c r="M104" s="301"/>
      <c r="T104" s="302"/>
      <c r="AT104" s="298" t="s">
        <v>148</v>
      </c>
      <c r="AU104" s="298" t="s">
        <v>82</v>
      </c>
      <c r="AV104" s="298" t="s">
        <v>82</v>
      </c>
      <c r="AW104" s="298" t="s">
        <v>99</v>
      </c>
      <c r="AX104" s="298" t="s">
        <v>22</v>
      </c>
      <c r="AY104" s="298" t="s">
        <v>123</v>
      </c>
    </row>
    <row r="105" spans="2:51" s="208" customFormat="1" ht="15.75" customHeight="1">
      <c r="B105" s="297"/>
      <c r="D105" s="292" t="s">
        <v>148</v>
      </c>
      <c r="F105" s="299" t="s">
        <v>159</v>
      </c>
      <c r="H105" s="300">
        <v>29.475</v>
      </c>
      <c r="I105" s="316"/>
      <c r="L105" s="297"/>
      <c r="M105" s="301"/>
      <c r="T105" s="302"/>
      <c r="AT105" s="298" t="s">
        <v>148</v>
      </c>
      <c r="AU105" s="298" t="s">
        <v>82</v>
      </c>
      <c r="AV105" s="298" t="s">
        <v>82</v>
      </c>
      <c r="AW105" s="298" t="s">
        <v>73</v>
      </c>
      <c r="AX105" s="298" t="s">
        <v>22</v>
      </c>
      <c r="AY105" s="298" t="s">
        <v>123</v>
      </c>
    </row>
    <row r="106" spans="2:65" s="208" customFormat="1" ht="15.75" customHeight="1">
      <c r="B106" s="209"/>
      <c r="C106" s="276" t="s">
        <v>160</v>
      </c>
      <c r="D106" s="276" t="s">
        <v>125</v>
      </c>
      <c r="E106" s="277" t="s">
        <v>161</v>
      </c>
      <c r="F106" s="278" t="s">
        <v>162</v>
      </c>
      <c r="G106" s="279" t="s">
        <v>154</v>
      </c>
      <c r="H106" s="280">
        <v>668</v>
      </c>
      <c r="I106" s="315"/>
      <c r="J106" s="281">
        <f>ROUND($I$106*$H$106,2)</f>
        <v>0</v>
      </c>
      <c r="K106" s="278" t="s">
        <v>129</v>
      </c>
      <c r="L106" s="209"/>
      <c r="M106" s="282"/>
      <c r="N106" s="283" t="s">
        <v>44</v>
      </c>
      <c r="Q106" s="284">
        <v>0</v>
      </c>
      <c r="R106" s="284">
        <f>$Q$106*$H$106</f>
        <v>0</v>
      </c>
      <c r="S106" s="284">
        <v>0</v>
      </c>
      <c r="T106" s="285">
        <f>$S$106*$H$106</f>
        <v>0</v>
      </c>
      <c r="AR106" s="204" t="s">
        <v>130</v>
      </c>
      <c r="AT106" s="204" t="s">
        <v>125</v>
      </c>
      <c r="AU106" s="204" t="s">
        <v>82</v>
      </c>
      <c r="AY106" s="208" t="s">
        <v>123</v>
      </c>
      <c r="BE106" s="286">
        <f>IF($N$106="základní",$J$106,0)</f>
        <v>0</v>
      </c>
      <c r="BF106" s="286">
        <f>IF($N$106="snížená",$J$106,0)</f>
        <v>0</v>
      </c>
      <c r="BG106" s="286">
        <f>IF($N$106="zákl. přenesená",$J$106,0)</f>
        <v>0</v>
      </c>
      <c r="BH106" s="286">
        <f>IF($N$106="sníž. přenesená",$J$106,0)</f>
        <v>0</v>
      </c>
      <c r="BI106" s="286">
        <f>IF($N$106="nulová",$J$106,0)</f>
        <v>0</v>
      </c>
      <c r="BJ106" s="204" t="s">
        <v>22</v>
      </c>
      <c r="BK106" s="286">
        <f>ROUND($I$106*$H$106,2)</f>
        <v>0</v>
      </c>
      <c r="BL106" s="204" t="s">
        <v>130</v>
      </c>
      <c r="BM106" s="204" t="s">
        <v>163</v>
      </c>
    </row>
    <row r="107" spans="2:47" s="208" customFormat="1" ht="27" customHeight="1">
      <c r="B107" s="209"/>
      <c r="D107" s="287" t="s">
        <v>132</v>
      </c>
      <c r="F107" s="288" t="s">
        <v>164</v>
      </c>
      <c r="I107" s="316"/>
      <c r="L107" s="209"/>
      <c r="M107" s="289"/>
      <c r="T107" s="290"/>
      <c r="AT107" s="208" t="s">
        <v>132</v>
      </c>
      <c r="AU107" s="208" t="s">
        <v>82</v>
      </c>
    </row>
    <row r="108" spans="2:51" s="208" customFormat="1" ht="15.75" customHeight="1">
      <c r="B108" s="291"/>
      <c r="D108" s="292" t="s">
        <v>148</v>
      </c>
      <c r="E108" s="293"/>
      <c r="F108" s="294" t="s">
        <v>157</v>
      </c>
      <c r="H108" s="293"/>
      <c r="I108" s="316"/>
      <c r="L108" s="291"/>
      <c r="M108" s="295"/>
      <c r="T108" s="296"/>
      <c r="AT108" s="293" t="s">
        <v>148</v>
      </c>
      <c r="AU108" s="293" t="s">
        <v>82</v>
      </c>
      <c r="AV108" s="293" t="s">
        <v>22</v>
      </c>
      <c r="AW108" s="293" t="s">
        <v>99</v>
      </c>
      <c r="AX108" s="293" t="s">
        <v>73</v>
      </c>
      <c r="AY108" s="293" t="s">
        <v>123</v>
      </c>
    </row>
    <row r="109" spans="2:51" s="208" customFormat="1" ht="15.75" customHeight="1">
      <c r="B109" s="297"/>
      <c r="D109" s="292" t="s">
        <v>148</v>
      </c>
      <c r="E109" s="298"/>
      <c r="F109" s="299" t="s">
        <v>165</v>
      </c>
      <c r="H109" s="300">
        <v>668</v>
      </c>
      <c r="I109" s="316"/>
      <c r="L109" s="297"/>
      <c r="M109" s="301"/>
      <c r="T109" s="302"/>
      <c r="AT109" s="298" t="s">
        <v>148</v>
      </c>
      <c r="AU109" s="298" t="s">
        <v>82</v>
      </c>
      <c r="AV109" s="298" t="s">
        <v>82</v>
      </c>
      <c r="AW109" s="298" t="s">
        <v>99</v>
      </c>
      <c r="AX109" s="298" t="s">
        <v>22</v>
      </c>
      <c r="AY109" s="298" t="s">
        <v>123</v>
      </c>
    </row>
    <row r="110" spans="2:65" s="208" customFormat="1" ht="15.75" customHeight="1">
      <c r="B110" s="209"/>
      <c r="C110" s="276" t="s">
        <v>166</v>
      </c>
      <c r="D110" s="276" t="s">
        <v>125</v>
      </c>
      <c r="E110" s="277" t="s">
        <v>167</v>
      </c>
      <c r="F110" s="278" t="s">
        <v>168</v>
      </c>
      <c r="G110" s="279" t="s">
        <v>154</v>
      </c>
      <c r="H110" s="280">
        <v>334</v>
      </c>
      <c r="I110" s="315"/>
      <c r="J110" s="281">
        <f>ROUND($I$110*$H$110,2)</f>
        <v>0</v>
      </c>
      <c r="K110" s="278" t="s">
        <v>129</v>
      </c>
      <c r="L110" s="209"/>
      <c r="M110" s="282"/>
      <c r="N110" s="283" t="s">
        <v>44</v>
      </c>
      <c r="Q110" s="284">
        <v>0</v>
      </c>
      <c r="R110" s="284">
        <f>$Q$110*$H$110</f>
        <v>0</v>
      </c>
      <c r="S110" s="284">
        <v>0</v>
      </c>
      <c r="T110" s="285">
        <f>$S$110*$H$110</f>
        <v>0</v>
      </c>
      <c r="AR110" s="204" t="s">
        <v>130</v>
      </c>
      <c r="AT110" s="204" t="s">
        <v>125</v>
      </c>
      <c r="AU110" s="204" t="s">
        <v>82</v>
      </c>
      <c r="AY110" s="208" t="s">
        <v>123</v>
      </c>
      <c r="BE110" s="286">
        <f>IF($N$110="základní",$J$110,0)</f>
        <v>0</v>
      </c>
      <c r="BF110" s="286">
        <f>IF($N$110="snížená",$J$110,0)</f>
        <v>0</v>
      </c>
      <c r="BG110" s="286">
        <f>IF($N$110="zákl. přenesená",$J$110,0)</f>
        <v>0</v>
      </c>
      <c r="BH110" s="286">
        <f>IF($N$110="sníž. přenesená",$J$110,0)</f>
        <v>0</v>
      </c>
      <c r="BI110" s="286">
        <f>IF($N$110="nulová",$J$110,0)</f>
        <v>0</v>
      </c>
      <c r="BJ110" s="204" t="s">
        <v>22</v>
      </c>
      <c r="BK110" s="286">
        <f>ROUND($I$110*$H$110,2)</f>
        <v>0</v>
      </c>
      <c r="BL110" s="204" t="s">
        <v>130</v>
      </c>
      <c r="BM110" s="204" t="s">
        <v>169</v>
      </c>
    </row>
    <row r="111" spans="2:47" s="208" customFormat="1" ht="27" customHeight="1">
      <c r="B111" s="209"/>
      <c r="D111" s="287" t="s">
        <v>132</v>
      </c>
      <c r="F111" s="288" t="s">
        <v>170</v>
      </c>
      <c r="I111" s="316"/>
      <c r="L111" s="209"/>
      <c r="M111" s="289"/>
      <c r="T111" s="290"/>
      <c r="AT111" s="208" t="s">
        <v>132</v>
      </c>
      <c r="AU111" s="208" t="s">
        <v>82</v>
      </c>
    </row>
    <row r="112" spans="2:51" s="208" customFormat="1" ht="15.75" customHeight="1">
      <c r="B112" s="297"/>
      <c r="D112" s="292" t="s">
        <v>148</v>
      </c>
      <c r="F112" s="299" t="s">
        <v>171</v>
      </c>
      <c r="H112" s="300">
        <v>334</v>
      </c>
      <c r="I112" s="316"/>
      <c r="L112" s="297"/>
      <c r="M112" s="301"/>
      <c r="T112" s="302"/>
      <c r="AT112" s="298" t="s">
        <v>148</v>
      </c>
      <c r="AU112" s="298" t="s">
        <v>82</v>
      </c>
      <c r="AV112" s="298" t="s">
        <v>82</v>
      </c>
      <c r="AW112" s="298" t="s">
        <v>73</v>
      </c>
      <c r="AX112" s="298" t="s">
        <v>22</v>
      </c>
      <c r="AY112" s="298" t="s">
        <v>123</v>
      </c>
    </row>
    <row r="113" spans="2:65" s="208" customFormat="1" ht="15.75" customHeight="1">
      <c r="B113" s="209"/>
      <c r="C113" s="276" t="s">
        <v>172</v>
      </c>
      <c r="D113" s="276" t="s">
        <v>125</v>
      </c>
      <c r="E113" s="277" t="s">
        <v>173</v>
      </c>
      <c r="F113" s="278" t="s">
        <v>174</v>
      </c>
      <c r="G113" s="279" t="s">
        <v>136</v>
      </c>
      <c r="H113" s="280">
        <v>3</v>
      </c>
      <c r="I113" s="315"/>
      <c r="J113" s="281">
        <f>ROUND($I$113*$H$113,2)</f>
        <v>0</v>
      </c>
      <c r="K113" s="278" t="s">
        <v>129</v>
      </c>
      <c r="L113" s="209"/>
      <c r="M113" s="282"/>
      <c r="N113" s="283" t="s">
        <v>44</v>
      </c>
      <c r="Q113" s="284">
        <v>0</v>
      </c>
      <c r="R113" s="284">
        <f>$Q$113*$H$113</f>
        <v>0</v>
      </c>
      <c r="S113" s="284">
        <v>0</v>
      </c>
      <c r="T113" s="285">
        <f>$S$113*$H$113</f>
        <v>0</v>
      </c>
      <c r="AR113" s="204" t="s">
        <v>130</v>
      </c>
      <c r="AT113" s="204" t="s">
        <v>125</v>
      </c>
      <c r="AU113" s="204" t="s">
        <v>82</v>
      </c>
      <c r="AY113" s="208" t="s">
        <v>123</v>
      </c>
      <c r="BE113" s="286">
        <f>IF($N$113="základní",$J$113,0)</f>
        <v>0</v>
      </c>
      <c r="BF113" s="286">
        <f>IF($N$113="snížená",$J$113,0)</f>
        <v>0</v>
      </c>
      <c r="BG113" s="286">
        <f>IF($N$113="zákl. přenesená",$J$113,0)</f>
        <v>0</v>
      </c>
      <c r="BH113" s="286">
        <f>IF($N$113="sníž. přenesená",$J$113,0)</f>
        <v>0</v>
      </c>
      <c r="BI113" s="286">
        <f>IF($N$113="nulová",$J$113,0)</f>
        <v>0</v>
      </c>
      <c r="BJ113" s="204" t="s">
        <v>22</v>
      </c>
      <c r="BK113" s="286">
        <f>ROUND($I$113*$H$113,2)</f>
        <v>0</v>
      </c>
      <c r="BL113" s="204" t="s">
        <v>130</v>
      </c>
      <c r="BM113" s="204" t="s">
        <v>175</v>
      </c>
    </row>
    <row r="114" spans="2:47" s="208" customFormat="1" ht="27" customHeight="1">
      <c r="B114" s="209"/>
      <c r="D114" s="287" t="s">
        <v>132</v>
      </c>
      <c r="F114" s="288" t="s">
        <v>176</v>
      </c>
      <c r="I114" s="316"/>
      <c r="L114" s="209"/>
      <c r="M114" s="289"/>
      <c r="T114" s="290"/>
      <c r="AT114" s="208" t="s">
        <v>132</v>
      </c>
      <c r="AU114" s="208" t="s">
        <v>82</v>
      </c>
    </row>
    <row r="115" spans="2:65" s="208" customFormat="1" ht="15.75" customHeight="1">
      <c r="B115" s="209"/>
      <c r="C115" s="276" t="s">
        <v>177</v>
      </c>
      <c r="D115" s="276" t="s">
        <v>125</v>
      </c>
      <c r="E115" s="277" t="s">
        <v>178</v>
      </c>
      <c r="F115" s="278" t="s">
        <v>179</v>
      </c>
      <c r="G115" s="279" t="s">
        <v>136</v>
      </c>
      <c r="H115" s="280">
        <v>3</v>
      </c>
      <c r="I115" s="315"/>
      <c r="J115" s="281">
        <f>ROUND($I$115*$H$115,2)</f>
        <v>0</v>
      </c>
      <c r="K115" s="278" t="s">
        <v>129</v>
      </c>
      <c r="L115" s="209"/>
      <c r="M115" s="282"/>
      <c r="N115" s="283" t="s">
        <v>44</v>
      </c>
      <c r="Q115" s="284">
        <v>0</v>
      </c>
      <c r="R115" s="284">
        <f>$Q$115*$H$115</f>
        <v>0</v>
      </c>
      <c r="S115" s="284">
        <v>0</v>
      </c>
      <c r="T115" s="285">
        <f>$S$115*$H$115</f>
        <v>0</v>
      </c>
      <c r="AR115" s="204" t="s">
        <v>130</v>
      </c>
      <c r="AT115" s="204" t="s">
        <v>125</v>
      </c>
      <c r="AU115" s="204" t="s">
        <v>82</v>
      </c>
      <c r="AY115" s="208" t="s">
        <v>123</v>
      </c>
      <c r="BE115" s="286">
        <f>IF($N$115="základní",$J$115,0)</f>
        <v>0</v>
      </c>
      <c r="BF115" s="286">
        <f>IF($N$115="snížená",$J$115,0)</f>
        <v>0</v>
      </c>
      <c r="BG115" s="286">
        <f>IF($N$115="zákl. přenesená",$J$115,0)</f>
        <v>0</v>
      </c>
      <c r="BH115" s="286">
        <f>IF($N$115="sníž. přenesená",$J$115,0)</f>
        <v>0</v>
      </c>
      <c r="BI115" s="286">
        <f>IF($N$115="nulová",$J$115,0)</f>
        <v>0</v>
      </c>
      <c r="BJ115" s="204" t="s">
        <v>22</v>
      </c>
      <c r="BK115" s="286">
        <f>ROUND($I$115*$H$115,2)</f>
        <v>0</v>
      </c>
      <c r="BL115" s="204" t="s">
        <v>130</v>
      </c>
      <c r="BM115" s="204" t="s">
        <v>180</v>
      </c>
    </row>
    <row r="116" spans="2:47" s="208" customFormat="1" ht="27" customHeight="1">
      <c r="B116" s="209"/>
      <c r="D116" s="287" t="s">
        <v>132</v>
      </c>
      <c r="F116" s="288" t="s">
        <v>181</v>
      </c>
      <c r="I116" s="316"/>
      <c r="L116" s="209"/>
      <c r="M116" s="289"/>
      <c r="T116" s="290"/>
      <c r="AT116" s="208" t="s">
        <v>132</v>
      </c>
      <c r="AU116" s="208" t="s">
        <v>82</v>
      </c>
    </row>
    <row r="117" spans="2:65" s="208" customFormat="1" ht="15.75" customHeight="1">
      <c r="B117" s="209"/>
      <c r="C117" s="276" t="s">
        <v>27</v>
      </c>
      <c r="D117" s="276" t="s">
        <v>125</v>
      </c>
      <c r="E117" s="277" t="s">
        <v>182</v>
      </c>
      <c r="F117" s="278" t="s">
        <v>183</v>
      </c>
      <c r="G117" s="279" t="s">
        <v>136</v>
      </c>
      <c r="H117" s="280">
        <v>3</v>
      </c>
      <c r="I117" s="315"/>
      <c r="J117" s="281">
        <f>ROUND($I$117*$H$117,2)</f>
        <v>0</v>
      </c>
      <c r="K117" s="278" t="s">
        <v>129</v>
      </c>
      <c r="L117" s="209"/>
      <c r="M117" s="282"/>
      <c r="N117" s="283" t="s">
        <v>44</v>
      </c>
      <c r="Q117" s="284">
        <v>0</v>
      </c>
      <c r="R117" s="284">
        <f>$Q$117*$H$117</f>
        <v>0</v>
      </c>
      <c r="S117" s="284">
        <v>0</v>
      </c>
      <c r="T117" s="285">
        <f>$S$117*$H$117</f>
        <v>0</v>
      </c>
      <c r="AR117" s="204" t="s">
        <v>130</v>
      </c>
      <c r="AT117" s="204" t="s">
        <v>125</v>
      </c>
      <c r="AU117" s="204" t="s">
        <v>82</v>
      </c>
      <c r="AY117" s="208" t="s">
        <v>123</v>
      </c>
      <c r="BE117" s="286">
        <f>IF($N$117="základní",$J$117,0)</f>
        <v>0</v>
      </c>
      <c r="BF117" s="286">
        <f>IF($N$117="snížená",$J$117,0)</f>
        <v>0</v>
      </c>
      <c r="BG117" s="286">
        <f>IF($N$117="zákl. přenesená",$J$117,0)</f>
        <v>0</v>
      </c>
      <c r="BH117" s="286">
        <f>IF($N$117="sníž. přenesená",$J$117,0)</f>
        <v>0</v>
      </c>
      <c r="BI117" s="286">
        <f>IF($N$117="nulová",$J$117,0)</f>
        <v>0</v>
      </c>
      <c r="BJ117" s="204" t="s">
        <v>22</v>
      </c>
      <c r="BK117" s="286">
        <f>ROUND($I$117*$H$117,2)</f>
        <v>0</v>
      </c>
      <c r="BL117" s="204" t="s">
        <v>130</v>
      </c>
      <c r="BM117" s="204" t="s">
        <v>184</v>
      </c>
    </row>
    <row r="118" spans="2:47" s="208" customFormat="1" ht="27" customHeight="1">
      <c r="B118" s="209"/>
      <c r="D118" s="287" t="s">
        <v>132</v>
      </c>
      <c r="F118" s="288" t="s">
        <v>185</v>
      </c>
      <c r="I118" s="316"/>
      <c r="L118" s="209"/>
      <c r="M118" s="289"/>
      <c r="T118" s="290"/>
      <c r="AT118" s="208" t="s">
        <v>132</v>
      </c>
      <c r="AU118" s="208" t="s">
        <v>82</v>
      </c>
    </row>
    <row r="119" spans="2:65" s="208" customFormat="1" ht="15.75" customHeight="1">
      <c r="B119" s="209"/>
      <c r="C119" s="276" t="s">
        <v>186</v>
      </c>
      <c r="D119" s="276" t="s">
        <v>125</v>
      </c>
      <c r="E119" s="277" t="s">
        <v>187</v>
      </c>
      <c r="F119" s="278" t="s">
        <v>188</v>
      </c>
      <c r="G119" s="279" t="s">
        <v>128</v>
      </c>
      <c r="H119" s="280">
        <v>150</v>
      </c>
      <c r="I119" s="315"/>
      <c r="J119" s="281">
        <f>ROUND($I$119*$H$119,2)</f>
        <v>0</v>
      </c>
      <c r="K119" s="278" t="s">
        <v>129</v>
      </c>
      <c r="L119" s="209"/>
      <c r="M119" s="282"/>
      <c r="N119" s="283" t="s">
        <v>44</v>
      </c>
      <c r="Q119" s="284">
        <v>0</v>
      </c>
      <c r="R119" s="284">
        <f>$Q$119*$H$119</f>
        <v>0</v>
      </c>
      <c r="S119" s="284">
        <v>0</v>
      </c>
      <c r="T119" s="285">
        <f>$S$119*$H$119</f>
        <v>0</v>
      </c>
      <c r="AR119" s="204" t="s">
        <v>130</v>
      </c>
      <c r="AT119" s="204" t="s">
        <v>125</v>
      </c>
      <c r="AU119" s="204" t="s">
        <v>82</v>
      </c>
      <c r="AY119" s="208" t="s">
        <v>123</v>
      </c>
      <c r="BE119" s="286">
        <f>IF($N$119="základní",$J$119,0)</f>
        <v>0</v>
      </c>
      <c r="BF119" s="286">
        <f>IF($N$119="snížená",$J$119,0)</f>
        <v>0</v>
      </c>
      <c r="BG119" s="286">
        <f>IF($N$119="zákl. přenesená",$J$119,0)</f>
        <v>0</v>
      </c>
      <c r="BH119" s="286">
        <f>IF($N$119="sníž. přenesená",$J$119,0)</f>
        <v>0</v>
      </c>
      <c r="BI119" s="286">
        <f>IF($N$119="nulová",$J$119,0)</f>
        <v>0</v>
      </c>
      <c r="BJ119" s="204" t="s">
        <v>22</v>
      </c>
      <c r="BK119" s="286">
        <f>ROUND($I$119*$H$119,2)</f>
        <v>0</v>
      </c>
      <c r="BL119" s="204" t="s">
        <v>130</v>
      </c>
      <c r="BM119" s="204" t="s">
        <v>189</v>
      </c>
    </row>
    <row r="120" spans="2:47" s="208" customFormat="1" ht="16.5" customHeight="1">
      <c r="B120" s="209"/>
      <c r="D120" s="287" t="s">
        <v>132</v>
      </c>
      <c r="F120" s="288" t="s">
        <v>190</v>
      </c>
      <c r="I120" s="316"/>
      <c r="L120" s="209"/>
      <c r="M120" s="289"/>
      <c r="T120" s="290"/>
      <c r="AT120" s="208" t="s">
        <v>132</v>
      </c>
      <c r="AU120" s="208" t="s">
        <v>82</v>
      </c>
    </row>
    <row r="121" spans="2:65" s="208" customFormat="1" ht="15.75" customHeight="1">
      <c r="B121" s="209"/>
      <c r="C121" s="276" t="s">
        <v>191</v>
      </c>
      <c r="D121" s="276" t="s">
        <v>125</v>
      </c>
      <c r="E121" s="277" t="s">
        <v>192</v>
      </c>
      <c r="F121" s="278" t="s">
        <v>193</v>
      </c>
      <c r="G121" s="279" t="s">
        <v>154</v>
      </c>
      <c r="H121" s="280">
        <v>668</v>
      </c>
      <c r="I121" s="315"/>
      <c r="J121" s="281">
        <f>ROUND($I$121*$H$121,2)</f>
        <v>0</v>
      </c>
      <c r="K121" s="278" t="s">
        <v>129</v>
      </c>
      <c r="L121" s="209"/>
      <c r="M121" s="282"/>
      <c r="N121" s="283" t="s">
        <v>44</v>
      </c>
      <c r="Q121" s="284">
        <v>0</v>
      </c>
      <c r="R121" s="284">
        <f>$Q$121*$H$121</f>
        <v>0</v>
      </c>
      <c r="S121" s="284">
        <v>0</v>
      </c>
      <c r="T121" s="285">
        <f>$S$121*$H$121</f>
        <v>0</v>
      </c>
      <c r="AR121" s="204" t="s">
        <v>130</v>
      </c>
      <c r="AT121" s="204" t="s">
        <v>125</v>
      </c>
      <c r="AU121" s="204" t="s">
        <v>82</v>
      </c>
      <c r="AY121" s="208" t="s">
        <v>123</v>
      </c>
      <c r="BE121" s="286">
        <f>IF($N$121="základní",$J$121,0)</f>
        <v>0</v>
      </c>
      <c r="BF121" s="286">
        <f>IF($N$121="snížená",$J$121,0)</f>
        <v>0</v>
      </c>
      <c r="BG121" s="286">
        <f>IF($N$121="zákl. přenesená",$J$121,0)</f>
        <v>0</v>
      </c>
      <c r="BH121" s="286">
        <f>IF($N$121="sníž. přenesená",$J$121,0)</f>
        <v>0</v>
      </c>
      <c r="BI121" s="286">
        <f>IF($N$121="nulová",$J$121,0)</f>
        <v>0</v>
      </c>
      <c r="BJ121" s="204" t="s">
        <v>22</v>
      </c>
      <c r="BK121" s="286">
        <f>ROUND($I$121*$H$121,2)</f>
        <v>0</v>
      </c>
      <c r="BL121" s="204" t="s">
        <v>130</v>
      </c>
      <c r="BM121" s="204" t="s">
        <v>194</v>
      </c>
    </row>
    <row r="122" spans="2:47" s="208" customFormat="1" ht="27" customHeight="1">
      <c r="B122" s="209"/>
      <c r="D122" s="287" t="s">
        <v>132</v>
      </c>
      <c r="F122" s="288" t="s">
        <v>195</v>
      </c>
      <c r="I122" s="316"/>
      <c r="L122" s="209"/>
      <c r="M122" s="289"/>
      <c r="T122" s="290"/>
      <c r="AT122" s="208" t="s">
        <v>132</v>
      </c>
      <c r="AU122" s="208" t="s">
        <v>82</v>
      </c>
    </row>
    <row r="123" spans="2:51" s="208" customFormat="1" ht="15.75" customHeight="1">
      <c r="B123" s="297"/>
      <c r="D123" s="292" t="s">
        <v>148</v>
      </c>
      <c r="E123" s="298"/>
      <c r="F123" s="299" t="s">
        <v>196</v>
      </c>
      <c r="H123" s="300">
        <v>668</v>
      </c>
      <c r="I123" s="316"/>
      <c r="L123" s="297"/>
      <c r="M123" s="301"/>
      <c r="T123" s="302"/>
      <c r="AT123" s="298" t="s">
        <v>148</v>
      </c>
      <c r="AU123" s="298" t="s">
        <v>82</v>
      </c>
      <c r="AV123" s="298" t="s">
        <v>82</v>
      </c>
      <c r="AW123" s="298" t="s">
        <v>99</v>
      </c>
      <c r="AX123" s="298" t="s">
        <v>73</v>
      </c>
      <c r="AY123" s="298" t="s">
        <v>123</v>
      </c>
    </row>
    <row r="124" spans="2:65" s="208" customFormat="1" ht="15.75" customHeight="1">
      <c r="B124" s="209"/>
      <c r="C124" s="276" t="s">
        <v>197</v>
      </c>
      <c r="D124" s="276" t="s">
        <v>125</v>
      </c>
      <c r="E124" s="277" t="s">
        <v>198</v>
      </c>
      <c r="F124" s="278" t="s">
        <v>199</v>
      </c>
      <c r="G124" s="279" t="s">
        <v>154</v>
      </c>
      <c r="H124" s="280">
        <v>156.7</v>
      </c>
      <c r="I124" s="315"/>
      <c r="J124" s="281">
        <f>ROUND($I$124*$H$124,2)</f>
        <v>0</v>
      </c>
      <c r="K124" s="278" t="s">
        <v>129</v>
      </c>
      <c r="L124" s="209"/>
      <c r="M124" s="282"/>
      <c r="N124" s="283" t="s">
        <v>44</v>
      </c>
      <c r="Q124" s="284">
        <v>0</v>
      </c>
      <c r="R124" s="284">
        <f>$Q$124*$H$124</f>
        <v>0</v>
      </c>
      <c r="S124" s="284">
        <v>0</v>
      </c>
      <c r="T124" s="285">
        <f>$S$124*$H$124</f>
        <v>0</v>
      </c>
      <c r="AR124" s="204" t="s">
        <v>130</v>
      </c>
      <c r="AT124" s="204" t="s">
        <v>125</v>
      </c>
      <c r="AU124" s="204" t="s">
        <v>82</v>
      </c>
      <c r="AY124" s="208" t="s">
        <v>123</v>
      </c>
      <c r="BE124" s="286">
        <f>IF($N$124="základní",$J$124,0)</f>
        <v>0</v>
      </c>
      <c r="BF124" s="286">
        <f>IF($N$124="snížená",$J$124,0)</f>
        <v>0</v>
      </c>
      <c r="BG124" s="286">
        <f>IF($N$124="zákl. přenesená",$J$124,0)</f>
        <v>0</v>
      </c>
      <c r="BH124" s="286">
        <f>IF($N$124="sníž. přenesená",$J$124,0)</f>
        <v>0</v>
      </c>
      <c r="BI124" s="286">
        <f>IF($N$124="nulová",$J$124,0)</f>
        <v>0</v>
      </c>
      <c r="BJ124" s="204" t="s">
        <v>22</v>
      </c>
      <c r="BK124" s="286">
        <f>ROUND($I$124*$H$124,2)</f>
        <v>0</v>
      </c>
      <c r="BL124" s="204" t="s">
        <v>130</v>
      </c>
      <c r="BM124" s="204" t="s">
        <v>200</v>
      </c>
    </row>
    <row r="125" spans="2:47" s="208" customFormat="1" ht="16.5" customHeight="1">
      <c r="B125" s="209"/>
      <c r="D125" s="287" t="s">
        <v>132</v>
      </c>
      <c r="F125" s="288" t="s">
        <v>201</v>
      </c>
      <c r="I125" s="316"/>
      <c r="L125" s="209"/>
      <c r="M125" s="289"/>
      <c r="T125" s="290"/>
      <c r="AT125" s="208" t="s">
        <v>132</v>
      </c>
      <c r="AU125" s="208" t="s">
        <v>82</v>
      </c>
    </row>
    <row r="126" spans="2:51" s="208" customFormat="1" ht="15.75" customHeight="1">
      <c r="B126" s="291"/>
      <c r="D126" s="292" t="s">
        <v>148</v>
      </c>
      <c r="E126" s="293"/>
      <c r="F126" s="294" t="s">
        <v>202</v>
      </c>
      <c r="H126" s="293"/>
      <c r="I126" s="316"/>
      <c r="L126" s="291"/>
      <c r="M126" s="295"/>
      <c r="T126" s="296"/>
      <c r="AT126" s="293" t="s">
        <v>148</v>
      </c>
      <c r="AU126" s="293" t="s">
        <v>82</v>
      </c>
      <c r="AV126" s="293" t="s">
        <v>22</v>
      </c>
      <c r="AW126" s="293" t="s">
        <v>99</v>
      </c>
      <c r="AX126" s="293" t="s">
        <v>73</v>
      </c>
      <c r="AY126" s="293" t="s">
        <v>123</v>
      </c>
    </row>
    <row r="127" spans="2:51" s="208" customFormat="1" ht="15.75" customHeight="1">
      <c r="B127" s="297"/>
      <c r="D127" s="292" t="s">
        <v>148</v>
      </c>
      <c r="E127" s="298"/>
      <c r="F127" s="299" t="s">
        <v>203</v>
      </c>
      <c r="H127" s="300">
        <v>156.7</v>
      </c>
      <c r="I127" s="316"/>
      <c r="L127" s="297"/>
      <c r="M127" s="301"/>
      <c r="T127" s="302"/>
      <c r="AT127" s="298" t="s">
        <v>148</v>
      </c>
      <c r="AU127" s="298" t="s">
        <v>82</v>
      </c>
      <c r="AV127" s="298" t="s">
        <v>82</v>
      </c>
      <c r="AW127" s="298" t="s">
        <v>99</v>
      </c>
      <c r="AX127" s="298" t="s">
        <v>22</v>
      </c>
      <c r="AY127" s="298" t="s">
        <v>123</v>
      </c>
    </row>
    <row r="128" spans="2:65" s="208" customFormat="1" ht="15.75" customHeight="1">
      <c r="B128" s="209"/>
      <c r="C128" s="276" t="s">
        <v>204</v>
      </c>
      <c r="D128" s="276" t="s">
        <v>125</v>
      </c>
      <c r="E128" s="277" t="s">
        <v>205</v>
      </c>
      <c r="F128" s="278" t="s">
        <v>206</v>
      </c>
      <c r="G128" s="279" t="s">
        <v>207</v>
      </c>
      <c r="H128" s="280">
        <v>1135.6</v>
      </c>
      <c r="I128" s="315"/>
      <c r="J128" s="281">
        <f>ROUND($I$128*$H$128,2)</f>
        <v>0</v>
      </c>
      <c r="K128" s="278"/>
      <c r="L128" s="209"/>
      <c r="M128" s="282"/>
      <c r="N128" s="283" t="s">
        <v>44</v>
      </c>
      <c r="Q128" s="284">
        <v>0</v>
      </c>
      <c r="R128" s="284">
        <f>$Q$128*$H$128</f>
        <v>0</v>
      </c>
      <c r="S128" s="284">
        <v>0</v>
      </c>
      <c r="T128" s="285">
        <f>$S$128*$H$128</f>
        <v>0</v>
      </c>
      <c r="AR128" s="204" t="s">
        <v>130</v>
      </c>
      <c r="AT128" s="204" t="s">
        <v>125</v>
      </c>
      <c r="AU128" s="204" t="s">
        <v>82</v>
      </c>
      <c r="AY128" s="208" t="s">
        <v>123</v>
      </c>
      <c r="BE128" s="286">
        <f>IF($N$128="základní",$J$128,0)</f>
        <v>0</v>
      </c>
      <c r="BF128" s="286">
        <f>IF($N$128="snížená",$J$128,0)</f>
        <v>0</v>
      </c>
      <c r="BG128" s="286">
        <f>IF($N$128="zákl. přenesená",$J$128,0)</f>
        <v>0</v>
      </c>
      <c r="BH128" s="286">
        <f>IF($N$128="sníž. přenesená",$J$128,0)</f>
        <v>0</v>
      </c>
      <c r="BI128" s="286">
        <f>IF($N$128="nulová",$J$128,0)</f>
        <v>0</v>
      </c>
      <c r="BJ128" s="204" t="s">
        <v>22</v>
      </c>
      <c r="BK128" s="286">
        <f>ROUND($I$128*$H$128,2)</f>
        <v>0</v>
      </c>
      <c r="BL128" s="204" t="s">
        <v>130</v>
      </c>
      <c r="BM128" s="204" t="s">
        <v>208</v>
      </c>
    </row>
    <row r="129" spans="2:47" s="208" customFormat="1" ht="16.5" customHeight="1">
      <c r="B129" s="209"/>
      <c r="D129" s="287" t="s">
        <v>132</v>
      </c>
      <c r="F129" s="288" t="s">
        <v>206</v>
      </c>
      <c r="I129" s="316"/>
      <c r="L129" s="209"/>
      <c r="M129" s="289"/>
      <c r="T129" s="290"/>
      <c r="AT129" s="208" t="s">
        <v>132</v>
      </c>
      <c r="AU129" s="208" t="s">
        <v>82</v>
      </c>
    </row>
    <row r="130" spans="2:51" s="208" customFormat="1" ht="15.75" customHeight="1">
      <c r="B130" s="297"/>
      <c r="D130" s="292" t="s">
        <v>148</v>
      </c>
      <c r="F130" s="299" t="s">
        <v>209</v>
      </c>
      <c r="H130" s="300">
        <v>1135.6</v>
      </c>
      <c r="I130" s="316"/>
      <c r="L130" s="297"/>
      <c r="M130" s="301"/>
      <c r="T130" s="302"/>
      <c r="AT130" s="298" t="s">
        <v>148</v>
      </c>
      <c r="AU130" s="298" t="s">
        <v>82</v>
      </c>
      <c r="AV130" s="298" t="s">
        <v>82</v>
      </c>
      <c r="AW130" s="298" t="s">
        <v>73</v>
      </c>
      <c r="AX130" s="298" t="s">
        <v>22</v>
      </c>
      <c r="AY130" s="298" t="s">
        <v>123</v>
      </c>
    </row>
    <row r="131" spans="2:65" s="208" customFormat="1" ht="15.75" customHeight="1">
      <c r="B131" s="209"/>
      <c r="C131" s="276" t="s">
        <v>9</v>
      </c>
      <c r="D131" s="276" t="s">
        <v>125</v>
      </c>
      <c r="E131" s="277" t="s">
        <v>210</v>
      </c>
      <c r="F131" s="278" t="s">
        <v>211</v>
      </c>
      <c r="G131" s="279" t="s">
        <v>128</v>
      </c>
      <c r="H131" s="280">
        <v>398</v>
      </c>
      <c r="I131" s="315"/>
      <c r="J131" s="281">
        <f>ROUND($I$131*$H$131,2)</f>
        <v>0</v>
      </c>
      <c r="K131" s="278" t="s">
        <v>129</v>
      </c>
      <c r="L131" s="209"/>
      <c r="M131" s="282"/>
      <c r="N131" s="283" t="s">
        <v>44</v>
      </c>
      <c r="Q131" s="284">
        <v>0</v>
      </c>
      <c r="R131" s="284">
        <f>$Q$131*$H$131</f>
        <v>0</v>
      </c>
      <c r="S131" s="284">
        <v>0</v>
      </c>
      <c r="T131" s="285">
        <f>$S$131*$H$131</f>
        <v>0</v>
      </c>
      <c r="AR131" s="204" t="s">
        <v>130</v>
      </c>
      <c r="AT131" s="204" t="s">
        <v>125</v>
      </c>
      <c r="AU131" s="204" t="s">
        <v>82</v>
      </c>
      <c r="AY131" s="208" t="s">
        <v>123</v>
      </c>
      <c r="BE131" s="286">
        <f>IF($N$131="základní",$J$131,0)</f>
        <v>0</v>
      </c>
      <c r="BF131" s="286">
        <f>IF($N$131="snížená",$J$131,0)</f>
        <v>0</v>
      </c>
      <c r="BG131" s="286">
        <f>IF($N$131="zákl. přenesená",$J$131,0)</f>
        <v>0</v>
      </c>
      <c r="BH131" s="286">
        <f>IF($N$131="sníž. přenesená",$J$131,0)</f>
        <v>0</v>
      </c>
      <c r="BI131" s="286">
        <f>IF($N$131="nulová",$J$131,0)</f>
        <v>0</v>
      </c>
      <c r="BJ131" s="204" t="s">
        <v>22</v>
      </c>
      <c r="BK131" s="286">
        <f>ROUND($I$131*$H$131,2)</f>
        <v>0</v>
      </c>
      <c r="BL131" s="204" t="s">
        <v>130</v>
      </c>
      <c r="BM131" s="204" t="s">
        <v>212</v>
      </c>
    </row>
    <row r="132" spans="2:47" s="208" customFormat="1" ht="16.5" customHeight="1">
      <c r="B132" s="209"/>
      <c r="D132" s="287" t="s">
        <v>132</v>
      </c>
      <c r="F132" s="288" t="s">
        <v>213</v>
      </c>
      <c r="I132" s="316"/>
      <c r="L132" s="209"/>
      <c r="M132" s="289"/>
      <c r="T132" s="290"/>
      <c r="AT132" s="208" t="s">
        <v>132</v>
      </c>
      <c r="AU132" s="208" t="s">
        <v>82</v>
      </c>
    </row>
    <row r="133" spans="2:51" s="208" customFormat="1" ht="15.75" customHeight="1">
      <c r="B133" s="291"/>
      <c r="D133" s="292" t="s">
        <v>148</v>
      </c>
      <c r="E133" s="293"/>
      <c r="F133" s="294" t="s">
        <v>149</v>
      </c>
      <c r="H133" s="293"/>
      <c r="I133" s="316"/>
      <c r="L133" s="291"/>
      <c r="M133" s="295"/>
      <c r="T133" s="296"/>
      <c r="AT133" s="293" t="s">
        <v>148</v>
      </c>
      <c r="AU133" s="293" t="s">
        <v>82</v>
      </c>
      <c r="AV133" s="293" t="s">
        <v>22</v>
      </c>
      <c r="AW133" s="293" t="s">
        <v>99</v>
      </c>
      <c r="AX133" s="293" t="s">
        <v>73</v>
      </c>
      <c r="AY133" s="293" t="s">
        <v>123</v>
      </c>
    </row>
    <row r="134" spans="2:51" s="208" customFormat="1" ht="15.75" customHeight="1">
      <c r="B134" s="297"/>
      <c r="D134" s="292" t="s">
        <v>148</v>
      </c>
      <c r="E134" s="298"/>
      <c r="F134" s="299" t="s">
        <v>214</v>
      </c>
      <c r="H134" s="300">
        <v>398</v>
      </c>
      <c r="I134" s="316"/>
      <c r="L134" s="297"/>
      <c r="M134" s="301"/>
      <c r="T134" s="302"/>
      <c r="AT134" s="298" t="s">
        <v>148</v>
      </c>
      <c r="AU134" s="298" t="s">
        <v>82</v>
      </c>
      <c r="AV134" s="298" t="s">
        <v>82</v>
      </c>
      <c r="AW134" s="298" t="s">
        <v>99</v>
      </c>
      <c r="AX134" s="298" t="s">
        <v>22</v>
      </c>
      <c r="AY134" s="298" t="s">
        <v>123</v>
      </c>
    </row>
    <row r="135" spans="2:65" s="208" customFormat="1" ht="15.75" customHeight="1">
      <c r="B135" s="209"/>
      <c r="C135" s="276" t="s">
        <v>215</v>
      </c>
      <c r="D135" s="276" t="s">
        <v>125</v>
      </c>
      <c r="E135" s="277" t="s">
        <v>216</v>
      </c>
      <c r="F135" s="278" t="s">
        <v>217</v>
      </c>
      <c r="G135" s="279" t="s">
        <v>128</v>
      </c>
      <c r="H135" s="280">
        <v>398</v>
      </c>
      <c r="I135" s="315"/>
      <c r="J135" s="281">
        <f>ROUND($I$135*$H$135,2)</f>
        <v>0</v>
      </c>
      <c r="K135" s="278" t="s">
        <v>129</v>
      </c>
      <c r="L135" s="209"/>
      <c r="M135" s="282"/>
      <c r="N135" s="283" t="s">
        <v>44</v>
      </c>
      <c r="Q135" s="284">
        <v>0</v>
      </c>
      <c r="R135" s="284">
        <f>$Q$135*$H$135</f>
        <v>0</v>
      </c>
      <c r="S135" s="284">
        <v>0</v>
      </c>
      <c r="T135" s="285">
        <f>$S$135*$H$135</f>
        <v>0</v>
      </c>
      <c r="AR135" s="204" t="s">
        <v>130</v>
      </c>
      <c r="AT135" s="204" t="s">
        <v>125</v>
      </c>
      <c r="AU135" s="204" t="s">
        <v>82</v>
      </c>
      <c r="AY135" s="208" t="s">
        <v>123</v>
      </c>
      <c r="BE135" s="286">
        <f>IF($N$135="základní",$J$135,0)</f>
        <v>0</v>
      </c>
      <c r="BF135" s="286">
        <f>IF($N$135="snížená",$J$135,0)</f>
        <v>0</v>
      </c>
      <c r="BG135" s="286">
        <f>IF($N$135="zákl. přenesená",$J$135,0)</f>
        <v>0</v>
      </c>
      <c r="BH135" s="286">
        <f>IF($N$135="sníž. přenesená",$J$135,0)</f>
        <v>0</v>
      </c>
      <c r="BI135" s="286">
        <f>IF($N$135="nulová",$J$135,0)</f>
        <v>0</v>
      </c>
      <c r="BJ135" s="204" t="s">
        <v>22</v>
      </c>
      <c r="BK135" s="286">
        <f>ROUND($I$135*$H$135,2)</f>
        <v>0</v>
      </c>
      <c r="BL135" s="204" t="s">
        <v>130</v>
      </c>
      <c r="BM135" s="204" t="s">
        <v>218</v>
      </c>
    </row>
    <row r="136" spans="2:47" s="208" customFormat="1" ht="27" customHeight="1">
      <c r="B136" s="209"/>
      <c r="D136" s="287" t="s">
        <v>132</v>
      </c>
      <c r="F136" s="288" t="s">
        <v>219</v>
      </c>
      <c r="I136" s="316"/>
      <c r="L136" s="209"/>
      <c r="M136" s="289"/>
      <c r="T136" s="290"/>
      <c r="AT136" s="208" t="s">
        <v>132</v>
      </c>
      <c r="AU136" s="208" t="s">
        <v>82</v>
      </c>
    </row>
    <row r="137" spans="2:51" s="208" customFormat="1" ht="15.75" customHeight="1">
      <c r="B137" s="291"/>
      <c r="D137" s="292" t="s">
        <v>148</v>
      </c>
      <c r="E137" s="293"/>
      <c r="F137" s="294" t="s">
        <v>149</v>
      </c>
      <c r="H137" s="293"/>
      <c r="I137" s="316"/>
      <c r="L137" s="291"/>
      <c r="M137" s="295"/>
      <c r="T137" s="296"/>
      <c r="AT137" s="293" t="s">
        <v>148</v>
      </c>
      <c r="AU137" s="293" t="s">
        <v>82</v>
      </c>
      <c r="AV137" s="293" t="s">
        <v>22</v>
      </c>
      <c r="AW137" s="293" t="s">
        <v>99</v>
      </c>
      <c r="AX137" s="293" t="s">
        <v>73</v>
      </c>
      <c r="AY137" s="293" t="s">
        <v>123</v>
      </c>
    </row>
    <row r="138" spans="2:51" s="208" customFormat="1" ht="15.75" customHeight="1">
      <c r="B138" s="297"/>
      <c r="D138" s="292" t="s">
        <v>148</v>
      </c>
      <c r="E138" s="298"/>
      <c r="F138" s="299" t="s">
        <v>214</v>
      </c>
      <c r="H138" s="300">
        <v>398</v>
      </c>
      <c r="I138" s="316"/>
      <c r="L138" s="297"/>
      <c r="M138" s="301"/>
      <c r="T138" s="302"/>
      <c r="AT138" s="298" t="s">
        <v>148</v>
      </c>
      <c r="AU138" s="298" t="s">
        <v>82</v>
      </c>
      <c r="AV138" s="298" t="s">
        <v>82</v>
      </c>
      <c r="AW138" s="298" t="s">
        <v>99</v>
      </c>
      <c r="AX138" s="298" t="s">
        <v>22</v>
      </c>
      <c r="AY138" s="298" t="s">
        <v>123</v>
      </c>
    </row>
    <row r="139" spans="2:65" s="208" customFormat="1" ht="15.75" customHeight="1">
      <c r="B139" s="209"/>
      <c r="C139" s="303" t="s">
        <v>220</v>
      </c>
      <c r="D139" s="303" t="s">
        <v>221</v>
      </c>
      <c r="E139" s="304" t="s">
        <v>222</v>
      </c>
      <c r="F139" s="305" t="s">
        <v>223</v>
      </c>
      <c r="G139" s="306" t="s">
        <v>224</v>
      </c>
      <c r="H139" s="307">
        <v>12.537</v>
      </c>
      <c r="I139" s="317"/>
      <c r="J139" s="308">
        <f>ROUND($I$139*$H$139,2)</f>
        <v>0</v>
      </c>
      <c r="K139" s="305" t="s">
        <v>129</v>
      </c>
      <c r="L139" s="309"/>
      <c r="M139" s="310"/>
      <c r="N139" s="311" t="s">
        <v>44</v>
      </c>
      <c r="Q139" s="284">
        <v>0.001</v>
      </c>
      <c r="R139" s="284">
        <f>$Q$139*$H$139</f>
        <v>0.012537000000000001</v>
      </c>
      <c r="S139" s="284">
        <v>0</v>
      </c>
      <c r="T139" s="285">
        <f>$S$139*$H$139</f>
        <v>0</v>
      </c>
      <c r="AR139" s="204" t="s">
        <v>172</v>
      </c>
      <c r="AT139" s="204" t="s">
        <v>221</v>
      </c>
      <c r="AU139" s="204" t="s">
        <v>82</v>
      </c>
      <c r="AY139" s="208" t="s">
        <v>123</v>
      </c>
      <c r="BE139" s="286">
        <f>IF($N$139="základní",$J$139,0)</f>
        <v>0</v>
      </c>
      <c r="BF139" s="286">
        <f>IF($N$139="snížená",$J$139,0)</f>
        <v>0</v>
      </c>
      <c r="BG139" s="286">
        <f>IF($N$139="zákl. přenesená",$J$139,0)</f>
        <v>0</v>
      </c>
      <c r="BH139" s="286">
        <f>IF($N$139="sníž. přenesená",$J$139,0)</f>
        <v>0</v>
      </c>
      <c r="BI139" s="286">
        <f>IF($N$139="nulová",$J$139,0)</f>
        <v>0</v>
      </c>
      <c r="BJ139" s="204" t="s">
        <v>22</v>
      </c>
      <c r="BK139" s="286">
        <f>ROUND($I$139*$H$139,2)</f>
        <v>0</v>
      </c>
      <c r="BL139" s="204" t="s">
        <v>130</v>
      </c>
      <c r="BM139" s="204" t="s">
        <v>225</v>
      </c>
    </row>
    <row r="140" spans="2:47" s="208" customFormat="1" ht="16.5" customHeight="1">
      <c r="B140" s="209"/>
      <c r="D140" s="287" t="s">
        <v>132</v>
      </c>
      <c r="F140" s="288" t="s">
        <v>226</v>
      </c>
      <c r="I140" s="316"/>
      <c r="L140" s="209"/>
      <c r="M140" s="289"/>
      <c r="T140" s="290"/>
      <c r="AT140" s="208" t="s">
        <v>132</v>
      </c>
      <c r="AU140" s="208" t="s">
        <v>82</v>
      </c>
    </row>
    <row r="141" spans="2:51" s="208" customFormat="1" ht="15.75" customHeight="1">
      <c r="B141" s="297"/>
      <c r="D141" s="292" t="s">
        <v>148</v>
      </c>
      <c r="F141" s="299" t="s">
        <v>227</v>
      </c>
      <c r="H141" s="300">
        <v>12.537</v>
      </c>
      <c r="I141" s="316"/>
      <c r="L141" s="297"/>
      <c r="M141" s="301"/>
      <c r="T141" s="302"/>
      <c r="AT141" s="298" t="s">
        <v>148</v>
      </c>
      <c r="AU141" s="298" t="s">
        <v>82</v>
      </c>
      <c r="AV141" s="298" t="s">
        <v>82</v>
      </c>
      <c r="AW141" s="298" t="s">
        <v>73</v>
      </c>
      <c r="AX141" s="298" t="s">
        <v>22</v>
      </c>
      <c r="AY141" s="298" t="s">
        <v>123</v>
      </c>
    </row>
    <row r="142" spans="2:65" s="208" customFormat="1" ht="15.75" customHeight="1">
      <c r="B142" s="209"/>
      <c r="C142" s="276" t="s">
        <v>228</v>
      </c>
      <c r="D142" s="276" t="s">
        <v>125</v>
      </c>
      <c r="E142" s="277" t="s">
        <v>229</v>
      </c>
      <c r="F142" s="278" t="s">
        <v>230</v>
      </c>
      <c r="G142" s="279" t="s">
        <v>128</v>
      </c>
      <c r="H142" s="280">
        <v>600</v>
      </c>
      <c r="I142" s="315"/>
      <c r="J142" s="281">
        <f>ROUND($I$142*$H$142,2)</f>
        <v>0</v>
      </c>
      <c r="K142" s="278" t="s">
        <v>129</v>
      </c>
      <c r="L142" s="209"/>
      <c r="M142" s="282"/>
      <c r="N142" s="283" t="s">
        <v>44</v>
      </c>
      <c r="Q142" s="284">
        <v>0</v>
      </c>
      <c r="R142" s="284">
        <f>$Q$142*$H$142</f>
        <v>0</v>
      </c>
      <c r="S142" s="284">
        <v>0</v>
      </c>
      <c r="T142" s="285">
        <f>$S$142*$H$142</f>
        <v>0</v>
      </c>
      <c r="AR142" s="204" t="s">
        <v>130</v>
      </c>
      <c r="AT142" s="204" t="s">
        <v>125</v>
      </c>
      <c r="AU142" s="204" t="s">
        <v>82</v>
      </c>
      <c r="AY142" s="208" t="s">
        <v>123</v>
      </c>
      <c r="BE142" s="286">
        <f>IF($N$142="základní",$J$142,0)</f>
        <v>0</v>
      </c>
      <c r="BF142" s="286">
        <f>IF($N$142="snížená",$J$142,0)</f>
        <v>0</v>
      </c>
      <c r="BG142" s="286">
        <f>IF($N$142="zákl. přenesená",$J$142,0)</f>
        <v>0</v>
      </c>
      <c r="BH142" s="286">
        <f>IF($N$142="sníž. přenesená",$J$142,0)</f>
        <v>0</v>
      </c>
      <c r="BI142" s="286">
        <f>IF($N$142="nulová",$J$142,0)</f>
        <v>0</v>
      </c>
      <c r="BJ142" s="204" t="s">
        <v>22</v>
      </c>
      <c r="BK142" s="286">
        <f>ROUND($I$142*$H$142,2)</f>
        <v>0</v>
      </c>
      <c r="BL142" s="204" t="s">
        <v>130</v>
      </c>
      <c r="BM142" s="204" t="s">
        <v>231</v>
      </c>
    </row>
    <row r="143" spans="2:47" s="208" customFormat="1" ht="16.5" customHeight="1">
      <c r="B143" s="209"/>
      <c r="D143" s="287" t="s">
        <v>132</v>
      </c>
      <c r="F143" s="288" t="s">
        <v>232</v>
      </c>
      <c r="I143" s="316"/>
      <c r="L143" s="209"/>
      <c r="M143" s="289"/>
      <c r="T143" s="290"/>
      <c r="AT143" s="208" t="s">
        <v>132</v>
      </c>
      <c r="AU143" s="208" t="s">
        <v>82</v>
      </c>
    </row>
    <row r="144" spans="2:51" s="208" customFormat="1" ht="15.75" customHeight="1">
      <c r="B144" s="291"/>
      <c r="D144" s="292" t="s">
        <v>148</v>
      </c>
      <c r="E144" s="293"/>
      <c r="F144" s="294" t="s">
        <v>233</v>
      </c>
      <c r="H144" s="293"/>
      <c r="I144" s="316"/>
      <c r="L144" s="291"/>
      <c r="M144" s="295"/>
      <c r="T144" s="296"/>
      <c r="AT144" s="293" t="s">
        <v>148</v>
      </c>
      <c r="AU144" s="293" t="s">
        <v>82</v>
      </c>
      <c r="AV144" s="293" t="s">
        <v>22</v>
      </c>
      <c r="AW144" s="293" t="s">
        <v>99</v>
      </c>
      <c r="AX144" s="293" t="s">
        <v>73</v>
      </c>
      <c r="AY144" s="293" t="s">
        <v>123</v>
      </c>
    </row>
    <row r="145" spans="2:51" s="208" customFormat="1" ht="15.75" customHeight="1">
      <c r="B145" s="297"/>
      <c r="D145" s="292" t="s">
        <v>148</v>
      </c>
      <c r="E145" s="298"/>
      <c r="F145" s="299" t="s">
        <v>234</v>
      </c>
      <c r="H145" s="300">
        <v>600</v>
      </c>
      <c r="I145" s="316"/>
      <c r="L145" s="297"/>
      <c r="M145" s="301"/>
      <c r="T145" s="302"/>
      <c r="AT145" s="298" t="s">
        <v>148</v>
      </c>
      <c r="AU145" s="298" t="s">
        <v>82</v>
      </c>
      <c r="AV145" s="298" t="s">
        <v>82</v>
      </c>
      <c r="AW145" s="298" t="s">
        <v>99</v>
      </c>
      <c r="AX145" s="298" t="s">
        <v>22</v>
      </c>
      <c r="AY145" s="298" t="s">
        <v>123</v>
      </c>
    </row>
    <row r="146" spans="2:65" s="208" customFormat="1" ht="15.75" customHeight="1">
      <c r="B146" s="209"/>
      <c r="C146" s="276" t="s">
        <v>235</v>
      </c>
      <c r="D146" s="276" t="s">
        <v>125</v>
      </c>
      <c r="E146" s="277" t="s">
        <v>236</v>
      </c>
      <c r="F146" s="278" t="s">
        <v>237</v>
      </c>
      <c r="G146" s="279" t="s">
        <v>128</v>
      </c>
      <c r="H146" s="280">
        <v>398</v>
      </c>
      <c r="I146" s="315"/>
      <c r="J146" s="281">
        <f>ROUND($I$146*$H$146,2)</f>
        <v>0</v>
      </c>
      <c r="K146" s="278" t="s">
        <v>129</v>
      </c>
      <c r="L146" s="209"/>
      <c r="M146" s="282"/>
      <c r="N146" s="283" t="s">
        <v>44</v>
      </c>
      <c r="Q146" s="284">
        <v>0</v>
      </c>
      <c r="R146" s="284">
        <f>$Q$146*$H$146</f>
        <v>0</v>
      </c>
      <c r="S146" s="284">
        <v>0</v>
      </c>
      <c r="T146" s="285">
        <f>$S$146*$H$146</f>
        <v>0</v>
      </c>
      <c r="AR146" s="204" t="s">
        <v>130</v>
      </c>
      <c r="AT146" s="204" t="s">
        <v>125</v>
      </c>
      <c r="AU146" s="204" t="s">
        <v>82</v>
      </c>
      <c r="AY146" s="208" t="s">
        <v>123</v>
      </c>
      <c r="BE146" s="286">
        <f>IF($N$146="základní",$J$146,0)</f>
        <v>0</v>
      </c>
      <c r="BF146" s="286">
        <f>IF($N$146="snížená",$J$146,0)</f>
        <v>0</v>
      </c>
      <c r="BG146" s="286">
        <f>IF($N$146="zákl. přenesená",$J$146,0)</f>
        <v>0</v>
      </c>
      <c r="BH146" s="286">
        <f>IF($N$146="sníž. přenesená",$J$146,0)</f>
        <v>0</v>
      </c>
      <c r="BI146" s="286">
        <f>IF($N$146="nulová",$J$146,0)</f>
        <v>0</v>
      </c>
      <c r="BJ146" s="204" t="s">
        <v>22</v>
      </c>
      <c r="BK146" s="286">
        <f>ROUND($I$146*$H$146,2)</f>
        <v>0</v>
      </c>
      <c r="BL146" s="204" t="s">
        <v>130</v>
      </c>
      <c r="BM146" s="204" t="s">
        <v>238</v>
      </c>
    </row>
    <row r="147" spans="2:47" s="208" customFormat="1" ht="27" customHeight="1">
      <c r="B147" s="209"/>
      <c r="D147" s="287" t="s">
        <v>132</v>
      </c>
      <c r="F147" s="288" t="s">
        <v>239</v>
      </c>
      <c r="I147" s="316"/>
      <c r="L147" s="209"/>
      <c r="M147" s="289"/>
      <c r="T147" s="290"/>
      <c r="AT147" s="208" t="s">
        <v>132</v>
      </c>
      <c r="AU147" s="208" t="s">
        <v>82</v>
      </c>
    </row>
    <row r="148" spans="2:51" s="208" customFormat="1" ht="15.75" customHeight="1">
      <c r="B148" s="291"/>
      <c r="D148" s="292" t="s">
        <v>148</v>
      </c>
      <c r="E148" s="293"/>
      <c r="F148" s="294" t="s">
        <v>233</v>
      </c>
      <c r="H148" s="293"/>
      <c r="I148" s="316"/>
      <c r="L148" s="291"/>
      <c r="M148" s="295"/>
      <c r="T148" s="296"/>
      <c r="AT148" s="293" t="s">
        <v>148</v>
      </c>
      <c r="AU148" s="293" t="s">
        <v>82</v>
      </c>
      <c r="AV148" s="293" t="s">
        <v>22</v>
      </c>
      <c r="AW148" s="293" t="s">
        <v>99</v>
      </c>
      <c r="AX148" s="293" t="s">
        <v>73</v>
      </c>
      <c r="AY148" s="293" t="s">
        <v>123</v>
      </c>
    </row>
    <row r="149" spans="2:51" s="208" customFormat="1" ht="15.75" customHeight="1">
      <c r="B149" s="297"/>
      <c r="D149" s="292" t="s">
        <v>148</v>
      </c>
      <c r="E149" s="298"/>
      <c r="F149" s="299" t="s">
        <v>214</v>
      </c>
      <c r="H149" s="300">
        <v>398</v>
      </c>
      <c r="I149" s="316"/>
      <c r="L149" s="297"/>
      <c r="M149" s="301"/>
      <c r="T149" s="302"/>
      <c r="AT149" s="298" t="s">
        <v>148</v>
      </c>
      <c r="AU149" s="298" t="s">
        <v>82</v>
      </c>
      <c r="AV149" s="298" t="s">
        <v>82</v>
      </c>
      <c r="AW149" s="298" t="s">
        <v>99</v>
      </c>
      <c r="AX149" s="298" t="s">
        <v>22</v>
      </c>
      <c r="AY149" s="298" t="s">
        <v>123</v>
      </c>
    </row>
    <row r="150" spans="2:63" s="265" customFormat="1" ht="30.75" customHeight="1">
      <c r="B150" s="266"/>
      <c r="D150" s="267" t="s">
        <v>72</v>
      </c>
      <c r="E150" s="274" t="s">
        <v>130</v>
      </c>
      <c r="F150" s="274" t="s">
        <v>240</v>
      </c>
      <c r="I150" s="318"/>
      <c r="J150" s="275">
        <f>$BK$150</f>
        <v>0</v>
      </c>
      <c r="L150" s="266"/>
      <c r="M150" s="270"/>
      <c r="P150" s="271">
        <f>SUM($P$151:$P$155)</f>
        <v>0</v>
      </c>
      <c r="R150" s="271">
        <f>SUM($R$151:$R$155)</f>
        <v>1.7725499999999998</v>
      </c>
      <c r="T150" s="272">
        <f>SUM($T$151:$T$155)</f>
        <v>0</v>
      </c>
      <c r="AR150" s="267" t="s">
        <v>22</v>
      </c>
      <c r="AT150" s="267" t="s">
        <v>72</v>
      </c>
      <c r="AU150" s="267" t="s">
        <v>22</v>
      </c>
      <c r="AY150" s="267" t="s">
        <v>123</v>
      </c>
      <c r="BK150" s="273">
        <f>SUM($BK$151:$BK$155)</f>
        <v>0</v>
      </c>
    </row>
    <row r="151" spans="2:65" s="208" customFormat="1" ht="15.75" customHeight="1">
      <c r="B151" s="209"/>
      <c r="C151" s="276" t="s">
        <v>241</v>
      </c>
      <c r="D151" s="276" t="s">
        <v>125</v>
      </c>
      <c r="E151" s="277" t="s">
        <v>242</v>
      </c>
      <c r="F151" s="278" t="s">
        <v>243</v>
      </c>
      <c r="G151" s="279" t="s">
        <v>128</v>
      </c>
      <c r="H151" s="280">
        <v>75</v>
      </c>
      <c r="I151" s="315"/>
      <c r="J151" s="281">
        <f>ROUND($I$151*$H$151,2)</f>
        <v>0</v>
      </c>
      <c r="K151" s="278" t="s">
        <v>129</v>
      </c>
      <c r="L151" s="209"/>
      <c r="M151" s="282"/>
      <c r="N151" s="283" t="s">
        <v>44</v>
      </c>
      <c r="Q151" s="284">
        <v>0.023634</v>
      </c>
      <c r="R151" s="284">
        <f>$Q$151*$H$151</f>
        <v>1.7725499999999998</v>
      </c>
      <c r="S151" s="284">
        <v>0</v>
      </c>
      <c r="T151" s="285">
        <f>$S$151*$H$151</f>
        <v>0</v>
      </c>
      <c r="AR151" s="204" t="s">
        <v>130</v>
      </c>
      <c r="AT151" s="204" t="s">
        <v>125</v>
      </c>
      <c r="AU151" s="204" t="s">
        <v>82</v>
      </c>
      <c r="AY151" s="208" t="s">
        <v>123</v>
      </c>
      <c r="BE151" s="286">
        <f>IF($N$151="základní",$J$151,0)</f>
        <v>0</v>
      </c>
      <c r="BF151" s="286">
        <f>IF($N$151="snížená",$J$151,0)</f>
        <v>0</v>
      </c>
      <c r="BG151" s="286">
        <f>IF($N$151="zákl. přenesená",$J$151,0)</f>
        <v>0</v>
      </c>
      <c r="BH151" s="286">
        <f>IF($N$151="sníž. přenesená",$J$151,0)</f>
        <v>0</v>
      </c>
      <c r="BI151" s="286">
        <f>IF($N$151="nulová",$J$151,0)</f>
        <v>0</v>
      </c>
      <c r="BJ151" s="204" t="s">
        <v>22</v>
      </c>
      <c r="BK151" s="286">
        <f>ROUND($I$151*$H$151,2)</f>
        <v>0</v>
      </c>
      <c r="BL151" s="204" t="s">
        <v>130</v>
      </c>
      <c r="BM151" s="204" t="s">
        <v>244</v>
      </c>
    </row>
    <row r="152" spans="2:47" s="208" customFormat="1" ht="27" customHeight="1">
      <c r="B152" s="209"/>
      <c r="D152" s="287" t="s">
        <v>132</v>
      </c>
      <c r="F152" s="288" t="s">
        <v>245</v>
      </c>
      <c r="I152" s="316"/>
      <c r="L152" s="209"/>
      <c r="M152" s="289"/>
      <c r="T152" s="290"/>
      <c r="AT152" s="208" t="s">
        <v>132</v>
      </c>
      <c r="AU152" s="208" t="s">
        <v>82</v>
      </c>
    </row>
    <row r="153" spans="2:51" s="208" customFormat="1" ht="15.75" customHeight="1">
      <c r="B153" s="291"/>
      <c r="D153" s="292" t="s">
        <v>148</v>
      </c>
      <c r="E153" s="293"/>
      <c r="F153" s="294" t="s">
        <v>157</v>
      </c>
      <c r="H153" s="293"/>
      <c r="I153" s="316"/>
      <c r="L153" s="291"/>
      <c r="M153" s="295"/>
      <c r="T153" s="296"/>
      <c r="AT153" s="293" t="s">
        <v>148</v>
      </c>
      <c r="AU153" s="293" t="s">
        <v>82</v>
      </c>
      <c r="AV153" s="293" t="s">
        <v>22</v>
      </c>
      <c r="AW153" s="293" t="s">
        <v>99</v>
      </c>
      <c r="AX153" s="293" t="s">
        <v>73</v>
      </c>
      <c r="AY153" s="293" t="s">
        <v>123</v>
      </c>
    </row>
    <row r="154" spans="2:51" s="208" customFormat="1" ht="15.75" customHeight="1">
      <c r="B154" s="297"/>
      <c r="D154" s="292" t="s">
        <v>148</v>
      </c>
      <c r="E154" s="298"/>
      <c r="F154" s="299" t="s">
        <v>246</v>
      </c>
      <c r="H154" s="300">
        <v>15</v>
      </c>
      <c r="I154" s="316"/>
      <c r="L154" s="297"/>
      <c r="M154" s="301"/>
      <c r="T154" s="302"/>
      <c r="AT154" s="298" t="s">
        <v>148</v>
      </c>
      <c r="AU154" s="298" t="s">
        <v>82</v>
      </c>
      <c r="AV154" s="298" t="s">
        <v>82</v>
      </c>
      <c r="AW154" s="298" t="s">
        <v>99</v>
      </c>
      <c r="AX154" s="298" t="s">
        <v>22</v>
      </c>
      <c r="AY154" s="298" t="s">
        <v>123</v>
      </c>
    </row>
    <row r="155" spans="2:51" s="208" customFormat="1" ht="15.75" customHeight="1">
      <c r="B155" s="297"/>
      <c r="D155" s="292" t="s">
        <v>148</v>
      </c>
      <c r="F155" s="299" t="s">
        <v>247</v>
      </c>
      <c r="H155" s="300">
        <v>75</v>
      </c>
      <c r="I155" s="316"/>
      <c r="L155" s="297"/>
      <c r="M155" s="301"/>
      <c r="T155" s="302"/>
      <c r="AT155" s="298" t="s">
        <v>148</v>
      </c>
      <c r="AU155" s="298" t="s">
        <v>82</v>
      </c>
      <c r="AV155" s="298" t="s">
        <v>82</v>
      </c>
      <c r="AW155" s="298" t="s">
        <v>73</v>
      </c>
      <c r="AX155" s="298" t="s">
        <v>22</v>
      </c>
      <c r="AY155" s="298" t="s">
        <v>123</v>
      </c>
    </row>
    <row r="156" spans="2:63" s="265" customFormat="1" ht="30.75" customHeight="1">
      <c r="B156" s="266"/>
      <c r="D156" s="267" t="s">
        <v>72</v>
      </c>
      <c r="E156" s="274" t="s">
        <v>151</v>
      </c>
      <c r="F156" s="274" t="s">
        <v>248</v>
      </c>
      <c r="I156" s="318"/>
      <c r="J156" s="275">
        <f>$BK$156</f>
        <v>0</v>
      </c>
      <c r="L156" s="266"/>
      <c r="M156" s="270"/>
      <c r="P156" s="271">
        <f>SUM($P$157:$P$204)</f>
        <v>0</v>
      </c>
      <c r="R156" s="271">
        <f>SUM($R$157:$R$204)</f>
        <v>25.776678999999998</v>
      </c>
      <c r="T156" s="272">
        <f>SUM($T$157:$T$204)</f>
        <v>0</v>
      </c>
      <c r="AR156" s="267" t="s">
        <v>22</v>
      </c>
      <c r="AT156" s="267" t="s">
        <v>72</v>
      </c>
      <c r="AU156" s="267" t="s">
        <v>22</v>
      </c>
      <c r="AY156" s="267" t="s">
        <v>123</v>
      </c>
      <c r="BK156" s="273">
        <f>SUM($BK$157:$BK$204)</f>
        <v>0</v>
      </c>
    </row>
    <row r="157" spans="2:65" s="208" customFormat="1" ht="15.75" customHeight="1">
      <c r="B157" s="209"/>
      <c r="C157" s="276" t="s">
        <v>8</v>
      </c>
      <c r="D157" s="276" t="s">
        <v>125</v>
      </c>
      <c r="E157" s="277" t="s">
        <v>249</v>
      </c>
      <c r="F157" s="278" t="s">
        <v>250</v>
      </c>
      <c r="G157" s="279" t="s">
        <v>128</v>
      </c>
      <c r="H157" s="280">
        <v>600</v>
      </c>
      <c r="I157" s="315"/>
      <c r="J157" s="281">
        <f>ROUND($I$157*$H$157,2)</f>
        <v>0</v>
      </c>
      <c r="K157" s="278" t="s">
        <v>129</v>
      </c>
      <c r="L157" s="209"/>
      <c r="M157" s="282"/>
      <c r="N157" s="283" t="s">
        <v>44</v>
      </c>
      <c r="Q157" s="284">
        <v>0</v>
      </c>
      <c r="R157" s="284">
        <f>$Q$157*$H$157</f>
        <v>0</v>
      </c>
      <c r="S157" s="284">
        <v>0</v>
      </c>
      <c r="T157" s="285">
        <f>$S$157*$H$157</f>
        <v>0</v>
      </c>
      <c r="AR157" s="204" t="s">
        <v>130</v>
      </c>
      <c r="AT157" s="204" t="s">
        <v>125</v>
      </c>
      <c r="AU157" s="204" t="s">
        <v>82</v>
      </c>
      <c r="AY157" s="208" t="s">
        <v>123</v>
      </c>
      <c r="BE157" s="286">
        <f>IF($N$157="základní",$J$157,0)</f>
        <v>0</v>
      </c>
      <c r="BF157" s="286">
        <f>IF($N$157="snížená",$J$157,0)</f>
        <v>0</v>
      </c>
      <c r="BG157" s="286">
        <f>IF($N$157="zákl. přenesená",$J$157,0)</f>
        <v>0</v>
      </c>
      <c r="BH157" s="286">
        <f>IF($N$157="sníž. přenesená",$J$157,0)</f>
        <v>0</v>
      </c>
      <c r="BI157" s="286">
        <f>IF($N$157="nulová",$J$157,0)</f>
        <v>0</v>
      </c>
      <c r="BJ157" s="204" t="s">
        <v>22</v>
      </c>
      <c r="BK157" s="286">
        <f>ROUND($I$157*$H$157,2)</f>
        <v>0</v>
      </c>
      <c r="BL157" s="204" t="s">
        <v>130</v>
      </c>
      <c r="BM157" s="204" t="s">
        <v>251</v>
      </c>
    </row>
    <row r="158" spans="2:47" s="208" customFormat="1" ht="38.25" customHeight="1">
      <c r="B158" s="209"/>
      <c r="D158" s="287" t="s">
        <v>132</v>
      </c>
      <c r="F158" s="288" t="s">
        <v>252</v>
      </c>
      <c r="I158" s="316"/>
      <c r="L158" s="209"/>
      <c r="M158" s="289"/>
      <c r="T158" s="290"/>
      <c r="AT158" s="208" t="s">
        <v>132</v>
      </c>
      <c r="AU158" s="208" t="s">
        <v>82</v>
      </c>
    </row>
    <row r="159" spans="2:65" s="208" customFormat="1" ht="15.75" customHeight="1">
      <c r="B159" s="209"/>
      <c r="C159" s="303" t="s">
        <v>253</v>
      </c>
      <c r="D159" s="303" t="s">
        <v>221</v>
      </c>
      <c r="E159" s="304" t="s">
        <v>254</v>
      </c>
      <c r="F159" s="305" t="s">
        <v>255</v>
      </c>
      <c r="G159" s="306" t="s">
        <v>207</v>
      </c>
      <c r="H159" s="307">
        <v>15.9</v>
      </c>
      <c r="I159" s="317"/>
      <c r="J159" s="308">
        <f>ROUND($I$159*$H$159,2)</f>
        <v>0</v>
      </c>
      <c r="K159" s="305" t="s">
        <v>129</v>
      </c>
      <c r="L159" s="309"/>
      <c r="M159" s="310"/>
      <c r="N159" s="311" t="s">
        <v>44</v>
      </c>
      <c r="Q159" s="284">
        <v>1</v>
      </c>
      <c r="R159" s="284">
        <f>$Q$159*$H$159</f>
        <v>15.9</v>
      </c>
      <c r="S159" s="284">
        <v>0</v>
      </c>
      <c r="T159" s="285">
        <f>$S$159*$H$159</f>
        <v>0</v>
      </c>
      <c r="AR159" s="204" t="s">
        <v>172</v>
      </c>
      <c r="AT159" s="204" t="s">
        <v>221</v>
      </c>
      <c r="AU159" s="204" t="s">
        <v>82</v>
      </c>
      <c r="AY159" s="208" t="s">
        <v>123</v>
      </c>
      <c r="BE159" s="286">
        <f>IF($N$159="základní",$J$159,0)</f>
        <v>0</v>
      </c>
      <c r="BF159" s="286">
        <f>IF($N$159="snížená",$J$159,0)</f>
        <v>0</v>
      </c>
      <c r="BG159" s="286">
        <f>IF($N$159="zákl. přenesená",$J$159,0)</f>
        <v>0</v>
      </c>
      <c r="BH159" s="286">
        <f>IF($N$159="sníž. přenesená",$J$159,0)</f>
        <v>0</v>
      </c>
      <c r="BI159" s="286">
        <f>IF($N$159="nulová",$J$159,0)</f>
        <v>0</v>
      </c>
      <c r="BJ159" s="204" t="s">
        <v>22</v>
      </c>
      <c r="BK159" s="286">
        <f>ROUND($I$159*$H$159,2)</f>
        <v>0</v>
      </c>
      <c r="BL159" s="204" t="s">
        <v>130</v>
      </c>
      <c r="BM159" s="204" t="s">
        <v>256</v>
      </c>
    </row>
    <row r="160" spans="2:47" s="208" customFormat="1" ht="16.5" customHeight="1">
      <c r="B160" s="209"/>
      <c r="D160" s="287" t="s">
        <v>132</v>
      </c>
      <c r="F160" s="288" t="s">
        <v>257</v>
      </c>
      <c r="I160" s="316"/>
      <c r="L160" s="209"/>
      <c r="M160" s="289"/>
      <c r="T160" s="290"/>
      <c r="AT160" s="208" t="s">
        <v>132</v>
      </c>
      <c r="AU160" s="208" t="s">
        <v>82</v>
      </c>
    </row>
    <row r="161" spans="2:51" s="208" customFormat="1" ht="15.75" customHeight="1">
      <c r="B161" s="297"/>
      <c r="D161" s="292" t="s">
        <v>148</v>
      </c>
      <c r="E161" s="298"/>
      <c r="F161" s="299" t="s">
        <v>258</v>
      </c>
      <c r="H161" s="300">
        <v>15.9</v>
      </c>
      <c r="I161" s="316"/>
      <c r="L161" s="297"/>
      <c r="M161" s="301"/>
      <c r="T161" s="302"/>
      <c r="AT161" s="298" t="s">
        <v>148</v>
      </c>
      <c r="AU161" s="298" t="s">
        <v>82</v>
      </c>
      <c r="AV161" s="298" t="s">
        <v>82</v>
      </c>
      <c r="AW161" s="298" t="s">
        <v>99</v>
      </c>
      <c r="AX161" s="298" t="s">
        <v>22</v>
      </c>
      <c r="AY161" s="298" t="s">
        <v>123</v>
      </c>
    </row>
    <row r="162" spans="2:65" s="208" customFormat="1" ht="15.75" customHeight="1">
      <c r="B162" s="209"/>
      <c r="C162" s="276" t="s">
        <v>259</v>
      </c>
      <c r="D162" s="276" t="s">
        <v>125</v>
      </c>
      <c r="E162" s="277" t="s">
        <v>260</v>
      </c>
      <c r="F162" s="278" t="s">
        <v>261</v>
      </c>
      <c r="G162" s="279" t="s">
        <v>128</v>
      </c>
      <c r="H162" s="280">
        <v>512</v>
      </c>
      <c r="I162" s="315"/>
      <c r="J162" s="281">
        <f>ROUND($I$162*$H$162,2)</f>
        <v>0</v>
      </c>
      <c r="K162" s="278" t="s">
        <v>129</v>
      </c>
      <c r="L162" s="209"/>
      <c r="M162" s="282"/>
      <c r="N162" s="283" t="s">
        <v>44</v>
      </c>
      <c r="Q162" s="284">
        <v>0</v>
      </c>
      <c r="R162" s="284">
        <f>$Q$162*$H$162</f>
        <v>0</v>
      </c>
      <c r="S162" s="284">
        <v>0</v>
      </c>
      <c r="T162" s="285">
        <f>$S$162*$H$162</f>
        <v>0</v>
      </c>
      <c r="AR162" s="204" t="s">
        <v>130</v>
      </c>
      <c r="AT162" s="204" t="s">
        <v>125</v>
      </c>
      <c r="AU162" s="204" t="s">
        <v>82</v>
      </c>
      <c r="AY162" s="208" t="s">
        <v>123</v>
      </c>
      <c r="BE162" s="286">
        <f>IF($N$162="základní",$J$162,0)</f>
        <v>0</v>
      </c>
      <c r="BF162" s="286">
        <f>IF($N$162="snížená",$J$162,0)</f>
        <v>0</v>
      </c>
      <c r="BG162" s="286">
        <f>IF($N$162="zákl. přenesená",$J$162,0)</f>
        <v>0</v>
      </c>
      <c r="BH162" s="286">
        <f>IF($N$162="sníž. přenesená",$J$162,0)</f>
        <v>0</v>
      </c>
      <c r="BI162" s="286">
        <f>IF($N$162="nulová",$J$162,0)</f>
        <v>0</v>
      </c>
      <c r="BJ162" s="204" t="s">
        <v>22</v>
      </c>
      <c r="BK162" s="286">
        <f>ROUND($I$162*$H$162,2)</f>
        <v>0</v>
      </c>
      <c r="BL162" s="204" t="s">
        <v>130</v>
      </c>
      <c r="BM162" s="204" t="s">
        <v>262</v>
      </c>
    </row>
    <row r="163" spans="2:47" s="208" customFormat="1" ht="16.5" customHeight="1">
      <c r="B163" s="209"/>
      <c r="D163" s="287" t="s">
        <v>132</v>
      </c>
      <c r="F163" s="288" t="s">
        <v>263</v>
      </c>
      <c r="I163" s="316"/>
      <c r="L163" s="209"/>
      <c r="M163" s="289"/>
      <c r="T163" s="290"/>
      <c r="AT163" s="208" t="s">
        <v>132</v>
      </c>
      <c r="AU163" s="208" t="s">
        <v>82</v>
      </c>
    </row>
    <row r="164" spans="2:51" s="208" customFormat="1" ht="15.75" customHeight="1">
      <c r="B164" s="291"/>
      <c r="D164" s="292" t="s">
        <v>148</v>
      </c>
      <c r="E164" s="293"/>
      <c r="F164" s="294" t="s">
        <v>157</v>
      </c>
      <c r="H164" s="293"/>
      <c r="I164" s="316"/>
      <c r="L164" s="291"/>
      <c r="M164" s="295"/>
      <c r="T164" s="296"/>
      <c r="AT164" s="293" t="s">
        <v>148</v>
      </c>
      <c r="AU164" s="293" t="s">
        <v>82</v>
      </c>
      <c r="AV164" s="293" t="s">
        <v>22</v>
      </c>
      <c r="AW164" s="293" t="s">
        <v>99</v>
      </c>
      <c r="AX164" s="293" t="s">
        <v>73</v>
      </c>
      <c r="AY164" s="293" t="s">
        <v>123</v>
      </c>
    </row>
    <row r="165" spans="2:51" s="208" customFormat="1" ht="15.75" customHeight="1">
      <c r="B165" s="297"/>
      <c r="D165" s="292" t="s">
        <v>148</v>
      </c>
      <c r="E165" s="298"/>
      <c r="F165" s="299" t="s">
        <v>264</v>
      </c>
      <c r="H165" s="300">
        <v>512</v>
      </c>
      <c r="I165" s="316"/>
      <c r="L165" s="297"/>
      <c r="M165" s="301"/>
      <c r="T165" s="302"/>
      <c r="AT165" s="298" t="s">
        <v>148</v>
      </c>
      <c r="AU165" s="298" t="s">
        <v>82</v>
      </c>
      <c r="AV165" s="298" t="s">
        <v>82</v>
      </c>
      <c r="AW165" s="298" t="s">
        <v>99</v>
      </c>
      <c r="AX165" s="298" t="s">
        <v>22</v>
      </c>
      <c r="AY165" s="298" t="s">
        <v>123</v>
      </c>
    </row>
    <row r="166" spans="2:65" s="208" customFormat="1" ht="15.75" customHeight="1">
      <c r="B166" s="209"/>
      <c r="C166" s="276" t="s">
        <v>265</v>
      </c>
      <c r="D166" s="276" t="s">
        <v>125</v>
      </c>
      <c r="E166" s="277" t="s">
        <v>266</v>
      </c>
      <c r="F166" s="278" t="s">
        <v>267</v>
      </c>
      <c r="G166" s="279" t="s">
        <v>128</v>
      </c>
      <c r="H166" s="280">
        <v>512</v>
      </c>
      <c r="I166" s="315"/>
      <c r="J166" s="281">
        <f>ROUND($I$166*$H$166,2)</f>
        <v>0</v>
      </c>
      <c r="K166" s="278" t="s">
        <v>129</v>
      </c>
      <c r="L166" s="209"/>
      <c r="M166" s="282"/>
      <c r="N166" s="283" t="s">
        <v>44</v>
      </c>
      <c r="Q166" s="284">
        <v>0</v>
      </c>
      <c r="R166" s="284">
        <f>$Q$166*$H$166</f>
        <v>0</v>
      </c>
      <c r="S166" s="284">
        <v>0</v>
      </c>
      <c r="T166" s="285">
        <f>$S$166*$H$166</f>
        <v>0</v>
      </c>
      <c r="AR166" s="204" t="s">
        <v>130</v>
      </c>
      <c r="AT166" s="204" t="s">
        <v>125</v>
      </c>
      <c r="AU166" s="204" t="s">
        <v>82</v>
      </c>
      <c r="AY166" s="208" t="s">
        <v>123</v>
      </c>
      <c r="BE166" s="286">
        <f>IF($N$166="základní",$J$166,0)</f>
        <v>0</v>
      </c>
      <c r="BF166" s="286">
        <f>IF($N$166="snížená",$J$166,0)</f>
        <v>0</v>
      </c>
      <c r="BG166" s="286">
        <f>IF($N$166="zákl. přenesená",$J$166,0)</f>
        <v>0</v>
      </c>
      <c r="BH166" s="286">
        <f>IF($N$166="sníž. přenesená",$J$166,0)</f>
        <v>0</v>
      </c>
      <c r="BI166" s="286">
        <f>IF($N$166="nulová",$J$166,0)</f>
        <v>0</v>
      </c>
      <c r="BJ166" s="204" t="s">
        <v>22</v>
      </c>
      <c r="BK166" s="286">
        <f>ROUND($I$166*$H$166,2)</f>
        <v>0</v>
      </c>
      <c r="BL166" s="204" t="s">
        <v>130</v>
      </c>
      <c r="BM166" s="204" t="s">
        <v>268</v>
      </c>
    </row>
    <row r="167" spans="2:47" s="208" customFormat="1" ht="16.5" customHeight="1">
      <c r="B167" s="209"/>
      <c r="D167" s="287" t="s">
        <v>132</v>
      </c>
      <c r="F167" s="288" t="s">
        <v>269</v>
      </c>
      <c r="I167" s="316"/>
      <c r="L167" s="209"/>
      <c r="M167" s="289"/>
      <c r="T167" s="290"/>
      <c r="AT167" s="208" t="s">
        <v>132</v>
      </c>
      <c r="AU167" s="208" t="s">
        <v>82</v>
      </c>
    </row>
    <row r="168" spans="2:51" s="208" customFormat="1" ht="15.75" customHeight="1">
      <c r="B168" s="291"/>
      <c r="D168" s="292" t="s">
        <v>148</v>
      </c>
      <c r="E168" s="293"/>
      <c r="F168" s="294" t="s">
        <v>157</v>
      </c>
      <c r="H168" s="293"/>
      <c r="I168" s="316"/>
      <c r="L168" s="291"/>
      <c r="M168" s="295"/>
      <c r="T168" s="296"/>
      <c r="AT168" s="293" t="s">
        <v>148</v>
      </c>
      <c r="AU168" s="293" t="s">
        <v>82</v>
      </c>
      <c r="AV168" s="293" t="s">
        <v>22</v>
      </c>
      <c r="AW168" s="293" t="s">
        <v>99</v>
      </c>
      <c r="AX168" s="293" t="s">
        <v>73</v>
      </c>
      <c r="AY168" s="293" t="s">
        <v>123</v>
      </c>
    </row>
    <row r="169" spans="2:51" s="208" customFormat="1" ht="15.75" customHeight="1">
      <c r="B169" s="297"/>
      <c r="D169" s="292" t="s">
        <v>148</v>
      </c>
      <c r="E169" s="298"/>
      <c r="F169" s="299" t="s">
        <v>270</v>
      </c>
      <c r="H169" s="300">
        <v>512</v>
      </c>
      <c r="I169" s="316"/>
      <c r="L169" s="297"/>
      <c r="M169" s="301"/>
      <c r="T169" s="302"/>
      <c r="AT169" s="298" t="s">
        <v>148</v>
      </c>
      <c r="AU169" s="298" t="s">
        <v>82</v>
      </c>
      <c r="AV169" s="298" t="s">
        <v>82</v>
      </c>
      <c r="AW169" s="298" t="s">
        <v>99</v>
      </c>
      <c r="AX169" s="298" t="s">
        <v>22</v>
      </c>
      <c r="AY169" s="298" t="s">
        <v>123</v>
      </c>
    </row>
    <row r="170" spans="2:65" s="208" customFormat="1" ht="15.75" customHeight="1">
      <c r="B170" s="209"/>
      <c r="C170" s="276" t="s">
        <v>271</v>
      </c>
      <c r="D170" s="276" t="s">
        <v>125</v>
      </c>
      <c r="E170" s="277" t="s">
        <v>272</v>
      </c>
      <c r="F170" s="278" t="s">
        <v>273</v>
      </c>
      <c r="G170" s="279" t="s">
        <v>128</v>
      </c>
      <c r="H170" s="280">
        <v>512</v>
      </c>
      <c r="I170" s="315"/>
      <c r="J170" s="281">
        <f>ROUND($I$170*$H$170,2)</f>
        <v>0</v>
      </c>
      <c r="K170" s="278" t="s">
        <v>129</v>
      </c>
      <c r="L170" s="209"/>
      <c r="M170" s="282"/>
      <c r="N170" s="283" t="s">
        <v>44</v>
      </c>
      <c r="Q170" s="284">
        <v>0</v>
      </c>
      <c r="R170" s="284">
        <f>$Q$170*$H$170</f>
        <v>0</v>
      </c>
      <c r="S170" s="284">
        <v>0</v>
      </c>
      <c r="T170" s="285">
        <f>$S$170*$H$170</f>
        <v>0</v>
      </c>
      <c r="AR170" s="204" t="s">
        <v>130</v>
      </c>
      <c r="AT170" s="204" t="s">
        <v>125</v>
      </c>
      <c r="AU170" s="204" t="s">
        <v>82</v>
      </c>
      <c r="AY170" s="208" t="s">
        <v>123</v>
      </c>
      <c r="BE170" s="286">
        <f>IF($N$170="základní",$J$170,0)</f>
        <v>0</v>
      </c>
      <c r="BF170" s="286">
        <f>IF($N$170="snížená",$J$170,0)</f>
        <v>0</v>
      </c>
      <c r="BG170" s="286">
        <f>IF($N$170="zákl. přenesená",$J$170,0)</f>
        <v>0</v>
      </c>
      <c r="BH170" s="286">
        <f>IF($N$170="sníž. přenesená",$J$170,0)</f>
        <v>0</v>
      </c>
      <c r="BI170" s="286">
        <f>IF($N$170="nulová",$J$170,0)</f>
        <v>0</v>
      </c>
      <c r="BJ170" s="204" t="s">
        <v>22</v>
      </c>
      <c r="BK170" s="286">
        <f>ROUND($I$170*$H$170,2)</f>
        <v>0</v>
      </c>
      <c r="BL170" s="204" t="s">
        <v>130</v>
      </c>
      <c r="BM170" s="204" t="s">
        <v>274</v>
      </c>
    </row>
    <row r="171" spans="2:47" s="208" customFormat="1" ht="27" customHeight="1">
      <c r="B171" s="209"/>
      <c r="D171" s="287" t="s">
        <v>132</v>
      </c>
      <c r="F171" s="288" t="s">
        <v>275</v>
      </c>
      <c r="I171" s="316"/>
      <c r="L171" s="209"/>
      <c r="M171" s="289"/>
      <c r="T171" s="290"/>
      <c r="AT171" s="208" t="s">
        <v>132</v>
      </c>
      <c r="AU171" s="208" t="s">
        <v>82</v>
      </c>
    </row>
    <row r="172" spans="2:51" s="208" customFormat="1" ht="15.75" customHeight="1">
      <c r="B172" s="291"/>
      <c r="D172" s="292" t="s">
        <v>148</v>
      </c>
      <c r="E172" s="293"/>
      <c r="F172" s="294" t="s">
        <v>157</v>
      </c>
      <c r="H172" s="293"/>
      <c r="I172" s="316"/>
      <c r="L172" s="291"/>
      <c r="M172" s="295"/>
      <c r="T172" s="296"/>
      <c r="AT172" s="293" t="s">
        <v>148</v>
      </c>
      <c r="AU172" s="293" t="s">
        <v>82</v>
      </c>
      <c r="AV172" s="293" t="s">
        <v>22</v>
      </c>
      <c r="AW172" s="293" t="s">
        <v>99</v>
      </c>
      <c r="AX172" s="293" t="s">
        <v>73</v>
      </c>
      <c r="AY172" s="293" t="s">
        <v>123</v>
      </c>
    </row>
    <row r="173" spans="2:51" s="208" customFormat="1" ht="15.75" customHeight="1">
      <c r="B173" s="297"/>
      <c r="D173" s="292" t="s">
        <v>148</v>
      </c>
      <c r="E173" s="298"/>
      <c r="F173" s="299" t="s">
        <v>264</v>
      </c>
      <c r="H173" s="300">
        <v>512</v>
      </c>
      <c r="I173" s="316"/>
      <c r="L173" s="297"/>
      <c r="M173" s="301"/>
      <c r="T173" s="302"/>
      <c r="AT173" s="298" t="s">
        <v>148</v>
      </c>
      <c r="AU173" s="298" t="s">
        <v>82</v>
      </c>
      <c r="AV173" s="298" t="s">
        <v>82</v>
      </c>
      <c r="AW173" s="298" t="s">
        <v>99</v>
      </c>
      <c r="AX173" s="298" t="s">
        <v>22</v>
      </c>
      <c r="AY173" s="298" t="s">
        <v>123</v>
      </c>
    </row>
    <row r="174" spans="2:65" s="208" customFormat="1" ht="15.75" customHeight="1">
      <c r="B174" s="209"/>
      <c r="C174" s="276" t="s">
        <v>276</v>
      </c>
      <c r="D174" s="276" t="s">
        <v>125</v>
      </c>
      <c r="E174" s="277" t="s">
        <v>277</v>
      </c>
      <c r="F174" s="278" t="s">
        <v>278</v>
      </c>
      <c r="G174" s="279" t="s">
        <v>154</v>
      </c>
      <c r="H174" s="280">
        <v>42</v>
      </c>
      <c r="I174" s="315"/>
      <c r="J174" s="281">
        <f>ROUND($I$174*$H$174,2)</f>
        <v>0</v>
      </c>
      <c r="K174" s="278" t="s">
        <v>129</v>
      </c>
      <c r="L174" s="209"/>
      <c r="M174" s="282"/>
      <c r="N174" s="283" t="s">
        <v>44</v>
      </c>
      <c r="Q174" s="284">
        <v>0</v>
      </c>
      <c r="R174" s="284">
        <f>$Q$174*$H$174</f>
        <v>0</v>
      </c>
      <c r="S174" s="284">
        <v>0</v>
      </c>
      <c r="T174" s="285">
        <f>$S$174*$H$174</f>
        <v>0</v>
      </c>
      <c r="AR174" s="204" t="s">
        <v>130</v>
      </c>
      <c r="AT174" s="204" t="s">
        <v>125</v>
      </c>
      <c r="AU174" s="204" t="s">
        <v>82</v>
      </c>
      <c r="AY174" s="208" t="s">
        <v>123</v>
      </c>
      <c r="BE174" s="286">
        <f>IF($N$174="základní",$J$174,0)</f>
        <v>0</v>
      </c>
      <c r="BF174" s="286">
        <f>IF($N$174="snížená",$J$174,0)</f>
        <v>0</v>
      </c>
      <c r="BG174" s="286">
        <f>IF($N$174="zákl. přenesená",$J$174,0)</f>
        <v>0</v>
      </c>
      <c r="BH174" s="286">
        <f>IF($N$174="sníž. přenesená",$J$174,0)</f>
        <v>0</v>
      </c>
      <c r="BI174" s="286">
        <f>IF($N$174="nulová",$J$174,0)</f>
        <v>0</v>
      </c>
      <c r="BJ174" s="204" t="s">
        <v>22</v>
      </c>
      <c r="BK174" s="286">
        <f>ROUND($I$174*$H$174,2)</f>
        <v>0</v>
      </c>
      <c r="BL174" s="204" t="s">
        <v>130</v>
      </c>
      <c r="BM174" s="204" t="s">
        <v>279</v>
      </c>
    </row>
    <row r="175" spans="2:47" s="208" customFormat="1" ht="16.5" customHeight="1">
      <c r="B175" s="209"/>
      <c r="D175" s="287" t="s">
        <v>132</v>
      </c>
      <c r="F175" s="288" t="s">
        <v>280</v>
      </c>
      <c r="I175" s="316"/>
      <c r="L175" s="209"/>
      <c r="M175" s="289"/>
      <c r="T175" s="290"/>
      <c r="AT175" s="208" t="s">
        <v>132</v>
      </c>
      <c r="AU175" s="208" t="s">
        <v>82</v>
      </c>
    </row>
    <row r="176" spans="2:51" s="208" customFormat="1" ht="15.75" customHeight="1">
      <c r="B176" s="291"/>
      <c r="D176" s="292" t="s">
        <v>148</v>
      </c>
      <c r="E176" s="293"/>
      <c r="F176" s="294" t="s">
        <v>157</v>
      </c>
      <c r="H176" s="293"/>
      <c r="I176" s="316"/>
      <c r="L176" s="291"/>
      <c r="M176" s="295"/>
      <c r="T176" s="296"/>
      <c r="AT176" s="293" t="s">
        <v>148</v>
      </c>
      <c r="AU176" s="293" t="s">
        <v>82</v>
      </c>
      <c r="AV176" s="293" t="s">
        <v>22</v>
      </c>
      <c r="AW176" s="293" t="s">
        <v>99</v>
      </c>
      <c r="AX176" s="293" t="s">
        <v>73</v>
      </c>
      <c r="AY176" s="293" t="s">
        <v>123</v>
      </c>
    </row>
    <row r="177" spans="2:51" s="208" customFormat="1" ht="15.75" customHeight="1">
      <c r="B177" s="297"/>
      <c r="D177" s="292" t="s">
        <v>148</v>
      </c>
      <c r="E177" s="298"/>
      <c r="F177" s="299" t="s">
        <v>281</v>
      </c>
      <c r="H177" s="300">
        <v>42</v>
      </c>
      <c r="I177" s="316"/>
      <c r="L177" s="297"/>
      <c r="M177" s="301"/>
      <c r="T177" s="302"/>
      <c r="AT177" s="298" t="s">
        <v>148</v>
      </c>
      <c r="AU177" s="298" t="s">
        <v>82</v>
      </c>
      <c r="AV177" s="298" t="s">
        <v>82</v>
      </c>
      <c r="AW177" s="298" t="s">
        <v>99</v>
      </c>
      <c r="AX177" s="298" t="s">
        <v>22</v>
      </c>
      <c r="AY177" s="298" t="s">
        <v>123</v>
      </c>
    </row>
    <row r="178" spans="2:65" s="208" customFormat="1" ht="15.75" customHeight="1">
      <c r="B178" s="209"/>
      <c r="C178" s="303" t="s">
        <v>282</v>
      </c>
      <c r="D178" s="303" t="s">
        <v>221</v>
      </c>
      <c r="E178" s="304" t="s">
        <v>283</v>
      </c>
      <c r="F178" s="305" t="s">
        <v>284</v>
      </c>
      <c r="G178" s="306" t="s">
        <v>207</v>
      </c>
      <c r="H178" s="307">
        <v>70.14</v>
      </c>
      <c r="I178" s="317"/>
      <c r="J178" s="308">
        <f>ROUND($I$178*$H$178,2)</f>
        <v>0</v>
      </c>
      <c r="K178" s="305" t="s">
        <v>129</v>
      </c>
      <c r="L178" s="309"/>
      <c r="M178" s="310"/>
      <c r="N178" s="311" t="s">
        <v>44</v>
      </c>
      <c r="Q178" s="284">
        <v>0</v>
      </c>
      <c r="R178" s="284">
        <f>$Q$178*$H$178</f>
        <v>0</v>
      </c>
      <c r="S178" s="284">
        <v>0</v>
      </c>
      <c r="T178" s="285">
        <f>$S$178*$H$178</f>
        <v>0</v>
      </c>
      <c r="AR178" s="204" t="s">
        <v>172</v>
      </c>
      <c r="AT178" s="204" t="s">
        <v>221</v>
      </c>
      <c r="AU178" s="204" t="s">
        <v>82</v>
      </c>
      <c r="AY178" s="208" t="s">
        <v>123</v>
      </c>
      <c r="BE178" s="286">
        <f>IF($N$178="základní",$J$178,0)</f>
        <v>0</v>
      </c>
      <c r="BF178" s="286">
        <f>IF($N$178="snížená",$J$178,0)</f>
        <v>0</v>
      </c>
      <c r="BG178" s="286">
        <f>IF($N$178="zákl. přenesená",$J$178,0)</f>
        <v>0</v>
      </c>
      <c r="BH178" s="286">
        <f>IF($N$178="sníž. přenesená",$J$178,0)</f>
        <v>0</v>
      </c>
      <c r="BI178" s="286">
        <f>IF($N$178="nulová",$J$178,0)</f>
        <v>0</v>
      </c>
      <c r="BJ178" s="204" t="s">
        <v>22</v>
      </c>
      <c r="BK178" s="286">
        <f>ROUND($I$178*$H$178,2)</f>
        <v>0</v>
      </c>
      <c r="BL178" s="204" t="s">
        <v>130</v>
      </c>
      <c r="BM178" s="204" t="s">
        <v>285</v>
      </c>
    </row>
    <row r="179" spans="2:47" s="208" customFormat="1" ht="27" customHeight="1">
      <c r="B179" s="209"/>
      <c r="D179" s="287" t="s">
        <v>132</v>
      </c>
      <c r="F179" s="288" t="s">
        <v>286</v>
      </c>
      <c r="I179" s="316"/>
      <c r="L179" s="209"/>
      <c r="M179" s="289"/>
      <c r="T179" s="290"/>
      <c r="AT179" s="208" t="s">
        <v>132</v>
      </c>
      <c r="AU179" s="208" t="s">
        <v>82</v>
      </c>
    </row>
    <row r="180" spans="2:51" s="208" customFormat="1" ht="15.75" customHeight="1">
      <c r="B180" s="297"/>
      <c r="D180" s="292" t="s">
        <v>148</v>
      </c>
      <c r="F180" s="299" t="s">
        <v>287</v>
      </c>
      <c r="H180" s="300">
        <v>70.14</v>
      </c>
      <c r="I180" s="316"/>
      <c r="L180" s="297"/>
      <c r="M180" s="301"/>
      <c r="T180" s="302"/>
      <c r="AT180" s="298" t="s">
        <v>148</v>
      </c>
      <c r="AU180" s="298" t="s">
        <v>82</v>
      </c>
      <c r="AV180" s="298" t="s">
        <v>82</v>
      </c>
      <c r="AW180" s="298" t="s">
        <v>73</v>
      </c>
      <c r="AX180" s="298" t="s">
        <v>22</v>
      </c>
      <c r="AY180" s="298" t="s">
        <v>123</v>
      </c>
    </row>
    <row r="181" spans="2:65" s="208" customFormat="1" ht="15.75" customHeight="1">
      <c r="B181" s="209"/>
      <c r="C181" s="276" t="s">
        <v>288</v>
      </c>
      <c r="D181" s="276" t="s">
        <v>125</v>
      </c>
      <c r="E181" s="277" t="s">
        <v>289</v>
      </c>
      <c r="F181" s="278" t="s">
        <v>290</v>
      </c>
      <c r="G181" s="279" t="s">
        <v>128</v>
      </c>
      <c r="H181" s="280">
        <v>1024</v>
      </c>
      <c r="I181" s="315"/>
      <c r="J181" s="281">
        <f>ROUND($I$181*$H$181,2)</f>
        <v>0</v>
      </c>
      <c r="K181" s="278" t="s">
        <v>129</v>
      </c>
      <c r="L181" s="209"/>
      <c r="M181" s="282"/>
      <c r="N181" s="283" t="s">
        <v>44</v>
      </c>
      <c r="Q181" s="284">
        <v>0.00061</v>
      </c>
      <c r="R181" s="284">
        <f>$Q$181*$H$181</f>
        <v>0.62464</v>
      </c>
      <c r="S181" s="284">
        <v>0</v>
      </c>
      <c r="T181" s="285">
        <f>$S$181*$H$181</f>
        <v>0</v>
      </c>
      <c r="AR181" s="204" t="s">
        <v>130</v>
      </c>
      <c r="AT181" s="204" t="s">
        <v>125</v>
      </c>
      <c r="AU181" s="204" t="s">
        <v>82</v>
      </c>
      <c r="AY181" s="208" t="s">
        <v>123</v>
      </c>
      <c r="BE181" s="286">
        <f>IF($N$181="základní",$J$181,0)</f>
        <v>0</v>
      </c>
      <c r="BF181" s="286">
        <f>IF($N$181="snížená",$J$181,0)</f>
        <v>0</v>
      </c>
      <c r="BG181" s="286">
        <f>IF($N$181="zákl. přenesená",$J$181,0)</f>
        <v>0</v>
      </c>
      <c r="BH181" s="286">
        <f>IF($N$181="sníž. přenesená",$J$181,0)</f>
        <v>0</v>
      </c>
      <c r="BI181" s="286">
        <f>IF($N$181="nulová",$J$181,0)</f>
        <v>0</v>
      </c>
      <c r="BJ181" s="204" t="s">
        <v>22</v>
      </c>
      <c r="BK181" s="286">
        <f>ROUND($I$181*$H$181,2)</f>
        <v>0</v>
      </c>
      <c r="BL181" s="204" t="s">
        <v>130</v>
      </c>
      <c r="BM181" s="204" t="s">
        <v>291</v>
      </c>
    </row>
    <row r="182" spans="2:47" s="208" customFormat="1" ht="16.5" customHeight="1">
      <c r="B182" s="209"/>
      <c r="D182" s="287" t="s">
        <v>132</v>
      </c>
      <c r="F182" s="288" t="s">
        <v>292</v>
      </c>
      <c r="I182" s="316"/>
      <c r="L182" s="209"/>
      <c r="M182" s="289"/>
      <c r="T182" s="290"/>
      <c r="AT182" s="208" t="s">
        <v>132</v>
      </c>
      <c r="AU182" s="208" t="s">
        <v>82</v>
      </c>
    </row>
    <row r="183" spans="2:51" s="208" customFormat="1" ht="15.75" customHeight="1">
      <c r="B183" s="291"/>
      <c r="D183" s="292" t="s">
        <v>148</v>
      </c>
      <c r="E183" s="293"/>
      <c r="F183" s="294" t="s">
        <v>157</v>
      </c>
      <c r="H183" s="293"/>
      <c r="I183" s="316"/>
      <c r="L183" s="291"/>
      <c r="M183" s="295"/>
      <c r="T183" s="296"/>
      <c r="AT183" s="293" t="s">
        <v>148</v>
      </c>
      <c r="AU183" s="293" t="s">
        <v>82</v>
      </c>
      <c r="AV183" s="293" t="s">
        <v>22</v>
      </c>
      <c r="AW183" s="293" t="s">
        <v>99</v>
      </c>
      <c r="AX183" s="293" t="s">
        <v>73</v>
      </c>
      <c r="AY183" s="293" t="s">
        <v>123</v>
      </c>
    </row>
    <row r="184" spans="2:51" s="208" customFormat="1" ht="15.75" customHeight="1">
      <c r="B184" s="297"/>
      <c r="D184" s="292" t="s">
        <v>148</v>
      </c>
      <c r="E184" s="298"/>
      <c r="F184" s="299" t="s">
        <v>293</v>
      </c>
      <c r="H184" s="300">
        <v>1024</v>
      </c>
      <c r="I184" s="316"/>
      <c r="L184" s="297"/>
      <c r="M184" s="301"/>
      <c r="T184" s="302"/>
      <c r="AT184" s="298" t="s">
        <v>148</v>
      </c>
      <c r="AU184" s="298" t="s">
        <v>82</v>
      </c>
      <c r="AV184" s="298" t="s">
        <v>82</v>
      </c>
      <c r="AW184" s="298" t="s">
        <v>99</v>
      </c>
      <c r="AX184" s="298" t="s">
        <v>22</v>
      </c>
      <c r="AY184" s="298" t="s">
        <v>123</v>
      </c>
    </row>
    <row r="185" spans="2:65" s="208" customFormat="1" ht="15.75" customHeight="1">
      <c r="B185" s="209"/>
      <c r="C185" s="276" t="s">
        <v>294</v>
      </c>
      <c r="D185" s="276" t="s">
        <v>125</v>
      </c>
      <c r="E185" s="277" t="s">
        <v>295</v>
      </c>
      <c r="F185" s="278" t="s">
        <v>296</v>
      </c>
      <c r="G185" s="279" t="s">
        <v>128</v>
      </c>
      <c r="H185" s="280">
        <v>512</v>
      </c>
      <c r="I185" s="315"/>
      <c r="J185" s="281">
        <f>ROUND($I$185*$H$185,2)</f>
        <v>0</v>
      </c>
      <c r="K185" s="278" t="s">
        <v>129</v>
      </c>
      <c r="L185" s="209"/>
      <c r="M185" s="282"/>
      <c r="N185" s="283" t="s">
        <v>44</v>
      </c>
      <c r="Q185" s="284">
        <v>0</v>
      </c>
      <c r="R185" s="284">
        <f>$Q$185*$H$185</f>
        <v>0</v>
      </c>
      <c r="S185" s="284">
        <v>0</v>
      </c>
      <c r="T185" s="285">
        <f>$S$185*$H$185</f>
        <v>0</v>
      </c>
      <c r="AR185" s="204" t="s">
        <v>130</v>
      </c>
      <c r="AT185" s="204" t="s">
        <v>125</v>
      </c>
      <c r="AU185" s="204" t="s">
        <v>82</v>
      </c>
      <c r="AY185" s="208" t="s">
        <v>123</v>
      </c>
      <c r="BE185" s="286">
        <f>IF($N$185="základní",$J$185,0)</f>
        <v>0</v>
      </c>
      <c r="BF185" s="286">
        <f>IF($N$185="snížená",$J$185,0)</f>
        <v>0</v>
      </c>
      <c r="BG185" s="286">
        <f>IF($N$185="zákl. přenesená",$J$185,0)</f>
        <v>0</v>
      </c>
      <c r="BH185" s="286">
        <f>IF($N$185="sníž. přenesená",$J$185,0)</f>
        <v>0</v>
      </c>
      <c r="BI185" s="286">
        <f>IF($N$185="nulová",$J$185,0)</f>
        <v>0</v>
      </c>
      <c r="BJ185" s="204" t="s">
        <v>22</v>
      </c>
      <c r="BK185" s="286">
        <f>ROUND($I$185*$H$185,2)</f>
        <v>0</v>
      </c>
      <c r="BL185" s="204" t="s">
        <v>130</v>
      </c>
      <c r="BM185" s="204" t="s">
        <v>297</v>
      </c>
    </row>
    <row r="186" spans="2:47" s="208" customFormat="1" ht="27" customHeight="1">
      <c r="B186" s="209"/>
      <c r="D186" s="287" t="s">
        <v>132</v>
      </c>
      <c r="F186" s="288" t="s">
        <v>298</v>
      </c>
      <c r="I186" s="316"/>
      <c r="L186" s="209"/>
      <c r="M186" s="289"/>
      <c r="T186" s="290"/>
      <c r="AT186" s="208" t="s">
        <v>132</v>
      </c>
      <c r="AU186" s="208" t="s">
        <v>82</v>
      </c>
    </row>
    <row r="187" spans="2:51" s="208" customFormat="1" ht="15.75" customHeight="1">
      <c r="B187" s="291"/>
      <c r="D187" s="292" t="s">
        <v>148</v>
      </c>
      <c r="E187" s="293"/>
      <c r="F187" s="294" t="s">
        <v>157</v>
      </c>
      <c r="H187" s="293"/>
      <c r="I187" s="316"/>
      <c r="L187" s="291"/>
      <c r="M187" s="295"/>
      <c r="T187" s="296"/>
      <c r="AT187" s="293" t="s">
        <v>148</v>
      </c>
      <c r="AU187" s="293" t="s">
        <v>82</v>
      </c>
      <c r="AV187" s="293" t="s">
        <v>22</v>
      </c>
      <c r="AW187" s="293" t="s">
        <v>99</v>
      </c>
      <c r="AX187" s="293" t="s">
        <v>73</v>
      </c>
      <c r="AY187" s="293" t="s">
        <v>123</v>
      </c>
    </row>
    <row r="188" spans="2:51" s="208" customFormat="1" ht="15.75" customHeight="1">
      <c r="B188" s="297"/>
      <c r="D188" s="292" t="s">
        <v>148</v>
      </c>
      <c r="E188" s="298"/>
      <c r="F188" s="299" t="s">
        <v>264</v>
      </c>
      <c r="H188" s="300">
        <v>512</v>
      </c>
      <c r="I188" s="316"/>
      <c r="L188" s="297"/>
      <c r="M188" s="301"/>
      <c r="T188" s="302"/>
      <c r="AT188" s="298" t="s">
        <v>148</v>
      </c>
      <c r="AU188" s="298" t="s">
        <v>82</v>
      </c>
      <c r="AV188" s="298" t="s">
        <v>82</v>
      </c>
      <c r="AW188" s="298" t="s">
        <v>99</v>
      </c>
      <c r="AX188" s="298" t="s">
        <v>22</v>
      </c>
      <c r="AY188" s="298" t="s">
        <v>123</v>
      </c>
    </row>
    <row r="189" spans="2:65" s="208" customFormat="1" ht="15.75" customHeight="1">
      <c r="B189" s="209"/>
      <c r="C189" s="276" t="s">
        <v>299</v>
      </c>
      <c r="D189" s="276" t="s">
        <v>125</v>
      </c>
      <c r="E189" s="277" t="s">
        <v>300</v>
      </c>
      <c r="F189" s="278" t="s">
        <v>301</v>
      </c>
      <c r="G189" s="279" t="s">
        <v>128</v>
      </c>
      <c r="H189" s="280">
        <v>512</v>
      </c>
      <c r="I189" s="315"/>
      <c r="J189" s="281">
        <f>ROUND($I$189*$H$189,2)</f>
        <v>0</v>
      </c>
      <c r="K189" s="278" t="s">
        <v>129</v>
      </c>
      <c r="L189" s="209"/>
      <c r="M189" s="282"/>
      <c r="N189" s="283" t="s">
        <v>44</v>
      </c>
      <c r="Q189" s="284">
        <v>0</v>
      </c>
      <c r="R189" s="284">
        <f>$Q$189*$H$189</f>
        <v>0</v>
      </c>
      <c r="S189" s="284">
        <v>0</v>
      </c>
      <c r="T189" s="285">
        <f>$S$189*$H$189</f>
        <v>0</v>
      </c>
      <c r="AR189" s="204" t="s">
        <v>130</v>
      </c>
      <c r="AT189" s="204" t="s">
        <v>125</v>
      </c>
      <c r="AU189" s="204" t="s">
        <v>82</v>
      </c>
      <c r="AY189" s="208" t="s">
        <v>123</v>
      </c>
      <c r="BE189" s="286">
        <f>IF($N$189="základní",$J$189,0)</f>
        <v>0</v>
      </c>
      <c r="BF189" s="286">
        <f>IF($N$189="snížená",$J$189,0)</f>
        <v>0</v>
      </c>
      <c r="BG189" s="286">
        <f>IF($N$189="zákl. přenesená",$J$189,0)</f>
        <v>0</v>
      </c>
      <c r="BH189" s="286">
        <f>IF($N$189="sníž. přenesená",$J$189,0)</f>
        <v>0</v>
      </c>
      <c r="BI189" s="286">
        <f>IF($N$189="nulová",$J$189,0)</f>
        <v>0</v>
      </c>
      <c r="BJ189" s="204" t="s">
        <v>22</v>
      </c>
      <c r="BK189" s="286">
        <f>ROUND($I$189*$H$189,2)</f>
        <v>0</v>
      </c>
      <c r="BL189" s="204" t="s">
        <v>130</v>
      </c>
      <c r="BM189" s="204" t="s">
        <v>302</v>
      </c>
    </row>
    <row r="190" spans="2:47" s="208" customFormat="1" ht="27" customHeight="1">
      <c r="B190" s="209"/>
      <c r="D190" s="287" t="s">
        <v>132</v>
      </c>
      <c r="F190" s="288" t="s">
        <v>303</v>
      </c>
      <c r="I190" s="316"/>
      <c r="L190" s="209"/>
      <c r="M190" s="289"/>
      <c r="T190" s="290"/>
      <c r="AT190" s="208" t="s">
        <v>132</v>
      </c>
      <c r="AU190" s="208" t="s">
        <v>82</v>
      </c>
    </row>
    <row r="191" spans="2:51" s="208" customFormat="1" ht="15.75" customHeight="1">
      <c r="B191" s="291"/>
      <c r="D191" s="292" t="s">
        <v>148</v>
      </c>
      <c r="E191" s="293"/>
      <c r="F191" s="294" t="s">
        <v>157</v>
      </c>
      <c r="H191" s="293"/>
      <c r="I191" s="316"/>
      <c r="L191" s="291"/>
      <c r="M191" s="295"/>
      <c r="T191" s="296"/>
      <c r="AT191" s="293" t="s">
        <v>148</v>
      </c>
      <c r="AU191" s="293" t="s">
        <v>82</v>
      </c>
      <c r="AV191" s="293" t="s">
        <v>22</v>
      </c>
      <c r="AW191" s="293" t="s">
        <v>99</v>
      </c>
      <c r="AX191" s="293" t="s">
        <v>73</v>
      </c>
      <c r="AY191" s="293" t="s">
        <v>123</v>
      </c>
    </row>
    <row r="192" spans="2:51" s="208" customFormat="1" ht="15.75" customHeight="1">
      <c r="B192" s="297"/>
      <c r="D192" s="292" t="s">
        <v>148</v>
      </c>
      <c r="E192" s="298"/>
      <c r="F192" s="299" t="s">
        <v>264</v>
      </c>
      <c r="H192" s="300">
        <v>512</v>
      </c>
      <c r="I192" s="316"/>
      <c r="L192" s="297"/>
      <c r="M192" s="301"/>
      <c r="T192" s="302"/>
      <c r="AT192" s="298" t="s">
        <v>148</v>
      </c>
      <c r="AU192" s="298" t="s">
        <v>82</v>
      </c>
      <c r="AV192" s="298" t="s">
        <v>82</v>
      </c>
      <c r="AW192" s="298" t="s">
        <v>99</v>
      </c>
      <c r="AX192" s="298" t="s">
        <v>22</v>
      </c>
      <c r="AY192" s="298" t="s">
        <v>123</v>
      </c>
    </row>
    <row r="193" spans="2:65" s="208" customFormat="1" ht="15.75" customHeight="1">
      <c r="B193" s="209"/>
      <c r="C193" s="276" t="s">
        <v>304</v>
      </c>
      <c r="D193" s="276" t="s">
        <v>125</v>
      </c>
      <c r="E193" s="277" t="s">
        <v>305</v>
      </c>
      <c r="F193" s="278" t="s">
        <v>306</v>
      </c>
      <c r="G193" s="279" t="s">
        <v>128</v>
      </c>
      <c r="H193" s="280">
        <v>15</v>
      </c>
      <c r="I193" s="315"/>
      <c r="J193" s="281">
        <f>ROUND($I$193*$H$193,2)</f>
        <v>0</v>
      </c>
      <c r="K193" s="278" t="s">
        <v>129</v>
      </c>
      <c r="L193" s="209"/>
      <c r="M193" s="282"/>
      <c r="N193" s="283" t="s">
        <v>44</v>
      </c>
      <c r="Q193" s="284">
        <v>0.19536</v>
      </c>
      <c r="R193" s="284">
        <f>$Q$193*$H$193</f>
        <v>2.9304</v>
      </c>
      <c r="S193" s="284">
        <v>0</v>
      </c>
      <c r="T193" s="285">
        <f>$S$193*$H$193</f>
        <v>0</v>
      </c>
      <c r="AR193" s="204" t="s">
        <v>130</v>
      </c>
      <c r="AT193" s="204" t="s">
        <v>125</v>
      </c>
      <c r="AU193" s="204" t="s">
        <v>82</v>
      </c>
      <c r="AY193" s="208" t="s">
        <v>123</v>
      </c>
      <c r="BE193" s="286">
        <f>IF($N$193="základní",$J$193,0)</f>
        <v>0</v>
      </c>
      <c r="BF193" s="286">
        <f>IF($N$193="snížená",$J$193,0)</f>
        <v>0</v>
      </c>
      <c r="BG193" s="286">
        <f>IF($N$193="zákl. přenesená",$J$193,0)</f>
        <v>0</v>
      </c>
      <c r="BH193" s="286">
        <f>IF($N$193="sníž. přenesená",$J$193,0)</f>
        <v>0</v>
      </c>
      <c r="BI193" s="286">
        <f>IF($N$193="nulová",$J$193,0)</f>
        <v>0</v>
      </c>
      <c r="BJ193" s="204" t="s">
        <v>22</v>
      </c>
      <c r="BK193" s="286">
        <f>ROUND($I$193*$H$193,2)</f>
        <v>0</v>
      </c>
      <c r="BL193" s="204" t="s">
        <v>130</v>
      </c>
      <c r="BM193" s="204" t="s">
        <v>307</v>
      </c>
    </row>
    <row r="194" spans="2:47" s="208" customFormat="1" ht="27" customHeight="1">
      <c r="B194" s="209"/>
      <c r="D194" s="287" t="s">
        <v>132</v>
      </c>
      <c r="F194" s="288" t="s">
        <v>308</v>
      </c>
      <c r="I194" s="316"/>
      <c r="L194" s="209"/>
      <c r="M194" s="289"/>
      <c r="T194" s="290"/>
      <c r="AT194" s="208" t="s">
        <v>132</v>
      </c>
      <c r="AU194" s="208" t="s">
        <v>82</v>
      </c>
    </row>
    <row r="195" spans="2:51" s="208" customFormat="1" ht="15.75" customHeight="1">
      <c r="B195" s="291"/>
      <c r="D195" s="292" t="s">
        <v>148</v>
      </c>
      <c r="E195" s="293"/>
      <c r="F195" s="294" t="s">
        <v>157</v>
      </c>
      <c r="H195" s="293"/>
      <c r="I195" s="316"/>
      <c r="L195" s="291"/>
      <c r="M195" s="295"/>
      <c r="T195" s="296"/>
      <c r="AT195" s="293" t="s">
        <v>148</v>
      </c>
      <c r="AU195" s="293" t="s">
        <v>82</v>
      </c>
      <c r="AV195" s="293" t="s">
        <v>22</v>
      </c>
      <c r="AW195" s="293" t="s">
        <v>99</v>
      </c>
      <c r="AX195" s="293" t="s">
        <v>73</v>
      </c>
      <c r="AY195" s="293" t="s">
        <v>123</v>
      </c>
    </row>
    <row r="196" spans="2:51" s="208" customFormat="1" ht="15.75" customHeight="1">
      <c r="B196" s="297"/>
      <c r="D196" s="292" t="s">
        <v>148</v>
      </c>
      <c r="E196" s="298"/>
      <c r="F196" s="299" t="s">
        <v>309</v>
      </c>
      <c r="H196" s="300">
        <v>15</v>
      </c>
      <c r="I196" s="316"/>
      <c r="L196" s="297"/>
      <c r="M196" s="301"/>
      <c r="T196" s="302"/>
      <c r="AT196" s="298" t="s">
        <v>148</v>
      </c>
      <c r="AU196" s="298" t="s">
        <v>82</v>
      </c>
      <c r="AV196" s="298" t="s">
        <v>82</v>
      </c>
      <c r="AW196" s="298" t="s">
        <v>99</v>
      </c>
      <c r="AX196" s="298" t="s">
        <v>22</v>
      </c>
      <c r="AY196" s="298" t="s">
        <v>123</v>
      </c>
    </row>
    <row r="197" spans="2:65" s="208" customFormat="1" ht="15.75" customHeight="1">
      <c r="B197" s="209"/>
      <c r="C197" s="303" t="s">
        <v>310</v>
      </c>
      <c r="D197" s="303" t="s">
        <v>221</v>
      </c>
      <c r="E197" s="304" t="s">
        <v>311</v>
      </c>
      <c r="F197" s="305" t="s">
        <v>312</v>
      </c>
      <c r="G197" s="306" t="s">
        <v>207</v>
      </c>
      <c r="H197" s="307">
        <v>6.313</v>
      </c>
      <c r="I197" s="317"/>
      <c r="J197" s="308">
        <f>ROUND($I$197*$H$197,2)</f>
        <v>0</v>
      </c>
      <c r="K197" s="305" t="s">
        <v>129</v>
      </c>
      <c r="L197" s="309"/>
      <c r="M197" s="310"/>
      <c r="N197" s="311" t="s">
        <v>44</v>
      </c>
      <c r="Q197" s="284">
        <v>1</v>
      </c>
      <c r="R197" s="284">
        <f>$Q$197*$H$197</f>
        <v>6.313</v>
      </c>
      <c r="S197" s="284">
        <v>0</v>
      </c>
      <c r="T197" s="285">
        <f>$S$197*$H$197</f>
        <v>0</v>
      </c>
      <c r="AR197" s="204" t="s">
        <v>172</v>
      </c>
      <c r="AT197" s="204" t="s">
        <v>221</v>
      </c>
      <c r="AU197" s="204" t="s">
        <v>82</v>
      </c>
      <c r="AY197" s="208" t="s">
        <v>123</v>
      </c>
      <c r="BE197" s="286">
        <f>IF($N$197="základní",$J$197,0)</f>
        <v>0</v>
      </c>
      <c r="BF197" s="286">
        <f>IF($N$197="snížená",$J$197,0)</f>
        <v>0</v>
      </c>
      <c r="BG197" s="286">
        <f>IF($N$197="zákl. přenesená",$J$197,0)</f>
        <v>0</v>
      </c>
      <c r="BH197" s="286">
        <f>IF($N$197="sníž. přenesená",$J$197,0)</f>
        <v>0</v>
      </c>
      <c r="BI197" s="286">
        <f>IF($N$197="nulová",$J$197,0)</f>
        <v>0</v>
      </c>
      <c r="BJ197" s="204" t="s">
        <v>22</v>
      </c>
      <c r="BK197" s="286">
        <f>ROUND($I$197*$H$197,2)</f>
        <v>0</v>
      </c>
      <c r="BL197" s="204" t="s">
        <v>130</v>
      </c>
      <c r="BM197" s="204" t="s">
        <v>313</v>
      </c>
    </row>
    <row r="198" spans="2:47" s="208" customFormat="1" ht="27" customHeight="1">
      <c r="B198" s="209"/>
      <c r="D198" s="287" t="s">
        <v>132</v>
      </c>
      <c r="F198" s="288" t="s">
        <v>314</v>
      </c>
      <c r="I198" s="316"/>
      <c r="L198" s="209"/>
      <c r="M198" s="289"/>
      <c r="T198" s="290"/>
      <c r="AT198" s="208" t="s">
        <v>132</v>
      </c>
      <c r="AU198" s="208" t="s">
        <v>82</v>
      </c>
    </row>
    <row r="199" spans="2:51" s="208" customFormat="1" ht="15.75" customHeight="1">
      <c r="B199" s="297"/>
      <c r="D199" s="292" t="s">
        <v>148</v>
      </c>
      <c r="E199" s="298"/>
      <c r="F199" s="299" t="s">
        <v>315</v>
      </c>
      <c r="H199" s="300">
        <v>6.25</v>
      </c>
      <c r="I199" s="316"/>
      <c r="L199" s="297"/>
      <c r="M199" s="301"/>
      <c r="T199" s="302"/>
      <c r="AT199" s="298" t="s">
        <v>148</v>
      </c>
      <c r="AU199" s="298" t="s">
        <v>82</v>
      </c>
      <c r="AV199" s="298" t="s">
        <v>82</v>
      </c>
      <c r="AW199" s="298" t="s">
        <v>99</v>
      </c>
      <c r="AX199" s="298" t="s">
        <v>73</v>
      </c>
      <c r="AY199" s="298" t="s">
        <v>123</v>
      </c>
    </row>
    <row r="200" spans="2:51" s="208" customFormat="1" ht="15.75" customHeight="1">
      <c r="B200" s="297"/>
      <c r="D200" s="292" t="s">
        <v>148</v>
      </c>
      <c r="F200" s="299" t="s">
        <v>316</v>
      </c>
      <c r="H200" s="300">
        <v>6.313</v>
      </c>
      <c r="I200" s="316"/>
      <c r="L200" s="297"/>
      <c r="M200" s="301"/>
      <c r="T200" s="302"/>
      <c r="AT200" s="298" t="s">
        <v>148</v>
      </c>
      <c r="AU200" s="298" t="s">
        <v>82</v>
      </c>
      <c r="AV200" s="298" t="s">
        <v>82</v>
      </c>
      <c r="AW200" s="298" t="s">
        <v>73</v>
      </c>
      <c r="AX200" s="298" t="s">
        <v>22</v>
      </c>
      <c r="AY200" s="298" t="s">
        <v>123</v>
      </c>
    </row>
    <row r="201" spans="2:65" s="208" customFormat="1" ht="15.75" customHeight="1">
      <c r="B201" s="209"/>
      <c r="C201" s="276" t="s">
        <v>317</v>
      </c>
      <c r="D201" s="276" t="s">
        <v>125</v>
      </c>
      <c r="E201" s="277" t="s">
        <v>318</v>
      </c>
      <c r="F201" s="278" t="s">
        <v>319</v>
      </c>
      <c r="G201" s="279" t="s">
        <v>320</v>
      </c>
      <c r="H201" s="280">
        <v>50</v>
      </c>
      <c r="I201" s="315"/>
      <c r="J201" s="281">
        <f>ROUND($I$201*$H$201,2)</f>
        <v>0</v>
      </c>
      <c r="K201" s="278" t="s">
        <v>129</v>
      </c>
      <c r="L201" s="209"/>
      <c r="M201" s="282"/>
      <c r="N201" s="283" t="s">
        <v>44</v>
      </c>
      <c r="Q201" s="284">
        <v>0.00017278</v>
      </c>
      <c r="R201" s="284">
        <f>$Q$201*$H$201</f>
        <v>0.008639</v>
      </c>
      <c r="S201" s="284">
        <v>0</v>
      </c>
      <c r="T201" s="285">
        <f>$S$201*$H$201</f>
        <v>0</v>
      </c>
      <c r="AR201" s="204" t="s">
        <v>130</v>
      </c>
      <c r="AT201" s="204" t="s">
        <v>125</v>
      </c>
      <c r="AU201" s="204" t="s">
        <v>82</v>
      </c>
      <c r="AY201" s="208" t="s">
        <v>123</v>
      </c>
      <c r="BE201" s="286">
        <f>IF($N$201="základní",$J$201,0)</f>
        <v>0</v>
      </c>
      <c r="BF201" s="286">
        <f>IF($N$201="snížená",$J$201,0)</f>
        <v>0</v>
      </c>
      <c r="BG201" s="286">
        <f>IF($N$201="zákl. přenesená",$J$201,0)</f>
        <v>0</v>
      </c>
      <c r="BH201" s="286">
        <f>IF($N$201="sníž. přenesená",$J$201,0)</f>
        <v>0</v>
      </c>
      <c r="BI201" s="286">
        <f>IF($N$201="nulová",$J$201,0)</f>
        <v>0</v>
      </c>
      <c r="BJ201" s="204" t="s">
        <v>22</v>
      </c>
      <c r="BK201" s="286">
        <f>ROUND($I$201*$H$201,2)</f>
        <v>0</v>
      </c>
      <c r="BL201" s="204" t="s">
        <v>130</v>
      </c>
      <c r="BM201" s="204" t="s">
        <v>321</v>
      </c>
    </row>
    <row r="202" spans="2:47" s="208" customFormat="1" ht="27" customHeight="1">
      <c r="B202" s="209"/>
      <c r="D202" s="287" t="s">
        <v>132</v>
      </c>
      <c r="F202" s="288" t="s">
        <v>322</v>
      </c>
      <c r="I202" s="316"/>
      <c r="L202" s="209"/>
      <c r="M202" s="289"/>
      <c r="T202" s="290"/>
      <c r="AT202" s="208" t="s">
        <v>132</v>
      </c>
      <c r="AU202" s="208" t="s">
        <v>82</v>
      </c>
    </row>
    <row r="203" spans="2:51" s="208" customFormat="1" ht="15.75" customHeight="1">
      <c r="B203" s="291"/>
      <c r="D203" s="292" t="s">
        <v>148</v>
      </c>
      <c r="E203" s="293"/>
      <c r="F203" s="294" t="s">
        <v>157</v>
      </c>
      <c r="H203" s="293"/>
      <c r="I203" s="316"/>
      <c r="L203" s="291"/>
      <c r="M203" s="295"/>
      <c r="T203" s="296"/>
      <c r="AT203" s="293" t="s">
        <v>148</v>
      </c>
      <c r="AU203" s="293" t="s">
        <v>82</v>
      </c>
      <c r="AV203" s="293" t="s">
        <v>22</v>
      </c>
      <c r="AW203" s="293" t="s">
        <v>99</v>
      </c>
      <c r="AX203" s="293" t="s">
        <v>73</v>
      </c>
      <c r="AY203" s="293" t="s">
        <v>123</v>
      </c>
    </row>
    <row r="204" spans="2:51" s="208" customFormat="1" ht="15.75" customHeight="1">
      <c r="B204" s="297"/>
      <c r="D204" s="292" t="s">
        <v>148</v>
      </c>
      <c r="E204" s="298"/>
      <c r="F204" s="299" t="s">
        <v>323</v>
      </c>
      <c r="H204" s="300">
        <v>50</v>
      </c>
      <c r="I204" s="316"/>
      <c r="L204" s="297"/>
      <c r="M204" s="301"/>
      <c r="T204" s="302"/>
      <c r="AT204" s="298" t="s">
        <v>148</v>
      </c>
      <c r="AU204" s="298" t="s">
        <v>82</v>
      </c>
      <c r="AV204" s="298" t="s">
        <v>82</v>
      </c>
      <c r="AW204" s="298" t="s">
        <v>99</v>
      </c>
      <c r="AX204" s="298" t="s">
        <v>22</v>
      </c>
      <c r="AY204" s="298" t="s">
        <v>123</v>
      </c>
    </row>
    <row r="205" spans="2:63" s="265" customFormat="1" ht="30.75" customHeight="1">
      <c r="B205" s="266"/>
      <c r="D205" s="267" t="s">
        <v>72</v>
      </c>
      <c r="E205" s="274" t="s">
        <v>177</v>
      </c>
      <c r="F205" s="274" t="s">
        <v>324</v>
      </c>
      <c r="I205" s="318"/>
      <c r="J205" s="275">
        <f>$BK$205</f>
        <v>0</v>
      </c>
      <c r="L205" s="266"/>
      <c r="M205" s="270"/>
      <c r="P205" s="271">
        <f>$P$206+SUM($P$207:$P$266)</f>
        <v>0</v>
      </c>
      <c r="R205" s="271">
        <f>$R$206+SUM($R$207:$R$266)</f>
        <v>90.07451899000002</v>
      </c>
      <c r="T205" s="272">
        <f>$T$206+SUM($T$207:$T$266)</f>
        <v>0</v>
      </c>
      <c r="AR205" s="267" t="s">
        <v>22</v>
      </c>
      <c r="AT205" s="267" t="s">
        <v>72</v>
      </c>
      <c r="AU205" s="267" t="s">
        <v>22</v>
      </c>
      <c r="AY205" s="267" t="s">
        <v>123</v>
      </c>
      <c r="BK205" s="273">
        <f>$BK$206+SUM($BK$207:$BK$266)</f>
        <v>0</v>
      </c>
    </row>
    <row r="206" spans="2:65" s="208" customFormat="1" ht="15.75" customHeight="1">
      <c r="B206" s="209"/>
      <c r="C206" s="276" t="s">
        <v>325</v>
      </c>
      <c r="D206" s="276" t="s">
        <v>125</v>
      </c>
      <c r="E206" s="277" t="s">
        <v>326</v>
      </c>
      <c r="F206" s="278" t="s">
        <v>327</v>
      </c>
      <c r="G206" s="279" t="s">
        <v>136</v>
      </c>
      <c r="H206" s="280">
        <v>12</v>
      </c>
      <c r="I206" s="315"/>
      <c r="J206" s="281">
        <f>ROUND($I$206*$H$206,2)</f>
        <v>0</v>
      </c>
      <c r="K206" s="278" t="s">
        <v>129</v>
      </c>
      <c r="L206" s="209"/>
      <c r="M206" s="282"/>
      <c r="N206" s="283" t="s">
        <v>44</v>
      </c>
      <c r="Q206" s="284">
        <v>0</v>
      </c>
      <c r="R206" s="284">
        <f>$Q$206*$H$206</f>
        <v>0</v>
      </c>
      <c r="S206" s="284">
        <v>0</v>
      </c>
      <c r="T206" s="285">
        <f>$S$206*$H$206</f>
        <v>0</v>
      </c>
      <c r="AR206" s="204" t="s">
        <v>130</v>
      </c>
      <c r="AT206" s="204" t="s">
        <v>125</v>
      </c>
      <c r="AU206" s="204" t="s">
        <v>82</v>
      </c>
      <c r="AY206" s="208" t="s">
        <v>123</v>
      </c>
      <c r="BE206" s="286">
        <f>IF($N$206="základní",$J$206,0)</f>
        <v>0</v>
      </c>
      <c r="BF206" s="286">
        <f>IF($N$206="snížená",$J$206,0)</f>
        <v>0</v>
      </c>
      <c r="BG206" s="286">
        <f>IF($N$206="zákl. přenesená",$J$206,0)</f>
        <v>0</v>
      </c>
      <c r="BH206" s="286">
        <f>IF($N$206="sníž. přenesená",$J$206,0)</f>
        <v>0</v>
      </c>
      <c r="BI206" s="286">
        <f>IF($N$206="nulová",$J$206,0)</f>
        <v>0</v>
      </c>
      <c r="BJ206" s="204" t="s">
        <v>22</v>
      </c>
      <c r="BK206" s="286">
        <f>ROUND($I$206*$H$206,2)</f>
        <v>0</v>
      </c>
      <c r="BL206" s="204" t="s">
        <v>130</v>
      </c>
      <c r="BM206" s="204" t="s">
        <v>328</v>
      </c>
    </row>
    <row r="207" spans="2:47" s="208" customFormat="1" ht="16.5" customHeight="1">
      <c r="B207" s="209"/>
      <c r="D207" s="287" t="s">
        <v>132</v>
      </c>
      <c r="F207" s="288" t="s">
        <v>329</v>
      </c>
      <c r="I207" s="316"/>
      <c r="L207" s="209"/>
      <c r="M207" s="289"/>
      <c r="T207" s="290"/>
      <c r="AT207" s="208" t="s">
        <v>132</v>
      </c>
      <c r="AU207" s="208" t="s">
        <v>82</v>
      </c>
    </row>
    <row r="208" spans="2:51" s="208" customFormat="1" ht="15.75" customHeight="1">
      <c r="B208" s="291"/>
      <c r="D208" s="292" t="s">
        <v>148</v>
      </c>
      <c r="E208" s="293"/>
      <c r="F208" s="294" t="s">
        <v>330</v>
      </c>
      <c r="H208" s="293"/>
      <c r="I208" s="316"/>
      <c r="L208" s="291"/>
      <c r="M208" s="295"/>
      <c r="T208" s="296"/>
      <c r="AT208" s="293" t="s">
        <v>148</v>
      </c>
      <c r="AU208" s="293" t="s">
        <v>82</v>
      </c>
      <c r="AV208" s="293" t="s">
        <v>22</v>
      </c>
      <c r="AW208" s="293" t="s">
        <v>99</v>
      </c>
      <c r="AX208" s="293" t="s">
        <v>73</v>
      </c>
      <c r="AY208" s="293" t="s">
        <v>123</v>
      </c>
    </row>
    <row r="209" spans="2:51" s="208" customFormat="1" ht="15.75" customHeight="1">
      <c r="B209" s="297"/>
      <c r="D209" s="292" t="s">
        <v>148</v>
      </c>
      <c r="E209" s="298"/>
      <c r="F209" s="299" t="s">
        <v>191</v>
      </c>
      <c r="H209" s="300">
        <v>12</v>
      </c>
      <c r="I209" s="316"/>
      <c r="L209" s="297"/>
      <c r="M209" s="301"/>
      <c r="T209" s="302"/>
      <c r="AT209" s="298" t="s">
        <v>148</v>
      </c>
      <c r="AU209" s="298" t="s">
        <v>82</v>
      </c>
      <c r="AV209" s="298" t="s">
        <v>82</v>
      </c>
      <c r="AW209" s="298" t="s">
        <v>99</v>
      </c>
      <c r="AX209" s="298" t="s">
        <v>22</v>
      </c>
      <c r="AY209" s="298" t="s">
        <v>123</v>
      </c>
    </row>
    <row r="210" spans="2:65" s="208" customFormat="1" ht="15.75" customHeight="1">
      <c r="B210" s="209"/>
      <c r="C210" s="303" t="s">
        <v>331</v>
      </c>
      <c r="D210" s="303" t="s">
        <v>221</v>
      </c>
      <c r="E210" s="304" t="s">
        <v>332</v>
      </c>
      <c r="F210" s="305" t="s">
        <v>333</v>
      </c>
      <c r="G210" s="306" t="s">
        <v>136</v>
      </c>
      <c r="H210" s="307">
        <v>12</v>
      </c>
      <c r="I210" s="317"/>
      <c r="J210" s="308">
        <f>ROUND($I$210*$H$210,2)</f>
        <v>0</v>
      </c>
      <c r="K210" s="305" t="s">
        <v>129</v>
      </c>
      <c r="L210" s="309"/>
      <c r="M210" s="310"/>
      <c r="N210" s="311" t="s">
        <v>44</v>
      </c>
      <c r="Q210" s="284">
        <v>0.0022</v>
      </c>
      <c r="R210" s="284">
        <f>$Q$210*$H$210</f>
        <v>0.0264</v>
      </c>
      <c r="S210" s="284">
        <v>0</v>
      </c>
      <c r="T210" s="285">
        <f>$S$210*$H$210</f>
        <v>0</v>
      </c>
      <c r="AR210" s="204" t="s">
        <v>172</v>
      </c>
      <c r="AT210" s="204" t="s">
        <v>221</v>
      </c>
      <c r="AU210" s="204" t="s">
        <v>82</v>
      </c>
      <c r="AY210" s="208" t="s">
        <v>123</v>
      </c>
      <c r="BE210" s="286">
        <f>IF($N$210="základní",$J$210,0)</f>
        <v>0</v>
      </c>
      <c r="BF210" s="286">
        <f>IF($N$210="snížená",$J$210,0)</f>
        <v>0</v>
      </c>
      <c r="BG210" s="286">
        <f>IF($N$210="zákl. přenesená",$J$210,0)</f>
        <v>0</v>
      </c>
      <c r="BH210" s="286">
        <f>IF($N$210="sníž. přenesená",$J$210,0)</f>
        <v>0</v>
      </c>
      <c r="BI210" s="286">
        <f>IF($N$210="nulová",$J$210,0)</f>
        <v>0</v>
      </c>
      <c r="BJ210" s="204" t="s">
        <v>22</v>
      </c>
      <c r="BK210" s="286">
        <f>ROUND($I$210*$H$210,2)</f>
        <v>0</v>
      </c>
      <c r="BL210" s="204" t="s">
        <v>130</v>
      </c>
      <c r="BM210" s="204" t="s">
        <v>334</v>
      </c>
    </row>
    <row r="211" spans="2:47" s="208" customFormat="1" ht="16.5" customHeight="1">
      <c r="B211" s="209"/>
      <c r="D211" s="287" t="s">
        <v>132</v>
      </c>
      <c r="F211" s="288" t="s">
        <v>335</v>
      </c>
      <c r="I211" s="316"/>
      <c r="L211" s="209"/>
      <c r="M211" s="289"/>
      <c r="T211" s="290"/>
      <c r="AT211" s="208" t="s">
        <v>132</v>
      </c>
      <c r="AU211" s="208" t="s">
        <v>82</v>
      </c>
    </row>
    <row r="212" spans="2:65" s="208" customFormat="1" ht="15.75" customHeight="1">
      <c r="B212" s="209"/>
      <c r="C212" s="276" t="s">
        <v>336</v>
      </c>
      <c r="D212" s="276" t="s">
        <v>125</v>
      </c>
      <c r="E212" s="277" t="s">
        <v>337</v>
      </c>
      <c r="F212" s="278" t="s">
        <v>338</v>
      </c>
      <c r="G212" s="279" t="s">
        <v>136</v>
      </c>
      <c r="H212" s="280">
        <v>6</v>
      </c>
      <c r="I212" s="315"/>
      <c r="J212" s="281">
        <f>ROUND($I$212*$H$212,2)</f>
        <v>0</v>
      </c>
      <c r="K212" s="278" t="s">
        <v>129</v>
      </c>
      <c r="L212" s="209"/>
      <c r="M212" s="282"/>
      <c r="N212" s="283" t="s">
        <v>44</v>
      </c>
      <c r="Q212" s="284">
        <v>0.0007</v>
      </c>
      <c r="R212" s="284">
        <f>$Q$212*$H$212</f>
        <v>0.0042</v>
      </c>
      <c r="S212" s="284">
        <v>0</v>
      </c>
      <c r="T212" s="285">
        <f>$S$212*$H$212</f>
        <v>0</v>
      </c>
      <c r="AR212" s="204" t="s">
        <v>130</v>
      </c>
      <c r="AT212" s="204" t="s">
        <v>125</v>
      </c>
      <c r="AU212" s="204" t="s">
        <v>82</v>
      </c>
      <c r="AY212" s="208" t="s">
        <v>123</v>
      </c>
      <c r="BE212" s="286">
        <f>IF($N$212="základní",$J$212,0)</f>
        <v>0</v>
      </c>
      <c r="BF212" s="286">
        <f>IF($N$212="snížená",$J$212,0)</f>
        <v>0</v>
      </c>
      <c r="BG212" s="286">
        <f>IF($N$212="zákl. přenesená",$J$212,0)</f>
        <v>0</v>
      </c>
      <c r="BH212" s="286">
        <f>IF($N$212="sníž. přenesená",$J$212,0)</f>
        <v>0</v>
      </c>
      <c r="BI212" s="286">
        <f>IF($N$212="nulová",$J$212,0)</f>
        <v>0</v>
      </c>
      <c r="BJ212" s="204" t="s">
        <v>22</v>
      </c>
      <c r="BK212" s="286">
        <f>ROUND($I$212*$H$212,2)</f>
        <v>0</v>
      </c>
      <c r="BL212" s="204" t="s">
        <v>130</v>
      </c>
      <c r="BM212" s="204" t="s">
        <v>339</v>
      </c>
    </row>
    <row r="213" spans="2:47" s="208" customFormat="1" ht="16.5" customHeight="1">
      <c r="B213" s="209"/>
      <c r="D213" s="287" t="s">
        <v>132</v>
      </c>
      <c r="F213" s="288" t="s">
        <v>340</v>
      </c>
      <c r="I213" s="316"/>
      <c r="L213" s="209"/>
      <c r="M213" s="289"/>
      <c r="T213" s="290"/>
      <c r="AT213" s="208" t="s">
        <v>132</v>
      </c>
      <c r="AU213" s="208" t="s">
        <v>82</v>
      </c>
    </row>
    <row r="214" spans="2:51" s="208" customFormat="1" ht="15.75" customHeight="1">
      <c r="B214" s="291"/>
      <c r="D214" s="292" t="s">
        <v>148</v>
      </c>
      <c r="E214" s="293"/>
      <c r="F214" s="294" t="s">
        <v>330</v>
      </c>
      <c r="H214" s="293"/>
      <c r="I214" s="316"/>
      <c r="L214" s="291"/>
      <c r="M214" s="295"/>
      <c r="T214" s="296"/>
      <c r="AT214" s="293" t="s">
        <v>148</v>
      </c>
      <c r="AU214" s="293" t="s">
        <v>82</v>
      </c>
      <c r="AV214" s="293" t="s">
        <v>22</v>
      </c>
      <c r="AW214" s="293" t="s">
        <v>99</v>
      </c>
      <c r="AX214" s="293" t="s">
        <v>73</v>
      </c>
      <c r="AY214" s="293" t="s">
        <v>123</v>
      </c>
    </row>
    <row r="215" spans="2:51" s="208" customFormat="1" ht="15.75" customHeight="1">
      <c r="B215" s="297"/>
      <c r="D215" s="292" t="s">
        <v>148</v>
      </c>
      <c r="E215" s="298"/>
      <c r="F215" s="299" t="s">
        <v>160</v>
      </c>
      <c r="H215" s="300">
        <v>6</v>
      </c>
      <c r="I215" s="316"/>
      <c r="L215" s="297"/>
      <c r="M215" s="301"/>
      <c r="T215" s="302"/>
      <c r="AT215" s="298" t="s">
        <v>148</v>
      </c>
      <c r="AU215" s="298" t="s">
        <v>82</v>
      </c>
      <c r="AV215" s="298" t="s">
        <v>82</v>
      </c>
      <c r="AW215" s="298" t="s">
        <v>99</v>
      </c>
      <c r="AX215" s="298" t="s">
        <v>22</v>
      </c>
      <c r="AY215" s="298" t="s">
        <v>123</v>
      </c>
    </row>
    <row r="216" spans="2:65" s="208" customFormat="1" ht="15.75" customHeight="1">
      <c r="B216" s="209"/>
      <c r="C216" s="303" t="s">
        <v>341</v>
      </c>
      <c r="D216" s="303" t="s">
        <v>221</v>
      </c>
      <c r="E216" s="304" t="s">
        <v>342</v>
      </c>
      <c r="F216" s="305" t="s">
        <v>343</v>
      </c>
      <c r="G216" s="306" t="s">
        <v>136</v>
      </c>
      <c r="H216" s="307">
        <v>6</v>
      </c>
      <c r="I216" s="317"/>
      <c r="J216" s="308">
        <f>ROUND($I$216*$H$216,2)</f>
        <v>0</v>
      </c>
      <c r="K216" s="305" t="s">
        <v>129</v>
      </c>
      <c r="L216" s="309"/>
      <c r="M216" s="310"/>
      <c r="N216" s="311" t="s">
        <v>44</v>
      </c>
      <c r="Q216" s="284">
        <v>0.0031</v>
      </c>
      <c r="R216" s="284">
        <f>$Q$216*$H$216</f>
        <v>0.0186</v>
      </c>
      <c r="S216" s="284">
        <v>0</v>
      </c>
      <c r="T216" s="285">
        <f>$S$216*$H$216</f>
        <v>0</v>
      </c>
      <c r="AR216" s="204" t="s">
        <v>172</v>
      </c>
      <c r="AT216" s="204" t="s">
        <v>221</v>
      </c>
      <c r="AU216" s="204" t="s">
        <v>82</v>
      </c>
      <c r="AY216" s="208" t="s">
        <v>123</v>
      </c>
      <c r="BE216" s="286">
        <f>IF($N$216="základní",$J$216,0)</f>
        <v>0</v>
      </c>
      <c r="BF216" s="286">
        <f>IF($N$216="snížená",$J$216,0)</f>
        <v>0</v>
      </c>
      <c r="BG216" s="286">
        <f>IF($N$216="zákl. přenesená",$J$216,0)</f>
        <v>0</v>
      </c>
      <c r="BH216" s="286">
        <f>IF($N$216="sníž. přenesená",$J$216,0)</f>
        <v>0</v>
      </c>
      <c r="BI216" s="286">
        <f>IF($N$216="nulová",$J$216,0)</f>
        <v>0</v>
      </c>
      <c r="BJ216" s="204" t="s">
        <v>22</v>
      </c>
      <c r="BK216" s="286">
        <f>ROUND($I$216*$H$216,2)</f>
        <v>0</v>
      </c>
      <c r="BL216" s="204" t="s">
        <v>130</v>
      </c>
      <c r="BM216" s="204" t="s">
        <v>344</v>
      </c>
    </row>
    <row r="217" spans="2:47" s="208" customFormat="1" ht="27" customHeight="1">
      <c r="B217" s="209"/>
      <c r="D217" s="287" t="s">
        <v>132</v>
      </c>
      <c r="F217" s="288" t="s">
        <v>345</v>
      </c>
      <c r="I217" s="316"/>
      <c r="L217" s="209"/>
      <c r="M217" s="289"/>
      <c r="T217" s="290"/>
      <c r="AT217" s="208" t="s">
        <v>132</v>
      </c>
      <c r="AU217" s="208" t="s">
        <v>82</v>
      </c>
    </row>
    <row r="218" spans="2:65" s="208" customFormat="1" ht="15.75" customHeight="1">
      <c r="B218" s="209"/>
      <c r="C218" s="276" t="s">
        <v>346</v>
      </c>
      <c r="D218" s="276" t="s">
        <v>125</v>
      </c>
      <c r="E218" s="277" t="s">
        <v>347</v>
      </c>
      <c r="F218" s="278" t="s">
        <v>348</v>
      </c>
      <c r="G218" s="279" t="s">
        <v>136</v>
      </c>
      <c r="H218" s="280">
        <v>5</v>
      </c>
      <c r="I218" s="315"/>
      <c r="J218" s="281">
        <f>ROUND($I$218*$H$218,2)</f>
        <v>0</v>
      </c>
      <c r="K218" s="278" t="s">
        <v>129</v>
      </c>
      <c r="L218" s="209"/>
      <c r="M218" s="282"/>
      <c r="N218" s="283" t="s">
        <v>44</v>
      </c>
      <c r="Q218" s="284">
        <v>0.109405</v>
      </c>
      <c r="R218" s="284">
        <f>$Q$218*$H$218</f>
        <v>0.547025</v>
      </c>
      <c r="S218" s="284">
        <v>0</v>
      </c>
      <c r="T218" s="285">
        <f>$S$218*$H$218</f>
        <v>0</v>
      </c>
      <c r="AR218" s="204" t="s">
        <v>130</v>
      </c>
      <c r="AT218" s="204" t="s">
        <v>125</v>
      </c>
      <c r="AU218" s="204" t="s">
        <v>82</v>
      </c>
      <c r="AY218" s="208" t="s">
        <v>123</v>
      </c>
      <c r="BE218" s="286">
        <f>IF($N$218="základní",$J$218,0)</f>
        <v>0</v>
      </c>
      <c r="BF218" s="286">
        <f>IF($N$218="snížená",$J$218,0)</f>
        <v>0</v>
      </c>
      <c r="BG218" s="286">
        <f>IF($N$218="zákl. přenesená",$J$218,0)</f>
        <v>0</v>
      </c>
      <c r="BH218" s="286">
        <f>IF($N$218="sníž. přenesená",$J$218,0)</f>
        <v>0</v>
      </c>
      <c r="BI218" s="286">
        <f>IF($N$218="nulová",$J$218,0)</f>
        <v>0</v>
      </c>
      <c r="BJ218" s="204" t="s">
        <v>22</v>
      </c>
      <c r="BK218" s="286">
        <f>ROUND($I$218*$H$218,2)</f>
        <v>0</v>
      </c>
      <c r="BL218" s="204" t="s">
        <v>130</v>
      </c>
      <c r="BM218" s="204" t="s">
        <v>349</v>
      </c>
    </row>
    <row r="219" spans="2:47" s="208" customFormat="1" ht="16.5" customHeight="1">
      <c r="B219" s="209"/>
      <c r="D219" s="287" t="s">
        <v>132</v>
      </c>
      <c r="F219" s="288" t="s">
        <v>350</v>
      </c>
      <c r="I219" s="316"/>
      <c r="L219" s="209"/>
      <c r="M219" s="289"/>
      <c r="T219" s="290"/>
      <c r="AT219" s="208" t="s">
        <v>132</v>
      </c>
      <c r="AU219" s="208" t="s">
        <v>82</v>
      </c>
    </row>
    <row r="220" spans="2:51" s="208" customFormat="1" ht="15.75" customHeight="1">
      <c r="B220" s="291"/>
      <c r="D220" s="292" t="s">
        <v>148</v>
      </c>
      <c r="E220" s="293"/>
      <c r="F220" s="294" t="s">
        <v>330</v>
      </c>
      <c r="H220" s="293"/>
      <c r="I220" s="316"/>
      <c r="L220" s="291"/>
      <c r="M220" s="295"/>
      <c r="T220" s="296"/>
      <c r="AT220" s="293" t="s">
        <v>148</v>
      </c>
      <c r="AU220" s="293" t="s">
        <v>82</v>
      </c>
      <c r="AV220" s="293" t="s">
        <v>22</v>
      </c>
      <c r="AW220" s="293" t="s">
        <v>99</v>
      </c>
      <c r="AX220" s="293" t="s">
        <v>73</v>
      </c>
      <c r="AY220" s="293" t="s">
        <v>123</v>
      </c>
    </row>
    <row r="221" spans="2:51" s="208" customFormat="1" ht="15.75" customHeight="1">
      <c r="B221" s="297"/>
      <c r="D221" s="292" t="s">
        <v>148</v>
      </c>
      <c r="E221" s="298"/>
      <c r="F221" s="299" t="s">
        <v>151</v>
      </c>
      <c r="H221" s="300">
        <v>5</v>
      </c>
      <c r="I221" s="316"/>
      <c r="L221" s="297"/>
      <c r="M221" s="301"/>
      <c r="T221" s="302"/>
      <c r="AT221" s="298" t="s">
        <v>148</v>
      </c>
      <c r="AU221" s="298" t="s">
        <v>82</v>
      </c>
      <c r="AV221" s="298" t="s">
        <v>82</v>
      </c>
      <c r="AW221" s="298" t="s">
        <v>99</v>
      </c>
      <c r="AX221" s="298" t="s">
        <v>22</v>
      </c>
      <c r="AY221" s="298" t="s">
        <v>123</v>
      </c>
    </row>
    <row r="222" spans="2:65" s="208" customFormat="1" ht="15.75" customHeight="1">
      <c r="B222" s="209"/>
      <c r="C222" s="303" t="s">
        <v>351</v>
      </c>
      <c r="D222" s="303" t="s">
        <v>221</v>
      </c>
      <c r="E222" s="304" t="s">
        <v>352</v>
      </c>
      <c r="F222" s="305" t="s">
        <v>353</v>
      </c>
      <c r="G222" s="306" t="s">
        <v>136</v>
      </c>
      <c r="H222" s="307">
        <v>5</v>
      </c>
      <c r="I222" s="317"/>
      <c r="J222" s="308">
        <f>ROUND($I$222*$H$222,2)</f>
        <v>0</v>
      </c>
      <c r="K222" s="305" t="s">
        <v>129</v>
      </c>
      <c r="L222" s="309"/>
      <c r="M222" s="310"/>
      <c r="N222" s="311" t="s">
        <v>44</v>
      </c>
      <c r="Q222" s="284">
        <v>0.0065</v>
      </c>
      <c r="R222" s="284">
        <f>$Q$222*$H$222</f>
        <v>0.0325</v>
      </c>
      <c r="S222" s="284">
        <v>0</v>
      </c>
      <c r="T222" s="285">
        <f>$S$222*$H$222</f>
        <v>0</v>
      </c>
      <c r="AR222" s="204" t="s">
        <v>172</v>
      </c>
      <c r="AT222" s="204" t="s">
        <v>221</v>
      </c>
      <c r="AU222" s="204" t="s">
        <v>82</v>
      </c>
      <c r="AY222" s="208" t="s">
        <v>123</v>
      </c>
      <c r="BE222" s="286">
        <f>IF($N$222="základní",$J$222,0)</f>
        <v>0</v>
      </c>
      <c r="BF222" s="286">
        <f>IF($N$222="snížená",$J$222,0)</f>
        <v>0</v>
      </c>
      <c r="BG222" s="286">
        <f>IF($N$222="zákl. přenesená",$J$222,0)</f>
        <v>0</v>
      </c>
      <c r="BH222" s="286">
        <f>IF($N$222="sníž. přenesená",$J$222,0)</f>
        <v>0</v>
      </c>
      <c r="BI222" s="286">
        <f>IF($N$222="nulová",$J$222,0)</f>
        <v>0</v>
      </c>
      <c r="BJ222" s="204" t="s">
        <v>22</v>
      </c>
      <c r="BK222" s="286">
        <f>ROUND($I$222*$H$222,2)</f>
        <v>0</v>
      </c>
      <c r="BL222" s="204" t="s">
        <v>130</v>
      </c>
      <c r="BM222" s="204" t="s">
        <v>354</v>
      </c>
    </row>
    <row r="223" spans="2:47" s="208" customFormat="1" ht="16.5" customHeight="1">
      <c r="B223" s="209"/>
      <c r="D223" s="287" t="s">
        <v>132</v>
      </c>
      <c r="F223" s="288" t="s">
        <v>355</v>
      </c>
      <c r="I223" s="316"/>
      <c r="L223" s="209"/>
      <c r="M223" s="289"/>
      <c r="T223" s="290"/>
      <c r="AT223" s="208" t="s">
        <v>132</v>
      </c>
      <c r="AU223" s="208" t="s">
        <v>82</v>
      </c>
    </row>
    <row r="224" spans="2:65" s="208" customFormat="1" ht="15.75" customHeight="1">
      <c r="B224" s="209"/>
      <c r="C224" s="276" t="s">
        <v>356</v>
      </c>
      <c r="D224" s="276" t="s">
        <v>125</v>
      </c>
      <c r="E224" s="277" t="s">
        <v>357</v>
      </c>
      <c r="F224" s="278" t="s">
        <v>358</v>
      </c>
      <c r="G224" s="279" t="s">
        <v>128</v>
      </c>
      <c r="H224" s="280">
        <v>171</v>
      </c>
      <c r="I224" s="315"/>
      <c r="J224" s="281">
        <f>ROUND($I$224*$H$224,2)</f>
        <v>0</v>
      </c>
      <c r="K224" s="278" t="s">
        <v>129</v>
      </c>
      <c r="L224" s="209"/>
      <c r="M224" s="282"/>
      <c r="N224" s="283" t="s">
        <v>44</v>
      </c>
      <c r="Q224" s="284">
        <v>0.0016</v>
      </c>
      <c r="R224" s="284">
        <f>$Q$224*$H$224</f>
        <v>0.2736</v>
      </c>
      <c r="S224" s="284">
        <v>0</v>
      </c>
      <c r="T224" s="285">
        <f>$S$224*$H$224</f>
        <v>0</v>
      </c>
      <c r="AR224" s="204" t="s">
        <v>130</v>
      </c>
      <c r="AT224" s="204" t="s">
        <v>125</v>
      </c>
      <c r="AU224" s="204" t="s">
        <v>82</v>
      </c>
      <c r="AY224" s="208" t="s">
        <v>123</v>
      </c>
      <c r="BE224" s="286">
        <f>IF($N$224="základní",$J$224,0)</f>
        <v>0</v>
      </c>
      <c r="BF224" s="286">
        <f>IF($N$224="snížená",$J$224,0)</f>
        <v>0</v>
      </c>
      <c r="BG224" s="286">
        <f>IF($N$224="zákl. přenesená",$J$224,0)</f>
        <v>0</v>
      </c>
      <c r="BH224" s="286">
        <f>IF($N$224="sníž. přenesená",$J$224,0)</f>
        <v>0</v>
      </c>
      <c r="BI224" s="286">
        <f>IF($N$224="nulová",$J$224,0)</f>
        <v>0</v>
      </c>
      <c r="BJ224" s="204" t="s">
        <v>22</v>
      </c>
      <c r="BK224" s="286">
        <f>ROUND($I$224*$H$224,2)</f>
        <v>0</v>
      </c>
      <c r="BL224" s="204" t="s">
        <v>130</v>
      </c>
      <c r="BM224" s="204" t="s">
        <v>359</v>
      </c>
    </row>
    <row r="225" spans="2:47" s="208" customFormat="1" ht="16.5" customHeight="1">
      <c r="B225" s="209"/>
      <c r="D225" s="287" t="s">
        <v>132</v>
      </c>
      <c r="F225" s="288" t="s">
        <v>360</v>
      </c>
      <c r="I225" s="316"/>
      <c r="L225" s="209"/>
      <c r="M225" s="289"/>
      <c r="T225" s="290"/>
      <c r="AT225" s="208" t="s">
        <v>132</v>
      </c>
      <c r="AU225" s="208" t="s">
        <v>82</v>
      </c>
    </row>
    <row r="226" spans="2:51" s="208" customFormat="1" ht="15.75" customHeight="1">
      <c r="B226" s="291"/>
      <c r="D226" s="292" t="s">
        <v>148</v>
      </c>
      <c r="E226" s="293"/>
      <c r="F226" s="294" t="s">
        <v>330</v>
      </c>
      <c r="H226" s="293"/>
      <c r="I226" s="316"/>
      <c r="L226" s="291"/>
      <c r="M226" s="295"/>
      <c r="T226" s="296"/>
      <c r="AT226" s="293" t="s">
        <v>148</v>
      </c>
      <c r="AU226" s="293" t="s">
        <v>82</v>
      </c>
      <c r="AV226" s="293" t="s">
        <v>22</v>
      </c>
      <c r="AW226" s="293" t="s">
        <v>99</v>
      </c>
      <c r="AX226" s="293" t="s">
        <v>73</v>
      </c>
      <c r="AY226" s="293" t="s">
        <v>123</v>
      </c>
    </row>
    <row r="227" spans="2:51" s="208" customFormat="1" ht="15.75" customHeight="1">
      <c r="B227" s="297"/>
      <c r="D227" s="292" t="s">
        <v>148</v>
      </c>
      <c r="E227" s="298"/>
      <c r="F227" s="299" t="s">
        <v>361</v>
      </c>
      <c r="H227" s="300">
        <v>171</v>
      </c>
      <c r="I227" s="316"/>
      <c r="L227" s="297"/>
      <c r="M227" s="301"/>
      <c r="T227" s="302"/>
      <c r="AT227" s="298" t="s">
        <v>148</v>
      </c>
      <c r="AU227" s="298" t="s">
        <v>82</v>
      </c>
      <c r="AV227" s="298" t="s">
        <v>82</v>
      </c>
      <c r="AW227" s="298" t="s">
        <v>99</v>
      </c>
      <c r="AX227" s="298" t="s">
        <v>22</v>
      </c>
      <c r="AY227" s="298" t="s">
        <v>123</v>
      </c>
    </row>
    <row r="228" spans="2:65" s="208" customFormat="1" ht="15.75" customHeight="1">
      <c r="B228" s="209"/>
      <c r="C228" s="276" t="s">
        <v>362</v>
      </c>
      <c r="D228" s="276" t="s">
        <v>125</v>
      </c>
      <c r="E228" s="277" t="s">
        <v>363</v>
      </c>
      <c r="F228" s="278" t="s">
        <v>364</v>
      </c>
      <c r="G228" s="279" t="s">
        <v>128</v>
      </c>
      <c r="H228" s="280">
        <v>171</v>
      </c>
      <c r="I228" s="315"/>
      <c r="J228" s="281">
        <f>ROUND($I$228*$H$228,2)</f>
        <v>0</v>
      </c>
      <c r="K228" s="278" t="s">
        <v>129</v>
      </c>
      <c r="L228" s="209"/>
      <c r="M228" s="282"/>
      <c r="N228" s="283" t="s">
        <v>44</v>
      </c>
      <c r="Q228" s="284">
        <v>9.38E-06</v>
      </c>
      <c r="R228" s="284">
        <f>$Q$228*$H$228</f>
        <v>0.00160398</v>
      </c>
      <c r="S228" s="284">
        <v>0</v>
      </c>
      <c r="T228" s="285">
        <f>$S$228*$H$228</f>
        <v>0</v>
      </c>
      <c r="AR228" s="204" t="s">
        <v>130</v>
      </c>
      <c r="AT228" s="204" t="s">
        <v>125</v>
      </c>
      <c r="AU228" s="204" t="s">
        <v>82</v>
      </c>
      <c r="AY228" s="208" t="s">
        <v>123</v>
      </c>
      <c r="BE228" s="286">
        <f>IF($N$228="základní",$J$228,0)</f>
        <v>0</v>
      </c>
      <c r="BF228" s="286">
        <f>IF($N$228="snížená",$J$228,0)</f>
        <v>0</v>
      </c>
      <c r="BG228" s="286">
        <f>IF($N$228="zákl. přenesená",$J$228,0)</f>
        <v>0</v>
      </c>
      <c r="BH228" s="286">
        <f>IF($N$228="sníž. přenesená",$J$228,0)</f>
        <v>0</v>
      </c>
      <c r="BI228" s="286">
        <f>IF($N$228="nulová",$J$228,0)</f>
        <v>0</v>
      </c>
      <c r="BJ228" s="204" t="s">
        <v>22</v>
      </c>
      <c r="BK228" s="286">
        <f>ROUND($I$228*$H$228,2)</f>
        <v>0</v>
      </c>
      <c r="BL228" s="204" t="s">
        <v>130</v>
      </c>
      <c r="BM228" s="204" t="s">
        <v>365</v>
      </c>
    </row>
    <row r="229" spans="2:47" s="208" customFormat="1" ht="16.5" customHeight="1">
      <c r="B229" s="209"/>
      <c r="D229" s="287" t="s">
        <v>132</v>
      </c>
      <c r="F229" s="288" t="s">
        <v>366</v>
      </c>
      <c r="I229" s="316"/>
      <c r="L229" s="209"/>
      <c r="M229" s="289"/>
      <c r="T229" s="290"/>
      <c r="AT229" s="208" t="s">
        <v>132</v>
      </c>
      <c r="AU229" s="208" t="s">
        <v>82</v>
      </c>
    </row>
    <row r="230" spans="2:65" s="208" customFormat="1" ht="15.75" customHeight="1">
      <c r="B230" s="209"/>
      <c r="C230" s="276" t="s">
        <v>367</v>
      </c>
      <c r="D230" s="276" t="s">
        <v>125</v>
      </c>
      <c r="E230" s="277" t="s">
        <v>368</v>
      </c>
      <c r="F230" s="278" t="s">
        <v>369</v>
      </c>
      <c r="G230" s="279" t="s">
        <v>320</v>
      </c>
      <c r="H230" s="280">
        <v>20.5</v>
      </c>
      <c r="I230" s="315"/>
      <c r="J230" s="281">
        <f>ROUND($I$230*$H$230,2)</f>
        <v>0</v>
      </c>
      <c r="K230" s="278" t="s">
        <v>129</v>
      </c>
      <c r="L230" s="209"/>
      <c r="M230" s="282"/>
      <c r="N230" s="283" t="s">
        <v>44</v>
      </c>
      <c r="Q230" s="284">
        <v>0.20218872</v>
      </c>
      <c r="R230" s="284">
        <f>$Q$230*$H$230</f>
        <v>4.14486876</v>
      </c>
      <c r="S230" s="284">
        <v>0</v>
      </c>
      <c r="T230" s="285">
        <f>$S$230*$H$230</f>
        <v>0</v>
      </c>
      <c r="AR230" s="204" t="s">
        <v>130</v>
      </c>
      <c r="AT230" s="204" t="s">
        <v>125</v>
      </c>
      <c r="AU230" s="204" t="s">
        <v>82</v>
      </c>
      <c r="AY230" s="208" t="s">
        <v>123</v>
      </c>
      <c r="BE230" s="286">
        <f>IF($N$230="základní",$J$230,0)</f>
        <v>0</v>
      </c>
      <c r="BF230" s="286">
        <f>IF($N$230="snížená",$J$230,0)</f>
        <v>0</v>
      </c>
      <c r="BG230" s="286">
        <f>IF($N$230="zákl. přenesená",$J$230,0)</f>
        <v>0</v>
      </c>
      <c r="BH230" s="286">
        <f>IF($N$230="sníž. přenesená",$J$230,0)</f>
        <v>0</v>
      </c>
      <c r="BI230" s="286">
        <f>IF($N$230="nulová",$J$230,0)</f>
        <v>0</v>
      </c>
      <c r="BJ230" s="204" t="s">
        <v>22</v>
      </c>
      <c r="BK230" s="286">
        <f>ROUND($I$230*$H$230,2)</f>
        <v>0</v>
      </c>
      <c r="BL230" s="204" t="s">
        <v>130</v>
      </c>
      <c r="BM230" s="204" t="s">
        <v>370</v>
      </c>
    </row>
    <row r="231" spans="2:47" s="208" customFormat="1" ht="27" customHeight="1">
      <c r="B231" s="209"/>
      <c r="D231" s="287" t="s">
        <v>132</v>
      </c>
      <c r="F231" s="288" t="s">
        <v>371</v>
      </c>
      <c r="I231" s="316"/>
      <c r="L231" s="209"/>
      <c r="M231" s="289"/>
      <c r="T231" s="290"/>
      <c r="AT231" s="208" t="s">
        <v>132</v>
      </c>
      <c r="AU231" s="208" t="s">
        <v>82</v>
      </c>
    </row>
    <row r="232" spans="2:51" s="208" customFormat="1" ht="15.75" customHeight="1">
      <c r="B232" s="291"/>
      <c r="D232" s="292" t="s">
        <v>148</v>
      </c>
      <c r="E232" s="293"/>
      <c r="F232" s="294" t="s">
        <v>330</v>
      </c>
      <c r="H232" s="293"/>
      <c r="I232" s="316"/>
      <c r="L232" s="291"/>
      <c r="M232" s="295"/>
      <c r="T232" s="296"/>
      <c r="AT232" s="293" t="s">
        <v>148</v>
      </c>
      <c r="AU232" s="293" t="s">
        <v>82</v>
      </c>
      <c r="AV232" s="293" t="s">
        <v>22</v>
      </c>
      <c r="AW232" s="293" t="s">
        <v>99</v>
      </c>
      <c r="AX232" s="293" t="s">
        <v>73</v>
      </c>
      <c r="AY232" s="293" t="s">
        <v>123</v>
      </c>
    </row>
    <row r="233" spans="2:51" s="208" customFormat="1" ht="15.75" customHeight="1">
      <c r="B233" s="297"/>
      <c r="D233" s="292" t="s">
        <v>148</v>
      </c>
      <c r="E233" s="298"/>
      <c r="F233" s="299" t="s">
        <v>372</v>
      </c>
      <c r="H233" s="300">
        <v>20.5</v>
      </c>
      <c r="I233" s="316"/>
      <c r="L233" s="297"/>
      <c r="M233" s="301"/>
      <c r="T233" s="302"/>
      <c r="AT233" s="298" t="s">
        <v>148</v>
      </c>
      <c r="AU233" s="298" t="s">
        <v>82</v>
      </c>
      <c r="AV233" s="298" t="s">
        <v>82</v>
      </c>
      <c r="AW233" s="298" t="s">
        <v>99</v>
      </c>
      <c r="AX233" s="298" t="s">
        <v>22</v>
      </c>
      <c r="AY233" s="298" t="s">
        <v>123</v>
      </c>
    </row>
    <row r="234" spans="2:65" s="208" customFormat="1" ht="15.75" customHeight="1">
      <c r="B234" s="209"/>
      <c r="C234" s="303" t="s">
        <v>373</v>
      </c>
      <c r="D234" s="303" t="s">
        <v>221</v>
      </c>
      <c r="E234" s="304" t="s">
        <v>374</v>
      </c>
      <c r="F234" s="305" t="s">
        <v>375</v>
      </c>
      <c r="G234" s="306" t="s">
        <v>136</v>
      </c>
      <c r="H234" s="307">
        <v>69.017</v>
      </c>
      <c r="I234" s="317"/>
      <c r="J234" s="308">
        <f>ROUND($I$234*$H$234,2)</f>
        <v>0</v>
      </c>
      <c r="K234" s="305"/>
      <c r="L234" s="309"/>
      <c r="M234" s="310"/>
      <c r="N234" s="311" t="s">
        <v>44</v>
      </c>
      <c r="Q234" s="284">
        <v>0.034</v>
      </c>
      <c r="R234" s="284">
        <f>$Q$234*$H$234</f>
        <v>2.346578</v>
      </c>
      <c r="S234" s="284">
        <v>0</v>
      </c>
      <c r="T234" s="285">
        <f>$S$234*$H$234</f>
        <v>0</v>
      </c>
      <c r="AR234" s="204" t="s">
        <v>172</v>
      </c>
      <c r="AT234" s="204" t="s">
        <v>221</v>
      </c>
      <c r="AU234" s="204" t="s">
        <v>82</v>
      </c>
      <c r="AY234" s="208" t="s">
        <v>123</v>
      </c>
      <c r="BE234" s="286">
        <f>IF($N$234="základní",$J$234,0)</f>
        <v>0</v>
      </c>
      <c r="BF234" s="286">
        <f>IF($N$234="snížená",$J$234,0)</f>
        <v>0</v>
      </c>
      <c r="BG234" s="286">
        <f>IF($N$234="zákl. přenesená",$J$234,0)</f>
        <v>0</v>
      </c>
      <c r="BH234" s="286">
        <f>IF($N$234="sníž. přenesená",$J$234,0)</f>
        <v>0</v>
      </c>
      <c r="BI234" s="286">
        <f>IF($N$234="nulová",$J$234,0)</f>
        <v>0</v>
      </c>
      <c r="BJ234" s="204" t="s">
        <v>22</v>
      </c>
      <c r="BK234" s="286">
        <f>ROUND($I$234*$H$234,2)</f>
        <v>0</v>
      </c>
      <c r="BL234" s="204" t="s">
        <v>130</v>
      </c>
      <c r="BM234" s="204" t="s">
        <v>376</v>
      </c>
    </row>
    <row r="235" spans="2:47" s="208" customFormat="1" ht="16.5" customHeight="1">
      <c r="B235" s="209"/>
      <c r="D235" s="287" t="s">
        <v>132</v>
      </c>
      <c r="F235" s="288" t="s">
        <v>377</v>
      </c>
      <c r="I235" s="316"/>
      <c r="L235" s="209"/>
      <c r="M235" s="289"/>
      <c r="T235" s="290"/>
      <c r="AT235" s="208" t="s">
        <v>132</v>
      </c>
      <c r="AU235" s="208" t="s">
        <v>82</v>
      </c>
    </row>
    <row r="236" spans="2:51" s="208" customFormat="1" ht="15.75" customHeight="1">
      <c r="B236" s="297"/>
      <c r="D236" s="292" t="s">
        <v>148</v>
      </c>
      <c r="E236" s="298"/>
      <c r="F236" s="299" t="s">
        <v>378</v>
      </c>
      <c r="H236" s="300">
        <v>68.3333333333333</v>
      </c>
      <c r="I236" s="316"/>
      <c r="L236" s="297"/>
      <c r="M236" s="301"/>
      <c r="T236" s="302"/>
      <c r="AT236" s="298" t="s">
        <v>148</v>
      </c>
      <c r="AU236" s="298" t="s">
        <v>82</v>
      </c>
      <c r="AV236" s="298" t="s">
        <v>82</v>
      </c>
      <c r="AW236" s="298" t="s">
        <v>99</v>
      </c>
      <c r="AX236" s="298" t="s">
        <v>22</v>
      </c>
      <c r="AY236" s="298" t="s">
        <v>123</v>
      </c>
    </row>
    <row r="237" spans="2:51" s="208" customFormat="1" ht="15.75" customHeight="1">
      <c r="B237" s="297"/>
      <c r="D237" s="292" t="s">
        <v>148</v>
      </c>
      <c r="F237" s="299" t="s">
        <v>379</v>
      </c>
      <c r="H237" s="300">
        <v>69.017</v>
      </c>
      <c r="I237" s="316"/>
      <c r="L237" s="297"/>
      <c r="M237" s="301"/>
      <c r="T237" s="302"/>
      <c r="AT237" s="298" t="s">
        <v>148</v>
      </c>
      <c r="AU237" s="298" t="s">
        <v>82</v>
      </c>
      <c r="AV237" s="298" t="s">
        <v>82</v>
      </c>
      <c r="AW237" s="298" t="s">
        <v>73</v>
      </c>
      <c r="AX237" s="298" t="s">
        <v>22</v>
      </c>
      <c r="AY237" s="298" t="s">
        <v>123</v>
      </c>
    </row>
    <row r="238" spans="2:65" s="208" customFormat="1" ht="15.75" customHeight="1">
      <c r="B238" s="209"/>
      <c r="C238" s="276" t="s">
        <v>380</v>
      </c>
      <c r="D238" s="276" t="s">
        <v>125</v>
      </c>
      <c r="E238" s="277" t="s">
        <v>381</v>
      </c>
      <c r="F238" s="278" t="s">
        <v>382</v>
      </c>
      <c r="G238" s="279" t="s">
        <v>320</v>
      </c>
      <c r="H238" s="280">
        <v>10</v>
      </c>
      <c r="I238" s="315"/>
      <c r="J238" s="281">
        <f>ROUND($I$238*$H$238,2)</f>
        <v>0</v>
      </c>
      <c r="K238" s="278" t="s">
        <v>129</v>
      </c>
      <c r="L238" s="209"/>
      <c r="M238" s="282"/>
      <c r="N238" s="283" t="s">
        <v>44</v>
      </c>
      <c r="Q238" s="284">
        <v>0.02115984</v>
      </c>
      <c r="R238" s="284">
        <f>$Q$238*$H$238</f>
        <v>0.2115984</v>
      </c>
      <c r="S238" s="284">
        <v>0</v>
      </c>
      <c r="T238" s="285">
        <f>$S$238*$H$238</f>
        <v>0</v>
      </c>
      <c r="AR238" s="204" t="s">
        <v>130</v>
      </c>
      <c r="AT238" s="204" t="s">
        <v>125</v>
      </c>
      <c r="AU238" s="204" t="s">
        <v>82</v>
      </c>
      <c r="AY238" s="208" t="s">
        <v>123</v>
      </c>
      <c r="BE238" s="286">
        <f>IF($N$238="základní",$J$238,0)</f>
        <v>0</v>
      </c>
      <c r="BF238" s="286">
        <f>IF($N$238="snížená",$J$238,0)</f>
        <v>0</v>
      </c>
      <c r="BG238" s="286">
        <f>IF($N$238="zákl. přenesená",$J$238,0)</f>
        <v>0</v>
      </c>
      <c r="BH238" s="286">
        <f>IF($N$238="sníž. přenesená",$J$238,0)</f>
        <v>0</v>
      </c>
      <c r="BI238" s="286">
        <f>IF($N$238="nulová",$J$238,0)</f>
        <v>0</v>
      </c>
      <c r="BJ238" s="204" t="s">
        <v>22</v>
      </c>
      <c r="BK238" s="286">
        <f>ROUND($I$238*$H$238,2)</f>
        <v>0</v>
      </c>
      <c r="BL238" s="204" t="s">
        <v>130</v>
      </c>
      <c r="BM238" s="204" t="s">
        <v>383</v>
      </c>
    </row>
    <row r="239" spans="2:47" s="208" customFormat="1" ht="16.5" customHeight="1">
      <c r="B239" s="209"/>
      <c r="D239" s="287" t="s">
        <v>132</v>
      </c>
      <c r="F239" s="288" t="s">
        <v>384</v>
      </c>
      <c r="I239" s="316"/>
      <c r="L239" s="209"/>
      <c r="M239" s="289"/>
      <c r="T239" s="290"/>
      <c r="AT239" s="208" t="s">
        <v>132</v>
      </c>
      <c r="AU239" s="208" t="s">
        <v>82</v>
      </c>
    </row>
    <row r="240" spans="2:51" s="208" customFormat="1" ht="15.75" customHeight="1">
      <c r="B240" s="291"/>
      <c r="D240" s="292" t="s">
        <v>148</v>
      </c>
      <c r="E240" s="293"/>
      <c r="F240" s="294" t="s">
        <v>330</v>
      </c>
      <c r="H240" s="293"/>
      <c r="I240" s="316"/>
      <c r="L240" s="291"/>
      <c r="M240" s="295"/>
      <c r="T240" s="296"/>
      <c r="AT240" s="293" t="s">
        <v>148</v>
      </c>
      <c r="AU240" s="293" t="s">
        <v>82</v>
      </c>
      <c r="AV240" s="293" t="s">
        <v>22</v>
      </c>
      <c r="AW240" s="293" t="s">
        <v>99</v>
      </c>
      <c r="AX240" s="293" t="s">
        <v>73</v>
      </c>
      <c r="AY240" s="293" t="s">
        <v>123</v>
      </c>
    </row>
    <row r="241" spans="2:51" s="208" customFormat="1" ht="15.75" customHeight="1">
      <c r="B241" s="297"/>
      <c r="D241" s="292" t="s">
        <v>148</v>
      </c>
      <c r="E241" s="298"/>
      <c r="F241" s="299" t="s">
        <v>385</v>
      </c>
      <c r="H241" s="300">
        <v>10</v>
      </c>
      <c r="I241" s="316"/>
      <c r="L241" s="297"/>
      <c r="M241" s="301"/>
      <c r="T241" s="302"/>
      <c r="AT241" s="298" t="s">
        <v>148</v>
      </c>
      <c r="AU241" s="298" t="s">
        <v>82</v>
      </c>
      <c r="AV241" s="298" t="s">
        <v>82</v>
      </c>
      <c r="AW241" s="298" t="s">
        <v>99</v>
      </c>
      <c r="AX241" s="298" t="s">
        <v>22</v>
      </c>
      <c r="AY241" s="298" t="s">
        <v>123</v>
      </c>
    </row>
    <row r="242" spans="2:65" s="208" customFormat="1" ht="15.75" customHeight="1">
      <c r="B242" s="209"/>
      <c r="C242" s="276" t="s">
        <v>386</v>
      </c>
      <c r="D242" s="276" t="s">
        <v>125</v>
      </c>
      <c r="E242" s="277" t="s">
        <v>387</v>
      </c>
      <c r="F242" s="278" t="s">
        <v>388</v>
      </c>
      <c r="G242" s="279" t="s">
        <v>320</v>
      </c>
      <c r="H242" s="280">
        <v>30</v>
      </c>
      <c r="I242" s="315"/>
      <c r="J242" s="281">
        <f>ROUND($I$242*$H$242,2)</f>
        <v>0</v>
      </c>
      <c r="K242" s="278" t="s">
        <v>129</v>
      </c>
      <c r="L242" s="209"/>
      <c r="M242" s="282"/>
      <c r="N242" s="283" t="s">
        <v>44</v>
      </c>
      <c r="Q242" s="284">
        <v>1.995E-06</v>
      </c>
      <c r="R242" s="284">
        <f>$Q$242*$H$242</f>
        <v>5.985E-05</v>
      </c>
      <c r="S242" s="284">
        <v>0</v>
      </c>
      <c r="T242" s="285">
        <f>$S$242*$H$242</f>
        <v>0</v>
      </c>
      <c r="AR242" s="204" t="s">
        <v>130</v>
      </c>
      <c r="AT242" s="204" t="s">
        <v>125</v>
      </c>
      <c r="AU242" s="204" t="s">
        <v>82</v>
      </c>
      <c r="AY242" s="208" t="s">
        <v>123</v>
      </c>
      <c r="BE242" s="286">
        <f>IF($N$242="základní",$J$242,0)</f>
        <v>0</v>
      </c>
      <c r="BF242" s="286">
        <f>IF($N$242="snížená",$J$242,0)</f>
        <v>0</v>
      </c>
      <c r="BG242" s="286">
        <f>IF($N$242="zákl. přenesená",$J$242,0)</f>
        <v>0</v>
      </c>
      <c r="BH242" s="286">
        <f>IF($N$242="sníž. přenesená",$J$242,0)</f>
        <v>0</v>
      </c>
      <c r="BI242" s="286">
        <f>IF($N$242="nulová",$J$242,0)</f>
        <v>0</v>
      </c>
      <c r="BJ242" s="204" t="s">
        <v>22</v>
      </c>
      <c r="BK242" s="286">
        <f>ROUND($I$242*$H$242,2)</f>
        <v>0</v>
      </c>
      <c r="BL242" s="204" t="s">
        <v>130</v>
      </c>
      <c r="BM242" s="204" t="s">
        <v>389</v>
      </c>
    </row>
    <row r="243" spans="2:47" s="208" customFormat="1" ht="16.5" customHeight="1">
      <c r="B243" s="209"/>
      <c r="D243" s="287" t="s">
        <v>132</v>
      </c>
      <c r="F243" s="288" t="s">
        <v>390</v>
      </c>
      <c r="I243" s="316"/>
      <c r="L243" s="209"/>
      <c r="M243" s="289"/>
      <c r="T243" s="290"/>
      <c r="AT243" s="208" t="s">
        <v>132</v>
      </c>
      <c r="AU243" s="208" t="s">
        <v>82</v>
      </c>
    </row>
    <row r="244" spans="2:51" s="208" customFormat="1" ht="15.75" customHeight="1">
      <c r="B244" s="291"/>
      <c r="D244" s="292" t="s">
        <v>148</v>
      </c>
      <c r="E244" s="293"/>
      <c r="F244" s="294" t="s">
        <v>391</v>
      </c>
      <c r="H244" s="293"/>
      <c r="I244" s="316"/>
      <c r="L244" s="291"/>
      <c r="M244" s="295"/>
      <c r="T244" s="296"/>
      <c r="AT244" s="293" t="s">
        <v>148</v>
      </c>
      <c r="AU244" s="293" t="s">
        <v>82</v>
      </c>
      <c r="AV244" s="293" t="s">
        <v>22</v>
      </c>
      <c r="AW244" s="293" t="s">
        <v>99</v>
      </c>
      <c r="AX244" s="293" t="s">
        <v>73</v>
      </c>
      <c r="AY244" s="293" t="s">
        <v>123</v>
      </c>
    </row>
    <row r="245" spans="2:51" s="208" customFormat="1" ht="15.75" customHeight="1">
      <c r="B245" s="297"/>
      <c r="D245" s="292" t="s">
        <v>148</v>
      </c>
      <c r="E245" s="298"/>
      <c r="F245" s="299" t="s">
        <v>392</v>
      </c>
      <c r="H245" s="300">
        <v>30</v>
      </c>
      <c r="I245" s="316"/>
      <c r="L245" s="297"/>
      <c r="M245" s="301"/>
      <c r="T245" s="302"/>
      <c r="AT245" s="298" t="s">
        <v>148</v>
      </c>
      <c r="AU245" s="298" t="s">
        <v>82</v>
      </c>
      <c r="AV245" s="298" t="s">
        <v>82</v>
      </c>
      <c r="AW245" s="298" t="s">
        <v>99</v>
      </c>
      <c r="AX245" s="298" t="s">
        <v>22</v>
      </c>
      <c r="AY245" s="298" t="s">
        <v>123</v>
      </c>
    </row>
    <row r="246" spans="2:65" s="208" customFormat="1" ht="15.75" customHeight="1">
      <c r="B246" s="209"/>
      <c r="C246" s="276" t="s">
        <v>393</v>
      </c>
      <c r="D246" s="276" t="s">
        <v>125</v>
      </c>
      <c r="E246" s="277" t="s">
        <v>394</v>
      </c>
      <c r="F246" s="278" t="s">
        <v>395</v>
      </c>
      <c r="G246" s="279" t="s">
        <v>128</v>
      </c>
      <c r="H246" s="280">
        <v>109</v>
      </c>
      <c r="I246" s="315"/>
      <c r="J246" s="281">
        <f>ROUND($I$246*$H$246,2)</f>
        <v>0</v>
      </c>
      <c r="K246" s="278" t="s">
        <v>129</v>
      </c>
      <c r="L246" s="209"/>
      <c r="M246" s="282"/>
      <c r="N246" s="283" t="s">
        <v>44</v>
      </c>
      <c r="Q246" s="284">
        <v>0.24601</v>
      </c>
      <c r="R246" s="284">
        <f>$Q$246*$H$246</f>
        <v>26.81509</v>
      </c>
      <c r="S246" s="284">
        <v>0</v>
      </c>
      <c r="T246" s="285">
        <f>$S$246*$H$246</f>
        <v>0</v>
      </c>
      <c r="AR246" s="204" t="s">
        <v>130</v>
      </c>
      <c r="AT246" s="204" t="s">
        <v>125</v>
      </c>
      <c r="AU246" s="204" t="s">
        <v>82</v>
      </c>
      <c r="AY246" s="208" t="s">
        <v>123</v>
      </c>
      <c r="BE246" s="286">
        <f>IF($N$246="základní",$J$246,0)</f>
        <v>0</v>
      </c>
      <c r="BF246" s="286">
        <f>IF($N$246="snížená",$J$246,0)</f>
        <v>0</v>
      </c>
      <c r="BG246" s="286">
        <f>IF($N$246="zákl. přenesená",$J$246,0)</f>
        <v>0</v>
      </c>
      <c r="BH246" s="286">
        <f>IF($N$246="sníž. přenesená",$J$246,0)</f>
        <v>0</v>
      </c>
      <c r="BI246" s="286">
        <f>IF($N$246="nulová",$J$246,0)</f>
        <v>0</v>
      </c>
      <c r="BJ246" s="204" t="s">
        <v>22</v>
      </c>
      <c r="BK246" s="286">
        <f>ROUND($I$246*$H$246,2)</f>
        <v>0</v>
      </c>
      <c r="BL246" s="204" t="s">
        <v>130</v>
      </c>
      <c r="BM246" s="204" t="s">
        <v>396</v>
      </c>
    </row>
    <row r="247" spans="2:47" s="208" customFormat="1" ht="27" customHeight="1">
      <c r="B247" s="209"/>
      <c r="D247" s="287" t="s">
        <v>132</v>
      </c>
      <c r="F247" s="288" t="s">
        <v>397</v>
      </c>
      <c r="I247" s="316"/>
      <c r="L247" s="209"/>
      <c r="M247" s="289"/>
      <c r="T247" s="290"/>
      <c r="AT247" s="208" t="s">
        <v>132</v>
      </c>
      <c r="AU247" s="208" t="s">
        <v>82</v>
      </c>
    </row>
    <row r="248" spans="2:51" s="208" customFormat="1" ht="15.75" customHeight="1">
      <c r="B248" s="291"/>
      <c r="D248" s="292" t="s">
        <v>148</v>
      </c>
      <c r="E248" s="293"/>
      <c r="F248" s="294" t="s">
        <v>157</v>
      </c>
      <c r="H248" s="293"/>
      <c r="I248" s="316"/>
      <c r="L248" s="291"/>
      <c r="M248" s="295"/>
      <c r="T248" s="296"/>
      <c r="AT248" s="293" t="s">
        <v>148</v>
      </c>
      <c r="AU248" s="293" t="s">
        <v>82</v>
      </c>
      <c r="AV248" s="293" t="s">
        <v>22</v>
      </c>
      <c r="AW248" s="293" t="s">
        <v>99</v>
      </c>
      <c r="AX248" s="293" t="s">
        <v>73</v>
      </c>
      <c r="AY248" s="293" t="s">
        <v>123</v>
      </c>
    </row>
    <row r="249" spans="2:51" s="208" customFormat="1" ht="15.75" customHeight="1">
      <c r="B249" s="297"/>
      <c r="D249" s="292" t="s">
        <v>148</v>
      </c>
      <c r="E249" s="298"/>
      <c r="F249" s="299" t="s">
        <v>398</v>
      </c>
      <c r="H249" s="300">
        <v>109</v>
      </c>
      <c r="I249" s="316"/>
      <c r="L249" s="297"/>
      <c r="M249" s="301"/>
      <c r="T249" s="302"/>
      <c r="AT249" s="298" t="s">
        <v>148</v>
      </c>
      <c r="AU249" s="298" t="s">
        <v>82</v>
      </c>
      <c r="AV249" s="298" t="s">
        <v>82</v>
      </c>
      <c r="AW249" s="298" t="s">
        <v>99</v>
      </c>
      <c r="AX249" s="298" t="s">
        <v>22</v>
      </c>
      <c r="AY249" s="298" t="s">
        <v>123</v>
      </c>
    </row>
    <row r="250" spans="2:65" s="208" customFormat="1" ht="15.75" customHeight="1">
      <c r="B250" s="209"/>
      <c r="C250" s="303" t="s">
        <v>399</v>
      </c>
      <c r="D250" s="303" t="s">
        <v>221</v>
      </c>
      <c r="E250" s="304" t="s">
        <v>400</v>
      </c>
      <c r="F250" s="305" t="s">
        <v>401</v>
      </c>
      <c r="G250" s="306" t="s">
        <v>136</v>
      </c>
      <c r="H250" s="307">
        <v>440.36</v>
      </c>
      <c r="I250" s="317"/>
      <c r="J250" s="308">
        <f>ROUND($I$250*$H$250,2)</f>
        <v>0</v>
      </c>
      <c r="K250" s="305" t="s">
        <v>129</v>
      </c>
      <c r="L250" s="309"/>
      <c r="M250" s="310"/>
      <c r="N250" s="311" t="s">
        <v>44</v>
      </c>
      <c r="Q250" s="284">
        <v>0.057</v>
      </c>
      <c r="R250" s="284">
        <f>$Q$250*$H$250</f>
        <v>25.100520000000003</v>
      </c>
      <c r="S250" s="284">
        <v>0</v>
      </c>
      <c r="T250" s="285">
        <f>$S$250*$H$250</f>
        <v>0</v>
      </c>
      <c r="AR250" s="204" t="s">
        <v>172</v>
      </c>
      <c r="AT250" s="204" t="s">
        <v>221</v>
      </c>
      <c r="AU250" s="204" t="s">
        <v>82</v>
      </c>
      <c r="AY250" s="208" t="s">
        <v>123</v>
      </c>
      <c r="BE250" s="286">
        <f>IF($N$250="základní",$J$250,0)</f>
        <v>0</v>
      </c>
      <c r="BF250" s="286">
        <f>IF($N$250="snížená",$J$250,0)</f>
        <v>0</v>
      </c>
      <c r="BG250" s="286">
        <f>IF($N$250="zákl. přenesená",$J$250,0)</f>
        <v>0</v>
      </c>
      <c r="BH250" s="286">
        <f>IF($N$250="sníž. přenesená",$J$250,0)</f>
        <v>0</v>
      </c>
      <c r="BI250" s="286">
        <f>IF($N$250="nulová",$J$250,0)</f>
        <v>0</v>
      </c>
      <c r="BJ250" s="204" t="s">
        <v>22</v>
      </c>
      <c r="BK250" s="286">
        <f>ROUND($I$250*$H$250,2)</f>
        <v>0</v>
      </c>
      <c r="BL250" s="204" t="s">
        <v>130</v>
      </c>
      <c r="BM250" s="204" t="s">
        <v>402</v>
      </c>
    </row>
    <row r="251" spans="2:47" s="208" customFormat="1" ht="16.5" customHeight="1">
      <c r="B251" s="209"/>
      <c r="D251" s="287" t="s">
        <v>132</v>
      </c>
      <c r="F251" s="288" t="s">
        <v>403</v>
      </c>
      <c r="I251" s="316"/>
      <c r="L251" s="209"/>
      <c r="M251" s="289"/>
      <c r="T251" s="290"/>
      <c r="AT251" s="208" t="s">
        <v>132</v>
      </c>
      <c r="AU251" s="208" t="s">
        <v>82</v>
      </c>
    </row>
    <row r="252" spans="2:51" s="208" customFormat="1" ht="15.75" customHeight="1">
      <c r="B252" s="297"/>
      <c r="D252" s="292" t="s">
        <v>148</v>
      </c>
      <c r="E252" s="298"/>
      <c r="F252" s="299" t="s">
        <v>404</v>
      </c>
      <c r="H252" s="300">
        <v>436</v>
      </c>
      <c r="I252" s="316"/>
      <c r="L252" s="297"/>
      <c r="M252" s="301"/>
      <c r="T252" s="302"/>
      <c r="AT252" s="298" t="s">
        <v>148</v>
      </c>
      <c r="AU252" s="298" t="s">
        <v>82</v>
      </c>
      <c r="AV252" s="298" t="s">
        <v>82</v>
      </c>
      <c r="AW252" s="298" t="s">
        <v>99</v>
      </c>
      <c r="AX252" s="298" t="s">
        <v>73</v>
      </c>
      <c r="AY252" s="298" t="s">
        <v>123</v>
      </c>
    </row>
    <row r="253" spans="2:51" s="208" customFormat="1" ht="15.75" customHeight="1">
      <c r="B253" s="297"/>
      <c r="D253" s="292" t="s">
        <v>148</v>
      </c>
      <c r="F253" s="299" t="s">
        <v>405</v>
      </c>
      <c r="H253" s="300">
        <v>440.36</v>
      </c>
      <c r="I253" s="316"/>
      <c r="L253" s="297"/>
      <c r="M253" s="301"/>
      <c r="T253" s="302"/>
      <c r="AT253" s="298" t="s">
        <v>148</v>
      </c>
      <c r="AU253" s="298" t="s">
        <v>82</v>
      </c>
      <c r="AV253" s="298" t="s">
        <v>82</v>
      </c>
      <c r="AW253" s="298" t="s">
        <v>73</v>
      </c>
      <c r="AX253" s="298" t="s">
        <v>22</v>
      </c>
      <c r="AY253" s="298" t="s">
        <v>123</v>
      </c>
    </row>
    <row r="254" spans="2:65" s="208" customFormat="1" ht="15.75" customHeight="1">
      <c r="B254" s="209"/>
      <c r="C254" s="276" t="s">
        <v>406</v>
      </c>
      <c r="D254" s="276" t="s">
        <v>125</v>
      </c>
      <c r="E254" s="277" t="s">
        <v>407</v>
      </c>
      <c r="F254" s="278" t="s">
        <v>408</v>
      </c>
      <c r="G254" s="279" t="s">
        <v>320</v>
      </c>
      <c r="H254" s="280">
        <v>109</v>
      </c>
      <c r="I254" s="315"/>
      <c r="J254" s="281">
        <f>ROUND($I$254*$H$254,2)</f>
        <v>0</v>
      </c>
      <c r="K254" s="278" t="s">
        <v>129</v>
      </c>
      <c r="L254" s="209"/>
      <c r="M254" s="282"/>
      <c r="N254" s="283" t="s">
        <v>44</v>
      </c>
      <c r="Q254" s="284">
        <v>0.147606</v>
      </c>
      <c r="R254" s="284">
        <f>$Q$254*$H$254</f>
        <v>16.089053999999997</v>
      </c>
      <c r="S254" s="284">
        <v>0</v>
      </c>
      <c r="T254" s="285">
        <f>$S$254*$H$254</f>
        <v>0</v>
      </c>
      <c r="AR254" s="204" t="s">
        <v>130</v>
      </c>
      <c r="AT254" s="204" t="s">
        <v>125</v>
      </c>
      <c r="AU254" s="204" t="s">
        <v>82</v>
      </c>
      <c r="AY254" s="208" t="s">
        <v>123</v>
      </c>
      <c r="BE254" s="286">
        <f>IF($N$254="základní",$J$254,0)</f>
        <v>0</v>
      </c>
      <c r="BF254" s="286">
        <f>IF($N$254="snížená",$J$254,0)</f>
        <v>0</v>
      </c>
      <c r="BG254" s="286">
        <f>IF($N$254="zákl. přenesená",$J$254,0)</f>
        <v>0</v>
      </c>
      <c r="BH254" s="286">
        <f>IF($N$254="sníž. přenesená",$J$254,0)</f>
        <v>0</v>
      </c>
      <c r="BI254" s="286">
        <f>IF($N$254="nulová",$J$254,0)</f>
        <v>0</v>
      </c>
      <c r="BJ254" s="204" t="s">
        <v>22</v>
      </c>
      <c r="BK254" s="286">
        <f>ROUND($I$254*$H$254,2)</f>
        <v>0</v>
      </c>
      <c r="BL254" s="204" t="s">
        <v>130</v>
      </c>
      <c r="BM254" s="204" t="s">
        <v>409</v>
      </c>
    </row>
    <row r="255" spans="2:47" s="208" customFormat="1" ht="27" customHeight="1">
      <c r="B255" s="209"/>
      <c r="D255" s="287" t="s">
        <v>132</v>
      </c>
      <c r="F255" s="288" t="s">
        <v>410</v>
      </c>
      <c r="I255" s="316"/>
      <c r="L255" s="209"/>
      <c r="M255" s="289"/>
      <c r="T255" s="290"/>
      <c r="AT255" s="208" t="s">
        <v>132</v>
      </c>
      <c r="AU255" s="208" t="s">
        <v>82</v>
      </c>
    </row>
    <row r="256" spans="2:51" s="208" customFormat="1" ht="15.75" customHeight="1">
      <c r="B256" s="291"/>
      <c r="D256" s="292" t="s">
        <v>148</v>
      </c>
      <c r="E256" s="293"/>
      <c r="F256" s="294" t="s">
        <v>157</v>
      </c>
      <c r="H256" s="293"/>
      <c r="I256" s="316"/>
      <c r="L256" s="291"/>
      <c r="M256" s="295"/>
      <c r="T256" s="296"/>
      <c r="AT256" s="293" t="s">
        <v>148</v>
      </c>
      <c r="AU256" s="293" t="s">
        <v>82</v>
      </c>
      <c r="AV256" s="293" t="s">
        <v>22</v>
      </c>
      <c r="AW256" s="293" t="s">
        <v>99</v>
      </c>
      <c r="AX256" s="293" t="s">
        <v>73</v>
      </c>
      <c r="AY256" s="293" t="s">
        <v>123</v>
      </c>
    </row>
    <row r="257" spans="2:51" s="208" customFormat="1" ht="15.75" customHeight="1">
      <c r="B257" s="297"/>
      <c r="D257" s="292" t="s">
        <v>148</v>
      </c>
      <c r="E257" s="298"/>
      <c r="F257" s="299" t="s">
        <v>411</v>
      </c>
      <c r="H257" s="300">
        <v>109</v>
      </c>
      <c r="I257" s="316"/>
      <c r="L257" s="297"/>
      <c r="M257" s="301"/>
      <c r="T257" s="302"/>
      <c r="AT257" s="298" t="s">
        <v>148</v>
      </c>
      <c r="AU257" s="298" t="s">
        <v>82</v>
      </c>
      <c r="AV257" s="298" t="s">
        <v>82</v>
      </c>
      <c r="AW257" s="298" t="s">
        <v>99</v>
      </c>
      <c r="AX257" s="298" t="s">
        <v>22</v>
      </c>
      <c r="AY257" s="298" t="s">
        <v>123</v>
      </c>
    </row>
    <row r="258" spans="2:65" s="208" customFormat="1" ht="15.75" customHeight="1">
      <c r="B258" s="209"/>
      <c r="C258" s="303" t="s">
        <v>412</v>
      </c>
      <c r="D258" s="303" t="s">
        <v>221</v>
      </c>
      <c r="E258" s="304" t="s">
        <v>413</v>
      </c>
      <c r="F258" s="305" t="s">
        <v>414</v>
      </c>
      <c r="G258" s="306" t="s">
        <v>136</v>
      </c>
      <c r="H258" s="307">
        <v>215.863</v>
      </c>
      <c r="I258" s="317"/>
      <c r="J258" s="308">
        <f>ROUND($I$258*$H$258,2)</f>
        <v>0</v>
      </c>
      <c r="K258" s="305" t="s">
        <v>129</v>
      </c>
      <c r="L258" s="309"/>
      <c r="M258" s="310"/>
      <c r="N258" s="311" t="s">
        <v>44</v>
      </c>
      <c r="Q258" s="284">
        <v>0.067</v>
      </c>
      <c r="R258" s="284">
        <f>$Q$258*$H$258</f>
        <v>14.462821000000002</v>
      </c>
      <c r="S258" s="284">
        <v>0</v>
      </c>
      <c r="T258" s="285">
        <f>$S$258*$H$258</f>
        <v>0</v>
      </c>
      <c r="AR258" s="204" t="s">
        <v>172</v>
      </c>
      <c r="AT258" s="204" t="s">
        <v>221</v>
      </c>
      <c r="AU258" s="204" t="s">
        <v>82</v>
      </c>
      <c r="AY258" s="208" t="s">
        <v>123</v>
      </c>
      <c r="BE258" s="286">
        <f>IF($N$258="základní",$J$258,0)</f>
        <v>0</v>
      </c>
      <c r="BF258" s="286">
        <f>IF($N$258="snížená",$J$258,0)</f>
        <v>0</v>
      </c>
      <c r="BG258" s="286">
        <f>IF($N$258="zákl. přenesená",$J$258,0)</f>
        <v>0</v>
      </c>
      <c r="BH258" s="286">
        <f>IF($N$258="sníž. přenesená",$J$258,0)</f>
        <v>0</v>
      </c>
      <c r="BI258" s="286">
        <f>IF($N$258="nulová",$J$258,0)</f>
        <v>0</v>
      </c>
      <c r="BJ258" s="204" t="s">
        <v>22</v>
      </c>
      <c r="BK258" s="286">
        <f>ROUND($I$258*$H$258,2)</f>
        <v>0</v>
      </c>
      <c r="BL258" s="204" t="s">
        <v>130</v>
      </c>
      <c r="BM258" s="204" t="s">
        <v>415</v>
      </c>
    </row>
    <row r="259" spans="2:47" s="208" customFormat="1" ht="16.5" customHeight="1">
      <c r="B259" s="209"/>
      <c r="D259" s="287" t="s">
        <v>132</v>
      </c>
      <c r="F259" s="288" t="s">
        <v>416</v>
      </c>
      <c r="I259" s="316"/>
      <c r="L259" s="209"/>
      <c r="M259" s="289"/>
      <c r="T259" s="290"/>
      <c r="AT259" s="208" t="s">
        <v>132</v>
      </c>
      <c r="AU259" s="208" t="s">
        <v>82</v>
      </c>
    </row>
    <row r="260" spans="2:51" s="208" customFormat="1" ht="15.75" customHeight="1">
      <c r="B260" s="297"/>
      <c r="D260" s="292" t="s">
        <v>148</v>
      </c>
      <c r="E260" s="298"/>
      <c r="F260" s="299" t="s">
        <v>417</v>
      </c>
      <c r="H260" s="300">
        <v>213.725490196078</v>
      </c>
      <c r="I260" s="316"/>
      <c r="L260" s="297"/>
      <c r="M260" s="301"/>
      <c r="T260" s="302"/>
      <c r="AT260" s="298" t="s">
        <v>148</v>
      </c>
      <c r="AU260" s="298" t="s">
        <v>82</v>
      </c>
      <c r="AV260" s="298" t="s">
        <v>82</v>
      </c>
      <c r="AW260" s="298" t="s">
        <v>99</v>
      </c>
      <c r="AX260" s="298" t="s">
        <v>22</v>
      </c>
      <c r="AY260" s="298" t="s">
        <v>123</v>
      </c>
    </row>
    <row r="261" spans="2:51" s="208" customFormat="1" ht="15.75" customHeight="1">
      <c r="B261" s="297"/>
      <c r="D261" s="292" t="s">
        <v>148</v>
      </c>
      <c r="F261" s="299" t="s">
        <v>418</v>
      </c>
      <c r="H261" s="300">
        <v>215.863</v>
      </c>
      <c r="I261" s="316"/>
      <c r="L261" s="297"/>
      <c r="M261" s="301"/>
      <c r="T261" s="302"/>
      <c r="AT261" s="298" t="s">
        <v>148</v>
      </c>
      <c r="AU261" s="298" t="s">
        <v>82</v>
      </c>
      <c r="AV261" s="298" t="s">
        <v>82</v>
      </c>
      <c r="AW261" s="298" t="s">
        <v>73</v>
      </c>
      <c r="AX261" s="298" t="s">
        <v>22</v>
      </c>
      <c r="AY261" s="298" t="s">
        <v>123</v>
      </c>
    </row>
    <row r="262" spans="2:65" s="208" customFormat="1" ht="15.75" customHeight="1">
      <c r="B262" s="209"/>
      <c r="C262" s="276" t="s">
        <v>419</v>
      </c>
      <c r="D262" s="276" t="s">
        <v>125</v>
      </c>
      <c r="E262" s="277" t="s">
        <v>420</v>
      </c>
      <c r="F262" s="278" t="s">
        <v>421</v>
      </c>
      <c r="G262" s="279" t="s">
        <v>128</v>
      </c>
      <c r="H262" s="280">
        <v>3.801</v>
      </c>
      <c r="I262" s="315"/>
      <c r="J262" s="281">
        <f>ROUND($I$262*$H$262,2)</f>
        <v>0</v>
      </c>
      <c r="K262" s="278" t="s">
        <v>129</v>
      </c>
      <c r="L262" s="209"/>
      <c r="M262" s="282"/>
      <c r="N262" s="283" t="s">
        <v>44</v>
      </c>
      <c r="Q262" s="284">
        <v>0</v>
      </c>
      <c r="R262" s="284">
        <f>$Q$262*$H$262</f>
        <v>0</v>
      </c>
      <c r="S262" s="284">
        <v>0</v>
      </c>
      <c r="T262" s="285">
        <f>$S$262*$H$262</f>
        <v>0</v>
      </c>
      <c r="AR262" s="204" t="s">
        <v>130</v>
      </c>
      <c r="AT262" s="204" t="s">
        <v>125</v>
      </c>
      <c r="AU262" s="204" t="s">
        <v>82</v>
      </c>
      <c r="AY262" s="208" t="s">
        <v>123</v>
      </c>
      <c r="BE262" s="286">
        <f>IF($N$262="základní",$J$262,0)</f>
        <v>0</v>
      </c>
      <c r="BF262" s="286">
        <f>IF($N$262="snížená",$J$262,0)</f>
        <v>0</v>
      </c>
      <c r="BG262" s="286">
        <f>IF($N$262="zákl. přenesená",$J$262,0)</f>
        <v>0</v>
      </c>
      <c r="BH262" s="286">
        <f>IF($N$262="sníž. přenesená",$J$262,0)</f>
        <v>0</v>
      </c>
      <c r="BI262" s="286">
        <f>IF($N$262="nulová",$J$262,0)</f>
        <v>0</v>
      </c>
      <c r="BJ262" s="204" t="s">
        <v>22</v>
      </c>
      <c r="BK262" s="286">
        <f>ROUND($I$262*$H$262,2)</f>
        <v>0</v>
      </c>
      <c r="BL262" s="204" t="s">
        <v>130</v>
      </c>
      <c r="BM262" s="204" t="s">
        <v>422</v>
      </c>
    </row>
    <row r="263" spans="2:47" s="208" customFormat="1" ht="38.25" customHeight="1">
      <c r="B263" s="209"/>
      <c r="D263" s="287" t="s">
        <v>132</v>
      </c>
      <c r="F263" s="288" t="s">
        <v>423</v>
      </c>
      <c r="I263" s="316"/>
      <c r="L263" s="209"/>
      <c r="M263" s="289"/>
      <c r="T263" s="290"/>
      <c r="AT263" s="208" t="s">
        <v>132</v>
      </c>
      <c r="AU263" s="208" t="s">
        <v>82</v>
      </c>
    </row>
    <row r="264" spans="2:65" s="208" customFormat="1" ht="15.75" customHeight="1">
      <c r="B264" s="209"/>
      <c r="C264" s="276" t="s">
        <v>424</v>
      </c>
      <c r="D264" s="276" t="s">
        <v>125</v>
      </c>
      <c r="E264" s="277" t="s">
        <v>425</v>
      </c>
      <c r="F264" s="278" t="s">
        <v>426</v>
      </c>
      <c r="G264" s="279" t="s">
        <v>207</v>
      </c>
      <c r="H264" s="280">
        <v>3.801</v>
      </c>
      <c r="I264" s="315"/>
      <c r="J264" s="281">
        <f>ROUND($I$264*$H$264,2)</f>
        <v>0</v>
      </c>
      <c r="K264" s="278"/>
      <c r="L264" s="209"/>
      <c r="M264" s="282"/>
      <c r="N264" s="283" t="s">
        <v>44</v>
      </c>
      <c r="Q264" s="284">
        <v>0</v>
      </c>
      <c r="R264" s="284">
        <f>$Q$264*$H$264</f>
        <v>0</v>
      </c>
      <c r="S264" s="284">
        <v>0</v>
      </c>
      <c r="T264" s="285">
        <f>$S$264*$H$264</f>
        <v>0</v>
      </c>
      <c r="AR264" s="204" t="s">
        <v>130</v>
      </c>
      <c r="AT264" s="204" t="s">
        <v>125</v>
      </c>
      <c r="AU264" s="204" t="s">
        <v>82</v>
      </c>
      <c r="AY264" s="208" t="s">
        <v>123</v>
      </c>
      <c r="BE264" s="286">
        <f>IF($N$264="základní",$J$264,0)</f>
        <v>0</v>
      </c>
      <c r="BF264" s="286">
        <f>IF($N$264="snížená",$J$264,0)</f>
        <v>0</v>
      </c>
      <c r="BG264" s="286">
        <f>IF($N$264="zákl. přenesená",$J$264,0)</f>
        <v>0</v>
      </c>
      <c r="BH264" s="286">
        <f>IF($N$264="sníž. přenesená",$J$264,0)</f>
        <v>0</v>
      </c>
      <c r="BI264" s="286">
        <f>IF($N$264="nulová",$J$264,0)</f>
        <v>0</v>
      </c>
      <c r="BJ264" s="204" t="s">
        <v>22</v>
      </c>
      <c r="BK264" s="286">
        <f>ROUND($I$264*$H$264,2)</f>
        <v>0</v>
      </c>
      <c r="BL264" s="204" t="s">
        <v>130</v>
      </c>
      <c r="BM264" s="204" t="s">
        <v>427</v>
      </c>
    </row>
    <row r="265" spans="2:47" s="208" customFormat="1" ht="16.5" customHeight="1">
      <c r="B265" s="209"/>
      <c r="D265" s="287" t="s">
        <v>132</v>
      </c>
      <c r="F265" s="288" t="s">
        <v>426</v>
      </c>
      <c r="I265" s="316"/>
      <c r="L265" s="209"/>
      <c r="M265" s="289"/>
      <c r="T265" s="290"/>
      <c r="AT265" s="208" t="s">
        <v>132</v>
      </c>
      <c r="AU265" s="208" t="s">
        <v>82</v>
      </c>
    </row>
    <row r="266" spans="2:63" s="265" customFormat="1" ht="23.25" customHeight="1">
      <c r="B266" s="266"/>
      <c r="D266" s="267" t="s">
        <v>72</v>
      </c>
      <c r="E266" s="274" t="s">
        <v>428</v>
      </c>
      <c r="F266" s="274" t="s">
        <v>429</v>
      </c>
      <c r="I266" s="318"/>
      <c r="J266" s="275">
        <f>$BK$266</f>
        <v>0</v>
      </c>
      <c r="L266" s="266"/>
      <c r="M266" s="270"/>
      <c r="P266" s="271">
        <f>SUM($P$267:$P$273)</f>
        <v>0</v>
      </c>
      <c r="R266" s="271">
        <f>SUM($R$267:$R$273)</f>
        <v>0</v>
      </c>
      <c r="T266" s="272">
        <f>SUM($T$267:$T$273)</f>
        <v>0</v>
      </c>
      <c r="AR266" s="267" t="s">
        <v>22</v>
      </c>
      <c r="AT266" s="267" t="s">
        <v>72</v>
      </c>
      <c r="AU266" s="267" t="s">
        <v>82</v>
      </c>
      <c r="AY266" s="267" t="s">
        <v>123</v>
      </c>
      <c r="BK266" s="273">
        <f>SUM($BK$267:$BK$273)</f>
        <v>0</v>
      </c>
    </row>
    <row r="267" spans="2:65" s="208" customFormat="1" ht="15.75" customHeight="1">
      <c r="B267" s="209"/>
      <c r="C267" s="276" t="s">
        <v>430</v>
      </c>
      <c r="D267" s="276" t="s">
        <v>125</v>
      </c>
      <c r="E267" s="277" t="s">
        <v>431</v>
      </c>
      <c r="F267" s="278" t="s">
        <v>432</v>
      </c>
      <c r="G267" s="279" t="s">
        <v>207</v>
      </c>
      <c r="H267" s="280">
        <v>3.801</v>
      </c>
      <c r="I267" s="315"/>
      <c r="J267" s="281">
        <f>ROUND($I$267*$H$267,2)</f>
        <v>0</v>
      </c>
      <c r="K267" s="278" t="s">
        <v>129</v>
      </c>
      <c r="L267" s="209"/>
      <c r="M267" s="282"/>
      <c r="N267" s="283" t="s">
        <v>44</v>
      </c>
      <c r="Q267" s="284">
        <v>0</v>
      </c>
      <c r="R267" s="284">
        <f>$Q$267*$H$267</f>
        <v>0</v>
      </c>
      <c r="S267" s="284">
        <v>0</v>
      </c>
      <c r="T267" s="285">
        <f>$S$267*$H$267</f>
        <v>0</v>
      </c>
      <c r="AR267" s="204" t="s">
        <v>130</v>
      </c>
      <c r="AT267" s="204" t="s">
        <v>125</v>
      </c>
      <c r="AU267" s="204" t="s">
        <v>139</v>
      </c>
      <c r="AY267" s="208" t="s">
        <v>123</v>
      </c>
      <c r="BE267" s="286">
        <f>IF($N$267="základní",$J$267,0)</f>
        <v>0</v>
      </c>
      <c r="BF267" s="286">
        <f>IF($N$267="snížená",$J$267,0)</f>
        <v>0</v>
      </c>
      <c r="BG267" s="286">
        <f>IF($N$267="zákl. přenesená",$J$267,0)</f>
        <v>0</v>
      </c>
      <c r="BH267" s="286">
        <f>IF($N$267="sníž. přenesená",$J$267,0)</f>
        <v>0</v>
      </c>
      <c r="BI267" s="286">
        <f>IF($N$267="nulová",$J$267,0)</f>
        <v>0</v>
      </c>
      <c r="BJ267" s="204" t="s">
        <v>22</v>
      </c>
      <c r="BK267" s="286">
        <f>ROUND($I$267*$H$267,2)</f>
        <v>0</v>
      </c>
      <c r="BL267" s="204" t="s">
        <v>130</v>
      </c>
      <c r="BM267" s="204" t="s">
        <v>433</v>
      </c>
    </row>
    <row r="268" spans="2:47" s="208" customFormat="1" ht="16.5" customHeight="1">
      <c r="B268" s="209"/>
      <c r="D268" s="287" t="s">
        <v>132</v>
      </c>
      <c r="F268" s="288" t="s">
        <v>434</v>
      </c>
      <c r="I268" s="316"/>
      <c r="L268" s="209"/>
      <c r="M268" s="289"/>
      <c r="T268" s="290"/>
      <c r="AT268" s="208" t="s">
        <v>132</v>
      </c>
      <c r="AU268" s="208" t="s">
        <v>139</v>
      </c>
    </row>
    <row r="269" spans="2:65" s="208" customFormat="1" ht="15.75" customHeight="1">
      <c r="B269" s="209"/>
      <c r="C269" s="276" t="s">
        <v>435</v>
      </c>
      <c r="D269" s="276" t="s">
        <v>125</v>
      </c>
      <c r="E269" s="277" t="s">
        <v>436</v>
      </c>
      <c r="F269" s="278" t="s">
        <v>437</v>
      </c>
      <c r="G269" s="279" t="s">
        <v>207</v>
      </c>
      <c r="H269" s="280">
        <v>15.204</v>
      </c>
      <c r="I269" s="315"/>
      <c r="J269" s="281">
        <f>ROUND($I$269*$H$269,2)</f>
        <v>0</v>
      </c>
      <c r="K269" s="278" t="s">
        <v>129</v>
      </c>
      <c r="L269" s="209"/>
      <c r="M269" s="282"/>
      <c r="N269" s="283" t="s">
        <v>44</v>
      </c>
      <c r="Q269" s="284">
        <v>0</v>
      </c>
      <c r="R269" s="284">
        <f>$Q$269*$H$269</f>
        <v>0</v>
      </c>
      <c r="S269" s="284">
        <v>0</v>
      </c>
      <c r="T269" s="285">
        <f>$S$269*$H$269</f>
        <v>0</v>
      </c>
      <c r="AR269" s="204" t="s">
        <v>130</v>
      </c>
      <c r="AT269" s="204" t="s">
        <v>125</v>
      </c>
      <c r="AU269" s="204" t="s">
        <v>139</v>
      </c>
      <c r="AY269" s="208" t="s">
        <v>123</v>
      </c>
      <c r="BE269" s="286">
        <f>IF($N$269="základní",$J$269,0)</f>
        <v>0</v>
      </c>
      <c r="BF269" s="286">
        <f>IF($N$269="snížená",$J$269,0)</f>
        <v>0</v>
      </c>
      <c r="BG269" s="286">
        <f>IF($N$269="zákl. přenesená",$J$269,0)</f>
        <v>0</v>
      </c>
      <c r="BH269" s="286">
        <f>IF($N$269="sníž. přenesená",$J$269,0)</f>
        <v>0</v>
      </c>
      <c r="BI269" s="286">
        <f>IF($N$269="nulová",$J$269,0)</f>
        <v>0</v>
      </c>
      <c r="BJ269" s="204" t="s">
        <v>22</v>
      </c>
      <c r="BK269" s="286">
        <f>ROUND($I$269*$H$269,2)</f>
        <v>0</v>
      </c>
      <c r="BL269" s="204" t="s">
        <v>130</v>
      </c>
      <c r="BM269" s="204" t="s">
        <v>438</v>
      </c>
    </row>
    <row r="270" spans="2:47" s="208" customFormat="1" ht="27" customHeight="1">
      <c r="B270" s="209"/>
      <c r="D270" s="287" t="s">
        <v>132</v>
      </c>
      <c r="F270" s="288" t="s">
        <v>439</v>
      </c>
      <c r="I270" s="316"/>
      <c r="L270" s="209"/>
      <c r="M270" s="289"/>
      <c r="T270" s="290"/>
      <c r="AT270" s="208" t="s">
        <v>132</v>
      </c>
      <c r="AU270" s="208" t="s">
        <v>139</v>
      </c>
    </row>
    <row r="271" spans="2:51" s="208" customFormat="1" ht="15.75" customHeight="1">
      <c r="B271" s="297"/>
      <c r="D271" s="292" t="s">
        <v>148</v>
      </c>
      <c r="F271" s="299" t="s">
        <v>440</v>
      </c>
      <c r="H271" s="300">
        <v>15.204</v>
      </c>
      <c r="I271" s="316"/>
      <c r="L271" s="297"/>
      <c r="M271" s="301"/>
      <c r="T271" s="302"/>
      <c r="AT271" s="298" t="s">
        <v>148</v>
      </c>
      <c r="AU271" s="298" t="s">
        <v>139</v>
      </c>
      <c r="AV271" s="298" t="s">
        <v>82</v>
      </c>
      <c r="AW271" s="298" t="s">
        <v>73</v>
      </c>
      <c r="AX271" s="298" t="s">
        <v>22</v>
      </c>
      <c r="AY271" s="298" t="s">
        <v>123</v>
      </c>
    </row>
    <row r="272" spans="2:65" s="208" customFormat="1" ht="15.75" customHeight="1">
      <c r="B272" s="209"/>
      <c r="C272" s="276" t="s">
        <v>441</v>
      </c>
      <c r="D272" s="276" t="s">
        <v>125</v>
      </c>
      <c r="E272" s="277" t="s">
        <v>442</v>
      </c>
      <c r="F272" s="278" t="s">
        <v>443</v>
      </c>
      <c r="G272" s="279" t="s">
        <v>207</v>
      </c>
      <c r="H272" s="280">
        <v>117.637</v>
      </c>
      <c r="I272" s="315"/>
      <c r="J272" s="281">
        <f>ROUND($I$272*$H$272,2)</f>
        <v>0</v>
      </c>
      <c r="K272" s="278" t="s">
        <v>129</v>
      </c>
      <c r="L272" s="209"/>
      <c r="M272" s="282"/>
      <c r="N272" s="283" t="s">
        <v>44</v>
      </c>
      <c r="Q272" s="284">
        <v>0</v>
      </c>
      <c r="R272" s="284">
        <f>$Q$272*$H$272</f>
        <v>0</v>
      </c>
      <c r="S272" s="284">
        <v>0</v>
      </c>
      <c r="T272" s="285">
        <f>$S$272*$H$272</f>
        <v>0</v>
      </c>
      <c r="AR272" s="204" t="s">
        <v>130</v>
      </c>
      <c r="AT272" s="204" t="s">
        <v>125</v>
      </c>
      <c r="AU272" s="204" t="s">
        <v>139</v>
      </c>
      <c r="AY272" s="208" t="s">
        <v>123</v>
      </c>
      <c r="BE272" s="286">
        <f>IF($N$272="základní",$J$272,0)</f>
        <v>0</v>
      </c>
      <c r="BF272" s="286">
        <f>IF($N$272="snížená",$J$272,0)</f>
        <v>0</v>
      </c>
      <c r="BG272" s="286">
        <f>IF($N$272="zákl. přenesená",$J$272,0)</f>
        <v>0</v>
      </c>
      <c r="BH272" s="286">
        <f>IF($N$272="sníž. přenesená",$J$272,0)</f>
        <v>0</v>
      </c>
      <c r="BI272" s="286">
        <f>IF($N$272="nulová",$J$272,0)</f>
        <v>0</v>
      </c>
      <c r="BJ272" s="204" t="s">
        <v>22</v>
      </c>
      <c r="BK272" s="286">
        <f>ROUND($I$272*$H$272,2)</f>
        <v>0</v>
      </c>
      <c r="BL272" s="204" t="s">
        <v>130</v>
      </c>
      <c r="BM272" s="204" t="s">
        <v>444</v>
      </c>
    </row>
    <row r="273" spans="2:47" s="208" customFormat="1" ht="27" customHeight="1">
      <c r="B273" s="209"/>
      <c r="D273" s="287" t="s">
        <v>132</v>
      </c>
      <c r="F273" s="288" t="s">
        <v>445</v>
      </c>
      <c r="L273" s="209"/>
      <c r="M273" s="312"/>
      <c r="N273" s="313"/>
      <c r="O273" s="313"/>
      <c r="P273" s="313"/>
      <c r="Q273" s="313"/>
      <c r="R273" s="313"/>
      <c r="S273" s="313"/>
      <c r="T273" s="314"/>
      <c r="AT273" s="208" t="s">
        <v>132</v>
      </c>
      <c r="AU273" s="208" t="s">
        <v>139</v>
      </c>
    </row>
    <row r="274" spans="2:12" s="208" customFormat="1" ht="7.5" customHeight="1">
      <c r="B274" s="231"/>
      <c r="C274" s="232"/>
      <c r="D274" s="232"/>
      <c r="E274" s="232"/>
      <c r="F274" s="232"/>
      <c r="G274" s="232"/>
      <c r="H274" s="232"/>
      <c r="I274" s="232"/>
      <c r="J274" s="232"/>
      <c r="K274" s="232"/>
      <c r="L274" s="209"/>
    </row>
    <row r="275" s="192" customFormat="1" ht="14.25" customHeight="1"/>
  </sheetData>
  <sheetProtection password="CC55" sheet="1"/>
  <autoFilter ref="C87:K87"/>
  <mergeCells count="12">
    <mergeCell ref="E78:H78"/>
    <mergeCell ref="E80:H80"/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6:H76"/>
  </mergeCells>
  <hyperlinks>
    <hyperlink ref="F1:G1" location="C2" tooltip="Krycí list soupisu" display="1) Krycí list soupisu"/>
    <hyperlink ref="G1:H1" location="C58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44"/>
      <c r="C1" s="144"/>
      <c r="D1" s="143" t="s">
        <v>1</v>
      </c>
      <c r="E1" s="144"/>
      <c r="F1" s="145" t="s">
        <v>481</v>
      </c>
      <c r="G1" s="186" t="s">
        <v>482</v>
      </c>
      <c r="H1" s="186"/>
      <c r="I1" s="144"/>
      <c r="J1" s="145" t="s">
        <v>483</v>
      </c>
      <c r="K1" s="143" t="s">
        <v>89</v>
      </c>
      <c r="L1" s="145" t="s">
        <v>484</v>
      </c>
      <c r="M1" s="145"/>
      <c r="N1" s="145"/>
      <c r="O1" s="145"/>
      <c r="P1" s="145"/>
      <c r="Q1" s="145"/>
      <c r="R1" s="145"/>
      <c r="S1" s="145"/>
      <c r="T1" s="145"/>
      <c r="U1" s="141"/>
      <c r="V1" s="14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55" t="s">
        <v>6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82</v>
      </c>
    </row>
    <row r="4" spans="2:46" s="2" customFormat="1" ht="37.5" customHeight="1">
      <c r="B4" s="10"/>
      <c r="D4" s="11" t="s">
        <v>90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17</v>
      </c>
      <c r="K6" s="12"/>
    </row>
    <row r="7" spans="2:11" s="2" customFormat="1" ht="15.75" customHeight="1">
      <c r="B7" s="10"/>
      <c r="E7" s="185" t="str">
        <f>'Rekapitulace stavby'!$K$6</f>
        <v>2720 Obnovení silnice III-2565 Most - Mariánské Radčice</v>
      </c>
      <c r="F7" s="160"/>
      <c r="G7" s="160"/>
      <c r="H7" s="160"/>
      <c r="K7" s="12"/>
    </row>
    <row r="8" spans="2:11" s="2" customFormat="1" ht="15.75" customHeight="1">
      <c r="B8" s="10"/>
      <c r="D8" s="18" t="s">
        <v>91</v>
      </c>
      <c r="K8" s="12"/>
    </row>
    <row r="9" spans="2:11" s="84" customFormat="1" ht="16.5" customHeight="1">
      <c r="B9" s="85"/>
      <c r="E9" s="185" t="s">
        <v>92</v>
      </c>
      <c r="F9" s="187"/>
      <c r="G9" s="187"/>
      <c r="H9" s="187"/>
      <c r="K9" s="86"/>
    </row>
    <row r="10" spans="2:11" s="6" customFormat="1" ht="15.75" customHeight="1">
      <c r="B10" s="22"/>
      <c r="D10" s="18" t="s">
        <v>93</v>
      </c>
      <c r="K10" s="25"/>
    </row>
    <row r="11" spans="2:11" s="6" customFormat="1" ht="37.5" customHeight="1">
      <c r="B11" s="22"/>
      <c r="E11" s="176" t="s">
        <v>446</v>
      </c>
      <c r="F11" s="161"/>
      <c r="G11" s="161"/>
      <c r="H11" s="161"/>
      <c r="K11" s="25"/>
    </row>
    <row r="12" spans="2:11" s="6" customFormat="1" ht="14.25" customHeight="1">
      <c r="B12" s="22"/>
      <c r="K12" s="25"/>
    </row>
    <row r="13" spans="2:11" s="6" customFormat="1" ht="15" customHeight="1">
      <c r="B13" s="22"/>
      <c r="D13" s="18" t="s">
        <v>20</v>
      </c>
      <c r="F13" s="16" t="s">
        <v>81</v>
      </c>
      <c r="I13" s="18" t="s">
        <v>21</v>
      </c>
      <c r="J13" s="16"/>
      <c r="K13" s="25"/>
    </row>
    <row r="14" spans="2:11" s="6" customFormat="1" ht="15" customHeight="1">
      <c r="B14" s="22"/>
      <c r="D14" s="18" t="s">
        <v>23</v>
      </c>
      <c r="F14" s="16" t="s">
        <v>24</v>
      </c>
      <c r="I14" s="18" t="s">
        <v>25</v>
      </c>
      <c r="J14" s="45" t="str">
        <f>'Rekapitulace stavby'!$AN$8</f>
        <v>30.07.2014</v>
      </c>
      <c r="K14" s="25"/>
    </row>
    <row r="15" spans="2:11" s="6" customFormat="1" ht="12" customHeight="1">
      <c r="B15" s="22"/>
      <c r="K15" s="25"/>
    </row>
    <row r="16" spans="2:11" s="6" customFormat="1" ht="15" customHeight="1">
      <c r="B16" s="22"/>
      <c r="D16" s="18" t="s">
        <v>28</v>
      </c>
      <c r="I16" s="18" t="s">
        <v>29</v>
      </c>
      <c r="J16" s="16"/>
      <c r="K16" s="25"/>
    </row>
    <row r="17" spans="2:11" s="6" customFormat="1" ht="18.75" customHeight="1">
      <c r="B17" s="22"/>
      <c r="E17" s="16" t="s">
        <v>30</v>
      </c>
      <c r="I17" s="18" t="s">
        <v>31</v>
      </c>
      <c r="J17" s="16"/>
      <c r="K17" s="25"/>
    </row>
    <row r="18" spans="2:11" s="6" customFormat="1" ht="7.5" customHeight="1">
      <c r="B18" s="22"/>
      <c r="K18" s="25"/>
    </row>
    <row r="19" spans="2:11" s="6" customFormat="1" ht="15" customHeight="1">
      <c r="B19" s="22"/>
      <c r="D19" s="18" t="s">
        <v>32</v>
      </c>
      <c r="I19" s="18" t="s">
        <v>29</v>
      </c>
      <c r="J19" s="16">
        <f>IF('Rekapitulace stavby'!$AN$13="Vyplň údaj","",IF('Rekapitulace stavby'!$AN$13="","",'Rekapitulace stavby'!$AN$13))</f>
      </c>
      <c r="K19" s="25"/>
    </row>
    <row r="20" spans="2:11" s="6" customFormat="1" ht="18.75" customHeight="1">
      <c r="B20" s="22"/>
      <c r="E20" s="16">
        <f>IF('Rekapitulace stavby'!$E$14="Vyplň údaj","",IF('Rekapitulace stavby'!$E$14="","",'Rekapitulace stavby'!$E$14))</f>
      </c>
      <c r="I20" s="18" t="s">
        <v>31</v>
      </c>
      <c r="J20" s="16">
        <f>IF('Rekapitulace stavby'!$AN$14="Vyplň údaj","",IF('Rekapitulace stavby'!$AN$14="","",'Rekapitulace stavby'!$AN$14))</f>
      </c>
      <c r="K20" s="25"/>
    </row>
    <row r="21" spans="2:11" s="6" customFormat="1" ht="7.5" customHeight="1">
      <c r="B21" s="22"/>
      <c r="K21" s="25"/>
    </row>
    <row r="22" spans="2:11" s="6" customFormat="1" ht="15" customHeight="1">
      <c r="B22" s="22"/>
      <c r="D22" s="18" t="s">
        <v>35</v>
      </c>
      <c r="I22" s="18" t="s">
        <v>29</v>
      </c>
      <c r="J22" s="16" t="s">
        <v>36</v>
      </c>
      <c r="K22" s="25"/>
    </row>
    <row r="23" spans="2:11" s="6" customFormat="1" ht="18.75" customHeight="1">
      <c r="B23" s="22"/>
      <c r="E23" s="16" t="s">
        <v>37</v>
      </c>
      <c r="I23" s="18" t="s">
        <v>31</v>
      </c>
      <c r="J23" s="16"/>
      <c r="K23" s="25"/>
    </row>
    <row r="24" spans="2:11" s="6" customFormat="1" ht="7.5" customHeight="1">
      <c r="B24" s="22"/>
      <c r="K24" s="25"/>
    </row>
    <row r="25" spans="2:11" s="6" customFormat="1" ht="15" customHeight="1">
      <c r="B25" s="22"/>
      <c r="D25" s="18" t="s">
        <v>38</v>
      </c>
      <c r="K25" s="25"/>
    </row>
    <row r="26" spans="2:11" s="84" customFormat="1" ht="30" customHeight="1">
      <c r="B26" s="85"/>
      <c r="E26" s="166" t="s">
        <v>447</v>
      </c>
      <c r="F26" s="187"/>
      <c r="G26" s="187"/>
      <c r="H26" s="187"/>
      <c r="K26" s="86"/>
    </row>
    <row r="27" spans="2:11" s="6" customFormat="1" ht="7.5" customHeight="1">
      <c r="B27" s="22"/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87"/>
    </row>
    <row r="29" spans="2:11" s="6" customFormat="1" ht="26.25" customHeight="1">
      <c r="B29" s="22"/>
      <c r="D29" s="88" t="s">
        <v>39</v>
      </c>
      <c r="J29" s="57">
        <f>ROUND($J$86,2)</f>
        <v>0</v>
      </c>
      <c r="K29" s="25"/>
    </row>
    <row r="30" spans="2:11" s="6" customFormat="1" ht="7.5" customHeight="1">
      <c r="B30" s="22"/>
      <c r="D30" s="46"/>
      <c r="E30" s="46"/>
      <c r="F30" s="46"/>
      <c r="G30" s="46"/>
      <c r="H30" s="46"/>
      <c r="I30" s="46"/>
      <c r="J30" s="46"/>
      <c r="K30" s="87"/>
    </row>
    <row r="31" spans="2:11" s="6" customFormat="1" ht="15" customHeight="1">
      <c r="B31" s="22"/>
      <c r="F31" s="26" t="s">
        <v>41</v>
      </c>
      <c r="I31" s="26" t="s">
        <v>40</v>
      </c>
      <c r="J31" s="26" t="s">
        <v>42</v>
      </c>
      <c r="K31" s="25"/>
    </row>
    <row r="32" spans="2:11" s="6" customFormat="1" ht="15" customHeight="1">
      <c r="B32" s="22"/>
      <c r="D32" s="28" t="s">
        <v>43</v>
      </c>
      <c r="E32" s="28" t="s">
        <v>44</v>
      </c>
      <c r="F32" s="89">
        <f>ROUND(SUM($BE$86:$BE$98),2)</f>
        <v>0</v>
      </c>
      <c r="I32" s="90">
        <v>0.21</v>
      </c>
      <c r="J32" s="89">
        <f>ROUND(SUM($BE$86:$BE$98)*$I$32,2)</f>
        <v>0</v>
      </c>
      <c r="K32" s="25"/>
    </row>
    <row r="33" spans="2:11" s="6" customFormat="1" ht="15" customHeight="1">
      <c r="B33" s="22"/>
      <c r="E33" s="28" t="s">
        <v>45</v>
      </c>
      <c r="F33" s="89">
        <f>ROUND(SUM($BF$86:$BF$98),2)</f>
        <v>0</v>
      </c>
      <c r="I33" s="90">
        <v>0.15</v>
      </c>
      <c r="J33" s="89">
        <f>ROUND(SUM($BF$86:$BF$98)*$I$33,2)</f>
        <v>0</v>
      </c>
      <c r="K33" s="25"/>
    </row>
    <row r="34" spans="2:11" s="6" customFormat="1" ht="15" customHeight="1" hidden="1">
      <c r="B34" s="22"/>
      <c r="E34" s="28" t="s">
        <v>46</v>
      </c>
      <c r="F34" s="89">
        <f>ROUND(SUM($BG$86:$BG$98),2)</f>
        <v>0</v>
      </c>
      <c r="I34" s="90">
        <v>0.21</v>
      </c>
      <c r="J34" s="89">
        <v>0</v>
      </c>
      <c r="K34" s="25"/>
    </row>
    <row r="35" spans="2:11" s="6" customFormat="1" ht="15" customHeight="1" hidden="1">
      <c r="B35" s="22"/>
      <c r="E35" s="28" t="s">
        <v>47</v>
      </c>
      <c r="F35" s="89">
        <f>ROUND(SUM($BH$86:$BH$98),2)</f>
        <v>0</v>
      </c>
      <c r="I35" s="90">
        <v>0.15</v>
      </c>
      <c r="J35" s="89">
        <v>0</v>
      </c>
      <c r="K35" s="25"/>
    </row>
    <row r="36" spans="2:11" s="6" customFormat="1" ht="15" customHeight="1" hidden="1">
      <c r="B36" s="22"/>
      <c r="E36" s="28" t="s">
        <v>48</v>
      </c>
      <c r="F36" s="89">
        <f>ROUND(SUM($BI$86:$BI$98),2)</f>
        <v>0</v>
      </c>
      <c r="I36" s="90">
        <v>0</v>
      </c>
      <c r="J36" s="89">
        <v>0</v>
      </c>
      <c r="K36" s="25"/>
    </row>
    <row r="37" spans="2:11" s="6" customFormat="1" ht="7.5" customHeight="1">
      <c r="B37" s="22"/>
      <c r="K37" s="25"/>
    </row>
    <row r="38" spans="2:11" s="6" customFormat="1" ht="26.25" customHeight="1">
      <c r="B38" s="22"/>
      <c r="C38" s="30"/>
      <c r="D38" s="31" t="s">
        <v>49</v>
      </c>
      <c r="E38" s="32"/>
      <c r="F38" s="32"/>
      <c r="G38" s="91" t="s">
        <v>50</v>
      </c>
      <c r="H38" s="33" t="s">
        <v>51</v>
      </c>
      <c r="I38" s="32"/>
      <c r="J38" s="34">
        <f>ROUND(SUM($J$29:$J$36),2)</f>
        <v>0</v>
      </c>
      <c r="K38" s="92"/>
    </row>
    <row r="39" spans="2:11" s="6" customFormat="1" ht="15" customHeight="1">
      <c r="B39" s="36"/>
      <c r="C39" s="37"/>
      <c r="D39" s="37"/>
      <c r="E39" s="37"/>
      <c r="F39" s="37"/>
      <c r="G39" s="37"/>
      <c r="H39" s="37"/>
      <c r="I39" s="37"/>
      <c r="J39" s="37"/>
      <c r="K39" s="38"/>
    </row>
    <row r="43" spans="2:11" s="6" customFormat="1" ht="7.5" customHeight="1">
      <c r="B43" s="39"/>
      <c r="C43" s="40"/>
      <c r="D43" s="40"/>
      <c r="E43" s="40"/>
      <c r="F43" s="40"/>
      <c r="G43" s="40"/>
      <c r="H43" s="40"/>
      <c r="I43" s="40"/>
      <c r="J43" s="40"/>
      <c r="K43" s="93"/>
    </row>
    <row r="44" spans="2:11" s="6" customFormat="1" ht="37.5" customHeight="1">
      <c r="B44" s="22"/>
      <c r="C44" s="11" t="s">
        <v>95</v>
      </c>
      <c r="K44" s="25"/>
    </row>
    <row r="45" spans="2:11" s="6" customFormat="1" ht="7.5" customHeight="1">
      <c r="B45" s="22"/>
      <c r="K45" s="25"/>
    </row>
    <row r="46" spans="2:11" s="6" customFormat="1" ht="15" customHeight="1">
      <c r="B46" s="22"/>
      <c r="C46" s="18" t="s">
        <v>17</v>
      </c>
      <c r="K46" s="25"/>
    </row>
    <row r="47" spans="2:11" s="6" customFormat="1" ht="16.5" customHeight="1">
      <c r="B47" s="22"/>
      <c r="E47" s="185" t="str">
        <f>$E$7</f>
        <v>2720 Obnovení silnice III-2565 Most - Mariánské Radčice</v>
      </c>
      <c r="F47" s="161"/>
      <c r="G47" s="161"/>
      <c r="H47" s="161"/>
      <c r="K47" s="25"/>
    </row>
    <row r="48" spans="2:11" s="2" customFormat="1" ht="15.75" customHeight="1">
      <c r="B48" s="10"/>
      <c r="C48" s="18" t="s">
        <v>91</v>
      </c>
      <c r="K48" s="12"/>
    </row>
    <row r="49" spans="2:11" s="6" customFormat="1" ht="16.5" customHeight="1">
      <c r="B49" s="22"/>
      <c r="E49" s="185" t="s">
        <v>92</v>
      </c>
      <c r="F49" s="161"/>
      <c r="G49" s="161"/>
      <c r="H49" s="161"/>
      <c r="K49" s="25"/>
    </row>
    <row r="50" spans="2:11" s="6" customFormat="1" ht="15" customHeight="1">
      <c r="B50" s="22"/>
      <c r="C50" s="18" t="s">
        <v>93</v>
      </c>
      <c r="K50" s="25"/>
    </row>
    <row r="51" spans="2:11" s="6" customFormat="1" ht="19.5" customHeight="1">
      <c r="B51" s="22"/>
      <c r="E51" s="176" t="str">
        <f>$E$11</f>
        <v>SO 103a - Vedlejší a ostatní náklady</v>
      </c>
      <c r="F51" s="161"/>
      <c r="G51" s="161"/>
      <c r="H51" s="161"/>
      <c r="K51" s="25"/>
    </row>
    <row r="52" spans="2:11" s="6" customFormat="1" ht="7.5" customHeight="1">
      <c r="B52" s="22"/>
      <c r="K52" s="25"/>
    </row>
    <row r="53" spans="2:11" s="6" customFormat="1" ht="18.75" customHeight="1">
      <c r="B53" s="22"/>
      <c r="C53" s="18" t="s">
        <v>23</v>
      </c>
      <c r="F53" s="16" t="str">
        <f>$F$14</f>
        <v> </v>
      </c>
      <c r="I53" s="18" t="s">
        <v>25</v>
      </c>
      <c r="J53" s="45" t="str">
        <f>IF($J$14="","",$J$14)</f>
        <v>30.07.2014</v>
      </c>
      <c r="K53" s="25"/>
    </row>
    <row r="54" spans="2:11" s="6" customFormat="1" ht="7.5" customHeight="1">
      <c r="B54" s="22"/>
      <c r="K54" s="25"/>
    </row>
    <row r="55" spans="2:11" s="6" customFormat="1" ht="15.75" customHeight="1">
      <c r="B55" s="22"/>
      <c r="C55" s="18" t="s">
        <v>28</v>
      </c>
      <c r="F55" s="16" t="str">
        <f>$E$17</f>
        <v>Statutární město Most</v>
      </c>
      <c r="I55" s="18" t="s">
        <v>35</v>
      </c>
      <c r="J55" s="16" t="str">
        <f>$E$23</f>
        <v>Báňské projekty Teplice a.s.</v>
      </c>
      <c r="K55" s="25"/>
    </row>
    <row r="56" spans="2:11" s="6" customFormat="1" ht="15" customHeight="1">
      <c r="B56" s="22"/>
      <c r="C56" s="18" t="s">
        <v>32</v>
      </c>
      <c r="F56" s="16">
        <f>IF($E$20="","",$E$20)</f>
      </c>
      <c r="K56" s="25"/>
    </row>
    <row r="57" spans="2:11" s="6" customFormat="1" ht="11.25" customHeight="1">
      <c r="B57" s="22"/>
      <c r="K57" s="25"/>
    </row>
    <row r="58" spans="2:11" s="6" customFormat="1" ht="30" customHeight="1">
      <c r="B58" s="22"/>
      <c r="C58" s="94" t="s">
        <v>96</v>
      </c>
      <c r="D58" s="30"/>
      <c r="E58" s="30"/>
      <c r="F58" s="30"/>
      <c r="G58" s="30"/>
      <c r="H58" s="30"/>
      <c r="I58" s="30"/>
      <c r="J58" s="95" t="s">
        <v>97</v>
      </c>
      <c r="K58" s="35"/>
    </row>
    <row r="59" spans="2:11" s="6" customFormat="1" ht="11.25" customHeight="1">
      <c r="B59" s="22"/>
      <c r="K59" s="25"/>
    </row>
    <row r="60" spans="2:47" s="6" customFormat="1" ht="30" customHeight="1">
      <c r="B60" s="22"/>
      <c r="C60" s="56" t="s">
        <v>98</v>
      </c>
      <c r="J60" s="57">
        <f>ROUND($J$86,2)</f>
        <v>0</v>
      </c>
      <c r="K60" s="25"/>
      <c r="AU60" s="6" t="s">
        <v>99</v>
      </c>
    </row>
    <row r="61" spans="2:11" s="63" customFormat="1" ht="25.5" customHeight="1">
      <c r="B61" s="96"/>
      <c r="D61" s="97" t="s">
        <v>448</v>
      </c>
      <c r="E61" s="97"/>
      <c r="F61" s="97"/>
      <c r="G61" s="97"/>
      <c r="H61" s="97"/>
      <c r="I61" s="97"/>
      <c r="J61" s="98">
        <f>ROUND($J$87,2)</f>
        <v>0</v>
      </c>
      <c r="K61" s="99"/>
    </row>
    <row r="62" spans="2:11" s="72" customFormat="1" ht="21" customHeight="1">
      <c r="B62" s="100"/>
      <c r="D62" s="101" t="s">
        <v>449</v>
      </c>
      <c r="E62" s="101"/>
      <c r="F62" s="101"/>
      <c r="G62" s="101"/>
      <c r="H62" s="101"/>
      <c r="I62" s="101"/>
      <c r="J62" s="102">
        <f>ROUND($J$88,2)</f>
        <v>0</v>
      </c>
      <c r="K62" s="103"/>
    </row>
    <row r="63" spans="2:11" s="72" customFormat="1" ht="21" customHeight="1">
      <c r="B63" s="100"/>
      <c r="D63" s="101" t="s">
        <v>450</v>
      </c>
      <c r="E63" s="101"/>
      <c r="F63" s="101"/>
      <c r="G63" s="101"/>
      <c r="H63" s="101"/>
      <c r="I63" s="101"/>
      <c r="J63" s="102">
        <f>ROUND($J$91,2)</f>
        <v>0</v>
      </c>
      <c r="K63" s="103"/>
    </row>
    <row r="64" spans="2:11" s="72" customFormat="1" ht="21" customHeight="1">
      <c r="B64" s="100"/>
      <c r="D64" s="101" t="s">
        <v>451</v>
      </c>
      <c r="E64" s="101"/>
      <c r="F64" s="101"/>
      <c r="G64" s="101"/>
      <c r="H64" s="101"/>
      <c r="I64" s="101"/>
      <c r="J64" s="102">
        <f>ROUND($J$94,2)</f>
        <v>0</v>
      </c>
      <c r="K64" s="103"/>
    </row>
    <row r="65" spans="2:11" s="6" customFormat="1" ht="22.5" customHeight="1">
      <c r="B65" s="22"/>
      <c r="K65" s="25"/>
    </row>
    <row r="66" spans="2:11" s="6" customFormat="1" ht="7.5" customHeight="1">
      <c r="B66" s="36"/>
      <c r="C66" s="37"/>
      <c r="D66" s="37"/>
      <c r="E66" s="37"/>
      <c r="F66" s="37"/>
      <c r="G66" s="37"/>
      <c r="H66" s="37"/>
      <c r="I66" s="37"/>
      <c r="J66" s="37"/>
      <c r="K66" s="38"/>
    </row>
    <row r="70" spans="2:12" s="6" customFormat="1" ht="7.5" customHeight="1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22"/>
    </row>
    <row r="71" spans="2:12" s="6" customFormat="1" ht="37.5" customHeight="1">
      <c r="B71" s="22"/>
      <c r="C71" s="11" t="s">
        <v>106</v>
      </c>
      <c r="L71" s="22"/>
    </row>
    <row r="72" spans="2:12" s="6" customFormat="1" ht="7.5" customHeight="1">
      <c r="B72" s="22"/>
      <c r="L72" s="22"/>
    </row>
    <row r="73" spans="2:12" s="6" customFormat="1" ht="15" customHeight="1">
      <c r="B73" s="22"/>
      <c r="C73" s="18" t="s">
        <v>17</v>
      </c>
      <c r="L73" s="22"/>
    </row>
    <row r="74" spans="2:12" s="6" customFormat="1" ht="16.5" customHeight="1">
      <c r="B74" s="22"/>
      <c r="E74" s="185" t="str">
        <f>$E$7</f>
        <v>2720 Obnovení silnice III-2565 Most - Mariánské Radčice</v>
      </c>
      <c r="F74" s="161"/>
      <c r="G74" s="161"/>
      <c r="H74" s="161"/>
      <c r="L74" s="22"/>
    </row>
    <row r="75" spans="2:12" ht="15.75" customHeight="1">
      <c r="B75" s="10"/>
      <c r="C75" s="18" t="s">
        <v>91</v>
      </c>
      <c r="L75" s="10"/>
    </row>
    <row r="76" spans="2:12" s="6" customFormat="1" ht="16.5" customHeight="1">
      <c r="B76" s="22"/>
      <c r="E76" s="185" t="s">
        <v>92</v>
      </c>
      <c r="F76" s="161"/>
      <c r="G76" s="161"/>
      <c r="H76" s="161"/>
      <c r="L76" s="22"/>
    </row>
    <row r="77" spans="2:12" s="6" customFormat="1" ht="15" customHeight="1">
      <c r="B77" s="22"/>
      <c r="C77" s="18" t="s">
        <v>93</v>
      </c>
      <c r="L77" s="22"/>
    </row>
    <row r="78" spans="2:12" s="6" customFormat="1" ht="19.5" customHeight="1">
      <c r="B78" s="22"/>
      <c r="E78" s="176" t="str">
        <f>$E$11</f>
        <v>SO 103a - Vedlejší a ostatní náklady</v>
      </c>
      <c r="F78" s="161"/>
      <c r="G78" s="161"/>
      <c r="H78" s="161"/>
      <c r="L78" s="22"/>
    </row>
    <row r="79" spans="2:12" s="6" customFormat="1" ht="7.5" customHeight="1">
      <c r="B79" s="22"/>
      <c r="L79" s="22"/>
    </row>
    <row r="80" spans="2:12" s="6" customFormat="1" ht="18.75" customHeight="1">
      <c r="B80" s="22"/>
      <c r="C80" s="18" t="s">
        <v>23</v>
      </c>
      <c r="F80" s="16" t="str">
        <f>$F$14</f>
        <v> </v>
      </c>
      <c r="I80" s="18" t="s">
        <v>25</v>
      </c>
      <c r="J80" s="45" t="str">
        <f>IF($J$14="","",$J$14)</f>
        <v>30.07.2014</v>
      </c>
      <c r="L80" s="22"/>
    </row>
    <row r="81" spans="2:12" s="6" customFormat="1" ht="7.5" customHeight="1">
      <c r="B81" s="22"/>
      <c r="L81" s="22"/>
    </row>
    <row r="82" spans="2:12" s="6" customFormat="1" ht="15.75" customHeight="1">
      <c r="B82" s="22"/>
      <c r="C82" s="18" t="s">
        <v>28</v>
      </c>
      <c r="F82" s="16" t="str">
        <f>$E$17</f>
        <v>Statutární město Most</v>
      </c>
      <c r="I82" s="18" t="s">
        <v>35</v>
      </c>
      <c r="J82" s="16" t="str">
        <f>$E$23</f>
        <v>Báňské projekty Teplice a.s.</v>
      </c>
      <c r="L82" s="22"/>
    </row>
    <row r="83" spans="2:12" s="6" customFormat="1" ht="15" customHeight="1">
      <c r="B83" s="22"/>
      <c r="C83" s="18" t="s">
        <v>32</v>
      </c>
      <c r="F83" s="16">
        <f>IF($E$20="","",$E$20)</f>
      </c>
      <c r="L83" s="22"/>
    </row>
    <row r="84" spans="2:12" s="6" customFormat="1" ht="11.25" customHeight="1">
      <c r="B84" s="22"/>
      <c r="L84" s="22"/>
    </row>
    <row r="85" spans="2:20" s="104" customFormat="1" ht="30" customHeight="1">
      <c r="B85" s="105"/>
      <c r="C85" s="106" t="s">
        <v>107</v>
      </c>
      <c r="D85" s="107" t="s">
        <v>58</v>
      </c>
      <c r="E85" s="107" t="s">
        <v>54</v>
      </c>
      <c r="F85" s="107" t="s">
        <v>108</v>
      </c>
      <c r="G85" s="107" t="s">
        <v>109</v>
      </c>
      <c r="H85" s="107" t="s">
        <v>110</v>
      </c>
      <c r="I85" s="107" t="s">
        <v>111</v>
      </c>
      <c r="J85" s="107" t="s">
        <v>112</v>
      </c>
      <c r="K85" s="108" t="s">
        <v>113</v>
      </c>
      <c r="L85" s="105"/>
      <c r="M85" s="51" t="s">
        <v>114</v>
      </c>
      <c r="N85" s="52" t="s">
        <v>43</v>
      </c>
      <c r="O85" s="52" t="s">
        <v>115</v>
      </c>
      <c r="P85" s="52" t="s">
        <v>116</v>
      </c>
      <c r="Q85" s="52" t="s">
        <v>117</v>
      </c>
      <c r="R85" s="52" t="s">
        <v>118</v>
      </c>
      <c r="S85" s="52" t="s">
        <v>119</v>
      </c>
      <c r="T85" s="53" t="s">
        <v>120</v>
      </c>
    </row>
    <row r="86" spans="2:63" s="6" customFormat="1" ht="30" customHeight="1">
      <c r="B86" s="22"/>
      <c r="C86" s="56" t="s">
        <v>98</v>
      </c>
      <c r="J86" s="109">
        <f>$BK$86</f>
        <v>0</v>
      </c>
      <c r="L86" s="22"/>
      <c r="M86" s="55"/>
      <c r="N86" s="46"/>
      <c r="O86" s="46"/>
      <c r="P86" s="110">
        <f>$P$87</f>
        <v>0</v>
      </c>
      <c r="Q86" s="46"/>
      <c r="R86" s="110">
        <f>$R$87</f>
        <v>0</v>
      </c>
      <c r="S86" s="46"/>
      <c r="T86" s="111">
        <f>$T$87</f>
        <v>0</v>
      </c>
      <c r="AT86" s="6" t="s">
        <v>72</v>
      </c>
      <c r="AU86" s="6" t="s">
        <v>99</v>
      </c>
      <c r="BK86" s="112">
        <f>$BK$87</f>
        <v>0</v>
      </c>
    </row>
    <row r="87" spans="2:63" s="113" customFormat="1" ht="37.5" customHeight="1">
      <c r="B87" s="114"/>
      <c r="D87" s="115" t="s">
        <v>72</v>
      </c>
      <c r="E87" s="116" t="s">
        <v>452</v>
      </c>
      <c r="F87" s="116" t="s">
        <v>453</v>
      </c>
      <c r="J87" s="117">
        <f>$BK$87</f>
        <v>0</v>
      </c>
      <c r="L87" s="114"/>
      <c r="M87" s="118"/>
      <c r="P87" s="119">
        <f>$P$88+$P$91+$P$94</f>
        <v>0</v>
      </c>
      <c r="R87" s="119">
        <f>$R$88+$R$91+$R$94</f>
        <v>0</v>
      </c>
      <c r="T87" s="120">
        <f>$T$88+$T$91+$T$94</f>
        <v>0</v>
      </c>
      <c r="AR87" s="115" t="s">
        <v>151</v>
      </c>
      <c r="AT87" s="115" t="s">
        <v>72</v>
      </c>
      <c r="AU87" s="115" t="s">
        <v>73</v>
      </c>
      <c r="AY87" s="115" t="s">
        <v>123</v>
      </c>
      <c r="BK87" s="121">
        <f>$BK$88+$BK$91+$BK$94</f>
        <v>0</v>
      </c>
    </row>
    <row r="88" spans="2:63" s="113" customFormat="1" ht="21" customHeight="1">
      <c r="B88" s="114"/>
      <c r="D88" s="115" t="s">
        <v>72</v>
      </c>
      <c r="E88" s="122" t="s">
        <v>454</v>
      </c>
      <c r="F88" s="122" t="s">
        <v>455</v>
      </c>
      <c r="J88" s="123">
        <f>$BK$88</f>
        <v>0</v>
      </c>
      <c r="L88" s="114"/>
      <c r="M88" s="118"/>
      <c r="P88" s="119">
        <f>SUM($P$89:$P$90)</f>
        <v>0</v>
      </c>
      <c r="R88" s="119">
        <f>SUM($R$89:$R$90)</f>
        <v>0</v>
      </c>
      <c r="T88" s="120">
        <f>SUM($T$89:$T$90)</f>
        <v>0</v>
      </c>
      <c r="AR88" s="115" t="s">
        <v>151</v>
      </c>
      <c r="AT88" s="115" t="s">
        <v>72</v>
      </c>
      <c r="AU88" s="115" t="s">
        <v>22</v>
      </c>
      <c r="AY88" s="115" t="s">
        <v>123</v>
      </c>
      <c r="BK88" s="121">
        <f>SUM($BK$89:$BK$90)</f>
        <v>0</v>
      </c>
    </row>
    <row r="89" spans="2:65" s="6" customFormat="1" ht="15.75" customHeight="1">
      <c r="B89" s="22"/>
      <c r="C89" s="124" t="s">
        <v>22</v>
      </c>
      <c r="D89" s="124" t="s">
        <v>125</v>
      </c>
      <c r="E89" s="125" t="s">
        <v>456</v>
      </c>
      <c r="F89" s="126" t="s">
        <v>457</v>
      </c>
      <c r="G89" s="127" t="s">
        <v>458</v>
      </c>
      <c r="H89" s="128">
        <v>100</v>
      </c>
      <c r="I89" s="129"/>
      <c r="J89" s="130">
        <f>ROUND($I$89*$H$89,2)</f>
        <v>0</v>
      </c>
      <c r="K89" s="126"/>
      <c r="L89" s="22"/>
      <c r="M89" s="131"/>
      <c r="N89" s="132" t="s">
        <v>44</v>
      </c>
      <c r="Q89" s="133">
        <v>0</v>
      </c>
      <c r="R89" s="133">
        <f>$Q$89*$H$89</f>
        <v>0</v>
      </c>
      <c r="S89" s="133">
        <v>0</v>
      </c>
      <c r="T89" s="134">
        <f>$S$89*$H$89</f>
        <v>0</v>
      </c>
      <c r="AR89" s="84" t="s">
        <v>459</v>
      </c>
      <c r="AT89" s="84" t="s">
        <v>125</v>
      </c>
      <c r="AU89" s="84" t="s">
        <v>82</v>
      </c>
      <c r="AY89" s="6" t="s">
        <v>123</v>
      </c>
      <c r="BE89" s="135">
        <f>IF($N$89="základní",$J$89,0)</f>
        <v>0</v>
      </c>
      <c r="BF89" s="135">
        <f>IF($N$89="snížená",$J$89,0)</f>
        <v>0</v>
      </c>
      <c r="BG89" s="135">
        <f>IF($N$89="zákl. přenesená",$J$89,0)</f>
        <v>0</v>
      </c>
      <c r="BH89" s="135">
        <f>IF($N$89="sníž. přenesená",$J$89,0)</f>
        <v>0</v>
      </c>
      <c r="BI89" s="135">
        <f>IF($N$89="nulová",$J$89,0)</f>
        <v>0</v>
      </c>
      <c r="BJ89" s="84" t="s">
        <v>22</v>
      </c>
      <c r="BK89" s="135">
        <f>ROUND($I$89*$H$89,2)</f>
        <v>0</v>
      </c>
      <c r="BL89" s="84" t="s">
        <v>459</v>
      </c>
      <c r="BM89" s="84" t="s">
        <v>460</v>
      </c>
    </row>
    <row r="90" spans="2:47" s="6" customFormat="1" ht="27" customHeight="1">
      <c r="B90" s="22"/>
      <c r="D90" s="136" t="s">
        <v>132</v>
      </c>
      <c r="F90" s="137" t="s">
        <v>461</v>
      </c>
      <c r="L90" s="22"/>
      <c r="M90" s="48"/>
      <c r="T90" s="49"/>
      <c r="AT90" s="6" t="s">
        <v>132</v>
      </c>
      <c r="AU90" s="6" t="s">
        <v>82</v>
      </c>
    </row>
    <row r="91" spans="2:63" s="113" customFormat="1" ht="30.75" customHeight="1">
      <c r="B91" s="114"/>
      <c r="D91" s="115" t="s">
        <v>72</v>
      </c>
      <c r="E91" s="122" t="s">
        <v>462</v>
      </c>
      <c r="F91" s="122" t="s">
        <v>463</v>
      </c>
      <c r="J91" s="123">
        <f>$BK$91</f>
        <v>0</v>
      </c>
      <c r="L91" s="114"/>
      <c r="M91" s="118"/>
      <c r="P91" s="119">
        <f>SUM($P$92:$P$93)</f>
        <v>0</v>
      </c>
      <c r="R91" s="119">
        <f>SUM($R$92:$R$93)</f>
        <v>0</v>
      </c>
      <c r="T91" s="120">
        <f>SUM($T$92:$T$93)</f>
        <v>0</v>
      </c>
      <c r="AR91" s="115" t="s">
        <v>151</v>
      </c>
      <c r="AT91" s="115" t="s">
        <v>72</v>
      </c>
      <c r="AU91" s="115" t="s">
        <v>22</v>
      </c>
      <c r="AY91" s="115" t="s">
        <v>123</v>
      </c>
      <c r="BK91" s="121">
        <f>SUM($BK$92:$BK$93)</f>
        <v>0</v>
      </c>
    </row>
    <row r="92" spans="2:65" s="6" customFormat="1" ht="15.75" customHeight="1">
      <c r="B92" s="22"/>
      <c r="C92" s="124" t="s">
        <v>82</v>
      </c>
      <c r="D92" s="124" t="s">
        <v>125</v>
      </c>
      <c r="E92" s="125" t="s">
        <v>464</v>
      </c>
      <c r="F92" s="126" t="s">
        <v>463</v>
      </c>
      <c r="G92" s="127" t="s">
        <v>465</v>
      </c>
      <c r="H92" s="128">
        <v>1</v>
      </c>
      <c r="I92" s="129"/>
      <c r="J92" s="130">
        <f>ROUND($I$92*$H$92,2)</f>
        <v>0</v>
      </c>
      <c r="K92" s="126"/>
      <c r="L92" s="22"/>
      <c r="M92" s="131"/>
      <c r="N92" s="132" t="s">
        <v>44</v>
      </c>
      <c r="Q92" s="133">
        <v>0</v>
      </c>
      <c r="R92" s="133">
        <f>$Q$92*$H$92</f>
        <v>0</v>
      </c>
      <c r="S92" s="133">
        <v>0</v>
      </c>
      <c r="T92" s="134">
        <f>$S$92*$H$92</f>
        <v>0</v>
      </c>
      <c r="AR92" s="84" t="s">
        <v>459</v>
      </c>
      <c r="AT92" s="84" t="s">
        <v>125</v>
      </c>
      <c r="AU92" s="84" t="s">
        <v>82</v>
      </c>
      <c r="AY92" s="6" t="s">
        <v>123</v>
      </c>
      <c r="BE92" s="135">
        <f>IF($N$92="základní",$J$92,0)</f>
        <v>0</v>
      </c>
      <c r="BF92" s="135">
        <f>IF($N$92="snížená",$J$92,0)</f>
        <v>0</v>
      </c>
      <c r="BG92" s="135">
        <f>IF($N$92="zákl. přenesená",$J$92,0)</f>
        <v>0</v>
      </c>
      <c r="BH92" s="135">
        <f>IF($N$92="sníž. přenesená",$J$92,0)</f>
        <v>0</v>
      </c>
      <c r="BI92" s="135">
        <f>IF($N$92="nulová",$J$92,0)</f>
        <v>0</v>
      </c>
      <c r="BJ92" s="84" t="s">
        <v>22</v>
      </c>
      <c r="BK92" s="135">
        <f>ROUND($I$92*$H$92,2)</f>
        <v>0</v>
      </c>
      <c r="BL92" s="84" t="s">
        <v>459</v>
      </c>
      <c r="BM92" s="84" t="s">
        <v>466</v>
      </c>
    </row>
    <row r="93" spans="2:47" s="6" customFormat="1" ht="16.5" customHeight="1">
      <c r="B93" s="22"/>
      <c r="D93" s="136" t="s">
        <v>132</v>
      </c>
      <c r="F93" s="137" t="s">
        <v>467</v>
      </c>
      <c r="L93" s="22"/>
      <c r="M93" s="48"/>
      <c r="T93" s="49"/>
      <c r="AT93" s="6" t="s">
        <v>132</v>
      </c>
      <c r="AU93" s="6" t="s">
        <v>82</v>
      </c>
    </row>
    <row r="94" spans="2:63" s="113" customFormat="1" ht="30.75" customHeight="1">
      <c r="B94" s="114"/>
      <c r="D94" s="115" t="s">
        <v>72</v>
      </c>
      <c r="E94" s="122" t="s">
        <v>468</v>
      </c>
      <c r="F94" s="122" t="s">
        <v>469</v>
      </c>
      <c r="J94" s="123">
        <f>$BK$94</f>
        <v>0</v>
      </c>
      <c r="L94" s="114"/>
      <c r="M94" s="118"/>
      <c r="P94" s="119">
        <f>SUM($P$95:$P$98)</f>
        <v>0</v>
      </c>
      <c r="R94" s="119">
        <f>SUM($R$95:$R$98)</f>
        <v>0</v>
      </c>
      <c r="T94" s="120">
        <f>SUM($T$95:$T$98)</f>
        <v>0</v>
      </c>
      <c r="AR94" s="115" t="s">
        <v>151</v>
      </c>
      <c r="AT94" s="115" t="s">
        <v>72</v>
      </c>
      <c r="AU94" s="115" t="s">
        <v>22</v>
      </c>
      <c r="AY94" s="115" t="s">
        <v>123</v>
      </c>
      <c r="BK94" s="121">
        <f>SUM($BK$95:$BK$98)</f>
        <v>0</v>
      </c>
    </row>
    <row r="95" spans="2:65" s="6" customFormat="1" ht="15.75" customHeight="1">
      <c r="B95" s="22"/>
      <c r="C95" s="124" t="s">
        <v>139</v>
      </c>
      <c r="D95" s="124" t="s">
        <v>125</v>
      </c>
      <c r="E95" s="125" t="s">
        <v>470</v>
      </c>
      <c r="F95" s="126" t="s">
        <v>471</v>
      </c>
      <c r="G95" s="127" t="s">
        <v>458</v>
      </c>
      <c r="H95" s="128">
        <v>20</v>
      </c>
      <c r="I95" s="129"/>
      <c r="J95" s="130">
        <f>ROUND($I$95*$H$95,2)</f>
        <v>0</v>
      </c>
      <c r="K95" s="126"/>
      <c r="L95" s="22"/>
      <c r="M95" s="131"/>
      <c r="N95" s="132" t="s">
        <v>44</v>
      </c>
      <c r="Q95" s="133">
        <v>0</v>
      </c>
      <c r="R95" s="133">
        <f>$Q$95*$H$95</f>
        <v>0</v>
      </c>
      <c r="S95" s="133">
        <v>0</v>
      </c>
      <c r="T95" s="134">
        <f>$S$95*$H$95</f>
        <v>0</v>
      </c>
      <c r="AR95" s="84" t="s">
        <v>459</v>
      </c>
      <c r="AT95" s="84" t="s">
        <v>125</v>
      </c>
      <c r="AU95" s="84" t="s">
        <v>82</v>
      </c>
      <c r="AY95" s="6" t="s">
        <v>123</v>
      </c>
      <c r="BE95" s="135">
        <f>IF($N$95="základní",$J$95,0)</f>
        <v>0</v>
      </c>
      <c r="BF95" s="135">
        <f>IF($N$95="snížená",$J$95,0)</f>
        <v>0</v>
      </c>
      <c r="BG95" s="135">
        <f>IF($N$95="zákl. přenesená",$J$95,0)</f>
        <v>0</v>
      </c>
      <c r="BH95" s="135">
        <f>IF($N$95="sníž. přenesená",$J$95,0)</f>
        <v>0</v>
      </c>
      <c r="BI95" s="135">
        <f>IF($N$95="nulová",$J$95,0)</f>
        <v>0</v>
      </c>
      <c r="BJ95" s="84" t="s">
        <v>22</v>
      </c>
      <c r="BK95" s="135">
        <f>ROUND($I$95*$H$95,2)</f>
        <v>0</v>
      </c>
      <c r="BL95" s="84" t="s">
        <v>459</v>
      </c>
      <c r="BM95" s="84" t="s">
        <v>472</v>
      </c>
    </row>
    <row r="96" spans="2:47" s="6" customFormat="1" ht="16.5" customHeight="1">
      <c r="B96" s="22"/>
      <c r="D96" s="136" t="s">
        <v>132</v>
      </c>
      <c r="F96" s="137" t="s">
        <v>473</v>
      </c>
      <c r="L96" s="22"/>
      <c r="M96" s="48"/>
      <c r="T96" s="49"/>
      <c r="AT96" s="6" t="s">
        <v>132</v>
      </c>
      <c r="AU96" s="6" t="s">
        <v>82</v>
      </c>
    </row>
    <row r="97" spans="2:65" s="6" customFormat="1" ht="15.75" customHeight="1">
      <c r="B97" s="22"/>
      <c r="C97" s="124" t="s">
        <v>130</v>
      </c>
      <c r="D97" s="124" t="s">
        <v>125</v>
      </c>
      <c r="E97" s="125" t="s">
        <v>474</v>
      </c>
      <c r="F97" s="126" t="s">
        <v>475</v>
      </c>
      <c r="G97" s="127" t="s">
        <v>465</v>
      </c>
      <c r="H97" s="128">
        <v>1</v>
      </c>
      <c r="I97" s="129"/>
      <c r="J97" s="130">
        <f>ROUND($I$97*$H$97,2)</f>
        <v>0</v>
      </c>
      <c r="K97" s="126"/>
      <c r="L97" s="22"/>
      <c r="M97" s="131"/>
      <c r="N97" s="132" t="s">
        <v>44</v>
      </c>
      <c r="Q97" s="133">
        <v>0</v>
      </c>
      <c r="R97" s="133">
        <f>$Q$97*$H$97</f>
        <v>0</v>
      </c>
      <c r="S97" s="133">
        <v>0</v>
      </c>
      <c r="T97" s="134">
        <f>$S$97*$H$97</f>
        <v>0</v>
      </c>
      <c r="AR97" s="84" t="s">
        <v>459</v>
      </c>
      <c r="AT97" s="84" t="s">
        <v>125</v>
      </c>
      <c r="AU97" s="84" t="s">
        <v>82</v>
      </c>
      <c r="AY97" s="6" t="s">
        <v>123</v>
      </c>
      <c r="BE97" s="135">
        <f>IF($N$97="základní",$J$97,0)</f>
        <v>0</v>
      </c>
      <c r="BF97" s="135">
        <f>IF($N$97="snížená",$J$97,0)</f>
        <v>0</v>
      </c>
      <c r="BG97" s="135">
        <f>IF($N$97="zákl. přenesená",$J$97,0)</f>
        <v>0</v>
      </c>
      <c r="BH97" s="135">
        <f>IF($N$97="sníž. přenesená",$J$97,0)</f>
        <v>0</v>
      </c>
      <c r="BI97" s="135">
        <f>IF($N$97="nulová",$J$97,0)</f>
        <v>0</v>
      </c>
      <c r="BJ97" s="84" t="s">
        <v>22</v>
      </c>
      <c r="BK97" s="135">
        <f>ROUND($I$97*$H$97,2)</f>
        <v>0</v>
      </c>
      <c r="BL97" s="84" t="s">
        <v>459</v>
      </c>
      <c r="BM97" s="84" t="s">
        <v>476</v>
      </c>
    </row>
    <row r="98" spans="2:47" s="6" customFormat="1" ht="16.5" customHeight="1">
      <c r="B98" s="22"/>
      <c r="D98" s="136" t="s">
        <v>132</v>
      </c>
      <c r="F98" s="137" t="s">
        <v>477</v>
      </c>
      <c r="L98" s="22"/>
      <c r="M98" s="138"/>
      <c r="N98" s="139"/>
      <c r="O98" s="139"/>
      <c r="P98" s="139"/>
      <c r="Q98" s="139"/>
      <c r="R98" s="139"/>
      <c r="S98" s="139"/>
      <c r="T98" s="140"/>
      <c r="AT98" s="6" t="s">
        <v>132</v>
      </c>
      <c r="AU98" s="6" t="s">
        <v>82</v>
      </c>
    </row>
    <row r="99" spans="2:12" s="6" customFormat="1" ht="7.5" customHeight="1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22"/>
    </row>
  </sheetData>
  <sheetProtection/>
  <autoFilter ref="C85:K85"/>
  <mergeCells count="12">
    <mergeCell ref="E76:H76"/>
    <mergeCell ref="E78:H78"/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4:H74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13712</cp:lastModifiedBy>
  <dcterms:modified xsi:type="dcterms:W3CDTF">2014-11-24T08:57:12Z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