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104 - Nová silniční ko..." sheetId="2" r:id="rId2"/>
    <sheet name="SO 104a - Vedlejší a osta..." sheetId="3" r:id="rId3"/>
  </sheets>
  <definedNames>
    <definedName name="_xlnm._FilterDatabase" localSheetId="1" hidden="1">'SO 104 - Nová silniční ko...'!$C$89:$K$89</definedName>
    <definedName name="_xlnm._FilterDatabase" localSheetId="2" hidden="1">'SO 104a - Vedlejší a osta...'!$C$85:$K$85</definedName>
    <definedName name="_xlnm.Print_Titles" localSheetId="0">'Rekapitulace stavby'!$49:$49</definedName>
    <definedName name="_xlnm.Print_Titles" localSheetId="1">'SO 104 - Nová silniční ko...'!$89:$89</definedName>
    <definedName name="_xlnm.Print_Titles" localSheetId="2">'SO 104a - Vedlejší a osta...'!$85:$85</definedName>
    <definedName name="_xlnm.Print_Area" localSheetId="0">'Rekapitulace stavby'!$D$4:$AO$33,'Rekapitulace stavby'!$C$39:$AQ$55</definedName>
    <definedName name="_xlnm.Print_Area" localSheetId="1">'SO 104 - Nová silniční ko...'!$C$4:$J$38,'SO 104 - Nová silniční ko...'!$C$44:$J$69,'SO 104 - Nová silniční ko...'!$C$75:$K$364</definedName>
    <definedName name="_xlnm.Print_Area" localSheetId="2">'SO 104a - Vedlejší a osta...'!$C$4:$J$38,'SO 104a - Vedlejší a osta...'!$C$44:$J$65,'SO 104a - Vedlejší a osta...'!$C$71:$K$99</definedName>
  </definedNames>
  <calcPr fullCalcOnLoad="1"/>
</workbook>
</file>

<file path=xl/sharedStrings.xml><?xml version="1.0" encoding="utf-8"?>
<sst xmlns="http://schemas.openxmlformats.org/spreadsheetml/2006/main" count="2779" uniqueCount="657">
  <si>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</si>
  <si>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</si>
  <si>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</si>
  <si>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</si>
  <si>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</si>
  <si>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</si>
  <si>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</si>
  <si>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</si>
  <si>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</si>
  <si>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</si>
  <si>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</si>
  <si>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</si>
  <si>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</si>
  <si>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</si>
  <si>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</si>
  <si>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</si>
  <si>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</si>
  <si>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</si>
  <si>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</si>
  <si>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</si>
  <si>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</si>
  <si>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</si>
  <si>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</si>
  <si>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</si>
  <si>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</si>
  <si>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</si>
  <si>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</si>
  <si>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</si>
  <si>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</si>
  <si>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</si>
  <si>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</si>
  <si>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</si>
  <si>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</si>
  <si>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</si>
  <si>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</si>
  <si>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</si>
  <si>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</si>
  <si>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</si>
  <si>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</si>
  <si>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</si>
  <si>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</si>
  <si>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</si>
  <si>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</si>
  <si>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</si>
  <si>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</si>
  <si>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</si>
  <si>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</si>
  <si>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</si>
  <si>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</si>
  <si>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</si>
  <si>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</si>
  <si>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</si>
  <si>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</si>
  <si>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</si>
  <si>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</si>
  <si>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</si>
  <si>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</si>
  <si>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</si>
  <si>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</si>
  <si>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</si>
  <si>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</si>
  <si>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</si>
  <si>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</si>
  <si>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</si>
  <si>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</si>
  <si>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</si>
  <si>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</si>
  <si>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</si>
  <si>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</si>
  <si>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</si>
  <si>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</si>
  <si>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</si>
  <si>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</si>
  <si>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</si>
  <si>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</si>
  <si>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</si>
  <si>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</si>
  <si>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104</t>
  </si>
  <si>
    <t>SO 104 - Nová silniční komunikace km 0,220 00 – 1,755  70</t>
  </si>
  <si>
    <t>STA</t>
  </si>
  <si>
    <t>{6FE9AD2B-CA36-497D-B009-C19949DA72C1}</t>
  </si>
  <si>
    <t>822 2611</t>
  </si>
  <si>
    <t>2</t>
  </si>
  <si>
    <t>Nová silniční komunikace km 0,220 00 – 1,755  70</t>
  </si>
  <si>
    <t>Soupis</t>
  </si>
  <si>
    <t>{C2E2B9BD-F2B3-4EBD-A7BC-EBA75575528B}</t>
  </si>
  <si>
    <t>SO 104a</t>
  </si>
  <si>
    <t>Vedlejší a ostatní náklady</t>
  </si>
  <si>
    <t>{38984125-4BDC-47C2-8BD7-B5BF14A89DBA}</t>
  </si>
  <si>
    <t>Zpět na list:</t>
  </si>
  <si>
    <t>KRYCÍ LIST SOUPISU</t>
  </si>
  <si>
    <t>Objekt:</t>
  </si>
  <si>
    <t>SO 104 - SO 104 - Nová silniční komunikace km 0,220 00 – 1,755  70</t>
  </si>
  <si>
    <t>Soupis: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</si>
  <si>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</si>
  <si>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</si>
  <si>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</si>
  <si>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</si>
  <si>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</si>
  <si>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</si>
  <si>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</si>
  <si>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</si>
  <si>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</si>
  <si>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</si>
  <si>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</si>
  <si>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</si>
  <si>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</si>
  <si>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</si>
  <si>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</si>
  <si>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</si>
  <si>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</si>
  <si>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</si>
  <si>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</si>
  <si>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</si>
  <si>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</si>
  <si>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</si>
  <si>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</si>
  <si>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</si>
  <si>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</si>
  <si>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</si>
  <si>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</si>
  <si>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</si>
  <si>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</si>
  <si>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</si>
  <si>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</si>
  <si>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</si>
  <si>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</si>
  <si>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</si>
  <si>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113107242</t>
  </si>
  <si>
    <t>Odstranění podkladu pl přes 200 m2 živičných tl 100 mm</t>
  </si>
  <si>
    <t>m2</t>
  </si>
  <si>
    <t>CS ÚRS 2014 02</t>
  </si>
  <si>
    <t>4</t>
  </si>
  <si>
    <t>-2075715918</t>
  </si>
  <si>
    <t>PP</t>
  </si>
  <si>
    <t>Odstranění podkladů nebo krytů s přemístěním hmot na skládku na vzdálenost do 20 m nebo s naložením na dopravní prostředek v ploše jednotlivě přes 200 m2 živičných, o tl. vrstvy přes 50 do 100 mm</t>
  </si>
  <si>
    <t>VV</t>
  </si>
  <si>
    <t>"situace+DO-5-02257" 931,0</t>
  </si>
  <si>
    <t>115101202</t>
  </si>
  <si>
    <t>Čerpání vody na dopravní výšku do 10 m průměrný přítok do 1000 l/min</t>
  </si>
  <si>
    <t>hod</t>
  </si>
  <si>
    <t>2099555561</t>
  </si>
  <si>
    <t>Čerpání vody na dopravní výšku do 10 m s uvažovaným průměrným přítokem přes 500 do 1 000 l/min</t>
  </si>
  <si>
    <t>3</t>
  </si>
  <si>
    <t>115101302</t>
  </si>
  <si>
    <t>Pohotovost čerpací soupravy pro dopravní výšku do 10 m přítok do 1000 l/min</t>
  </si>
  <si>
    <t>den</t>
  </si>
  <si>
    <t>-1898141165</t>
  </si>
  <si>
    <t>Pohotovost záložní čerpací soupravy pro dopravní výšku do 10 m s uvažovaným průměrným přítokem přes 500 do 1 000 l/min</t>
  </si>
  <si>
    <t>121101102</t>
  </si>
  <si>
    <t>Sejmutí ornice s přemístěním na vzdálenost do 100 m</t>
  </si>
  <si>
    <t>m3</t>
  </si>
  <si>
    <t>1882248325</t>
  </si>
  <si>
    <t>Sejmutí ornice nebo lesní půdy s vodorovným přemístěním na hromady v místě upotřebení nebo na dočasné či trvalé skládky se složením, na vzdálenost přes 50 do 100 m</t>
  </si>
  <si>
    <t>"situace+DO-5-02257" 18500,0</t>
  </si>
  <si>
    <t>18500*0,15 'Přepočtené koeficientem množství</t>
  </si>
  <si>
    <t>5</t>
  </si>
  <si>
    <t>122202204</t>
  </si>
  <si>
    <t>Odkopávky a prokopávky nezapažené pro silnice objemu přes 5000 m3 v hornině tř. 3</t>
  </si>
  <si>
    <t>-1856850490</t>
  </si>
  <si>
    <t>Odkopávky a prokopávky nezapažené pro silnice s přemístěním výkopku v příčných profilech na vzdálenost do 15 m nebo s naložením na dopravní prostředek v hornině tř. 3 přes 5 000 m3</t>
  </si>
  <si>
    <t>"situace+DO-5-02257" 19872,0</t>
  </si>
  <si>
    <t>6</t>
  </si>
  <si>
    <t>122202209</t>
  </si>
  <si>
    <t>Příplatek k odkopávkám a prokopávkám pro silnice v hornině tř. 3 za lepivost</t>
  </si>
  <si>
    <t>-649217986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</si>
  <si>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</si>
  <si>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19872*0,5 'Přepočtené koeficientem množství</t>
  </si>
  <si>
    <t>7</t>
  </si>
  <si>
    <t>122302202</t>
  </si>
  <si>
    <t>Odkopávky a prokopávky nezapažené pro silnice objemu do 1000 m3 v hornině tř. 4</t>
  </si>
  <si>
    <t>591114752</t>
  </si>
  <si>
    <t>Odkopávky a prokopávky nezapažené pro silnice s přemístěním výkopku v příčných profilech na vzdálenost do 15 m nebo s naložením na dopravní prostředek v hornině tř. 4 přes 100 do 1 000 m3</t>
  </si>
  <si>
    <t>"situace+DO-5-02257" 280,0</t>
  </si>
  <si>
    <t>8</t>
  </si>
  <si>
    <t>131201102</t>
  </si>
  <si>
    <t>Hloubení jam nezapažených v hornině tř. 3 objemu do 1000 m3</t>
  </si>
  <si>
    <t>-2075534987</t>
  </si>
  <si>
    <t>Hloubení nezapažených jam a zářezů s urovnáním dna do předepsaného profilu a spádu v hornině tř. 3 přes 100 do 1 000 m3</t>
  </si>
  <si>
    <t>"situace+DO-5-02257" 300,0</t>
  </si>
  <si>
    <t>9</t>
  </si>
  <si>
    <t>131201109</t>
  </si>
  <si>
    <t>Příplatek za lepivost u hloubení jam nezapažených v hornině tř. 3</t>
  </si>
  <si>
    <t>2015899472</t>
  </si>
  <si>
    <t>Hloubení nezapažených jam a zářezů s urovnáním dna do předepsaného profilu a spádu Příplatek k cenám za lepivost horniny tř. 3</t>
  </si>
  <si>
    <t>300*0,5 'Přepočtené koeficientem množství</t>
  </si>
  <si>
    <t>132201201</t>
  </si>
  <si>
    <t>Hloubení rýh š do 2000 mm v hornině tř. 3 objemu do 100 m3</t>
  </si>
  <si>
    <t>2032126313</t>
  </si>
  <si>
    <t>Hloubení zapažených i nezapažených rýh šířky přes 600 do 2 000 mm s urovnáním dna do předepsaného profilu a spádu v hornině tř. 3 do 100 m3</t>
  </si>
  <si>
    <t>"situace+DO-5-02257" 23,25</t>
  </si>
  <si>
    <t>11</t>
  </si>
  <si>
    <t>132201209</t>
  </si>
  <si>
    <t>Příplatek za lepivost k hloubení rýh š do 2000 mm v hornině tř. 3</t>
  </si>
  <si>
    <t>1939466392</t>
  </si>
  <si>
    <t>Hloubení zapažených i nezapažených rýh šířky přes 600 do 2 000 mm s urovnáním dna do předepsaného profilu a spádu v hornině tř. 3 Příplatek k cenám za lepivost horniny tř. 3</t>
  </si>
  <si>
    <t>23,25*0,5 'Přepočtené koeficientem množství</t>
  </si>
  <si>
    <t>12</t>
  </si>
  <si>
    <t>132203302</t>
  </si>
  <si>
    <t>Hloubení rýh pro sběrné a svodné drény hl do 1,1 m v hornině tř. 3</t>
  </si>
  <si>
    <t>m</t>
  </si>
  <si>
    <t>-109394489</t>
  </si>
  <si>
    <t>Hloubení rýh pro drény ve sklonu terénu do 15 st. v jakémkoliv množství, s úpravou do předepsaného spádu, v suchu, mokru i ve vodě sběrné i svodné DN do 200 hloubky do 1,10 m v hornině tř. 3</t>
  </si>
  <si>
    <t>"situace+DO-5-02257" 710,0</t>
  </si>
  <si>
    <t>13</t>
  </si>
  <si>
    <t>132203322</t>
  </si>
  <si>
    <t>Hloubení rýh pro sběrné a svodné drény hl do 2 m v hornině tř. 3</t>
  </si>
  <si>
    <t>-791693209</t>
  </si>
  <si>
    <t>Hloubení rýh pro drény ve sklonu terénu do 15 st. v jakémkoliv množství, s úpravou do předepsaného spádu, v suchu, mokru i ve vodě sběrné i svodné DN do 200 hloubky přes 1,30 do 2,00 m v hornině tř. 3</t>
  </si>
  <si>
    <t>"situace+DO-5-02257" 500,0</t>
  </si>
  <si>
    <t>14</t>
  </si>
  <si>
    <t>162601102</t>
  </si>
  <si>
    <t>Vodorovné přemístění do 5000 m výkopku/sypaniny z horniny tř. 1 až 4</t>
  </si>
  <si>
    <t>-2111694917</t>
  </si>
  <si>
    <t>Vodorovné přemístění výkopku nebo sypaniny po suchu na obvyklém dopravním prostředku, bez naložení výkopku, avšak se složením bez rozhrnutí z horniny tř. 1 až 4 na vzdálenost přes 4 000 do 5 000 m</t>
  </si>
  <si>
    <t>19872,0+2027,5</t>
  </si>
  <si>
    <t>162701105</t>
  </si>
  <si>
    <t>Vodorovné přemístění do 10000 m výkopku/sypaniny z horniny tř. 1 až 4</t>
  </si>
  <si>
    <t>1226285560</t>
  </si>
  <si>
    <t>Vodorovné přemístění výkopku nebo sypaniny po suchu na obvyklém dopravním prostředku, bez naložení výkopku, avšak se složením bez rozhrnutí z horniny tř. 1 až 4 na vzdálenost přes 9 000 do 10 000 m</t>
  </si>
  <si>
    <t>"dovoz do násypů"  7070,0</t>
  </si>
  <si>
    <t>16</t>
  </si>
  <si>
    <t>162701109</t>
  </si>
  <si>
    <t>Příplatek k vodorovnému přemístění výkopku/sypaniny z horniny tř. 1 až 4 ZKD 1000 m přes 10000 m</t>
  </si>
  <si>
    <t>641522268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</si>
  <si>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</si>
  <si>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"dovoz do násypů" 7070,0</t>
  </si>
  <si>
    <t>7070*5 'Přepočtené koeficientem množství</t>
  </si>
  <si>
    <t>17</t>
  </si>
  <si>
    <t>M</t>
  </si>
  <si>
    <t>58331201</t>
  </si>
  <si>
    <t>zemina vhodná do násypů</t>
  </si>
  <si>
    <t>t</t>
  </si>
  <si>
    <t>-155107249</t>
  </si>
  <si>
    <t>18</t>
  </si>
  <si>
    <t>171101101</t>
  </si>
  <si>
    <t>Uložení sypaniny z hornin soudržných do násypů zhutněných na 95 % PS</t>
  </si>
  <si>
    <t>-1089739060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</si>
  <si>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</si>
  <si>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"RoadPac" 7070,0</t>
  </si>
  <si>
    <t>19</t>
  </si>
  <si>
    <t>171201101</t>
  </si>
  <si>
    <t>Uložení sypaniny do násypů nezhutněných</t>
  </si>
  <si>
    <t>547207457</t>
  </si>
  <si>
    <t>Uložení sypaniny do násypů s rozprostřením sypaniny ve vrstvách a s hrubým urovnáním nezhutněných z jakýchkoliv hornin</t>
  </si>
  <si>
    <t>"přebytek ornice" 1221,0</t>
  </si>
  <si>
    <t>20</t>
  </si>
  <si>
    <t>171201206</t>
  </si>
  <si>
    <t>Poplatek za skládku - ostatní zemina</t>
  </si>
  <si>
    <t>-1146522998</t>
  </si>
  <si>
    <t>21899,5*1,7 'Přepočtené koeficientem množství</t>
  </si>
  <si>
    <t>174201101</t>
  </si>
  <si>
    <t>Zásyp jam, šachet rýh nebo kolem objektů sypaninou bez zhutnění</t>
  </si>
  <si>
    <t>235124283</t>
  </si>
  <si>
    <t>Zásyp sypaninou z jakékoliv horniny s uložením výkopku ve vrstvách bez zhutnění jam, šachet, rýh nebo kolem objektů v těchto vykopávkách</t>
  </si>
  <si>
    <t>300,0+16,275</t>
  </si>
  <si>
    <t>22</t>
  </si>
  <si>
    <t>583442290</t>
  </si>
  <si>
    <t>štěrkodrť frakce 0-125</t>
  </si>
  <si>
    <t>1887865187</t>
  </si>
  <si>
    <t>kamenivo přírodní drcené hutné pro stavební účely PDK (drobné, hrubé a štěrkodrť) štěrkodrtě ČSN EN 13043 frakce   0-125  MN</t>
  </si>
  <si>
    <t>300*1,67 'Přepočtené koeficientem množství</t>
  </si>
  <si>
    <t>23</t>
  </si>
  <si>
    <t>175101101</t>
  </si>
  <si>
    <t>Obsypání potrubí bez prohození sypaniny z hornin tř. 1 až 4 uloženým do 3 m od kraje výkopu</t>
  </si>
  <si>
    <t>-484256717</t>
  </si>
  <si>
    <t>Obsypání potrubí sypaninou z vhodných hornin tř. 1 až 4 nebo materiálem připraveným podél výkopu ve vzdálenosti do 3 m od jeho kraje, pro jakoukoliv hloubku výkopu a míru zhutnění bez prohození sypaniny</t>
  </si>
  <si>
    <t>"situace+DO-5-02257" 5,425</t>
  </si>
  <si>
    <t>24</t>
  </si>
  <si>
    <t>583373450</t>
  </si>
  <si>
    <t>štěrkopísek frakce 0-32 (D)</t>
  </si>
  <si>
    <t>-164061473</t>
  </si>
  <si>
    <t>kamenivo přírodní těžené pro stavební účely  PTK  (drobné, hrubé, štěrkopísky) štěrkopísky ČSN 72  1511-2 frakce   0-32 pískovna Světlá</t>
  </si>
  <si>
    <t>5,425*1,67 'Přepočtené koeficientem množství</t>
  </si>
  <si>
    <t>25</t>
  </si>
  <si>
    <t>181301111</t>
  </si>
  <si>
    <t>Rozprostření ornice tl vrstvy do 100 mm pl přes 500 m2 v rovině nebo ve svahu do 1:5</t>
  </si>
  <si>
    <t>1615045617</t>
  </si>
  <si>
    <t>Rozprostření a urovnání ornice v rovině nebo ve svahu sklonu do 1:5 při souvislé ploše přes 500 m2, tl. vrstvy do 100 mm</t>
  </si>
  <si>
    <t>"situace+DO-5-02257" 15540,0</t>
  </si>
  <si>
    <t>26</t>
  </si>
  <si>
    <t>181451131</t>
  </si>
  <si>
    <t>Založení parkového trávníku výsevem plochy přes 1000 m2 v rovině a ve svahu do 1:5</t>
  </si>
  <si>
    <t>-791409699</t>
  </si>
  <si>
    <t>Založení trávníku na půdě předem připravené plochy přes 1000 m2 výsevem včetně utažení parkového v rovině nebo na svahu do 1:5</t>
  </si>
  <si>
    <t>27</t>
  </si>
  <si>
    <t>005724700</t>
  </si>
  <si>
    <t>osivo směs travní univerzál</t>
  </si>
  <si>
    <t>kg</t>
  </si>
  <si>
    <t>818573070</t>
  </si>
  <si>
    <t>osiva pícnin směsi travní balení obvykle 25 kg univerzál</t>
  </si>
  <si>
    <t>15540*0,0315 'Přepočtené koeficientem množství</t>
  </si>
  <si>
    <t>28</t>
  </si>
  <si>
    <t>181951102</t>
  </si>
  <si>
    <t>Úprava pláně v hornině tř. 1 až 4 se zhutněním</t>
  </si>
  <si>
    <t>-441464774</t>
  </si>
  <si>
    <t>Úprava pláně vyrovnáním výškových rozdílů v hornině tř. 1 až 4 se zhutněním</t>
  </si>
  <si>
    <t>"RoadPac" 21682,0</t>
  </si>
  <si>
    <t>29</t>
  </si>
  <si>
    <t>182201101</t>
  </si>
  <si>
    <t>Svahování násypů</t>
  </si>
  <si>
    <t>-235781477</t>
  </si>
  <si>
    <t>Svahování trvalých svahů do projektovaných profilů s potřebným přemístěním výkopku při svahování násypů v jakékoliv hornině</t>
  </si>
  <si>
    <t>"RoadPac" 2530,0</t>
  </si>
  <si>
    <t>Zakládání</t>
  </si>
  <si>
    <t>30</t>
  </si>
  <si>
    <t>211521111</t>
  </si>
  <si>
    <t>Výplň odvodňovacích žeber nebo trativodů kamenivem hrubým drceným frakce 65 až 125 mm</t>
  </si>
  <si>
    <t>-268056590</t>
  </si>
  <si>
    <t>Výplň kamenivem do rýh odvodňovacích žeber nebo trativodů bez zhutnění, s úpravou povrchu výplně kamenivem hrubým drceným frakce 65 až 125 mm</t>
  </si>
  <si>
    <t>31</t>
  </si>
  <si>
    <t>212752212</t>
  </si>
  <si>
    <t>Trativod z drenážních trubek plastových flexibilních D do 100 mm včetně lože otevřený výkop</t>
  </si>
  <si>
    <t>659367204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</si>
  <si>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</si>
  <si>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"DO-5-02263,DO-5-02242" 710,0</t>
  </si>
  <si>
    <t>32</t>
  </si>
  <si>
    <t>212752214</t>
  </si>
  <si>
    <t>Trativod z drenážních trubek plastových flexibilních D do 200 mm včetně lože otevřený výkop</t>
  </si>
  <si>
    <t>-2146930534</t>
  </si>
  <si>
    <t>Trativody z drenážních trubek se zřízením štěrkopískového lože pod trubky a s jejich obsypem v průměrném celkovém množství do 0,15 m3/m v otevřeném výkopu z trubek plastových flexibilních D přes 160 do 200 mm</t>
  </si>
  <si>
    <t>"situace+DO-5-02263" 500,0</t>
  </si>
  <si>
    <t>Vodorovné konstrukce</t>
  </si>
  <si>
    <t>33</t>
  </si>
  <si>
    <t>451573111</t>
  </si>
  <si>
    <t>Lože pod potrubí otevřený výkop ze štěrkopísku</t>
  </si>
  <si>
    <t>-955748537</t>
  </si>
  <si>
    <t>Lože pod potrubí, stoky a drobné objekty v otevřeném výkopu z písku a štěrkopísku do 63 mm</t>
  </si>
  <si>
    <t>34</t>
  </si>
  <si>
    <t>465511521</t>
  </si>
  <si>
    <t>Dlažba z lomového kamene do malty s vyplněním spár maltou a vyspárováním plocha nad 20 m2 tl 200 mm</t>
  </si>
  <si>
    <t>2100230208</t>
  </si>
  <si>
    <t>Dlažba z lomového kamene upraveného vodorovná nebo ve sklonu do 1:2 s dodáním hmot do malty MC 10, s vyplněním spár maltou MC 10 a s vyspárováním maltou MCS v ploše přes 20 m2, tl. 200 mm</t>
  </si>
  <si>
    <t>Komunikace</t>
  </si>
  <si>
    <t>35</t>
  </si>
  <si>
    <t>561081131</t>
  </si>
  <si>
    <t>Zřízení podkladu ze zeminy upravené hydraulickými pojivy (Road Mix) tl do 500 mm plochy přes 5000 m2</t>
  </si>
  <si>
    <t>-2091217587</t>
  </si>
  <si>
    <t>Zřízení podkladu ze zeminy upravené hydraulickými pojivy (systém Road Mix) vápnem, cementem nebo směsnými pojivy (materiál ve specifikaci) s rozprostřením, promísením, vlhčením, zhutněním a ošetřením vodou plochy přes 5 000 m2, tloušťka po zhutnění přes 450 do 500 mm</t>
  </si>
  <si>
    <t>36</t>
  </si>
  <si>
    <t>585301600</t>
  </si>
  <si>
    <t>vápno CL 90 JM nehašené VL</t>
  </si>
  <si>
    <t>-563454289</t>
  </si>
  <si>
    <t>vápna pro stavební účely mleté ČSN EN 459-1 CL 90 JM  nehašené        VL</t>
  </si>
  <si>
    <t>"3% = 53kg vápna na 1m3 zeminy" 10300,0*0,5*0,053</t>
  </si>
  <si>
    <t>37</t>
  </si>
  <si>
    <t>564671111</t>
  </si>
  <si>
    <t>Podklad z kameniva hrubého drceného vel. 63-125 mm tl 250 mm</t>
  </si>
  <si>
    <t>-1685625159</t>
  </si>
  <si>
    <t>Podklad z kameniva hrubého drceného vel. 63-125 mm, s rozprostřením a zhutněním, po zhutnění tl. 250 mm</t>
  </si>
  <si>
    <t>DO-5-02241-3, DO-5-02257</t>
  </si>
  <si>
    <t>"konstr.tl.570mm" 12867,1</t>
  </si>
  <si>
    <t>38</t>
  </si>
  <si>
    <t>564952113</t>
  </si>
  <si>
    <t>Podklad z mechanicky zpevněného kameniva MZK tl 170 mm</t>
  </si>
  <si>
    <t>530472912</t>
  </si>
  <si>
    <t>Podklad z mechanicky zpevněného kameniva MZK (minerální beton) s rozprostřením a s hutněním, po zhutnění tl. 170 mm</t>
  </si>
  <si>
    <t>"konstr.tl.570mm"  9550,0</t>
  </si>
  <si>
    <t>39</t>
  </si>
  <si>
    <t>565135121</t>
  </si>
  <si>
    <t>Asfaltový beton vrstva podkladní ACP 16 (obalované kamenivo OKS) tl 50 mm š přes 3 m</t>
  </si>
  <si>
    <t>1599705122</t>
  </si>
  <si>
    <t>Asfaltový beton vrstva podkladní ACP 16 (obalované kamenivo střednězrnné - OKS) s rozprostřením a zhutněním v pruhu šířky přes 3 m, po zhutnění tl. 50 mm</t>
  </si>
  <si>
    <t>"konstr.tl.570mm" 8858,9</t>
  </si>
  <si>
    <t>40</t>
  </si>
  <si>
    <t>569903311</t>
  </si>
  <si>
    <t>Zřízení zemních krajnic se zhutněním</t>
  </si>
  <si>
    <t>-118523036</t>
  </si>
  <si>
    <t>Zřízení zemních krajnic z hornin jakékoliv třídy se zhutněním</t>
  </si>
  <si>
    <t>2720,0*0,40</t>
  </si>
  <si>
    <t>41</t>
  </si>
  <si>
    <t>583441710</t>
  </si>
  <si>
    <t>štěrkodrť frakce 0-32 třída C</t>
  </si>
  <si>
    <t>1039539464</t>
  </si>
  <si>
    <t>kamenivo přírodní drcené hutné pro stavební účely PDK (drobné, hrubé a štěrkodrť) štěrkodrtě ČSN EN 13043 frakce   0-32    (Spilit)</t>
  </si>
  <si>
    <t>1088*1,67 'Přepočtené koeficientem množství</t>
  </si>
  <si>
    <t>42</t>
  </si>
  <si>
    <t>573211111</t>
  </si>
  <si>
    <t>Postřik živičný spojovací z asfaltu v množství do 0,70 kg/m2</t>
  </si>
  <si>
    <t>1057624129</t>
  </si>
  <si>
    <t>Postřik živičný spojovací bez posypu kamenivem z asfaltu silničního, v množství od 0,50 do 0,70 kg/m2</t>
  </si>
  <si>
    <t>"konstr.tl.570mm" 8690,0*2</t>
  </si>
  <si>
    <t>"konstrukce vozovky na mostě" 1330,0*2</t>
  </si>
  <si>
    <t>Součet</t>
  </si>
  <si>
    <t>43</t>
  </si>
  <si>
    <t>577134221</t>
  </si>
  <si>
    <t>Asfaltový beton vrstva obrusná ACO 11 (ABS) tř. II tl 40 mm š přes 3 m z nemodifikovaného asfaltu</t>
  </si>
  <si>
    <t>1840434202</t>
  </si>
  <si>
    <t>Asfaltový beton vrstva obrusná ACO 11 (ABS) s rozprostřením a se zhutněním z nemodifikovaného asfaltu v pruhu šířky přes 3 m tř. II, po zhutnění tl. 40 mm</t>
  </si>
  <si>
    <t>"konstr.tl.570mm" 8690,0</t>
  </si>
  <si>
    <t>"konstrukce vozovky na mostě"  1330,0</t>
  </si>
  <si>
    <t>44</t>
  </si>
  <si>
    <t>577146121</t>
  </si>
  <si>
    <t>Asfaltový beton vrstva ložní ACL 22 (ABVH) tl 50 mm š přes 3 m z nemodifikovaného asfaltu</t>
  </si>
  <si>
    <t>1551240386</t>
  </si>
  <si>
    <t>Asfaltový beton vrstva ložní ACL 22 (ABVH) s rozprostřením a zhutněním z nemodifikovaného asfaltu v pruhu šířky přes 3 m, po zhutnění tl. 50 mm</t>
  </si>
  <si>
    <t>"konstrukce vozovky na mostě" 1330,0</t>
  </si>
  <si>
    <t>45</t>
  </si>
  <si>
    <t>577155121</t>
  </si>
  <si>
    <t>Asfaltový beton vrstva obrusná ACO 16 (ABH) tl 60 mm š přes 3 m z nemodifikovaného asfaltu</t>
  </si>
  <si>
    <t>-34140674</t>
  </si>
  <si>
    <t>Asfaltový beton vrstva obrusná ACO 16 (ABH) s rozprostřením a zhutněním z nemodifikovaného asfaltu, po zhutnění v pruhu šířky přes 3 m tl. 60 mm</t>
  </si>
  <si>
    <t>"konstr.tl.570mm"  8690,0</t>
  </si>
  <si>
    <t>46</t>
  </si>
  <si>
    <t>919122122</t>
  </si>
  <si>
    <t>Těsnění spár zálivkou za tepla pro komůrky š 15 mm hl 30 mm s těsnicím profilem</t>
  </si>
  <si>
    <t>-1101164972</t>
  </si>
  <si>
    <t>Utěsnění dilatačních spár zálivkou za tepla v cementobetonovém nebo živičném krytu včetně adhezního nátěru s těsnicím profilem pod zálivkou, pro komůrky šířky 15 mm, hloubky 30 mm</t>
  </si>
  <si>
    <t>18,0</t>
  </si>
  <si>
    <t>Trubní vedení</t>
  </si>
  <si>
    <t>47</t>
  </si>
  <si>
    <t>871360410</t>
  </si>
  <si>
    <t>Montáž kanalizačního potrubí korugovaného z polypropylenu DN 250</t>
  </si>
  <si>
    <t>-684451772</t>
  </si>
  <si>
    <t>Montáž kanalizačního potrubí z plastů z polypropylenu PP korugovaného SN 10 DN 250</t>
  </si>
  <si>
    <t>15,5</t>
  </si>
  <si>
    <t>48</t>
  </si>
  <si>
    <t>286147250</t>
  </si>
  <si>
    <t>trubka kanalizační žebrovaná ULTRA RIB 2 DIN (PP) vnitřní průměr 250mm, dl. 3m</t>
  </si>
  <si>
    <t>kus</t>
  </si>
  <si>
    <t>-465952811</t>
  </si>
  <si>
    <t>trubky z polypropylénu a kombinované potrubí kanalizační žebrované PP trubky kanalizační žebrované ULTRA RIB 2 DIN (PP) DIN 16961 , včetně těsnícího kroužku vnější/vnitřní průměr 280/250 mm, dl. 3 m</t>
  </si>
  <si>
    <t>15,5/3</t>
  </si>
  <si>
    <t>49</t>
  </si>
  <si>
    <t>894201151R</t>
  </si>
  <si>
    <t>Výtokový objekt betonový</t>
  </si>
  <si>
    <t>-163722347</t>
  </si>
  <si>
    <t>Výtokový objekt</t>
  </si>
  <si>
    <t>DO-5-02243, DO-5-02263</t>
  </si>
  <si>
    <t>1,5</t>
  </si>
  <si>
    <t>50</t>
  </si>
  <si>
    <t>895931111R</t>
  </si>
  <si>
    <t>Vpusti kanalizačních horské z prefabrikovaných dílců,vč.mříže - mont.+dodávk.</t>
  </si>
  <si>
    <t>1980073145</t>
  </si>
  <si>
    <t>1,0</t>
  </si>
  <si>
    <t>Ostatní konstrukce a práce-bourání</t>
  </si>
  <si>
    <t>51</t>
  </si>
  <si>
    <t>911231111</t>
  </si>
  <si>
    <t>Osazení a montáž ocelového zábradlí se sloup ocelovými dvě madla</t>
  </si>
  <si>
    <t>-1747276868</t>
  </si>
  <si>
    <t>6,0</t>
  </si>
  <si>
    <t>52</t>
  </si>
  <si>
    <t>553915340</t>
  </si>
  <si>
    <t>zábradelní systém pozinkovaný s výplní ze svislých ocelových tyčí ZSNH4/H2 - sestava 4 m</t>
  </si>
  <si>
    <t>-1588766245</t>
  </si>
  <si>
    <t>díly (sestavy) k částem a prefabrikátům kovovým zábradla silniční  ocelová pozinkovaná - sestavy s výplní ze svislých ocelových tyčí ZSNH4/H2 - sestava 4 m</t>
  </si>
  <si>
    <t>53</t>
  </si>
  <si>
    <t>91133111</t>
  </si>
  <si>
    <t>Svodidlo ocelové jednostranné zádržnosti H1typ JSNH4/H1 se zaberaněním sloupků do 2 m</t>
  </si>
  <si>
    <t>746347018</t>
  </si>
  <si>
    <t>Silniční svodidlo ocelové s osazením sloupků zaberaněním úroveň zádržnosti H1 vzdálenosti sloupků do 2 m JSNH4/H1 jednostranné</t>
  </si>
  <si>
    <t>48,0</t>
  </si>
  <si>
    <t>54</t>
  </si>
  <si>
    <t>911331123</t>
  </si>
  <si>
    <t>Svodidlo ocelové jednostranné zádržnosti N2 typ JSNH4/N2 se zaberaněním sloupků do 4 m</t>
  </si>
  <si>
    <t>-1126914595</t>
  </si>
  <si>
    <t>Silniční svodidlo ocelové s osazením sloupků zaberaněním úroveň zádržnosti N2 vzdálenosti sloupků přes 2 do 4 m JSNH4/N2 jednostranné</t>
  </si>
  <si>
    <t>46,0+78,0+224,0+224,0</t>
  </si>
  <si>
    <t>55</t>
  </si>
  <si>
    <t>911331412</t>
  </si>
  <si>
    <t>Náběh ocelového svodidla jednostranný délky do 12 m se zaberaněním sloupků do 2 m</t>
  </si>
  <si>
    <t>-48584023</t>
  </si>
  <si>
    <t>Silniční svodidlo ocelové s osazením sloupků zaberaněním náběh jednostranný, délky přes 4 do 12 m</t>
  </si>
  <si>
    <t>56</t>
  </si>
  <si>
    <t>912211111</t>
  </si>
  <si>
    <t>Montáž směrového sloupku silničního plastového prosté uložení bez betonového základu</t>
  </si>
  <si>
    <t>-309177493</t>
  </si>
  <si>
    <t>Montáž směrového sloupku plastového s odrazkou prostým uložením bez betonového základu silničního</t>
  </si>
  <si>
    <t>DO-5-02265, DO-5-02266</t>
  </si>
  <si>
    <t>98,0</t>
  </si>
  <si>
    <t>57</t>
  </si>
  <si>
    <t>562889500</t>
  </si>
  <si>
    <t>sloupek silniční s retroreflexní fólií směrový 1200 mm</t>
  </si>
  <si>
    <t>-2111318288</t>
  </si>
  <si>
    <t>součásti tvářené z plastů pro výrobní spotřebu ostatní sloupky silniční s retroreflexní fólií směrový silniční "M" 1200 mm</t>
  </si>
  <si>
    <t>58</t>
  </si>
  <si>
    <t>914111111</t>
  </si>
  <si>
    <t>Montáž svislé dopravní značky do velikosti 1 m2 objímkami na sloupek nebo konzolu</t>
  </si>
  <si>
    <t>175144386</t>
  </si>
  <si>
    <t>Montáž svislé dopravní značky základní velikosti do 1 m2 objímkami na sloupky nebo konzoly</t>
  </si>
  <si>
    <t>59</t>
  </si>
  <si>
    <t>404440140</t>
  </si>
  <si>
    <t>značka dopravní svislá reflexní výstražná AL 3M A1 - A30, P1,P4 900 mm</t>
  </si>
  <si>
    <t>762351266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</si>
  <si>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</si>
  <si>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60</t>
  </si>
  <si>
    <t>914511111</t>
  </si>
  <si>
    <t>Montáž sloupku dopravních značek délky do 3,5 m s betonovým základem</t>
  </si>
  <si>
    <t>-373419072</t>
  </si>
  <si>
    <t>Montáž sloupku dopravních značek délky do 3,5 m do betonového základu</t>
  </si>
  <si>
    <t>61</t>
  </si>
  <si>
    <t>404452300</t>
  </si>
  <si>
    <t>sloupek Zn 70 - 350</t>
  </si>
  <si>
    <t>2027098713</t>
  </si>
  <si>
    <t>výrobky a tabule orientační pro návěstí a zabezpečovací zařízení silniční značky dopravní svislé sloupky Zn 70 - 350</t>
  </si>
  <si>
    <t>62</t>
  </si>
  <si>
    <t>915231111</t>
  </si>
  <si>
    <t>Vodorovné dopravní značení bílým plastem přechody pro chodce, šipky, symboly</t>
  </si>
  <si>
    <t>52923281</t>
  </si>
  <si>
    <t>Vodorovné dopravní značení stříkaným plastem přechody pro chodce, šipky, symboly nápisy bílé základní</t>
  </si>
  <si>
    <t>938,0</t>
  </si>
  <si>
    <t>63</t>
  </si>
  <si>
    <t>915621111</t>
  </si>
  <si>
    <t>Předznačení vodorovného plošného značení</t>
  </si>
  <si>
    <t>1317504451</t>
  </si>
  <si>
    <t>Předznačení pro vodorovné značení stříkané barvou nebo prováděné z nátěrových hmot plošné šipky, symboly, nápisy</t>
  </si>
  <si>
    <t>64</t>
  </si>
  <si>
    <t>916921114</t>
  </si>
  <si>
    <t>Monolitické příkopy, krajníky nebo obrubníky pl do 0,25 m2 v přímce nebo oblouku r přes 20 m</t>
  </si>
  <si>
    <t>1785387072</t>
  </si>
  <si>
    <t>Monolitické příkopové žlaby, rigoly, krajníky nebo obrubníky z betonové směsi pro cementobetonové vozovky a letištní plochy v přímce nebo v oblouku o poloměru přes 20 m, průřezových ploch přes 0,20 do 0,25 m2</t>
  </si>
  <si>
    <t>z CAD, DO-5-02241, DO-5-02257</t>
  </si>
  <si>
    <t>"rigol technologie CURB KING" 168,0</t>
  </si>
  <si>
    <t>65</t>
  </si>
  <si>
    <t>919411141</t>
  </si>
  <si>
    <t>Čelo propustku z betonu prostého vodostavebného pro propustek z trub DN 600 až 800</t>
  </si>
  <si>
    <t>-1180007275</t>
  </si>
  <si>
    <t>Čelo propustku z betonu prostého vodostavebného, pro propustek z trub DN 600 až 800 mm</t>
  </si>
  <si>
    <t>DO-5-02264</t>
  </si>
  <si>
    <t>66</t>
  </si>
  <si>
    <t>919411142R</t>
  </si>
  <si>
    <t>Čelo propustku z betonu prostého vodostavebného pro propustek z trub DN 1200</t>
  </si>
  <si>
    <t>-557179534</t>
  </si>
  <si>
    <t>67</t>
  </si>
  <si>
    <t>919413121</t>
  </si>
  <si>
    <t>Vtoková jímka z betonu prostého vodostavebného pro propustek z trub do DN 800</t>
  </si>
  <si>
    <t>-1445525368</t>
  </si>
  <si>
    <t>Vtoková jímka propustku z betonu prostého vodostavebného V 4 tř. B 20, propustku z trub DN do 800 mm</t>
  </si>
  <si>
    <t>68</t>
  </si>
  <si>
    <t>919521160</t>
  </si>
  <si>
    <t>Zřízení silničního propustku z trub betonových nebo ŽB DN 800</t>
  </si>
  <si>
    <t>366144133</t>
  </si>
  <si>
    <t>Zřízení silničního propustku z trub betonových nebo železobetonových DN 800 mm</t>
  </si>
  <si>
    <t>8,9</t>
  </si>
  <si>
    <t>69</t>
  </si>
  <si>
    <t>592224120</t>
  </si>
  <si>
    <t>trouba hrdlová přímá železobet. s integrovaným těsněním DEHA TZH-Q 800/2500 80 x 250 x 11,5 cm</t>
  </si>
  <si>
    <t>-281571632</t>
  </si>
  <si>
    <t>trouby pro splaškové odpadní vody železobetonové trouby hrdlové přímé s integrovaným těsněním TZH-Q  800/2500  integro DEHA 80 x 250 x 11,5</t>
  </si>
  <si>
    <t>8,9/2,5</t>
  </si>
  <si>
    <t>70</t>
  </si>
  <si>
    <t>919521210</t>
  </si>
  <si>
    <t>Zřízení silničního propustku z trub betonových nebo ŽB DN 1200</t>
  </si>
  <si>
    <t>-1239464985</t>
  </si>
  <si>
    <t>Zřízení silničního propustku z trub betonových nebo železobetonových DN 1200 mm</t>
  </si>
  <si>
    <t>25,0</t>
  </si>
  <si>
    <t>71</t>
  </si>
  <si>
    <t>592224160</t>
  </si>
  <si>
    <t>trouba hrdlová přímá železobet. s integrovaným těsněním DEHA TZH-Q 1200/2500 120 x 250 x 15 cm</t>
  </si>
  <si>
    <t>1276811534</t>
  </si>
  <si>
    <t>trouby pro splaškové odpadní vody železobetonové trouby hrdlové přímé s integrovaným těsněním TZH-Q 1200/2500  integro DEHA 120 x 250 x 15</t>
  </si>
  <si>
    <t>25,000/2,5</t>
  </si>
  <si>
    <t>72</t>
  </si>
  <si>
    <t>919726202</t>
  </si>
  <si>
    <t>Geotextilie pro vyztužení, separaci a filtraci tkaná z PP podélná pevnost v tahu do 50 kN/m</t>
  </si>
  <si>
    <t>-1703007882</t>
  </si>
  <si>
    <t>Geotextilie tkaná pro vyztužení, separaci nebo filtraci z polypropylenu, podélná pevnost v tahu přes 15 do 50 kN/m</t>
  </si>
  <si>
    <t>20635,0</t>
  </si>
  <si>
    <t>73</t>
  </si>
  <si>
    <t>919735113</t>
  </si>
  <si>
    <t>Řezání stávajícího živičného krytu hl do 150 mm</t>
  </si>
  <si>
    <t>1851740197</t>
  </si>
  <si>
    <t>Řezání stávajícího živičného krytu nebo podkladu hloubky přes 100 do 150 mm</t>
  </si>
  <si>
    <t>60,0</t>
  </si>
  <si>
    <t>74</t>
  </si>
  <si>
    <t>935111112</t>
  </si>
  <si>
    <t>Osazení příkopového žlabu do štěrkopísku tl 100 mm z betonových desek</t>
  </si>
  <si>
    <t>908585215</t>
  </si>
  <si>
    <t>Osazení betonového příkopového žlabu s vyplněním a zatřením spár cementovou maltou s ložem tl. 100 mm z kameniva těženého nebo štěrkopísku z betonových desek jakékoliv velikosti</t>
  </si>
  <si>
    <t>0,25*4*2140</t>
  </si>
  <si>
    <t>75</t>
  </si>
  <si>
    <t>592276300</t>
  </si>
  <si>
    <t>deska betonová meliorační TBM-Q 500/500 50x50x10 cm</t>
  </si>
  <si>
    <t>-434070077</t>
  </si>
  <si>
    <t>tvárnice meliorační a příkopové betonové a železobetonové desky meliorační TBM-Q 500/500   50 x 50 x 10</t>
  </si>
  <si>
    <t>2140,0*4</t>
  </si>
  <si>
    <t>8560*1,01 'Přepočtené koeficientem množství</t>
  </si>
  <si>
    <t>76</t>
  </si>
  <si>
    <t>935111211</t>
  </si>
  <si>
    <t>Osazení příkopového žlabu do štěrkopísku tl 100 mm z betonových tvárnic š 800 mm</t>
  </si>
  <si>
    <t>879694020</t>
  </si>
  <si>
    <t>Osazení betonového příkopového žlabu s vyplněním a zatřením spár cementovou maltou s ložem tl. 100 mm z kameniva těženého nebo štěrkopísku z betonových příkopových tvárnic šířky přes 500 do 800 mm</t>
  </si>
  <si>
    <t>2140,0</t>
  </si>
  <si>
    <t>77</t>
  </si>
  <si>
    <t>592277280</t>
  </si>
  <si>
    <t>žlab betonový odvodňovací TBZ 50/65/16 51 x 65 x 15,7 cm</t>
  </si>
  <si>
    <t>1766474042</t>
  </si>
  <si>
    <t>tvárnice meliorační a příkopové betonové a železobetonové žlaby odvodňovací TBZ  50/65/16     51 x 65 x 15,7</t>
  </si>
  <si>
    <t>2140,0/0,51</t>
  </si>
  <si>
    <t>4196,07843137255*1,01 'Přepočtené koeficientem množství</t>
  </si>
  <si>
    <t>78</t>
  </si>
  <si>
    <t>966006132</t>
  </si>
  <si>
    <t>Odstranění značek dopravních nebo orientačních se sloupky s betonovými patkami</t>
  </si>
  <si>
    <t>-702198529</t>
  </si>
  <si>
    <t>Odstranění dopravních nebo orientačních značek se sloupkem s uložením hmot na vzdálenost do 20 m nebo s naložením na dopravní prostředek, se zásypem jam a jeho zhutněním s betonovou patkou</t>
  </si>
  <si>
    <t>13,0</t>
  </si>
  <si>
    <t>79</t>
  </si>
  <si>
    <t>979099141</t>
  </si>
  <si>
    <t xml:space="preserve">Poplatek za skládku </t>
  </si>
  <si>
    <t>-966063014</t>
  </si>
  <si>
    <t>80</t>
  </si>
  <si>
    <t>997221551</t>
  </si>
  <si>
    <t>Vodorovná doprava suti ze sypkých materiálů do 1 km</t>
  </si>
  <si>
    <t>-607311328</t>
  </si>
  <si>
    <t>Vodorovná doprava suti bez naložení, ale se složením a s hrubým urovnáním ze sypkých materiálů, na vzdálenost do 1 km</t>
  </si>
  <si>
    <t>81</t>
  </si>
  <si>
    <t>997221559</t>
  </si>
  <si>
    <t>Příplatek ZKD 1 km u vodorovné dopravy suti ze sypkých materiálů</t>
  </si>
  <si>
    <t>-1292636578</t>
  </si>
  <si>
    <t>Vodorovná doprava suti bez naložení, ale se složením a s hrubým urovnáním Příplatek k ceně za každý další i započatý 1 km přes 1 km</t>
  </si>
  <si>
    <t>169,577*4 'Přepočtené koeficientem množství</t>
  </si>
  <si>
    <t>99</t>
  </si>
  <si>
    <t>Přesun hmot</t>
  </si>
  <si>
    <t>82</t>
  </si>
  <si>
    <t>998225111</t>
  </si>
  <si>
    <t>Přesun hmot pro pozemní komunikace s krytem z kamene, monolitickým betonovým nebo živičným</t>
  </si>
  <si>
    <t>-545790165</t>
  </si>
  <si>
    <t>Přesun hmot pro komunikace s krytem z kameniva, monolitickým betonovým nebo živičným dopravní vzdálenost do 200 m jakékoliv délky objektu</t>
  </si>
  <si>
    <t>SO 104a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</si>
  <si>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</si>
  <si>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</si>
  <si>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</si>
  <si>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</si>
  <si>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</si>
  <si>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</si>
  <si>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</si>
  <si>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</si>
  <si>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</si>
  <si>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</si>
  <si>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1024</t>
  </si>
  <si>
    <t>1322729229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</si>
  <si>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</si>
  <si>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</si>
  <si>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</si>
  <si>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</si>
  <si>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kpl</t>
  </si>
  <si>
    <t>1220136438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</si>
  <si>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</si>
  <si>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</si>
  <si>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</si>
  <si>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</si>
  <si>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</si>
  <si>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-900228215</t>
  </si>
  <si>
    <t>Hlavní tituly průvodních činností a nákladů inženýrská činnost dozory</t>
  </si>
  <si>
    <t>043002000</t>
  </si>
  <si>
    <t>Zkoušky a ostatní měření</t>
  </si>
  <si>
    <t>Kč</t>
  </si>
  <si>
    <t>1401871442</t>
  </si>
  <si>
    <t>Hlavní tituly průvodních činností a nákladů inženýrská činnost zkoušky a ostatní měření</t>
  </si>
  <si>
    <t>"zkoušky únosnosti zemin" 217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</si>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</sst>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51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0" fillId="17" borderId="0" xfId="0" applyFont="1" applyFill="1" applyAlignment="1" applyProtection="1">
      <alignment horizontal="left" vertical="top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51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18" borderId="36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1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F789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F7F6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9853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7897.tmp" descr="D:\KROSplusData\System\Temp\radF789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7F65.tmp" descr="D:\KROSplusData\System\Temp\radF7F6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853C.tmp" descr="D:\KROSplusData\System\Temp\rad9853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650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651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15" t="s">
        <v>6</v>
      </c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93" t="s">
        <v>15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Q5" s="12"/>
      <c r="BE5" s="8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4" t="s">
        <v>18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Q6" s="12"/>
      <c r="BE6" s="90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0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0"/>
      <c r="BS8" s="6" t="s">
        <v>27</v>
      </c>
    </row>
    <row r="9" spans="2:71" s="2" customFormat="1" ht="15" customHeight="1">
      <c r="B9" s="10"/>
      <c r="AQ9" s="12"/>
      <c r="BE9" s="90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0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0"/>
      <c r="BS11" s="6" t="s">
        <v>19</v>
      </c>
    </row>
    <row r="12" spans="2:71" s="2" customFormat="1" ht="7.5" customHeight="1">
      <c r="B12" s="10"/>
      <c r="AQ12" s="12"/>
      <c r="BE12" s="90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0"/>
      <c r="BS13" s="6" t="s">
        <v>19</v>
      </c>
    </row>
    <row r="14" spans="2:71" s="2" customFormat="1" ht="15.75" customHeight="1">
      <c r="B14" s="10"/>
      <c r="E14" s="95" t="s">
        <v>33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8" t="s">
        <v>31</v>
      </c>
      <c r="AN14" s="20" t="s">
        <v>33</v>
      </c>
      <c r="AQ14" s="12"/>
      <c r="BE14" s="90"/>
      <c r="BS14" s="6" t="s">
        <v>7</v>
      </c>
    </row>
    <row r="15" spans="2:71" s="2" customFormat="1" ht="7.5" customHeight="1">
      <c r="B15" s="10"/>
      <c r="AQ15" s="12"/>
      <c r="BE15" s="90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0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>
      <c r="B20" s="10"/>
      <c r="E20" s="9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Q20" s="12"/>
      <c r="BE20" s="9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97">
        <f>ROUND($AG$51,2)</f>
        <v>0</v>
      </c>
      <c r="AL23" s="98"/>
      <c r="AM23" s="98"/>
      <c r="AN23" s="98"/>
      <c r="AO23" s="98"/>
      <c r="AQ23" s="25"/>
      <c r="BE23" s="91"/>
    </row>
    <row r="24" spans="2:57" s="6" customFormat="1" ht="7.5" customHeight="1">
      <c r="B24" s="22"/>
      <c r="AQ24" s="25"/>
      <c r="BE24" s="91"/>
    </row>
    <row r="25" spans="2:57" s="6" customFormat="1" ht="14.25" customHeight="1">
      <c r="B25" s="22"/>
      <c r="L25" s="99" t="s">
        <v>40</v>
      </c>
      <c r="M25" s="91"/>
      <c r="N25" s="91"/>
      <c r="O25" s="91"/>
      <c r="W25" s="99" t="s">
        <v>41</v>
      </c>
      <c r="X25" s="91"/>
      <c r="Y25" s="91"/>
      <c r="Z25" s="91"/>
      <c r="AA25" s="91"/>
      <c r="AB25" s="91"/>
      <c r="AC25" s="91"/>
      <c r="AD25" s="91"/>
      <c r="AE25" s="91"/>
      <c r="AK25" s="99" t="s">
        <v>42</v>
      </c>
      <c r="AL25" s="91"/>
      <c r="AM25" s="91"/>
      <c r="AN25" s="91"/>
      <c r="AO25" s="91"/>
      <c r="AQ25" s="25"/>
      <c r="BE25" s="91"/>
    </row>
    <row r="26" spans="2:57" s="6" customFormat="1" ht="15" customHeight="1">
      <c r="B26" s="26"/>
      <c r="D26" s="27" t="s">
        <v>43</v>
      </c>
      <c r="F26" s="27" t="s">
        <v>44</v>
      </c>
      <c r="L26" s="100">
        <v>0.21</v>
      </c>
      <c r="M26" s="92"/>
      <c r="N26" s="92"/>
      <c r="O26" s="92"/>
      <c r="W26" s="101">
        <f>ROUND($AZ$51,2)</f>
        <v>0</v>
      </c>
      <c r="X26" s="92"/>
      <c r="Y26" s="92"/>
      <c r="Z26" s="92"/>
      <c r="AA26" s="92"/>
      <c r="AB26" s="92"/>
      <c r="AC26" s="92"/>
      <c r="AD26" s="92"/>
      <c r="AE26" s="92"/>
      <c r="AK26" s="101">
        <f>ROUND($AV$51,2)</f>
        <v>0</v>
      </c>
      <c r="AL26" s="92"/>
      <c r="AM26" s="92"/>
      <c r="AN26" s="92"/>
      <c r="AO26" s="92"/>
      <c r="AQ26" s="28"/>
      <c r="BE26" s="92"/>
    </row>
    <row r="27" spans="2:57" s="6" customFormat="1" ht="15" customHeight="1">
      <c r="B27" s="26"/>
      <c r="F27" s="27" t="s">
        <v>45</v>
      </c>
      <c r="L27" s="100">
        <v>0.15</v>
      </c>
      <c r="M27" s="92"/>
      <c r="N27" s="92"/>
      <c r="O27" s="92"/>
      <c r="W27" s="101">
        <f>ROUND($BA$51,2)</f>
        <v>0</v>
      </c>
      <c r="X27" s="92"/>
      <c r="Y27" s="92"/>
      <c r="Z27" s="92"/>
      <c r="AA27" s="92"/>
      <c r="AB27" s="92"/>
      <c r="AC27" s="92"/>
      <c r="AD27" s="92"/>
      <c r="AE27" s="92"/>
      <c r="AK27" s="101">
        <f>ROUND($AW$51,2)</f>
        <v>0</v>
      </c>
      <c r="AL27" s="92"/>
      <c r="AM27" s="92"/>
      <c r="AN27" s="92"/>
      <c r="AO27" s="92"/>
      <c r="AQ27" s="28"/>
      <c r="BE27" s="92"/>
    </row>
    <row r="28" spans="2:57" s="6" customFormat="1" ht="15" customHeight="1" hidden="1">
      <c r="B28" s="26"/>
      <c r="F28" s="27" t="s">
        <v>46</v>
      </c>
      <c r="L28" s="100">
        <v>0.21</v>
      </c>
      <c r="M28" s="92"/>
      <c r="N28" s="92"/>
      <c r="O28" s="92"/>
      <c r="W28" s="101">
        <f>ROUND($BB$51,2)</f>
        <v>0</v>
      </c>
      <c r="X28" s="92"/>
      <c r="Y28" s="92"/>
      <c r="Z28" s="92"/>
      <c r="AA28" s="92"/>
      <c r="AB28" s="92"/>
      <c r="AC28" s="92"/>
      <c r="AD28" s="92"/>
      <c r="AE28" s="92"/>
      <c r="AK28" s="101">
        <v>0</v>
      </c>
      <c r="AL28" s="92"/>
      <c r="AM28" s="92"/>
      <c r="AN28" s="92"/>
      <c r="AO28" s="92"/>
      <c r="AQ28" s="28"/>
      <c r="BE28" s="92"/>
    </row>
    <row r="29" spans="2:57" s="6" customFormat="1" ht="15" customHeight="1" hidden="1">
      <c r="B29" s="26"/>
      <c r="F29" s="27" t="s">
        <v>47</v>
      </c>
      <c r="L29" s="100">
        <v>0.15</v>
      </c>
      <c r="M29" s="92"/>
      <c r="N29" s="92"/>
      <c r="O29" s="92"/>
      <c r="W29" s="101">
        <f>ROUND($BC$51,2)</f>
        <v>0</v>
      </c>
      <c r="X29" s="92"/>
      <c r="Y29" s="92"/>
      <c r="Z29" s="92"/>
      <c r="AA29" s="92"/>
      <c r="AB29" s="92"/>
      <c r="AC29" s="92"/>
      <c r="AD29" s="92"/>
      <c r="AE29" s="92"/>
      <c r="AK29" s="101">
        <v>0</v>
      </c>
      <c r="AL29" s="92"/>
      <c r="AM29" s="92"/>
      <c r="AN29" s="92"/>
      <c r="AO29" s="92"/>
      <c r="AQ29" s="28"/>
      <c r="BE29" s="92"/>
    </row>
    <row r="30" spans="2:57" s="6" customFormat="1" ht="15" customHeight="1" hidden="1">
      <c r="B30" s="26"/>
      <c r="F30" s="27" t="s">
        <v>48</v>
      </c>
      <c r="L30" s="100">
        <v>0</v>
      </c>
      <c r="M30" s="92"/>
      <c r="N30" s="92"/>
      <c r="O30" s="92"/>
      <c r="W30" s="101">
        <f>ROUND($BD$51,2)</f>
        <v>0</v>
      </c>
      <c r="X30" s="92"/>
      <c r="Y30" s="92"/>
      <c r="Z30" s="92"/>
      <c r="AA30" s="92"/>
      <c r="AB30" s="92"/>
      <c r="AC30" s="92"/>
      <c r="AD30" s="92"/>
      <c r="AE30" s="92"/>
      <c r="AK30" s="101">
        <v>0</v>
      </c>
      <c r="AL30" s="92"/>
      <c r="AM30" s="92"/>
      <c r="AN30" s="92"/>
      <c r="AO30" s="92"/>
      <c r="AQ30" s="28"/>
      <c r="BE30" s="92"/>
    </row>
    <row r="31" spans="2:57" s="6" customFormat="1" ht="7.5" customHeight="1">
      <c r="B31" s="22"/>
      <c r="AQ31" s="25"/>
      <c r="BE31" s="91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102" t="s">
        <v>51</v>
      </c>
      <c r="Y32" s="103"/>
      <c r="Z32" s="103"/>
      <c r="AA32" s="103"/>
      <c r="AB32" s="103"/>
      <c r="AC32" s="31"/>
      <c r="AD32" s="31"/>
      <c r="AE32" s="31"/>
      <c r="AF32" s="31"/>
      <c r="AG32" s="31"/>
      <c r="AH32" s="31"/>
      <c r="AI32" s="31"/>
      <c r="AJ32" s="31"/>
      <c r="AK32" s="104">
        <f>ROUND(SUM($AK$23:$AK$30),2)</f>
        <v>0</v>
      </c>
      <c r="AL32" s="103"/>
      <c r="AM32" s="103"/>
      <c r="AN32" s="103"/>
      <c r="AO32" s="105"/>
      <c r="AP32" s="29"/>
      <c r="AQ32" s="33"/>
      <c r="BE32" s="91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06" t="str">
        <f>$K$6</f>
        <v>2720 Obnovení silnice III-2565 Most - Mariánské Radčice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07" t="str">
        <f>IF($AN$8="","",$AN$8)</f>
        <v>30.07.2014</v>
      </c>
      <c r="AN44" s="9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93" t="str">
        <f>IF($E$17="","",$E$17)</f>
        <v>Báňské projekty Teplice a.s.</v>
      </c>
      <c r="AN46" s="91"/>
      <c r="AO46" s="91"/>
      <c r="AP46" s="91"/>
      <c r="AR46" s="22"/>
      <c r="AS46" s="108" t="s">
        <v>53</v>
      </c>
      <c r="AT46" s="10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85"/>
      <c r="AT47" s="91"/>
      <c r="BD47" s="45"/>
    </row>
    <row r="48" spans="2:56" s="6" customFormat="1" ht="12" customHeight="1">
      <c r="B48" s="22"/>
      <c r="AR48" s="22"/>
      <c r="AS48" s="85"/>
      <c r="AT48" s="91"/>
      <c r="BD48" s="45"/>
    </row>
    <row r="49" spans="2:57" s="6" customFormat="1" ht="30" customHeight="1">
      <c r="B49" s="22"/>
      <c r="C49" s="119" t="s">
        <v>54</v>
      </c>
      <c r="D49" s="103"/>
      <c r="E49" s="103"/>
      <c r="F49" s="103"/>
      <c r="G49" s="103"/>
      <c r="H49" s="31"/>
      <c r="I49" s="86" t="s">
        <v>55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87" t="s">
        <v>56</v>
      </c>
      <c r="AH49" s="103"/>
      <c r="AI49" s="103"/>
      <c r="AJ49" s="103"/>
      <c r="AK49" s="103"/>
      <c r="AL49" s="103"/>
      <c r="AM49" s="103"/>
      <c r="AN49" s="86" t="s">
        <v>57</v>
      </c>
      <c r="AO49" s="103"/>
      <c r="AP49" s="103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13">
        <f>ROUND($AG$52,2)</f>
        <v>0</v>
      </c>
      <c r="AH51" s="114"/>
      <c r="AI51" s="114"/>
      <c r="AJ51" s="114"/>
      <c r="AK51" s="114"/>
      <c r="AL51" s="114"/>
      <c r="AM51" s="114"/>
      <c r="AN51" s="113">
        <f>ROUND(SUM($AG$51,$AT$51),2)</f>
        <v>0</v>
      </c>
      <c r="AO51" s="114"/>
      <c r="AP51" s="114"/>
      <c r="AQ51" s="53"/>
      <c r="AR51" s="41"/>
      <c r="AS51" s="54">
        <f>ROUND($AS$52,2)</f>
        <v>0</v>
      </c>
      <c r="AT51" s="55">
        <f>ROUND(SUM($AV$51:$AW$51),2)</f>
        <v>0</v>
      </c>
      <c r="AU51" s="56">
        <f>ROUND($AU$52,5)</f>
        <v>0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111" t="s">
        <v>77</v>
      </c>
      <c r="E52" s="112"/>
      <c r="F52" s="112"/>
      <c r="G52" s="112"/>
      <c r="H52" s="112"/>
      <c r="I52" s="61"/>
      <c r="J52" s="111" t="s">
        <v>78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88">
        <f>ROUND(SUM($AG$53:$AG$54),2)</f>
        <v>0</v>
      </c>
      <c r="AH52" s="110"/>
      <c r="AI52" s="110"/>
      <c r="AJ52" s="110"/>
      <c r="AK52" s="110"/>
      <c r="AL52" s="110"/>
      <c r="AM52" s="110"/>
      <c r="AN52" s="88">
        <f>ROUND(SUM($AG$52,$AT$52),2)</f>
        <v>0</v>
      </c>
      <c r="AO52" s="110"/>
      <c r="AP52" s="110"/>
      <c r="AQ52" s="62" t="s">
        <v>79</v>
      </c>
      <c r="AR52" s="60"/>
      <c r="AS52" s="63">
        <f>ROUND(SUM($AS$53:$AS$54),2)</f>
        <v>0</v>
      </c>
      <c r="AT52" s="64">
        <f>ROUND(SUM($AV$52:$AW$52),2)</f>
        <v>0</v>
      </c>
      <c r="AU52" s="65">
        <f>ROUND(SUM($AU$53:$AU$54),5)</f>
        <v>0</v>
      </c>
      <c r="AV52" s="64">
        <f>ROUND($AZ$52*$L$26,2)</f>
        <v>0</v>
      </c>
      <c r="AW52" s="64">
        <f>ROUND($BA$52*$L$27,2)</f>
        <v>0</v>
      </c>
      <c r="AX52" s="64">
        <f>ROUND($BB$52*$L$26,2)</f>
        <v>0</v>
      </c>
      <c r="AY52" s="64">
        <f>ROUND($BC$52*$L$27,2)</f>
        <v>0</v>
      </c>
      <c r="AZ52" s="64">
        <f>ROUND(SUM($AZ$53:$AZ$54),2)</f>
        <v>0</v>
      </c>
      <c r="BA52" s="64">
        <f>ROUND(SUM($BA$53:$BA$54),2)</f>
        <v>0</v>
      </c>
      <c r="BB52" s="64">
        <f>ROUND(SUM($BB$53:$BB$54),2)</f>
        <v>0</v>
      </c>
      <c r="BC52" s="64">
        <f>ROUND(SUM($BC$53:$BC$54),2)</f>
        <v>0</v>
      </c>
      <c r="BD52" s="66">
        <f>ROUND(SUM($BD$53:$BD$54),2)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80</v>
      </c>
      <c r="BX52" s="59" t="s">
        <v>5</v>
      </c>
      <c r="CL52" s="59" t="s">
        <v>81</v>
      </c>
      <c r="CM52" s="59" t="s">
        <v>82</v>
      </c>
    </row>
    <row r="53" spans="1:90" s="67" customFormat="1" ht="23.25" customHeight="1">
      <c r="A53" s="80" t="s">
        <v>652</v>
      </c>
      <c r="B53" s="68"/>
      <c r="C53" s="69"/>
      <c r="D53" s="69"/>
      <c r="E53" s="118" t="s">
        <v>77</v>
      </c>
      <c r="F53" s="117"/>
      <c r="G53" s="117"/>
      <c r="H53" s="117"/>
      <c r="I53" s="117"/>
      <c r="J53" s="69"/>
      <c r="K53" s="118" t="s">
        <v>83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6">
        <f>'SO 104 - Nová silniční ko...'!$J$29</f>
        <v>0</v>
      </c>
      <c r="AH53" s="117"/>
      <c r="AI53" s="117"/>
      <c r="AJ53" s="117"/>
      <c r="AK53" s="117"/>
      <c r="AL53" s="117"/>
      <c r="AM53" s="117"/>
      <c r="AN53" s="116">
        <f>ROUND(SUM($AG$53,$AT$53),2)</f>
        <v>0</v>
      </c>
      <c r="AO53" s="117"/>
      <c r="AP53" s="117"/>
      <c r="AQ53" s="70" t="s">
        <v>84</v>
      </c>
      <c r="AR53" s="68"/>
      <c r="AS53" s="71">
        <v>0</v>
      </c>
      <c r="AT53" s="72">
        <f>ROUND(SUM($AV$53:$AW$53),2)</f>
        <v>0</v>
      </c>
      <c r="AU53" s="73">
        <f>'SO 104 - Nová silniční ko...'!$P$90</f>
        <v>0</v>
      </c>
      <c r="AV53" s="72">
        <f>'SO 104 - Nová silniční ko...'!$J$32</f>
        <v>0</v>
      </c>
      <c r="AW53" s="72">
        <f>'SO 104 - Nová silniční ko...'!$J$33</f>
        <v>0</v>
      </c>
      <c r="AX53" s="72">
        <f>'SO 104 - Nová silniční ko...'!$J$34</f>
        <v>0</v>
      </c>
      <c r="AY53" s="72">
        <f>'SO 104 - Nová silniční ko...'!$J$35</f>
        <v>0</v>
      </c>
      <c r="AZ53" s="72">
        <f>'SO 104 - Nová silniční ko...'!$F$32</f>
        <v>0</v>
      </c>
      <c r="BA53" s="72">
        <f>'SO 104 - Nová silniční ko...'!$F$33</f>
        <v>0</v>
      </c>
      <c r="BB53" s="72">
        <f>'SO 104 - Nová silniční ko...'!$F$34</f>
        <v>0</v>
      </c>
      <c r="BC53" s="72">
        <f>'SO 104 - Nová silniční ko...'!$F$35</f>
        <v>0</v>
      </c>
      <c r="BD53" s="74">
        <f>'SO 104 - Nová silniční ko...'!$F$36</f>
        <v>0</v>
      </c>
      <c r="BT53" s="67" t="s">
        <v>82</v>
      </c>
      <c r="BV53" s="67" t="s">
        <v>75</v>
      </c>
      <c r="BW53" s="67" t="s">
        <v>85</v>
      </c>
      <c r="BX53" s="67" t="s">
        <v>80</v>
      </c>
      <c r="CL53" s="67" t="s">
        <v>81</v>
      </c>
    </row>
    <row r="54" spans="1:90" s="67" customFormat="1" ht="23.25" customHeight="1">
      <c r="A54" s="80" t="s">
        <v>652</v>
      </c>
      <c r="B54" s="68"/>
      <c r="C54" s="69"/>
      <c r="D54" s="69"/>
      <c r="E54" s="118" t="s">
        <v>86</v>
      </c>
      <c r="F54" s="117"/>
      <c r="G54" s="117"/>
      <c r="H54" s="117"/>
      <c r="I54" s="117"/>
      <c r="J54" s="69"/>
      <c r="K54" s="118" t="s">
        <v>87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6">
        <f>'SO 104a - Vedlejší a osta...'!$J$29</f>
        <v>0</v>
      </c>
      <c r="AH54" s="117"/>
      <c r="AI54" s="117"/>
      <c r="AJ54" s="117"/>
      <c r="AK54" s="117"/>
      <c r="AL54" s="117"/>
      <c r="AM54" s="117"/>
      <c r="AN54" s="116">
        <f>ROUND(SUM($AG$54,$AT$54),2)</f>
        <v>0</v>
      </c>
      <c r="AO54" s="117"/>
      <c r="AP54" s="117"/>
      <c r="AQ54" s="70" t="s">
        <v>84</v>
      </c>
      <c r="AR54" s="68"/>
      <c r="AS54" s="75">
        <v>0</v>
      </c>
      <c r="AT54" s="76">
        <f>ROUND(SUM($AV$54:$AW$54),2)</f>
        <v>0</v>
      </c>
      <c r="AU54" s="77">
        <f>'SO 104a - Vedlejší a osta...'!$P$86</f>
        <v>0</v>
      </c>
      <c r="AV54" s="76">
        <f>'SO 104a - Vedlejší a osta...'!$J$32</f>
        <v>0</v>
      </c>
      <c r="AW54" s="76">
        <f>'SO 104a - Vedlejší a osta...'!$J$33</f>
        <v>0</v>
      </c>
      <c r="AX54" s="76">
        <f>'SO 104a - Vedlejší a osta...'!$J$34</f>
        <v>0</v>
      </c>
      <c r="AY54" s="76">
        <f>'SO 104a - Vedlejší a osta...'!$J$35</f>
        <v>0</v>
      </c>
      <c r="AZ54" s="76">
        <f>'SO 104a - Vedlejší a osta...'!$F$32</f>
        <v>0</v>
      </c>
      <c r="BA54" s="76">
        <f>'SO 104a - Vedlejší a osta...'!$F$33</f>
        <v>0</v>
      </c>
      <c r="BB54" s="76">
        <f>'SO 104a - Vedlejší a osta...'!$F$34</f>
        <v>0</v>
      </c>
      <c r="BC54" s="76">
        <f>'SO 104a - Vedlejší a osta...'!$F$35</f>
        <v>0</v>
      </c>
      <c r="BD54" s="78">
        <f>'SO 104a - Vedlejší a osta...'!$F$36</f>
        <v>0</v>
      </c>
      <c r="BT54" s="67" t="s">
        <v>82</v>
      </c>
      <c r="BV54" s="67" t="s">
        <v>75</v>
      </c>
      <c r="BW54" s="67" t="s">
        <v>88</v>
      </c>
      <c r="BX54" s="67" t="s">
        <v>80</v>
      </c>
      <c r="CL54" s="67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4 - Nová silniční ko...'!C2" tooltip="SO 104 - Nová silniční ko..." display="/"/>
    <hyperlink ref="A54" location="'SO 104a - Vedlejší a osta...'!C2" tooltip="SO 104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5"/>
  <sheetViews>
    <sheetView showGridLines="0" zoomScalePageLayoutView="0" workbookViewId="0" topLeftCell="A1">
      <pane ySplit="1" topLeftCell="BM360" activePane="bottomLeft" state="frozen"/>
      <selection pane="topLeft" activeCell="A1" sqref="A1"/>
      <selection pane="bottomLeft" activeCell="I93" sqref="I93:I363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653</v>
      </c>
      <c r="G1" s="121" t="s">
        <v>654</v>
      </c>
      <c r="H1" s="121"/>
      <c r="I1" s="82"/>
      <c r="J1" s="84" t="s">
        <v>655</v>
      </c>
      <c r="K1" s="83" t="s">
        <v>89</v>
      </c>
      <c r="L1" s="84" t="s">
        <v>656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85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78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48.5" customHeight="1">
      <c r="B26" s="137"/>
      <c r="E26" s="147" t="s">
        <v>94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ROUND($J$90,2)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ROUND(SUM($BE$90:$BE$364),2)</f>
        <v>0</v>
      </c>
      <c r="I32" s="155">
        <v>0.21</v>
      </c>
      <c r="J32" s="154">
        <f>ROUND(SUM($BE$90:$BE$364)*$I$32,2)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ROUND(SUM($BF$90:$BF$364),2)</f>
        <v>0</v>
      </c>
      <c r="I33" s="155">
        <v>0.15</v>
      </c>
      <c r="J33" s="154">
        <f>ROUND(SUM($BF$90:$BF$364)*$I$33,2)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ROUND(SUM($BG$90:$BG$364),2)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ROUND(SUM($BH$90:$BH$364),2)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ROUND(SUM($BI$90:$BI$364),2)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95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104 - Nová silniční komunikace km 0,220 00 – 1,755  70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96</v>
      </c>
      <c r="D58" s="156"/>
      <c r="E58" s="156"/>
      <c r="F58" s="156"/>
      <c r="G58" s="156"/>
      <c r="H58" s="156"/>
      <c r="I58" s="156"/>
      <c r="J58" s="171" t="s">
        <v>97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98</v>
      </c>
      <c r="J60" s="151">
        <f>ROUND($J$90,2)</f>
        <v>0</v>
      </c>
      <c r="K60" s="142"/>
      <c r="AU60" s="140" t="s">
        <v>99</v>
      </c>
    </row>
    <row r="61" spans="2:11" s="174" customFormat="1" ht="25.5" customHeight="1">
      <c r="B61" s="175"/>
      <c r="D61" s="176" t="s">
        <v>100</v>
      </c>
      <c r="E61" s="176"/>
      <c r="F61" s="176"/>
      <c r="G61" s="176"/>
      <c r="H61" s="176"/>
      <c r="I61" s="176"/>
      <c r="J61" s="177">
        <f>ROUND($J$91,2)</f>
        <v>0</v>
      </c>
      <c r="K61" s="178"/>
    </row>
    <row r="62" spans="2:11" s="179" customFormat="1" ht="21" customHeight="1">
      <c r="B62" s="180"/>
      <c r="D62" s="181" t="s">
        <v>101</v>
      </c>
      <c r="E62" s="181"/>
      <c r="F62" s="181"/>
      <c r="G62" s="181"/>
      <c r="H62" s="181"/>
      <c r="I62" s="181"/>
      <c r="J62" s="182">
        <f>ROUND($J$92,2)</f>
        <v>0</v>
      </c>
      <c r="K62" s="183"/>
    </row>
    <row r="63" spans="2:11" s="179" customFormat="1" ht="21" customHeight="1">
      <c r="B63" s="180"/>
      <c r="D63" s="181" t="s">
        <v>102</v>
      </c>
      <c r="E63" s="181"/>
      <c r="F63" s="181"/>
      <c r="G63" s="181"/>
      <c r="H63" s="181"/>
      <c r="I63" s="181"/>
      <c r="J63" s="182">
        <f>ROUND($J$179,2)</f>
        <v>0</v>
      </c>
      <c r="K63" s="183"/>
    </row>
    <row r="64" spans="2:11" s="179" customFormat="1" ht="21" customHeight="1">
      <c r="B64" s="180"/>
      <c r="D64" s="181" t="s">
        <v>103</v>
      </c>
      <c r="E64" s="181"/>
      <c r="F64" s="181"/>
      <c r="G64" s="181"/>
      <c r="H64" s="181"/>
      <c r="I64" s="181"/>
      <c r="J64" s="182">
        <f>ROUND($J$188,2)</f>
        <v>0</v>
      </c>
      <c r="K64" s="183"/>
    </row>
    <row r="65" spans="2:11" s="179" customFormat="1" ht="21" customHeight="1">
      <c r="B65" s="180"/>
      <c r="D65" s="181" t="s">
        <v>104</v>
      </c>
      <c r="E65" s="181"/>
      <c r="F65" s="181"/>
      <c r="G65" s="181"/>
      <c r="H65" s="181"/>
      <c r="I65" s="181"/>
      <c r="J65" s="182">
        <f>ROUND($J$193,2)</f>
        <v>0</v>
      </c>
      <c r="K65" s="183"/>
    </row>
    <row r="66" spans="2:11" s="179" customFormat="1" ht="21" customHeight="1">
      <c r="B66" s="180"/>
      <c r="D66" s="181" t="s">
        <v>105</v>
      </c>
      <c r="E66" s="181"/>
      <c r="F66" s="181"/>
      <c r="G66" s="181"/>
      <c r="H66" s="181"/>
      <c r="I66" s="181"/>
      <c r="J66" s="182">
        <f>ROUND($J$241,2)</f>
        <v>0</v>
      </c>
      <c r="K66" s="183"/>
    </row>
    <row r="67" spans="2:11" s="179" customFormat="1" ht="21" customHeight="1">
      <c r="B67" s="180"/>
      <c r="D67" s="181" t="s">
        <v>106</v>
      </c>
      <c r="E67" s="181"/>
      <c r="F67" s="181"/>
      <c r="G67" s="181"/>
      <c r="H67" s="181"/>
      <c r="I67" s="181"/>
      <c r="J67" s="182">
        <f>ROUND($J$256,2)</f>
        <v>0</v>
      </c>
      <c r="K67" s="183"/>
    </row>
    <row r="68" spans="2:11" s="179" customFormat="1" ht="15.75" customHeight="1">
      <c r="B68" s="180"/>
      <c r="D68" s="181" t="s">
        <v>107</v>
      </c>
      <c r="E68" s="181"/>
      <c r="F68" s="181"/>
      <c r="G68" s="181"/>
      <c r="H68" s="181"/>
      <c r="I68" s="181"/>
      <c r="J68" s="182">
        <f>ROUND($J$362,2)</f>
        <v>0</v>
      </c>
      <c r="K68" s="183"/>
    </row>
    <row r="69" spans="2:11" s="140" customFormat="1" ht="22.5" customHeight="1">
      <c r="B69" s="141"/>
      <c r="K69" s="142"/>
    </row>
    <row r="70" spans="2:11" s="140" customFormat="1" ht="7.5" customHeight="1">
      <c r="B70" s="163"/>
      <c r="C70" s="164"/>
      <c r="D70" s="164"/>
      <c r="E70" s="164"/>
      <c r="F70" s="164"/>
      <c r="G70" s="164"/>
      <c r="H70" s="164"/>
      <c r="I70" s="164"/>
      <c r="J70" s="164"/>
      <c r="K70" s="165"/>
    </row>
    <row r="74" spans="2:12" s="140" customFormat="1" ht="7.5" customHeight="1">
      <c r="B74" s="167"/>
      <c r="C74" s="168"/>
      <c r="D74" s="168"/>
      <c r="E74" s="168"/>
      <c r="F74" s="168"/>
      <c r="G74" s="168"/>
      <c r="H74" s="168"/>
      <c r="I74" s="168"/>
      <c r="J74" s="168"/>
      <c r="K74" s="168"/>
      <c r="L74" s="141"/>
    </row>
    <row r="75" spans="2:12" s="140" customFormat="1" ht="37.5" customHeight="1">
      <c r="B75" s="141"/>
      <c r="C75" s="131" t="s">
        <v>108</v>
      </c>
      <c r="L75" s="141"/>
    </row>
    <row r="76" spans="2:12" s="140" customFormat="1" ht="7.5" customHeight="1">
      <c r="B76" s="141"/>
      <c r="L76" s="141"/>
    </row>
    <row r="77" spans="2:12" s="140" customFormat="1" ht="15" customHeight="1">
      <c r="B77" s="141"/>
      <c r="C77" s="134" t="s">
        <v>17</v>
      </c>
      <c r="L77" s="141"/>
    </row>
    <row r="78" spans="2:12" s="140" customFormat="1" ht="16.5" customHeight="1">
      <c r="B78" s="141"/>
      <c r="E78" s="135" t="str">
        <f>$E$7</f>
        <v>2720 Obnovení silnice III-2565 Most - Mariánské Radčice</v>
      </c>
      <c r="F78" s="144"/>
      <c r="G78" s="144"/>
      <c r="H78" s="144"/>
      <c r="L78" s="141"/>
    </row>
    <row r="79" spans="2:12" s="124" customFormat="1" ht="15.75" customHeight="1">
      <c r="B79" s="130"/>
      <c r="C79" s="134" t="s">
        <v>91</v>
      </c>
      <c r="L79" s="130"/>
    </row>
    <row r="80" spans="2:12" s="140" customFormat="1" ht="16.5" customHeight="1">
      <c r="B80" s="141"/>
      <c r="E80" s="135" t="s">
        <v>92</v>
      </c>
      <c r="F80" s="144"/>
      <c r="G80" s="144"/>
      <c r="H80" s="144"/>
      <c r="L80" s="141"/>
    </row>
    <row r="81" spans="2:12" s="140" customFormat="1" ht="15" customHeight="1">
      <c r="B81" s="141"/>
      <c r="C81" s="134" t="s">
        <v>93</v>
      </c>
      <c r="L81" s="141"/>
    </row>
    <row r="82" spans="2:12" s="140" customFormat="1" ht="19.5" customHeight="1">
      <c r="B82" s="141"/>
      <c r="E82" s="143" t="str">
        <f>$E$11</f>
        <v>SO 104 - Nová silniční komunikace km 0,220 00 – 1,755  70</v>
      </c>
      <c r="F82" s="144"/>
      <c r="G82" s="144"/>
      <c r="H82" s="144"/>
      <c r="L82" s="141"/>
    </row>
    <row r="83" spans="2:12" s="140" customFormat="1" ht="7.5" customHeight="1">
      <c r="B83" s="141"/>
      <c r="L83" s="141"/>
    </row>
    <row r="84" spans="2:12" s="140" customFormat="1" ht="18.75" customHeight="1">
      <c r="B84" s="141"/>
      <c r="C84" s="134" t="s">
        <v>23</v>
      </c>
      <c r="F84" s="145" t="str">
        <f>$F$14</f>
        <v> </v>
      </c>
      <c r="I84" s="134" t="s">
        <v>25</v>
      </c>
      <c r="J84" s="146" t="str">
        <f>IF($J$14="","",$J$14)</f>
        <v>30.07.2014</v>
      </c>
      <c r="L84" s="141"/>
    </row>
    <row r="85" spans="2:12" s="140" customFormat="1" ht="7.5" customHeight="1">
      <c r="B85" s="141"/>
      <c r="L85" s="141"/>
    </row>
    <row r="86" spans="2:12" s="140" customFormat="1" ht="15.75" customHeight="1">
      <c r="B86" s="141"/>
      <c r="C86" s="134" t="s">
        <v>28</v>
      </c>
      <c r="F86" s="145" t="str">
        <f>$E$17</f>
        <v>Statutární město Most</v>
      </c>
      <c r="I86" s="134" t="s">
        <v>35</v>
      </c>
      <c r="J86" s="145" t="str">
        <f>$E$23</f>
        <v>Báňské projekty Teplice a.s.</v>
      </c>
      <c r="L86" s="141"/>
    </row>
    <row r="87" spans="2:12" s="140" customFormat="1" ht="15" customHeight="1">
      <c r="B87" s="141"/>
      <c r="C87" s="134" t="s">
        <v>32</v>
      </c>
      <c r="F87" s="145">
        <f>IF($E$20="","",$E$20)</f>
      </c>
      <c r="L87" s="141"/>
    </row>
    <row r="88" spans="2:12" s="140" customFormat="1" ht="11.25" customHeight="1">
      <c r="B88" s="141"/>
      <c r="L88" s="141"/>
    </row>
    <row r="89" spans="2:20" s="184" customFormat="1" ht="30" customHeight="1">
      <c r="B89" s="185"/>
      <c r="C89" s="186" t="s">
        <v>109</v>
      </c>
      <c r="D89" s="187" t="s">
        <v>58</v>
      </c>
      <c r="E89" s="187" t="s">
        <v>54</v>
      </c>
      <c r="F89" s="187" t="s">
        <v>110</v>
      </c>
      <c r="G89" s="187" t="s">
        <v>111</v>
      </c>
      <c r="H89" s="187" t="s">
        <v>112</v>
      </c>
      <c r="I89" s="187" t="s">
        <v>113</v>
      </c>
      <c r="J89" s="187" t="s">
        <v>114</v>
      </c>
      <c r="K89" s="188" t="s">
        <v>115</v>
      </c>
      <c r="L89" s="185"/>
      <c r="M89" s="189" t="s">
        <v>116</v>
      </c>
      <c r="N89" s="190" t="s">
        <v>43</v>
      </c>
      <c r="O89" s="190" t="s">
        <v>117</v>
      </c>
      <c r="P89" s="190" t="s">
        <v>118</v>
      </c>
      <c r="Q89" s="190" t="s">
        <v>119</v>
      </c>
      <c r="R89" s="190" t="s">
        <v>120</v>
      </c>
      <c r="S89" s="190" t="s">
        <v>121</v>
      </c>
      <c r="T89" s="191" t="s">
        <v>122</v>
      </c>
    </row>
    <row r="90" spans="2:63" s="140" customFormat="1" ht="30" customHeight="1">
      <c r="B90" s="141"/>
      <c r="C90" s="173" t="s">
        <v>98</v>
      </c>
      <c r="J90" s="192">
        <f>$BK$90</f>
        <v>0</v>
      </c>
      <c r="L90" s="141"/>
      <c r="M90" s="193"/>
      <c r="N90" s="148"/>
      <c r="O90" s="148"/>
      <c r="P90" s="194">
        <f>$P$91</f>
        <v>0</v>
      </c>
      <c r="Q90" s="148"/>
      <c r="R90" s="194">
        <f>$R$91</f>
        <v>5374.900162023</v>
      </c>
      <c r="S90" s="148"/>
      <c r="T90" s="195">
        <f>$T$91</f>
        <v>169.577</v>
      </c>
      <c r="AT90" s="140" t="s">
        <v>72</v>
      </c>
      <c r="AU90" s="140" t="s">
        <v>99</v>
      </c>
      <c r="BK90" s="196">
        <f>$BK$91</f>
        <v>0</v>
      </c>
    </row>
    <row r="91" spans="2:63" s="197" customFormat="1" ht="37.5" customHeight="1">
      <c r="B91" s="198"/>
      <c r="D91" s="199" t="s">
        <v>72</v>
      </c>
      <c r="E91" s="200" t="s">
        <v>123</v>
      </c>
      <c r="F91" s="200" t="s">
        <v>124</v>
      </c>
      <c r="J91" s="201">
        <f>$BK$91</f>
        <v>0</v>
      </c>
      <c r="L91" s="198"/>
      <c r="M91" s="202"/>
      <c r="P91" s="203">
        <f>$P$92+$P$179+$P$188+$P$193+$P$241+$P$256</f>
        <v>0</v>
      </c>
      <c r="R91" s="203">
        <f>$R$92+$R$179+$R$188+$R$193+$R$241+$R$256</f>
        <v>5374.900162023</v>
      </c>
      <c r="T91" s="204">
        <f>$T$92+$T$179+$T$188+$T$193+$T$241+$T$256</f>
        <v>169.577</v>
      </c>
      <c r="AR91" s="199" t="s">
        <v>22</v>
      </c>
      <c r="AT91" s="199" t="s">
        <v>72</v>
      </c>
      <c r="AU91" s="199" t="s">
        <v>73</v>
      </c>
      <c r="AY91" s="199" t="s">
        <v>125</v>
      </c>
      <c r="BK91" s="205">
        <f>$BK$92+$BK$179+$BK$188+$BK$193+$BK$241+$BK$256</f>
        <v>0</v>
      </c>
    </row>
    <row r="92" spans="2:63" s="197" customFormat="1" ht="21" customHeight="1">
      <c r="B92" s="198"/>
      <c r="D92" s="199" t="s">
        <v>72</v>
      </c>
      <c r="E92" s="206" t="s">
        <v>22</v>
      </c>
      <c r="F92" s="206" t="s">
        <v>126</v>
      </c>
      <c r="J92" s="207">
        <f>$BK$92</f>
        <v>0</v>
      </c>
      <c r="L92" s="198"/>
      <c r="M92" s="202"/>
      <c r="P92" s="203">
        <f>SUM($P$93:$P$178)</f>
        <v>0</v>
      </c>
      <c r="R92" s="203">
        <f>SUM($R$93:$R$178)</f>
        <v>0.48951</v>
      </c>
      <c r="T92" s="204">
        <f>SUM($T$93:$T$178)</f>
        <v>168.511</v>
      </c>
      <c r="AR92" s="199" t="s">
        <v>22</v>
      </c>
      <c r="AT92" s="199" t="s">
        <v>72</v>
      </c>
      <c r="AU92" s="199" t="s">
        <v>22</v>
      </c>
      <c r="AY92" s="199" t="s">
        <v>125</v>
      </c>
      <c r="BK92" s="205">
        <f>SUM($BK$93:$BK$178)</f>
        <v>0</v>
      </c>
    </row>
    <row r="93" spans="2:65" s="140" customFormat="1" ht="15.75" customHeight="1">
      <c r="B93" s="141"/>
      <c r="C93" s="208" t="s">
        <v>22</v>
      </c>
      <c r="D93" s="208" t="s">
        <v>127</v>
      </c>
      <c r="E93" s="209" t="s">
        <v>128</v>
      </c>
      <c r="F93" s="210" t="s">
        <v>129</v>
      </c>
      <c r="G93" s="211" t="s">
        <v>130</v>
      </c>
      <c r="H93" s="212">
        <v>931</v>
      </c>
      <c r="I93" s="253"/>
      <c r="J93" s="213">
        <f>ROUND($I$93*$H$93,2)</f>
        <v>0</v>
      </c>
      <c r="K93" s="210" t="s">
        <v>131</v>
      </c>
      <c r="L93" s="141"/>
      <c r="M93" s="214"/>
      <c r="N93" s="215" t="s">
        <v>44</v>
      </c>
      <c r="Q93" s="216">
        <v>0</v>
      </c>
      <c r="R93" s="216">
        <f>$Q$93*$H$93</f>
        <v>0</v>
      </c>
      <c r="S93" s="216">
        <v>0.181</v>
      </c>
      <c r="T93" s="217">
        <f>$S$93*$H$93</f>
        <v>168.511</v>
      </c>
      <c r="AR93" s="136" t="s">
        <v>132</v>
      </c>
      <c r="AT93" s="136" t="s">
        <v>127</v>
      </c>
      <c r="AU93" s="136" t="s">
        <v>82</v>
      </c>
      <c r="AY93" s="140" t="s">
        <v>125</v>
      </c>
      <c r="BE93" s="218">
        <f>IF($N$93="základní",$J$93,0)</f>
        <v>0</v>
      </c>
      <c r="BF93" s="218">
        <f>IF($N$93="snížená",$J$93,0)</f>
        <v>0</v>
      </c>
      <c r="BG93" s="218">
        <f>IF($N$93="zákl. přenesená",$J$93,0)</f>
        <v>0</v>
      </c>
      <c r="BH93" s="218">
        <f>IF($N$93="sníž. přenesená",$J$93,0)</f>
        <v>0</v>
      </c>
      <c r="BI93" s="218">
        <f>IF($N$93="nulová",$J$93,0)</f>
        <v>0</v>
      </c>
      <c r="BJ93" s="136" t="s">
        <v>22</v>
      </c>
      <c r="BK93" s="218">
        <f>ROUND($I$93*$H$93,2)</f>
        <v>0</v>
      </c>
      <c r="BL93" s="136" t="s">
        <v>132</v>
      </c>
      <c r="BM93" s="136" t="s">
        <v>133</v>
      </c>
    </row>
    <row r="94" spans="2:47" s="140" customFormat="1" ht="27" customHeight="1">
      <c r="B94" s="141"/>
      <c r="D94" s="219" t="s">
        <v>134</v>
      </c>
      <c r="F94" s="220" t="s">
        <v>135</v>
      </c>
      <c r="I94" s="254"/>
      <c r="L94" s="141"/>
      <c r="M94" s="221"/>
      <c r="T94" s="222"/>
      <c r="AT94" s="140" t="s">
        <v>134</v>
      </c>
      <c r="AU94" s="140" t="s">
        <v>82</v>
      </c>
    </row>
    <row r="95" spans="2:51" s="140" customFormat="1" ht="15.75" customHeight="1">
      <c r="B95" s="223"/>
      <c r="D95" s="224" t="s">
        <v>136</v>
      </c>
      <c r="E95" s="225"/>
      <c r="F95" s="226" t="s">
        <v>137</v>
      </c>
      <c r="H95" s="227">
        <v>931</v>
      </c>
      <c r="I95" s="254"/>
      <c r="L95" s="223"/>
      <c r="M95" s="228"/>
      <c r="T95" s="229"/>
      <c r="AT95" s="225" t="s">
        <v>136</v>
      </c>
      <c r="AU95" s="225" t="s">
        <v>82</v>
      </c>
      <c r="AV95" s="225" t="s">
        <v>82</v>
      </c>
      <c r="AW95" s="225" t="s">
        <v>99</v>
      </c>
      <c r="AX95" s="225" t="s">
        <v>73</v>
      </c>
      <c r="AY95" s="225" t="s">
        <v>125</v>
      </c>
    </row>
    <row r="96" spans="2:65" s="140" customFormat="1" ht="15.75" customHeight="1">
      <c r="B96" s="141"/>
      <c r="C96" s="208" t="s">
        <v>82</v>
      </c>
      <c r="D96" s="208" t="s">
        <v>127</v>
      </c>
      <c r="E96" s="209" t="s">
        <v>138</v>
      </c>
      <c r="F96" s="210" t="s">
        <v>139</v>
      </c>
      <c r="G96" s="211" t="s">
        <v>140</v>
      </c>
      <c r="H96" s="212">
        <v>1000</v>
      </c>
      <c r="I96" s="253"/>
      <c r="J96" s="213">
        <f>ROUND($I$96*$H$96,2)</f>
        <v>0</v>
      </c>
      <c r="K96" s="210" t="s">
        <v>131</v>
      </c>
      <c r="L96" s="141"/>
      <c r="M96" s="214"/>
      <c r="N96" s="215" t="s">
        <v>44</v>
      </c>
      <c r="Q96" s="216">
        <v>0</v>
      </c>
      <c r="R96" s="216">
        <f>$Q$96*$H$96</f>
        <v>0</v>
      </c>
      <c r="S96" s="216">
        <v>0</v>
      </c>
      <c r="T96" s="217">
        <f>$S$96*$H$96</f>
        <v>0</v>
      </c>
      <c r="AR96" s="136" t="s">
        <v>132</v>
      </c>
      <c r="AT96" s="136" t="s">
        <v>127</v>
      </c>
      <c r="AU96" s="136" t="s">
        <v>82</v>
      </c>
      <c r="AY96" s="140" t="s">
        <v>125</v>
      </c>
      <c r="BE96" s="218">
        <f>IF($N$96="základní",$J$96,0)</f>
        <v>0</v>
      </c>
      <c r="BF96" s="218">
        <f>IF($N$96="snížená",$J$96,0)</f>
        <v>0</v>
      </c>
      <c r="BG96" s="218">
        <f>IF($N$96="zákl. přenesená",$J$96,0)</f>
        <v>0</v>
      </c>
      <c r="BH96" s="218">
        <f>IF($N$96="sníž. přenesená",$J$96,0)</f>
        <v>0</v>
      </c>
      <c r="BI96" s="218">
        <f>IF($N$96="nulová",$J$96,0)</f>
        <v>0</v>
      </c>
      <c r="BJ96" s="136" t="s">
        <v>22</v>
      </c>
      <c r="BK96" s="218">
        <f>ROUND($I$96*$H$96,2)</f>
        <v>0</v>
      </c>
      <c r="BL96" s="136" t="s">
        <v>132</v>
      </c>
      <c r="BM96" s="136" t="s">
        <v>141</v>
      </c>
    </row>
    <row r="97" spans="2:47" s="140" customFormat="1" ht="16.5" customHeight="1">
      <c r="B97" s="141"/>
      <c r="D97" s="219" t="s">
        <v>134</v>
      </c>
      <c r="F97" s="220" t="s">
        <v>142</v>
      </c>
      <c r="I97" s="254"/>
      <c r="L97" s="141"/>
      <c r="M97" s="221"/>
      <c r="T97" s="222"/>
      <c r="AT97" s="140" t="s">
        <v>134</v>
      </c>
      <c r="AU97" s="140" t="s">
        <v>82</v>
      </c>
    </row>
    <row r="98" spans="2:65" s="140" customFormat="1" ht="15.75" customHeight="1">
      <c r="B98" s="141"/>
      <c r="C98" s="208" t="s">
        <v>143</v>
      </c>
      <c r="D98" s="208" t="s">
        <v>127</v>
      </c>
      <c r="E98" s="209" t="s">
        <v>144</v>
      </c>
      <c r="F98" s="210" t="s">
        <v>145</v>
      </c>
      <c r="G98" s="211" t="s">
        <v>146</v>
      </c>
      <c r="H98" s="212">
        <v>42</v>
      </c>
      <c r="I98" s="253"/>
      <c r="J98" s="213">
        <f>ROUND($I$98*$H$98,2)</f>
        <v>0</v>
      </c>
      <c r="K98" s="210" t="s">
        <v>131</v>
      </c>
      <c r="L98" s="141"/>
      <c r="M98" s="214"/>
      <c r="N98" s="215" t="s">
        <v>44</v>
      </c>
      <c r="Q98" s="216">
        <v>0</v>
      </c>
      <c r="R98" s="216">
        <f>$Q$98*$H$98</f>
        <v>0</v>
      </c>
      <c r="S98" s="216">
        <v>0</v>
      </c>
      <c r="T98" s="217">
        <f>$S$98*$H$98</f>
        <v>0</v>
      </c>
      <c r="AR98" s="136" t="s">
        <v>132</v>
      </c>
      <c r="AT98" s="136" t="s">
        <v>127</v>
      </c>
      <c r="AU98" s="136" t="s">
        <v>82</v>
      </c>
      <c r="AY98" s="140" t="s">
        <v>125</v>
      </c>
      <c r="BE98" s="218">
        <f>IF($N$98="základní",$J$98,0)</f>
        <v>0</v>
      </c>
      <c r="BF98" s="218">
        <f>IF($N$98="snížená",$J$98,0)</f>
        <v>0</v>
      </c>
      <c r="BG98" s="218">
        <f>IF($N$98="zákl. přenesená",$J$98,0)</f>
        <v>0</v>
      </c>
      <c r="BH98" s="218">
        <f>IF($N$98="sníž. přenesená",$J$98,0)</f>
        <v>0</v>
      </c>
      <c r="BI98" s="218">
        <f>IF($N$98="nulová",$J$98,0)</f>
        <v>0</v>
      </c>
      <c r="BJ98" s="136" t="s">
        <v>22</v>
      </c>
      <c r="BK98" s="218">
        <f>ROUND($I$98*$H$98,2)</f>
        <v>0</v>
      </c>
      <c r="BL98" s="136" t="s">
        <v>132</v>
      </c>
      <c r="BM98" s="136" t="s">
        <v>147</v>
      </c>
    </row>
    <row r="99" spans="2:47" s="140" customFormat="1" ht="27" customHeight="1">
      <c r="B99" s="141"/>
      <c r="D99" s="219" t="s">
        <v>134</v>
      </c>
      <c r="F99" s="220" t="s">
        <v>148</v>
      </c>
      <c r="I99" s="254"/>
      <c r="L99" s="141"/>
      <c r="M99" s="221"/>
      <c r="T99" s="222"/>
      <c r="AT99" s="140" t="s">
        <v>134</v>
      </c>
      <c r="AU99" s="140" t="s">
        <v>82</v>
      </c>
    </row>
    <row r="100" spans="2:65" s="140" customFormat="1" ht="15.75" customHeight="1">
      <c r="B100" s="141"/>
      <c r="C100" s="208" t="s">
        <v>132</v>
      </c>
      <c r="D100" s="208" t="s">
        <v>127</v>
      </c>
      <c r="E100" s="209" t="s">
        <v>149</v>
      </c>
      <c r="F100" s="210" t="s">
        <v>150</v>
      </c>
      <c r="G100" s="211" t="s">
        <v>151</v>
      </c>
      <c r="H100" s="212">
        <v>2775</v>
      </c>
      <c r="I100" s="253"/>
      <c r="J100" s="213">
        <f>ROUND($I$100*$H$100,2)</f>
        <v>0</v>
      </c>
      <c r="K100" s="210" t="s">
        <v>131</v>
      </c>
      <c r="L100" s="141"/>
      <c r="M100" s="214"/>
      <c r="N100" s="215" t="s">
        <v>44</v>
      </c>
      <c r="Q100" s="216">
        <v>0</v>
      </c>
      <c r="R100" s="216">
        <f>$Q$100*$H$100</f>
        <v>0</v>
      </c>
      <c r="S100" s="216">
        <v>0</v>
      </c>
      <c r="T100" s="217">
        <f>$S$100*$H$100</f>
        <v>0</v>
      </c>
      <c r="AR100" s="136" t="s">
        <v>132</v>
      </c>
      <c r="AT100" s="136" t="s">
        <v>127</v>
      </c>
      <c r="AU100" s="136" t="s">
        <v>82</v>
      </c>
      <c r="AY100" s="140" t="s">
        <v>125</v>
      </c>
      <c r="BE100" s="218">
        <f>IF($N$100="základní",$J$100,0)</f>
        <v>0</v>
      </c>
      <c r="BF100" s="218">
        <f>IF($N$100="snížená",$J$100,0)</f>
        <v>0</v>
      </c>
      <c r="BG100" s="218">
        <f>IF($N$100="zákl. přenesená",$J$100,0)</f>
        <v>0</v>
      </c>
      <c r="BH100" s="218">
        <f>IF($N$100="sníž. přenesená",$J$100,0)</f>
        <v>0</v>
      </c>
      <c r="BI100" s="218">
        <f>IF($N$100="nulová",$J$100,0)</f>
        <v>0</v>
      </c>
      <c r="BJ100" s="136" t="s">
        <v>22</v>
      </c>
      <c r="BK100" s="218">
        <f>ROUND($I$100*$H$100,2)</f>
        <v>0</v>
      </c>
      <c r="BL100" s="136" t="s">
        <v>132</v>
      </c>
      <c r="BM100" s="136" t="s">
        <v>152</v>
      </c>
    </row>
    <row r="101" spans="2:47" s="140" customFormat="1" ht="27" customHeight="1">
      <c r="B101" s="141"/>
      <c r="D101" s="219" t="s">
        <v>134</v>
      </c>
      <c r="F101" s="220" t="s">
        <v>153</v>
      </c>
      <c r="I101" s="254"/>
      <c r="L101" s="141"/>
      <c r="M101" s="221"/>
      <c r="T101" s="222"/>
      <c r="AT101" s="140" t="s">
        <v>134</v>
      </c>
      <c r="AU101" s="140" t="s">
        <v>82</v>
      </c>
    </row>
    <row r="102" spans="2:51" s="140" customFormat="1" ht="15.75" customHeight="1">
      <c r="B102" s="223"/>
      <c r="D102" s="224" t="s">
        <v>136</v>
      </c>
      <c r="E102" s="225"/>
      <c r="F102" s="226" t="s">
        <v>154</v>
      </c>
      <c r="H102" s="227">
        <v>18500</v>
      </c>
      <c r="I102" s="254"/>
      <c r="L102" s="223"/>
      <c r="M102" s="228"/>
      <c r="T102" s="229"/>
      <c r="AT102" s="225" t="s">
        <v>136</v>
      </c>
      <c r="AU102" s="225" t="s">
        <v>82</v>
      </c>
      <c r="AV102" s="225" t="s">
        <v>82</v>
      </c>
      <c r="AW102" s="225" t="s">
        <v>99</v>
      </c>
      <c r="AX102" s="225" t="s">
        <v>73</v>
      </c>
      <c r="AY102" s="225" t="s">
        <v>125</v>
      </c>
    </row>
    <row r="103" spans="2:51" s="140" customFormat="1" ht="15.75" customHeight="1">
      <c r="B103" s="223"/>
      <c r="D103" s="224" t="s">
        <v>136</v>
      </c>
      <c r="F103" s="226" t="s">
        <v>155</v>
      </c>
      <c r="H103" s="227">
        <v>2775</v>
      </c>
      <c r="I103" s="254"/>
      <c r="L103" s="223"/>
      <c r="M103" s="228"/>
      <c r="T103" s="229"/>
      <c r="AT103" s="225" t="s">
        <v>136</v>
      </c>
      <c r="AU103" s="225" t="s">
        <v>82</v>
      </c>
      <c r="AV103" s="225" t="s">
        <v>82</v>
      </c>
      <c r="AW103" s="225" t="s">
        <v>73</v>
      </c>
      <c r="AX103" s="225" t="s">
        <v>22</v>
      </c>
      <c r="AY103" s="225" t="s">
        <v>125</v>
      </c>
    </row>
    <row r="104" spans="2:65" s="140" customFormat="1" ht="15.75" customHeight="1">
      <c r="B104" s="141"/>
      <c r="C104" s="208" t="s">
        <v>156</v>
      </c>
      <c r="D104" s="208" t="s">
        <v>127</v>
      </c>
      <c r="E104" s="209" t="s">
        <v>157</v>
      </c>
      <c r="F104" s="210" t="s">
        <v>158</v>
      </c>
      <c r="G104" s="211" t="s">
        <v>151</v>
      </c>
      <c r="H104" s="212">
        <v>19872</v>
      </c>
      <c r="I104" s="253"/>
      <c r="J104" s="213">
        <f>ROUND($I$104*$H$104,2)</f>
        <v>0</v>
      </c>
      <c r="K104" s="210" t="s">
        <v>131</v>
      </c>
      <c r="L104" s="141"/>
      <c r="M104" s="214"/>
      <c r="N104" s="215" t="s">
        <v>44</v>
      </c>
      <c r="Q104" s="216">
        <v>0</v>
      </c>
      <c r="R104" s="216">
        <f>$Q$104*$H$104</f>
        <v>0</v>
      </c>
      <c r="S104" s="216">
        <v>0</v>
      </c>
      <c r="T104" s="217">
        <f>$S$104*$H$104</f>
        <v>0</v>
      </c>
      <c r="AR104" s="136" t="s">
        <v>132</v>
      </c>
      <c r="AT104" s="136" t="s">
        <v>127</v>
      </c>
      <c r="AU104" s="136" t="s">
        <v>82</v>
      </c>
      <c r="AY104" s="140" t="s">
        <v>125</v>
      </c>
      <c r="BE104" s="218">
        <f>IF($N$104="základní",$J$104,0)</f>
        <v>0</v>
      </c>
      <c r="BF104" s="218">
        <f>IF($N$104="snížená",$J$104,0)</f>
        <v>0</v>
      </c>
      <c r="BG104" s="218">
        <f>IF($N$104="zákl. přenesená",$J$104,0)</f>
        <v>0</v>
      </c>
      <c r="BH104" s="218">
        <f>IF($N$104="sníž. přenesená",$J$104,0)</f>
        <v>0</v>
      </c>
      <c r="BI104" s="218">
        <f>IF($N$104="nulová",$J$104,0)</f>
        <v>0</v>
      </c>
      <c r="BJ104" s="136" t="s">
        <v>22</v>
      </c>
      <c r="BK104" s="218">
        <f>ROUND($I$104*$H$104,2)</f>
        <v>0</v>
      </c>
      <c r="BL104" s="136" t="s">
        <v>132</v>
      </c>
      <c r="BM104" s="136" t="s">
        <v>159</v>
      </c>
    </row>
    <row r="105" spans="2:47" s="140" customFormat="1" ht="27" customHeight="1">
      <c r="B105" s="141"/>
      <c r="D105" s="219" t="s">
        <v>134</v>
      </c>
      <c r="F105" s="220" t="s">
        <v>160</v>
      </c>
      <c r="I105" s="254"/>
      <c r="L105" s="141"/>
      <c r="M105" s="221"/>
      <c r="T105" s="222"/>
      <c r="AT105" s="140" t="s">
        <v>134</v>
      </c>
      <c r="AU105" s="140" t="s">
        <v>82</v>
      </c>
    </row>
    <row r="106" spans="2:51" s="140" customFormat="1" ht="15.75" customHeight="1">
      <c r="B106" s="223"/>
      <c r="D106" s="224" t="s">
        <v>136</v>
      </c>
      <c r="E106" s="225"/>
      <c r="F106" s="226" t="s">
        <v>161</v>
      </c>
      <c r="H106" s="227">
        <v>19872</v>
      </c>
      <c r="I106" s="254"/>
      <c r="L106" s="223"/>
      <c r="M106" s="228"/>
      <c r="T106" s="229"/>
      <c r="AT106" s="225" t="s">
        <v>136</v>
      </c>
      <c r="AU106" s="225" t="s">
        <v>82</v>
      </c>
      <c r="AV106" s="225" t="s">
        <v>82</v>
      </c>
      <c r="AW106" s="225" t="s">
        <v>99</v>
      </c>
      <c r="AX106" s="225" t="s">
        <v>73</v>
      </c>
      <c r="AY106" s="225" t="s">
        <v>125</v>
      </c>
    </row>
    <row r="107" spans="2:65" s="140" customFormat="1" ht="15.75" customHeight="1">
      <c r="B107" s="141"/>
      <c r="C107" s="208" t="s">
        <v>162</v>
      </c>
      <c r="D107" s="208" t="s">
        <v>127</v>
      </c>
      <c r="E107" s="209" t="s">
        <v>163</v>
      </c>
      <c r="F107" s="210" t="s">
        <v>164</v>
      </c>
      <c r="G107" s="211" t="s">
        <v>151</v>
      </c>
      <c r="H107" s="212">
        <v>9936</v>
      </c>
      <c r="I107" s="253"/>
      <c r="J107" s="213">
        <f>ROUND($I$107*$H$107,2)</f>
        <v>0</v>
      </c>
      <c r="K107" s="210" t="s">
        <v>131</v>
      </c>
      <c r="L107" s="141"/>
      <c r="M107" s="214"/>
      <c r="N107" s="215" t="s">
        <v>44</v>
      </c>
      <c r="Q107" s="216">
        <v>0</v>
      </c>
      <c r="R107" s="216">
        <f>$Q$107*$H$107</f>
        <v>0</v>
      </c>
      <c r="S107" s="216">
        <v>0</v>
      </c>
      <c r="T107" s="217">
        <f>$S$107*$H$107</f>
        <v>0</v>
      </c>
      <c r="AR107" s="136" t="s">
        <v>132</v>
      </c>
      <c r="AT107" s="136" t="s">
        <v>127</v>
      </c>
      <c r="AU107" s="136" t="s">
        <v>82</v>
      </c>
      <c r="AY107" s="140" t="s">
        <v>125</v>
      </c>
      <c r="BE107" s="218">
        <f>IF($N$107="základní",$J$107,0)</f>
        <v>0</v>
      </c>
      <c r="BF107" s="218">
        <f>IF($N$107="snížená",$J$107,0)</f>
        <v>0</v>
      </c>
      <c r="BG107" s="218">
        <f>IF($N$107="zákl. přenesená",$J$107,0)</f>
        <v>0</v>
      </c>
      <c r="BH107" s="218">
        <f>IF($N$107="sníž. přenesená",$J$107,0)</f>
        <v>0</v>
      </c>
      <c r="BI107" s="218">
        <f>IF($N$107="nulová",$J$107,0)</f>
        <v>0</v>
      </c>
      <c r="BJ107" s="136" t="s">
        <v>22</v>
      </c>
      <c r="BK107" s="218">
        <f>ROUND($I$107*$H$107,2)</f>
        <v>0</v>
      </c>
      <c r="BL107" s="136" t="s">
        <v>132</v>
      </c>
      <c r="BM107" s="136" t="s">
        <v>165</v>
      </c>
    </row>
    <row r="108" spans="2:47" s="140" customFormat="1" ht="27" customHeight="1">
      <c r="B108" s="141"/>
      <c r="D108" s="219" t="s">
        <v>134</v>
      </c>
      <c r="F108" s="220" t="s">
        <v>166</v>
      </c>
      <c r="I108" s="254"/>
      <c r="L108" s="141"/>
      <c r="M108" s="221"/>
      <c r="T108" s="222"/>
      <c r="AT108" s="140" t="s">
        <v>134</v>
      </c>
      <c r="AU108" s="140" t="s">
        <v>82</v>
      </c>
    </row>
    <row r="109" spans="2:51" s="140" customFormat="1" ht="15.75" customHeight="1">
      <c r="B109" s="223"/>
      <c r="D109" s="224" t="s">
        <v>136</v>
      </c>
      <c r="F109" s="226" t="s">
        <v>167</v>
      </c>
      <c r="H109" s="227">
        <v>9936</v>
      </c>
      <c r="I109" s="254"/>
      <c r="L109" s="223"/>
      <c r="M109" s="228"/>
      <c r="T109" s="229"/>
      <c r="AT109" s="225" t="s">
        <v>136</v>
      </c>
      <c r="AU109" s="225" t="s">
        <v>82</v>
      </c>
      <c r="AV109" s="225" t="s">
        <v>82</v>
      </c>
      <c r="AW109" s="225" t="s">
        <v>73</v>
      </c>
      <c r="AX109" s="225" t="s">
        <v>22</v>
      </c>
      <c r="AY109" s="225" t="s">
        <v>125</v>
      </c>
    </row>
    <row r="110" spans="2:65" s="140" customFormat="1" ht="15.75" customHeight="1">
      <c r="B110" s="141"/>
      <c r="C110" s="208" t="s">
        <v>168</v>
      </c>
      <c r="D110" s="208" t="s">
        <v>127</v>
      </c>
      <c r="E110" s="209" t="s">
        <v>169</v>
      </c>
      <c r="F110" s="210" t="s">
        <v>170</v>
      </c>
      <c r="G110" s="211" t="s">
        <v>151</v>
      </c>
      <c r="H110" s="212">
        <v>280</v>
      </c>
      <c r="I110" s="253"/>
      <c r="J110" s="213">
        <f>ROUND($I$110*$H$110,2)</f>
        <v>0</v>
      </c>
      <c r="K110" s="210" t="s">
        <v>131</v>
      </c>
      <c r="L110" s="141"/>
      <c r="M110" s="214"/>
      <c r="N110" s="215" t="s">
        <v>44</v>
      </c>
      <c r="Q110" s="216">
        <v>0</v>
      </c>
      <c r="R110" s="216">
        <f>$Q$110*$H$110</f>
        <v>0</v>
      </c>
      <c r="S110" s="216">
        <v>0</v>
      </c>
      <c r="T110" s="217">
        <f>$S$110*$H$110</f>
        <v>0</v>
      </c>
      <c r="AR110" s="136" t="s">
        <v>132</v>
      </c>
      <c r="AT110" s="136" t="s">
        <v>127</v>
      </c>
      <c r="AU110" s="136" t="s">
        <v>82</v>
      </c>
      <c r="AY110" s="140" t="s">
        <v>125</v>
      </c>
      <c r="BE110" s="218">
        <f>IF($N$110="základní",$J$110,0)</f>
        <v>0</v>
      </c>
      <c r="BF110" s="218">
        <f>IF($N$110="snížená",$J$110,0)</f>
        <v>0</v>
      </c>
      <c r="BG110" s="218">
        <f>IF($N$110="zákl. přenesená",$J$110,0)</f>
        <v>0</v>
      </c>
      <c r="BH110" s="218">
        <f>IF($N$110="sníž. přenesená",$J$110,0)</f>
        <v>0</v>
      </c>
      <c r="BI110" s="218">
        <f>IF($N$110="nulová",$J$110,0)</f>
        <v>0</v>
      </c>
      <c r="BJ110" s="136" t="s">
        <v>22</v>
      </c>
      <c r="BK110" s="218">
        <f>ROUND($I$110*$H$110,2)</f>
        <v>0</v>
      </c>
      <c r="BL110" s="136" t="s">
        <v>132</v>
      </c>
      <c r="BM110" s="136" t="s">
        <v>171</v>
      </c>
    </row>
    <row r="111" spans="2:47" s="140" customFormat="1" ht="27" customHeight="1">
      <c r="B111" s="141"/>
      <c r="D111" s="219" t="s">
        <v>134</v>
      </c>
      <c r="F111" s="220" t="s">
        <v>172</v>
      </c>
      <c r="I111" s="254"/>
      <c r="L111" s="141"/>
      <c r="M111" s="221"/>
      <c r="T111" s="222"/>
      <c r="AT111" s="140" t="s">
        <v>134</v>
      </c>
      <c r="AU111" s="140" t="s">
        <v>82</v>
      </c>
    </row>
    <row r="112" spans="2:51" s="140" customFormat="1" ht="15.75" customHeight="1">
      <c r="B112" s="223"/>
      <c r="D112" s="224" t="s">
        <v>136</v>
      </c>
      <c r="E112" s="225"/>
      <c r="F112" s="226" t="s">
        <v>173</v>
      </c>
      <c r="H112" s="227">
        <v>280</v>
      </c>
      <c r="I112" s="254"/>
      <c r="L112" s="223"/>
      <c r="M112" s="228"/>
      <c r="T112" s="229"/>
      <c r="AT112" s="225" t="s">
        <v>136</v>
      </c>
      <c r="AU112" s="225" t="s">
        <v>82</v>
      </c>
      <c r="AV112" s="225" t="s">
        <v>82</v>
      </c>
      <c r="AW112" s="225" t="s">
        <v>99</v>
      </c>
      <c r="AX112" s="225" t="s">
        <v>73</v>
      </c>
      <c r="AY112" s="225" t="s">
        <v>125</v>
      </c>
    </row>
    <row r="113" spans="2:65" s="140" customFormat="1" ht="15.75" customHeight="1">
      <c r="B113" s="141"/>
      <c r="C113" s="208" t="s">
        <v>174</v>
      </c>
      <c r="D113" s="208" t="s">
        <v>127</v>
      </c>
      <c r="E113" s="209" t="s">
        <v>175</v>
      </c>
      <c r="F113" s="210" t="s">
        <v>176</v>
      </c>
      <c r="G113" s="211" t="s">
        <v>151</v>
      </c>
      <c r="H113" s="212">
        <v>300</v>
      </c>
      <c r="I113" s="253"/>
      <c r="J113" s="213">
        <f>ROUND($I$113*$H$113,2)</f>
        <v>0</v>
      </c>
      <c r="K113" s="210" t="s">
        <v>131</v>
      </c>
      <c r="L113" s="141"/>
      <c r="M113" s="214"/>
      <c r="N113" s="215" t="s">
        <v>44</v>
      </c>
      <c r="Q113" s="216">
        <v>0</v>
      </c>
      <c r="R113" s="216">
        <f>$Q$113*$H$113</f>
        <v>0</v>
      </c>
      <c r="S113" s="216">
        <v>0</v>
      </c>
      <c r="T113" s="217">
        <f>$S$113*$H$113</f>
        <v>0</v>
      </c>
      <c r="AR113" s="136" t="s">
        <v>132</v>
      </c>
      <c r="AT113" s="136" t="s">
        <v>127</v>
      </c>
      <c r="AU113" s="136" t="s">
        <v>82</v>
      </c>
      <c r="AY113" s="140" t="s">
        <v>125</v>
      </c>
      <c r="BE113" s="218">
        <f>IF($N$113="základní",$J$113,0)</f>
        <v>0</v>
      </c>
      <c r="BF113" s="218">
        <f>IF($N$113="snížená",$J$113,0)</f>
        <v>0</v>
      </c>
      <c r="BG113" s="218">
        <f>IF($N$113="zákl. přenesená",$J$113,0)</f>
        <v>0</v>
      </c>
      <c r="BH113" s="218">
        <f>IF($N$113="sníž. přenesená",$J$113,0)</f>
        <v>0</v>
      </c>
      <c r="BI113" s="218">
        <f>IF($N$113="nulová",$J$113,0)</f>
        <v>0</v>
      </c>
      <c r="BJ113" s="136" t="s">
        <v>22</v>
      </c>
      <c r="BK113" s="218">
        <f>ROUND($I$113*$H$113,2)</f>
        <v>0</v>
      </c>
      <c r="BL113" s="136" t="s">
        <v>132</v>
      </c>
      <c r="BM113" s="136" t="s">
        <v>177</v>
      </c>
    </row>
    <row r="114" spans="2:47" s="140" customFormat="1" ht="16.5" customHeight="1">
      <c r="B114" s="141"/>
      <c r="D114" s="219" t="s">
        <v>134</v>
      </c>
      <c r="F114" s="220" t="s">
        <v>178</v>
      </c>
      <c r="I114" s="254"/>
      <c r="L114" s="141"/>
      <c r="M114" s="221"/>
      <c r="T114" s="222"/>
      <c r="AT114" s="140" t="s">
        <v>134</v>
      </c>
      <c r="AU114" s="140" t="s">
        <v>82</v>
      </c>
    </row>
    <row r="115" spans="2:51" s="140" customFormat="1" ht="15.75" customHeight="1">
      <c r="B115" s="223"/>
      <c r="D115" s="224" t="s">
        <v>136</v>
      </c>
      <c r="E115" s="225"/>
      <c r="F115" s="226" t="s">
        <v>179</v>
      </c>
      <c r="H115" s="227">
        <v>300</v>
      </c>
      <c r="I115" s="254"/>
      <c r="L115" s="223"/>
      <c r="M115" s="228"/>
      <c r="T115" s="229"/>
      <c r="AT115" s="225" t="s">
        <v>136</v>
      </c>
      <c r="AU115" s="225" t="s">
        <v>82</v>
      </c>
      <c r="AV115" s="225" t="s">
        <v>82</v>
      </c>
      <c r="AW115" s="225" t="s">
        <v>99</v>
      </c>
      <c r="AX115" s="225" t="s">
        <v>73</v>
      </c>
      <c r="AY115" s="225" t="s">
        <v>125</v>
      </c>
    </row>
    <row r="116" spans="2:65" s="140" customFormat="1" ht="15.75" customHeight="1">
      <c r="B116" s="141"/>
      <c r="C116" s="208" t="s">
        <v>180</v>
      </c>
      <c r="D116" s="208" t="s">
        <v>127</v>
      </c>
      <c r="E116" s="209" t="s">
        <v>181</v>
      </c>
      <c r="F116" s="210" t="s">
        <v>182</v>
      </c>
      <c r="G116" s="211" t="s">
        <v>151</v>
      </c>
      <c r="H116" s="212">
        <v>150</v>
      </c>
      <c r="I116" s="253"/>
      <c r="J116" s="213">
        <f>ROUND($I$116*$H$116,2)</f>
        <v>0</v>
      </c>
      <c r="K116" s="210" t="s">
        <v>131</v>
      </c>
      <c r="L116" s="141"/>
      <c r="M116" s="214"/>
      <c r="N116" s="215" t="s">
        <v>44</v>
      </c>
      <c r="Q116" s="216">
        <v>0</v>
      </c>
      <c r="R116" s="216">
        <f>$Q$116*$H$116</f>
        <v>0</v>
      </c>
      <c r="S116" s="216">
        <v>0</v>
      </c>
      <c r="T116" s="217">
        <f>$S$116*$H$116</f>
        <v>0</v>
      </c>
      <c r="AR116" s="136" t="s">
        <v>132</v>
      </c>
      <c r="AT116" s="136" t="s">
        <v>127</v>
      </c>
      <c r="AU116" s="136" t="s">
        <v>82</v>
      </c>
      <c r="AY116" s="140" t="s">
        <v>125</v>
      </c>
      <c r="BE116" s="218">
        <f>IF($N$116="základní",$J$116,0)</f>
        <v>0</v>
      </c>
      <c r="BF116" s="218">
        <f>IF($N$116="snížená",$J$116,0)</f>
        <v>0</v>
      </c>
      <c r="BG116" s="218">
        <f>IF($N$116="zákl. přenesená",$J$116,0)</f>
        <v>0</v>
      </c>
      <c r="BH116" s="218">
        <f>IF($N$116="sníž. přenesená",$J$116,0)</f>
        <v>0</v>
      </c>
      <c r="BI116" s="218">
        <f>IF($N$116="nulová",$J$116,0)</f>
        <v>0</v>
      </c>
      <c r="BJ116" s="136" t="s">
        <v>22</v>
      </c>
      <c r="BK116" s="218">
        <f>ROUND($I$116*$H$116,2)</f>
        <v>0</v>
      </c>
      <c r="BL116" s="136" t="s">
        <v>132</v>
      </c>
      <c r="BM116" s="136" t="s">
        <v>183</v>
      </c>
    </row>
    <row r="117" spans="2:47" s="140" customFormat="1" ht="27" customHeight="1">
      <c r="B117" s="141"/>
      <c r="D117" s="219" t="s">
        <v>134</v>
      </c>
      <c r="F117" s="220" t="s">
        <v>184</v>
      </c>
      <c r="I117" s="254"/>
      <c r="L117" s="141"/>
      <c r="M117" s="221"/>
      <c r="T117" s="222"/>
      <c r="AT117" s="140" t="s">
        <v>134</v>
      </c>
      <c r="AU117" s="140" t="s">
        <v>82</v>
      </c>
    </row>
    <row r="118" spans="2:51" s="140" customFormat="1" ht="15.75" customHeight="1">
      <c r="B118" s="223"/>
      <c r="D118" s="224" t="s">
        <v>136</v>
      </c>
      <c r="F118" s="226" t="s">
        <v>185</v>
      </c>
      <c r="H118" s="227">
        <v>150</v>
      </c>
      <c r="I118" s="254"/>
      <c r="L118" s="223"/>
      <c r="M118" s="228"/>
      <c r="T118" s="229"/>
      <c r="AT118" s="225" t="s">
        <v>136</v>
      </c>
      <c r="AU118" s="225" t="s">
        <v>82</v>
      </c>
      <c r="AV118" s="225" t="s">
        <v>82</v>
      </c>
      <c r="AW118" s="225" t="s">
        <v>73</v>
      </c>
      <c r="AX118" s="225" t="s">
        <v>22</v>
      </c>
      <c r="AY118" s="225" t="s">
        <v>125</v>
      </c>
    </row>
    <row r="119" spans="2:65" s="140" customFormat="1" ht="15.75" customHeight="1">
      <c r="B119" s="141"/>
      <c r="C119" s="208" t="s">
        <v>27</v>
      </c>
      <c r="D119" s="208" t="s">
        <v>127</v>
      </c>
      <c r="E119" s="209" t="s">
        <v>186</v>
      </c>
      <c r="F119" s="210" t="s">
        <v>187</v>
      </c>
      <c r="G119" s="211" t="s">
        <v>151</v>
      </c>
      <c r="H119" s="212">
        <v>23.25</v>
      </c>
      <c r="I119" s="253"/>
      <c r="J119" s="213">
        <f>ROUND($I$119*$H$119,2)</f>
        <v>0</v>
      </c>
      <c r="K119" s="210" t="s">
        <v>131</v>
      </c>
      <c r="L119" s="141"/>
      <c r="M119" s="214"/>
      <c r="N119" s="215" t="s">
        <v>44</v>
      </c>
      <c r="Q119" s="216">
        <v>0</v>
      </c>
      <c r="R119" s="216">
        <f>$Q$119*$H$119</f>
        <v>0</v>
      </c>
      <c r="S119" s="216">
        <v>0</v>
      </c>
      <c r="T119" s="217">
        <f>$S$119*$H$119</f>
        <v>0</v>
      </c>
      <c r="AR119" s="136" t="s">
        <v>132</v>
      </c>
      <c r="AT119" s="136" t="s">
        <v>127</v>
      </c>
      <c r="AU119" s="136" t="s">
        <v>82</v>
      </c>
      <c r="AY119" s="140" t="s">
        <v>125</v>
      </c>
      <c r="BE119" s="218">
        <f>IF($N$119="základní",$J$119,0)</f>
        <v>0</v>
      </c>
      <c r="BF119" s="218">
        <f>IF($N$119="snížená",$J$119,0)</f>
        <v>0</v>
      </c>
      <c r="BG119" s="218">
        <f>IF($N$119="zákl. přenesená",$J$119,0)</f>
        <v>0</v>
      </c>
      <c r="BH119" s="218">
        <f>IF($N$119="sníž. přenesená",$J$119,0)</f>
        <v>0</v>
      </c>
      <c r="BI119" s="218">
        <f>IF($N$119="nulová",$J$119,0)</f>
        <v>0</v>
      </c>
      <c r="BJ119" s="136" t="s">
        <v>22</v>
      </c>
      <c r="BK119" s="218">
        <f>ROUND($I$119*$H$119,2)</f>
        <v>0</v>
      </c>
      <c r="BL119" s="136" t="s">
        <v>132</v>
      </c>
      <c r="BM119" s="136" t="s">
        <v>188</v>
      </c>
    </row>
    <row r="120" spans="2:47" s="140" customFormat="1" ht="27" customHeight="1">
      <c r="B120" s="141"/>
      <c r="D120" s="219" t="s">
        <v>134</v>
      </c>
      <c r="F120" s="220" t="s">
        <v>189</v>
      </c>
      <c r="I120" s="254"/>
      <c r="L120" s="141"/>
      <c r="M120" s="221"/>
      <c r="T120" s="222"/>
      <c r="AT120" s="140" t="s">
        <v>134</v>
      </c>
      <c r="AU120" s="140" t="s">
        <v>82</v>
      </c>
    </row>
    <row r="121" spans="2:51" s="140" customFormat="1" ht="15.75" customHeight="1">
      <c r="B121" s="223"/>
      <c r="D121" s="224" t="s">
        <v>136</v>
      </c>
      <c r="E121" s="225"/>
      <c r="F121" s="226" t="s">
        <v>190</v>
      </c>
      <c r="H121" s="227">
        <v>23.25</v>
      </c>
      <c r="I121" s="254"/>
      <c r="L121" s="223"/>
      <c r="M121" s="228"/>
      <c r="T121" s="229"/>
      <c r="AT121" s="225" t="s">
        <v>136</v>
      </c>
      <c r="AU121" s="225" t="s">
        <v>82</v>
      </c>
      <c r="AV121" s="225" t="s">
        <v>82</v>
      </c>
      <c r="AW121" s="225" t="s">
        <v>99</v>
      </c>
      <c r="AX121" s="225" t="s">
        <v>73</v>
      </c>
      <c r="AY121" s="225" t="s">
        <v>125</v>
      </c>
    </row>
    <row r="122" spans="2:65" s="140" customFormat="1" ht="15.75" customHeight="1">
      <c r="B122" s="141"/>
      <c r="C122" s="208" t="s">
        <v>191</v>
      </c>
      <c r="D122" s="208" t="s">
        <v>127</v>
      </c>
      <c r="E122" s="209" t="s">
        <v>192</v>
      </c>
      <c r="F122" s="210" t="s">
        <v>193</v>
      </c>
      <c r="G122" s="211" t="s">
        <v>151</v>
      </c>
      <c r="H122" s="212">
        <v>11.625</v>
      </c>
      <c r="I122" s="253"/>
      <c r="J122" s="213">
        <f>ROUND($I$122*$H$122,2)</f>
        <v>0</v>
      </c>
      <c r="K122" s="210" t="s">
        <v>131</v>
      </c>
      <c r="L122" s="141"/>
      <c r="M122" s="214"/>
      <c r="N122" s="215" t="s">
        <v>44</v>
      </c>
      <c r="Q122" s="216">
        <v>0</v>
      </c>
      <c r="R122" s="216">
        <f>$Q$122*$H$122</f>
        <v>0</v>
      </c>
      <c r="S122" s="216">
        <v>0</v>
      </c>
      <c r="T122" s="217">
        <f>$S$122*$H$122</f>
        <v>0</v>
      </c>
      <c r="AR122" s="136" t="s">
        <v>132</v>
      </c>
      <c r="AT122" s="136" t="s">
        <v>127</v>
      </c>
      <c r="AU122" s="136" t="s">
        <v>82</v>
      </c>
      <c r="AY122" s="140" t="s">
        <v>125</v>
      </c>
      <c r="BE122" s="218">
        <f>IF($N$122="základní",$J$122,0)</f>
        <v>0</v>
      </c>
      <c r="BF122" s="218">
        <f>IF($N$122="snížená",$J$122,0)</f>
        <v>0</v>
      </c>
      <c r="BG122" s="218">
        <f>IF($N$122="zákl. přenesená",$J$122,0)</f>
        <v>0</v>
      </c>
      <c r="BH122" s="218">
        <f>IF($N$122="sníž. přenesená",$J$122,0)</f>
        <v>0</v>
      </c>
      <c r="BI122" s="218">
        <f>IF($N$122="nulová",$J$122,0)</f>
        <v>0</v>
      </c>
      <c r="BJ122" s="136" t="s">
        <v>22</v>
      </c>
      <c r="BK122" s="218">
        <f>ROUND($I$122*$H$122,2)</f>
        <v>0</v>
      </c>
      <c r="BL122" s="136" t="s">
        <v>132</v>
      </c>
      <c r="BM122" s="136" t="s">
        <v>194</v>
      </c>
    </row>
    <row r="123" spans="2:47" s="140" customFormat="1" ht="27" customHeight="1">
      <c r="B123" s="141"/>
      <c r="D123" s="219" t="s">
        <v>134</v>
      </c>
      <c r="F123" s="220" t="s">
        <v>195</v>
      </c>
      <c r="I123" s="254"/>
      <c r="L123" s="141"/>
      <c r="M123" s="221"/>
      <c r="T123" s="222"/>
      <c r="AT123" s="140" t="s">
        <v>134</v>
      </c>
      <c r="AU123" s="140" t="s">
        <v>82</v>
      </c>
    </row>
    <row r="124" spans="2:51" s="140" customFormat="1" ht="15.75" customHeight="1">
      <c r="B124" s="223"/>
      <c r="D124" s="224" t="s">
        <v>136</v>
      </c>
      <c r="F124" s="226" t="s">
        <v>196</v>
      </c>
      <c r="H124" s="227">
        <v>11.625</v>
      </c>
      <c r="I124" s="254"/>
      <c r="L124" s="223"/>
      <c r="M124" s="228"/>
      <c r="T124" s="229"/>
      <c r="AT124" s="225" t="s">
        <v>136</v>
      </c>
      <c r="AU124" s="225" t="s">
        <v>82</v>
      </c>
      <c r="AV124" s="225" t="s">
        <v>82</v>
      </c>
      <c r="AW124" s="225" t="s">
        <v>73</v>
      </c>
      <c r="AX124" s="225" t="s">
        <v>22</v>
      </c>
      <c r="AY124" s="225" t="s">
        <v>125</v>
      </c>
    </row>
    <row r="125" spans="2:65" s="140" customFormat="1" ht="15.75" customHeight="1">
      <c r="B125" s="141"/>
      <c r="C125" s="208" t="s">
        <v>197</v>
      </c>
      <c r="D125" s="208" t="s">
        <v>127</v>
      </c>
      <c r="E125" s="209" t="s">
        <v>198</v>
      </c>
      <c r="F125" s="210" t="s">
        <v>199</v>
      </c>
      <c r="G125" s="211" t="s">
        <v>200</v>
      </c>
      <c r="H125" s="212">
        <v>710</v>
      </c>
      <c r="I125" s="253"/>
      <c r="J125" s="213">
        <f>ROUND($I$125*$H$125,2)</f>
        <v>0</v>
      </c>
      <c r="K125" s="210" t="s">
        <v>131</v>
      </c>
      <c r="L125" s="141"/>
      <c r="M125" s="214"/>
      <c r="N125" s="215" t="s">
        <v>44</v>
      </c>
      <c r="Q125" s="216">
        <v>0</v>
      </c>
      <c r="R125" s="216">
        <f>$Q$125*$H$125</f>
        <v>0</v>
      </c>
      <c r="S125" s="216">
        <v>0</v>
      </c>
      <c r="T125" s="217">
        <f>$S$125*$H$125</f>
        <v>0</v>
      </c>
      <c r="AR125" s="136" t="s">
        <v>132</v>
      </c>
      <c r="AT125" s="136" t="s">
        <v>127</v>
      </c>
      <c r="AU125" s="136" t="s">
        <v>82</v>
      </c>
      <c r="AY125" s="140" t="s">
        <v>125</v>
      </c>
      <c r="BE125" s="218">
        <f>IF($N$125="základní",$J$125,0)</f>
        <v>0</v>
      </c>
      <c r="BF125" s="218">
        <f>IF($N$125="snížená",$J$125,0)</f>
        <v>0</v>
      </c>
      <c r="BG125" s="218">
        <f>IF($N$125="zákl. přenesená",$J$125,0)</f>
        <v>0</v>
      </c>
      <c r="BH125" s="218">
        <f>IF($N$125="sníž. přenesená",$J$125,0)</f>
        <v>0</v>
      </c>
      <c r="BI125" s="218">
        <f>IF($N$125="nulová",$J$125,0)</f>
        <v>0</v>
      </c>
      <c r="BJ125" s="136" t="s">
        <v>22</v>
      </c>
      <c r="BK125" s="218">
        <f>ROUND($I$125*$H$125,2)</f>
        <v>0</v>
      </c>
      <c r="BL125" s="136" t="s">
        <v>132</v>
      </c>
      <c r="BM125" s="136" t="s">
        <v>201</v>
      </c>
    </row>
    <row r="126" spans="2:47" s="140" customFormat="1" ht="27" customHeight="1">
      <c r="B126" s="141"/>
      <c r="D126" s="219" t="s">
        <v>134</v>
      </c>
      <c r="F126" s="220" t="s">
        <v>202</v>
      </c>
      <c r="I126" s="254"/>
      <c r="L126" s="141"/>
      <c r="M126" s="221"/>
      <c r="T126" s="222"/>
      <c r="AT126" s="140" t="s">
        <v>134</v>
      </c>
      <c r="AU126" s="140" t="s">
        <v>82</v>
      </c>
    </row>
    <row r="127" spans="2:51" s="140" customFormat="1" ht="15.75" customHeight="1">
      <c r="B127" s="223"/>
      <c r="D127" s="224" t="s">
        <v>136</v>
      </c>
      <c r="E127" s="225"/>
      <c r="F127" s="226" t="s">
        <v>203</v>
      </c>
      <c r="H127" s="227">
        <v>710</v>
      </c>
      <c r="I127" s="254"/>
      <c r="L127" s="223"/>
      <c r="M127" s="228"/>
      <c r="T127" s="229"/>
      <c r="AT127" s="225" t="s">
        <v>136</v>
      </c>
      <c r="AU127" s="225" t="s">
        <v>82</v>
      </c>
      <c r="AV127" s="225" t="s">
        <v>82</v>
      </c>
      <c r="AW127" s="225" t="s">
        <v>99</v>
      </c>
      <c r="AX127" s="225" t="s">
        <v>73</v>
      </c>
      <c r="AY127" s="225" t="s">
        <v>125</v>
      </c>
    </row>
    <row r="128" spans="2:65" s="140" customFormat="1" ht="15.75" customHeight="1">
      <c r="B128" s="141"/>
      <c r="C128" s="208" t="s">
        <v>204</v>
      </c>
      <c r="D128" s="208" t="s">
        <v>127</v>
      </c>
      <c r="E128" s="209" t="s">
        <v>205</v>
      </c>
      <c r="F128" s="210" t="s">
        <v>206</v>
      </c>
      <c r="G128" s="211" t="s">
        <v>200</v>
      </c>
      <c r="H128" s="212">
        <v>500</v>
      </c>
      <c r="I128" s="253"/>
      <c r="J128" s="213">
        <f>ROUND($I$128*$H$128,2)</f>
        <v>0</v>
      </c>
      <c r="K128" s="210" t="s">
        <v>131</v>
      </c>
      <c r="L128" s="141"/>
      <c r="M128" s="214"/>
      <c r="N128" s="215" t="s">
        <v>44</v>
      </c>
      <c r="Q128" s="216">
        <v>0</v>
      </c>
      <c r="R128" s="216">
        <f>$Q$128*$H$128</f>
        <v>0</v>
      </c>
      <c r="S128" s="216">
        <v>0</v>
      </c>
      <c r="T128" s="217">
        <f>$S$128*$H$128</f>
        <v>0</v>
      </c>
      <c r="AR128" s="136" t="s">
        <v>132</v>
      </c>
      <c r="AT128" s="136" t="s">
        <v>127</v>
      </c>
      <c r="AU128" s="136" t="s">
        <v>82</v>
      </c>
      <c r="AY128" s="140" t="s">
        <v>125</v>
      </c>
      <c r="BE128" s="218">
        <f>IF($N$128="základní",$J$128,0)</f>
        <v>0</v>
      </c>
      <c r="BF128" s="218">
        <f>IF($N$128="snížená",$J$128,0)</f>
        <v>0</v>
      </c>
      <c r="BG128" s="218">
        <f>IF($N$128="zákl. přenesená",$J$128,0)</f>
        <v>0</v>
      </c>
      <c r="BH128" s="218">
        <f>IF($N$128="sníž. přenesená",$J$128,0)</f>
        <v>0</v>
      </c>
      <c r="BI128" s="218">
        <f>IF($N$128="nulová",$J$128,0)</f>
        <v>0</v>
      </c>
      <c r="BJ128" s="136" t="s">
        <v>22</v>
      </c>
      <c r="BK128" s="218">
        <f>ROUND($I$128*$H$128,2)</f>
        <v>0</v>
      </c>
      <c r="BL128" s="136" t="s">
        <v>132</v>
      </c>
      <c r="BM128" s="136" t="s">
        <v>207</v>
      </c>
    </row>
    <row r="129" spans="2:47" s="140" customFormat="1" ht="27" customHeight="1">
      <c r="B129" s="141"/>
      <c r="D129" s="219" t="s">
        <v>134</v>
      </c>
      <c r="F129" s="220" t="s">
        <v>208</v>
      </c>
      <c r="I129" s="254"/>
      <c r="L129" s="141"/>
      <c r="M129" s="221"/>
      <c r="T129" s="222"/>
      <c r="AT129" s="140" t="s">
        <v>134</v>
      </c>
      <c r="AU129" s="140" t="s">
        <v>82</v>
      </c>
    </row>
    <row r="130" spans="2:51" s="140" customFormat="1" ht="15.75" customHeight="1">
      <c r="B130" s="223"/>
      <c r="D130" s="224" t="s">
        <v>136</v>
      </c>
      <c r="E130" s="225"/>
      <c r="F130" s="226" t="s">
        <v>209</v>
      </c>
      <c r="H130" s="227">
        <v>500</v>
      </c>
      <c r="I130" s="254"/>
      <c r="L130" s="223"/>
      <c r="M130" s="228"/>
      <c r="T130" s="229"/>
      <c r="AT130" s="225" t="s">
        <v>136</v>
      </c>
      <c r="AU130" s="225" t="s">
        <v>82</v>
      </c>
      <c r="AV130" s="225" t="s">
        <v>82</v>
      </c>
      <c r="AW130" s="225" t="s">
        <v>99</v>
      </c>
      <c r="AX130" s="225" t="s">
        <v>73</v>
      </c>
      <c r="AY130" s="225" t="s">
        <v>125</v>
      </c>
    </row>
    <row r="131" spans="2:65" s="140" customFormat="1" ht="15.75" customHeight="1">
      <c r="B131" s="141"/>
      <c r="C131" s="208" t="s">
        <v>210</v>
      </c>
      <c r="D131" s="208" t="s">
        <v>127</v>
      </c>
      <c r="E131" s="209" t="s">
        <v>211</v>
      </c>
      <c r="F131" s="210" t="s">
        <v>212</v>
      </c>
      <c r="G131" s="211" t="s">
        <v>151</v>
      </c>
      <c r="H131" s="212">
        <v>21899.5</v>
      </c>
      <c r="I131" s="253"/>
      <c r="J131" s="213">
        <f>ROUND($I$131*$H$131,2)</f>
        <v>0</v>
      </c>
      <c r="K131" s="210" t="s">
        <v>131</v>
      </c>
      <c r="L131" s="141"/>
      <c r="M131" s="214"/>
      <c r="N131" s="215" t="s">
        <v>44</v>
      </c>
      <c r="Q131" s="216">
        <v>0</v>
      </c>
      <c r="R131" s="216">
        <f>$Q$131*$H$131</f>
        <v>0</v>
      </c>
      <c r="S131" s="216">
        <v>0</v>
      </c>
      <c r="T131" s="217">
        <f>$S$131*$H$131</f>
        <v>0</v>
      </c>
      <c r="AR131" s="136" t="s">
        <v>132</v>
      </c>
      <c r="AT131" s="136" t="s">
        <v>127</v>
      </c>
      <c r="AU131" s="136" t="s">
        <v>82</v>
      </c>
      <c r="AY131" s="140" t="s">
        <v>125</v>
      </c>
      <c r="BE131" s="218">
        <f>IF($N$131="základní",$J$131,0)</f>
        <v>0</v>
      </c>
      <c r="BF131" s="218">
        <f>IF($N$131="snížená",$J$131,0)</f>
        <v>0</v>
      </c>
      <c r="BG131" s="218">
        <f>IF($N$131="zákl. přenesená",$J$131,0)</f>
        <v>0</v>
      </c>
      <c r="BH131" s="218">
        <f>IF($N$131="sníž. přenesená",$J$131,0)</f>
        <v>0</v>
      </c>
      <c r="BI131" s="218">
        <f>IF($N$131="nulová",$J$131,0)</f>
        <v>0</v>
      </c>
      <c r="BJ131" s="136" t="s">
        <v>22</v>
      </c>
      <c r="BK131" s="218">
        <f>ROUND($I$131*$H$131,2)</f>
        <v>0</v>
      </c>
      <c r="BL131" s="136" t="s">
        <v>132</v>
      </c>
      <c r="BM131" s="136" t="s">
        <v>213</v>
      </c>
    </row>
    <row r="132" spans="2:47" s="140" customFormat="1" ht="27" customHeight="1">
      <c r="B132" s="141"/>
      <c r="D132" s="219" t="s">
        <v>134</v>
      </c>
      <c r="F132" s="220" t="s">
        <v>214</v>
      </c>
      <c r="I132" s="254"/>
      <c r="L132" s="141"/>
      <c r="M132" s="221"/>
      <c r="T132" s="222"/>
      <c r="AT132" s="140" t="s">
        <v>134</v>
      </c>
      <c r="AU132" s="140" t="s">
        <v>82</v>
      </c>
    </row>
    <row r="133" spans="2:51" s="140" customFormat="1" ht="15.75" customHeight="1">
      <c r="B133" s="223"/>
      <c r="D133" s="224" t="s">
        <v>136</v>
      </c>
      <c r="E133" s="225"/>
      <c r="F133" s="226" t="s">
        <v>215</v>
      </c>
      <c r="H133" s="227">
        <v>21899.5</v>
      </c>
      <c r="I133" s="254"/>
      <c r="L133" s="223"/>
      <c r="M133" s="228"/>
      <c r="T133" s="229"/>
      <c r="AT133" s="225" t="s">
        <v>136</v>
      </c>
      <c r="AU133" s="225" t="s">
        <v>82</v>
      </c>
      <c r="AV133" s="225" t="s">
        <v>82</v>
      </c>
      <c r="AW133" s="225" t="s">
        <v>99</v>
      </c>
      <c r="AX133" s="225" t="s">
        <v>22</v>
      </c>
      <c r="AY133" s="225" t="s">
        <v>125</v>
      </c>
    </row>
    <row r="134" spans="2:65" s="140" customFormat="1" ht="15.75" customHeight="1">
      <c r="B134" s="141"/>
      <c r="C134" s="208" t="s">
        <v>9</v>
      </c>
      <c r="D134" s="208" t="s">
        <v>127</v>
      </c>
      <c r="E134" s="209" t="s">
        <v>216</v>
      </c>
      <c r="F134" s="210" t="s">
        <v>217</v>
      </c>
      <c r="G134" s="211" t="s">
        <v>151</v>
      </c>
      <c r="H134" s="212">
        <v>7070</v>
      </c>
      <c r="I134" s="253"/>
      <c r="J134" s="213">
        <f>ROUND($I$134*$H$134,2)</f>
        <v>0</v>
      </c>
      <c r="K134" s="210" t="s">
        <v>131</v>
      </c>
      <c r="L134" s="141"/>
      <c r="M134" s="214"/>
      <c r="N134" s="215" t="s">
        <v>44</v>
      </c>
      <c r="Q134" s="216">
        <v>0</v>
      </c>
      <c r="R134" s="216">
        <f>$Q$134*$H$134</f>
        <v>0</v>
      </c>
      <c r="S134" s="216">
        <v>0</v>
      </c>
      <c r="T134" s="217">
        <f>$S$134*$H$134</f>
        <v>0</v>
      </c>
      <c r="AR134" s="136" t="s">
        <v>132</v>
      </c>
      <c r="AT134" s="136" t="s">
        <v>127</v>
      </c>
      <c r="AU134" s="136" t="s">
        <v>82</v>
      </c>
      <c r="AY134" s="140" t="s">
        <v>125</v>
      </c>
      <c r="BE134" s="218">
        <f>IF($N$134="základní",$J$134,0)</f>
        <v>0</v>
      </c>
      <c r="BF134" s="218">
        <f>IF($N$134="snížená",$J$134,0)</f>
        <v>0</v>
      </c>
      <c r="BG134" s="218">
        <f>IF($N$134="zákl. přenesená",$J$134,0)</f>
        <v>0</v>
      </c>
      <c r="BH134" s="218">
        <f>IF($N$134="sníž. přenesená",$J$134,0)</f>
        <v>0</v>
      </c>
      <c r="BI134" s="218">
        <f>IF($N$134="nulová",$J$134,0)</f>
        <v>0</v>
      </c>
      <c r="BJ134" s="136" t="s">
        <v>22</v>
      </c>
      <c r="BK134" s="218">
        <f>ROUND($I$134*$H$134,2)</f>
        <v>0</v>
      </c>
      <c r="BL134" s="136" t="s">
        <v>132</v>
      </c>
      <c r="BM134" s="136" t="s">
        <v>218</v>
      </c>
    </row>
    <row r="135" spans="2:47" s="140" customFormat="1" ht="27" customHeight="1">
      <c r="B135" s="141"/>
      <c r="D135" s="219" t="s">
        <v>134</v>
      </c>
      <c r="F135" s="220" t="s">
        <v>219</v>
      </c>
      <c r="I135" s="254"/>
      <c r="L135" s="141"/>
      <c r="M135" s="221"/>
      <c r="T135" s="222"/>
      <c r="AT135" s="140" t="s">
        <v>134</v>
      </c>
      <c r="AU135" s="140" t="s">
        <v>82</v>
      </c>
    </row>
    <row r="136" spans="2:51" s="140" customFormat="1" ht="15.75" customHeight="1">
      <c r="B136" s="223"/>
      <c r="D136" s="224" t="s">
        <v>136</v>
      </c>
      <c r="E136" s="225"/>
      <c r="F136" s="226" t="s">
        <v>220</v>
      </c>
      <c r="H136" s="227">
        <v>7070</v>
      </c>
      <c r="I136" s="254"/>
      <c r="L136" s="223"/>
      <c r="M136" s="228"/>
      <c r="T136" s="229"/>
      <c r="AT136" s="225" t="s">
        <v>136</v>
      </c>
      <c r="AU136" s="225" t="s">
        <v>82</v>
      </c>
      <c r="AV136" s="225" t="s">
        <v>82</v>
      </c>
      <c r="AW136" s="225" t="s">
        <v>99</v>
      </c>
      <c r="AX136" s="225" t="s">
        <v>22</v>
      </c>
      <c r="AY136" s="225" t="s">
        <v>125</v>
      </c>
    </row>
    <row r="137" spans="2:65" s="140" customFormat="1" ht="15.75" customHeight="1">
      <c r="B137" s="141"/>
      <c r="C137" s="208" t="s">
        <v>221</v>
      </c>
      <c r="D137" s="208" t="s">
        <v>127</v>
      </c>
      <c r="E137" s="209" t="s">
        <v>222</v>
      </c>
      <c r="F137" s="210" t="s">
        <v>223</v>
      </c>
      <c r="G137" s="211" t="s">
        <v>151</v>
      </c>
      <c r="H137" s="212">
        <v>35350</v>
      </c>
      <c r="I137" s="253"/>
      <c r="J137" s="213">
        <f>ROUND($I$137*$H$137,2)</f>
        <v>0</v>
      </c>
      <c r="K137" s="210" t="s">
        <v>131</v>
      </c>
      <c r="L137" s="141"/>
      <c r="M137" s="214"/>
      <c r="N137" s="215" t="s">
        <v>44</v>
      </c>
      <c r="Q137" s="216">
        <v>0</v>
      </c>
      <c r="R137" s="216">
        <f>$Q$137*$H$137</f>
        <v>0</v>
      </c>
      <c r="S137" s="216">
        <v>0</v>
      </c>
      <c r="T137" s="217">
        <f>$S$137*$H$137</f>
        <v>0</v>
      </c>
      <c r="AR137" s="136" t="s">
        <v>132</v>
      </c>
      <c r="AT137" s="136" t="s">
        <v>127</v>
      </c>
      <c r="AU137" s="136" t="s">
        <v>82</v>
      </c>
      <c r="AY137" s="140" t="s">
        <v>125</v>
      </c>
      <c r="BE137" s="218">
        <f>IF($N$137="základní",$J$137,0)</f>
        <v>0</v>
      </c>
      <c r="BF137" s="218">
        <f>IF($N$137="snížená",$J$137,0)</f>
        <v>0</v>
      </c>
      <c r="BG137" s="218">
        <f>IF($N$137="zákl. přenesená",$J$137,0)</f>
        <v>0</v>
      </c>
      <c r="BH137" s="218">
        <f>IF($N$137="sníž. přenesená",$J$137,0)</f>
        <v>0</v>
      </c>
      <c r="BI137" s="218">
        <f>IF($N$137="nulová",$J$137,0)</f>
        <v>0</v>
      </c>
      <c r="BJ137" s="136" t="s">
        <v>22</v>
      </c>
      <c r="BK137" s="218">
        <f>ROUND($I$137*$H$137,2)</f>
        <v>0</v>
      </c>
      <c r="BL137" s="136" t="s">
        <v>132</v>
      </c>
      <c r="BM137" s="136" t="s">
        <v>224</v>
      </c>
    </row>
    <row r="138" spans="2:47" s="140" customFormat="1" ht="27" customHeight="1">
      <c r="B138" s="141"/>
      <c r="D138" s="219" t="s">
        <v>134</v>
      </c>
      <c r="F138" s="220" t="s">
        <v>225</v>
      </c>
      <c r="I138" s="254"/>
      <c r="L138" s="141"/>
      <c r="M138" s="221"/>
      <c r="T138" s="222"/>
      <c r="AT138" s="140" t="s">
        <v>134</v>
      </c>
      <c r="AU138" s="140" t="s">
        <v>82</v>
      </c>
    </row>
    <row r="139" spans="2:51" s="140" customFormat="1" ht="15.75" customHeight="1">
      <c r="B139" s="223"/>
      <c r="D139" s="224" t="s">
        <v>136</v>
      </c>
      <c r="E139" s="225"/>
      <c r="F139" s="226" t="s">
        <v>226</v>
      </c>
      <c r="H139" s="227">
        <v>7070</v>
      </c>
      <c r="I139" s="254"/>
      <c r="L139" s="223"/>
      <c r="M139" s="228"/>
      <c r="T139" s="229"/>
      <c r="AT139" s="225" t="s">
        <v>136</v>
      </c>
      <c r="AU139" s="225" t="s">
        <v>82</v>
      </c>
      <c r="AV139" s="225" t="s">
        <v>82</v>
      </c>
      <c r="AW139" s="225" t="s">
        <v>99</v>
      </c>
      <c r="AX139" s="225" t="s">
        <v>22</v>
      </c>
      <c r="AY139" s="225" t="s">
        <v>125</v>
      </c>
    </row>
    <row r="140" spans="2:51" s="140" customFormat="1" ht="15.75" customHeight="1">
      <c r="B140" s="223"/>
      <c r="D140" s="224" t="s">
        <v>136</v>
      </c>
      <c r="F140" s="226" t="s">
        <v>227</v>
      </c>
      <c r="H140" s="227">
        <v>35350</v>
      </c>
      <c r="I140" s="254"/>
      <c r="L140" s="223"/>
      <c r="M140" s="228"/>
      <c r="T140" s="229"/>
      <c r="AT140" s="225" t="s">
        <v>136</v>
      </c>
      <c r="AU140" s="225" t="s">
        <v>82</v>
      </c>
      <c r="AV140" s="225" t="s">
        <v>82</v>
      </c>
      <c r="AW140" s="225" t="s">
        <v>73</v>
      </c>
      <c r="AX140" s="225" t="s">
        <v>22</v>
      </c>
      <c r="AY140" s="225" t="s">
        <v>125</v>
      </c>
    </row>
    <row r="141" spans="2:65" s="140" customFormat="1" ht="15.75" customHeight="1">
      <c r="B141" s="141"/>
      <c r="C141" s="230" t="s">
        <v>228</v>
      </c>
      <c r="D141" s="230" t="s">
        <v>229</v>
      </c>
      <c r="E141" s="231" t="s">
        <v>230</v>
      </c>
      <c r="F141" s="232" t="s">
        <v>231</v>
      </c>
      <c r="G141" s="233" t="s">
        <v>232</v>
      </c>
      <c r="H141" s="234">
        <v>12019</v>
      </c>
      <c r="I141" s="255"/>
      <c r="J141" s="235">
        <f>ROUND($I$141*$H$141,2)</f>
        <v>0</v>
      </c>
      <c r="K141" s="232"/>
      <c r="L141" s="236"/>
      <c r="M141" s="237"/>
      <c r="N141" s="238" t="s">
        <v>44</v>
      </c>
      <c r="Q141" s="216">
        <v>0</v>
      </c>
      <c r="R141" s="216">
        <f>$Q$141*$H$141</f>
        <v>0</v>
      </c>
      <c r="S141" s="216">
        <v>0</v>
      </c>
      <c r="T141" s="217">
        <f>$S$141*$H$141</f>
        <v>0</v>
      </c>
      <c r="AR141" s="136" t="s">
        <v>174</v>
      </c>
      <c r="AT141" s="136" t="s">
        <v>229</v>
      </c>
      <c r="AU141" s="136" t="s">
        <v>82</v>
      </c>
      <c r="AY141" s="140" t="s">
        <v>125</v>
      </c>
      <c r="BE141" s="218">
        <f>IF($N$141="základní",$J$141,0)</f>
        <v>0</v>
      </c>
      <c r="BF141" s="218">
        <f>IF($N$141="snížená",$J$141,0)</f>
        <v>0</v>
      </c>
      <c r="BG141" s="218">
        <f>IF($N$141="zákl. přenesená",$J$141,0)</f>
        <v>0</v>
      </c>
      <c r="BH141" s="218">
        <f>IF($N$141="sníž. přenesená",$J$141,0)</f>
        <v>0</v>
      </c>
      <c r="BI141" s="218">
        <f>IF($N$141="nulová",$J$141,0)</f>
        <v>0</v>
      </c>
      <c r="BJ141" s="136" t="s">
        <v>22</v>
      </c>
      <c r="BK141" s="218">
        <f>ROUND($I$141*$H$141,2)</f>
        <v>0</v>
      </c>
      <c r="BL141" s="136" t="s">
        <v>132</v>
      </c>
      <c r="BM141" s="136" t="s">
        <v>233</v>
      </c>
    </row>
    <row r="142" spans="2:47" s="140" customFormat="1" ht="16.5" customHeight="1">
      <c r="B142" s="141"/>
      <c r="D142" s="219" t="s">
        <v>134</v>
      </c>
      <c r="F142" s="220" t="s">
        <v>231</v>
      </c>
      <c r="I142" s="254"/>
      <c r="L142" s="141"/>
      <c r="M142" s="221"/>
      <c r="T142" s="222"/>
      <c r="AT142" s="140" t="s">
        <v>134</v>
      </c>
      <c r="AU142" s="140" t="s">
        <v>82</v>
      </c>
    </row>
    <row r="143" spans="2:65" s="140" customFormat="1" ht="15.75" customHeight="1">
      <c r="B143" s="141"/>
      <c r="C143" s="208" t="s">
        <v>234</v>
      </c>
      <c r="D143" s="208" t="s">
        <v>127</v>
      </c>
      <c r="E143" s="209" t="s">
        <v>235</v>
      </c>
      <c r="F143" s="210" t="s">
        <v>236</v>
      </c>
      <c r="G143" s="211" t="s">
        <v>151</v>
      </c>
      <c r="H143" s="212">
        <v>7070</v>
      </c>
      <c r="I143" s="253"/>
      <c r="J143" s="213">
        <f>ROUND($I$143*$H$143,2)</f>
        <v>0</v>
      </c>
      <c r="K143" s="210" t="s">
        <v>131</v>
      </c>
      <c r="L143" s="141"/>
      <c r="M143" s="214"/>
      <c r="N143" s="215" t="s">
        <v>44</v>
      </c>
      <c r="Q143" s="216">
        <v>0</v>
      </c>
      <c r="R143" s="216">
        <f>$Q$143*$H$143</f>
        <v>0</v>
      </c>
      <c r="S143" s="216">
        <v>0</v>
      </c>
      <c r="T143" s="217">
        <f>$S$143*$H$143</f>
        <v>0</v>
      </c>
      <c r="AR143" s="136" t="s">
        <v>132</v>
      </c>
      <c r="AT143" s="136" t="s">
        <v>127</v>
      </c>
      <c r="AU143" s="136" t="s">
        <v>82</v>
      </c>
      <c r="AY143" s="140" t="s">
        <v>125</v>
      </c>
      <c r="BE143" s="218">
        <f>IF($N$143="základní",$J$143,0)</f>
        <v>0</v>
      </c>
      <c r="BF143" s="218">
        <f>IF($N$143="snížená",$J$143,0)</f>
        <v>0</v>
      </c>
      <c r="BG143" s="218">
        <f>IF($N$143="zákl. přenesená",$J$143,0)</f>
        <v>0</v>
      </c>
      <c r="BH143" s="218">
        <f>IF($N$143="sníž. přenesená",$J$143,0)</f>
        <v>0</v>
      </c>
      <c r="BI143" s="218">
        <f>IF($N$143="nulová",$J$143,0)</f>
        <v>0</v>
      </c>
      <c r="BJ143" s="136" t="s">
        <v>22</v>
      </c>
      <c r="BK143" s="218">
        <f>ROUND($I$143*$H$143,2)</f>
        <v>0</v>
      </c>
      <c r="BL143" s="136" t="s">
        <v>132</v>
      </c>
      <c r="BM143" s="136" t="s">
        <v>237</v>
      </c>
    </row>
    <row r="144" spans="2:47" s="140" customFormat="1" ht="38.25" customHeight="1">
      <c r="B144" s="141"/>
      <c r="D144" s="219" t="s">
        <v>134</v>
      </c>
      <c r="F144" s="220" t="s">
        <v>238</v>
      </c>
      <c r="I144" s="254"/>
      <c r="L144" s="141"/>
      <c r="M144" s="221"/>
      <c r="T144" s="222"/>
      <c r="AT144" s="140" t="s">
        <v>134</v>
      </c>
      <c r="AU144" s="140" t="s">
        <v>82</v>
      </c>
    </row>
    <row r="145" spans="2:51" s="140" customFormat="1" ht="15.75" customHeight="1">
      <c r="B145" s="223"/>
      <c r="D145" s="224" t="s">
        <v>136</v>
      </c>
      <c r="E145" s="225"/>
      <c r="F145" s="226" t="s">
        <v>239</v>
      </c>
      <c r="H145" s="227">
        <v>7070</v>
      </c>
      <c r="I145" s="254"/>
      <c r="L145" s="223"/>
      <c r="M145" s="228"/>
      <c r="T145" s="229"/>
      <c r="AT145" s="225" t="s">
        <v>136</v>
      </c>
      <c r="AU145" s="225" t="s">
        <v>82</v>
      </c>
      <c r="AV145" s="225" t="s">
        <v>82</v>
      </c>
      <c r="AW145" s="225" t="s">
        <v>99</v>
      </c>
      <c r="AX145" s="225" t="s">
        <v>73</v>
      </c>
      <c r="AY145" s="225" t="s">
        <v>125</v>
      </c>
    </row>
    <row r="146" spans="2:65" s="140" customFormat="1" ht="15.75" customHeight="1">
      <c r="B146" s="141"/>
      <c r="C146" s="208" t="s">
        <v>240</v>
      </c>
      <c r="D146" s="208" t="s">
        <v>127</v>
      </c>
      <c r="E146" s="209" t="s">
        <v>241</v>
      </c>
      <c r="F146" s="210" t="s">
        <v>242</v>
      </c>
      <c r="G146" s="211" t="s">
        <v>151</v>
      </c>
      <c r="H146" s="212">
        <v>1221</v>
      </c>
      <c r="I146" s="253"/>
      <c r="J146" s="213">
        <f>ROUND($I$146*$H$146,2)</f>
        <v>0</v>
      </c>
      <c r="K146" s="210" t="s">
        <v>131</v>
      </c>
      <c r="L146" s="141"/>
      <c r="M146" s="214"/>
      <c r="N146" s="215" t="s">
        <v>44</v>
      </c>
      <c r="Q146" s="216">
        <v>0</v>
      </c>
      <c r="R146" s="216">
        <f>$Q$146*$H$146</f>
        <v>0</v>
      </c>
      <c r="S146" s="216">
        <v>0</v>
      </c>
      <c r="T146" s="217">
        <f>$S$146*$H$146</f>
        <v>0</v>
      </c>
      <c r="AR146" s="136" t="s">
        <v>132</v>
      </c>
      <c r="AT146" s="136" t="s">
        <v>127</v>
      </c>
      <c r="AU146" s="136" t="s">
        <v>82</v>
      </c>
      <c r="AY146" s="140" t="s">
        <v>125</v>
      </c>
      <c r="BE146" s="218">
        <f>IF($N$146="základní",$J$146,0)</f>
        <v>0</v>
      </c>
      <c r="BF146" s="218">
        <f>IF($N$146="snížená",$J$146,0)</f>
        <v>0</v>
      </c>
      <c r="BG146" s="218">
        <f>IF($N$146="zákl. přenesená",$J$146,0)</f>
        <v>0</v>
      </c>
      <c r="BH146" s="218">
        <f>IF($N$146="sníž. přenesená",$J$146,0)</f>
        <v>0</v>
      </c>
      <c r="BI146" s="218">
        <f>IF($N$146="nulová",$J$146,0)</f>
        <v>0</v>
      </c>
      <c r="BJ146" s="136" t="s">
        <v>22</v>
      </c>
      <c r="BK146" s="218">
        <f>ROUND($I$146*$H$146,2)</f>
        <v>0</v>
      </c>
      <c r="BL146" s="136" t="s">
        <v>132</v>
      </c>
      <c r="BM146" s="136" t="s">
        <v>243</v>
      </c>
    </row>
    <row r="147" spans="2:47" s="140" customFormat="1" ht="16.5" customHeight="1">
      <c r="B147" s="141"/>
      <c r="D147" s="219" t="s">
        <v>134</v>
      </c>
      <c r="F147" s="220" t="s">
        <v>244</v>
      </c>
      <c r="I147" s="254"/>
      <c r="L147" s="141"/>
      <c r="M147" s="221"/>
      <c r="T147" s="222"/>
      <c r="AT147" s="140" t="s">
        <v>134</v>
      </c>
      <c r="AU147" s="140" t="s">
        <v>82</v>
      </c>
    </row>
    <row r="148" spans="2:51" s="140" customFormat="1" ht="15.75" customHeight="1">
      <c r="B148" s="223"/>
      <c r="D148" s="224" t="s">
        <v>136</v>
      </c>
      <c r="E148" s="225"/>
      <c r="F148" s="226" t="s">
        <v>245</v>
      </c>
      <c r="H148" s="227">
        <v>1221</v>
      </c>
      <c r="I148" s="254"/>
      <c r="L148" s="223"/>
      <c r="M148" s="228"/>
      <c r="T148" s="229"/>
      <c r="AT148" s="225" t="s">
        <v>136</v>
      </c>
      <c r="AU148" s="225" t="s">
        <v>82</v>
      </c>
      <c r="AV148" s="225" t="s">
        <v>82</v>
      </c>
      <c r="AW148" s="225" t="s">
        <v>99</v>
      </c>
      <c r="AX148" s="225" t="s">
        <v>22</v>
      </c>
      <c r="AY148" s="225" t="s">
        <v>125</v>
      </c>
    </row>
    <row r="149" spans="2:65" s="140" customFormat="1" ht="15.75" customHeight="1">
      <c r="B149" s="141"/>
      <c r="C149" s="208" t="s">
        <v>246</v>
      </c>
      <c r="D149" s="208" t="s">
        <v>127</v>
      </c>
      <c r="E149" s="209" t="s">
        <v>247</v>
      </c>
      <c r="F149" s="210" t="s">
        <v>248</v>
      </c>
      <c r="G149" s="211" t="s">
        <v>232</v>
      </c>
      <c r="H149" s="212">
        <v>37229.15</v>
      </c>
      <c r="I149" s="253"/>
      <c r="J149" s="213">
        <f>ROUND($I$149*$H$149,2)</f>
        <v>0</v>
      </c>
      <c r="K149" s="210"/>
      <c r="L149" s="141"/>
      <c r="M149" s="214"/>
      <c r="N149" s="215" t="s">
        <v>44</v>
      </c>
      <c r="Q149" s="216">
        <v>0</v>
      </c>
      <c r="R149" s="216">
        <f>$Q$149*$H$149</f>
        <v>0</v>
      </c>
      <c r="S149" s="216">
        <v>0</v>
      </c>
      <c r="T149" s="217">
        <f>$S$149*$H$149</f>
        <v>0</v>
      </c>
      <c r="AR149" s="136" t="s">
        <v>132</v>
      </c>
      <c r="AT149" s="136" t="s">
        <v>127</v>
      </c>
      <c r="AU149" s="136" t="s">
        <v>82</v>
      </c>
      <c r="AY149" s="140" t="s">
        <v>125</v>
      </c>
      <c r="BE149" s="218">
        <f>IF($N$149="základní",$J$149,0)</f>
        <v>0</v>
      </c>
      <c r="BF149" s="218">
        <f>IF($N$149="snížená",$J$149,0)</f>
        <v>0</v>
      </c>
      <c r="BG149" s="218">
        <f>IF($N$149="zákl. přenesená",$J$149,0)</f>
        <v>0</v>
      </c>
      <c r="BH149" s="218">
        <f>IF($N$149="sníž. přenesená",$J$149,0)</f>
        <v>0</v>
      </c>
      <c r="BI149" s="218">
        <f>IF($N$149="nulová",$J$149,0)</f>
        <v>0</v>
      </c>
      <c r="BJ149" s="136" t="s">
        <v>22</v>
      </c>
      <c r="BK149" s="218">
        <f>ROUND($I$149*$H$149,2)</f>
        <v>0</v>
      </c>
      <c r="BL149" s="136" t="s">
        <v>132</v>
      </c>
      <c r="BM149" s="136" t="s">
        <v>249</v>
      </c>
    </row>
    <row r="150" spans="2:47" s="140" customFormat="1" ht="16.5" customHeight="1">
      <c r="B150" s="141"/>
      <c r="D150" s="219" t="s">
        <v>134</v>
      </c>
      <c r="F150" s="220" t="s">
        <v>248</v>
      </c>
      <c r="I150" s="254"/>
      <c r="L150" s="141"/>
      <c r="M150" s="221"/>
      <c r="T150" s="222"/>
      <c r="AT150" s="140" t="s">
        <v>134</v>
      </c>
      <c r="AU150" s="140" t="s">
        <v>82</v>
      </c>
    </row>
    <row r="151" spans="2:51" s="140" customFormat="1" ht="15.75" customHeight="1">
      <c r="B151" s="223"/>
      <c r="D151" s="224" t="s">
        <v>136</v>
      </c>
      <c r="F151" s="226" t="s">
        <v>250</v>
      </c>
      <c r="H151" s="227">
        <v>37229.15</v>
      </c>
      <c r="I151" s="254"/>
      <c r="L151" s="223"/>
      <c r="M151" s="228"/>
      <c r="T151" s="229"/>
      <c r="AT151" s="225" t="s">
        <v>136</v>
      </c>
      <c r="AU151" s="225" t="s">
        <v>82</v>
      </c>
      <c r="AV151" s="225" t="s">
        <v>82</v>
      </c>
      <c r="AW151" s="225" t="s">
        <v>73</v>
      </c>
      <c r="AX151" s="225" t="s">
        <v>22</v>
      </c>
      <c r="AY151" s="225" t="s">
        <v>125</v>
      </c>
    </row>
    <row r="152" spans="2:65" s="140" customFormat="1" ht="15.75" customHeight="1">
      <c r="B152" s="141"/>
      <c r="C152" s="208" t="s">
        <v>8</v>
      </c>
      <c r="D152" s="208" t="s">
        <v>127</v>
      </c>
      <c r="E152" s="209" t="s">
        <v>251</v>
      </c>
      <c r="F152" s="210" t="s">
        <v>252</v>
      </c>
      <c r="G152" s="211" t="s">
        <v>151</v>
      </c>
      <c r="H152" s="212">
        <v>316.275</v>
      </c>
      <c r="I152" s="253"/>
      <c r="J152" s="213">
        <f>ROUND($I$152*$H$152,2)</f>
        <v>0</v>
      </c>
      <c r="K152" s="210" t="s">
        <v>131</v>
      </c>
      <c r="L152" s="141"/>
      <c r="M152" s="214"/>
      <c r="N152" s="215" t="s">
        <v>44</v>
      </c>
      <c r="Q152" s="216">
        <v>0</v>
      </c>
      <c r="R152" s="216">
        <f>$Q$152*$H$152</f>
        <v>0</v>
      </c>
      <c r="S152" s="216">
        <v>0</v>
      </c>
      <c r="T152" s="217">
        <f>$S$152*$H$152</f>
        <v>0</v>
      </c>
      <c r="AR152" s="136" t="s">
        <v>132</v>
      </c>
      <c r="AT152" s="136" t="s">
        <v>127</v>
      </c>
      <c r="AU152" s="136" t="s">
        <v>82</v>
      </c>
      <c r="AY152" s="140" t="s">
        <v>125</v>
      </c>
      <c r="BE152" s="218">
        <f>IF($N$152="základní",$J$152,0)</f>
        <v>0</v>
      </c>
      <c r="BF152" s="218">
        <f>IF($N$152="snížená",$J$152,0)</f>
        <v>0</v>
      </c>
      <c r="BG152" s="218">
        <f>IF($N$152="zákl. přenesená",$J$152,0)</f>
        <v>0</v>
      </c>
      <c r="BH152" s="218">
        <f>IF($N$152="sníž. přenesená",$J$152,0)</f>
        <v>0</v>
      </c>
      <c r="BI152" s="218">
        <f>IF($N$152="nulová",$J$152,0)</f>
        <v>0</v>
      </c>
      <c r="BJ152" s="136" t="s">
        <v>22</v>
      </c>
      <c r="BK152" s="218">
        <f>ROUND($I$152*$H$152,2)</f>
        <v>0</v>
      </c>
      <c r="BL152" s="136" t="s">
        <v>132</v>
      </c>
      <c r="BM152" s="136" t="s">
        <v>253</v>
      </c>
    </row>
    <row r="153" spans="2:47" s="140" customFormat="1" ht="27" customHeight="1">
      <c r="B153" s="141"/>
      <c r="D153" s="219" t="s">
        <v>134</v>
      </c>
      <c r="F153" s="220" t="s">
        <v>254</v>
      </c>
      <c r="I153" s="254"/>
      <c r="L153" s="141"/>
      <c r="M153" s="221"/>
      <c r="T153" s="222"/>
      <c r="AT153" s="140" t="s">
        <v>134</v>
      </c>
      <c r="AU153" s="140" t="s">
        <v>82</v>
      </c>
    </row>
    <row r="154" spans="2:51" s="140" customFormat="1" ht="15.75" customHeight="1">
      <c r="B154" s="223"/>
      <c r="D154" s="224" t="s">
        <v>136</v>
      </c>
      <c r="E154" s="225"/>
      <c r="F154" s="226" t="s">
        <v>255</v>
      </c>
      <c r="H154" s="227">
        <v>316.275</v>
      </c>
      <c r="I154" s="254"/>
      <c r="L154" s="223"/>
      <c r="M154" s="228"/>
      <c r="T154" s="229"/>
      <c r="AT154" s="225" t="s">
        <v>136</v>
      </c>
      <c r="AU154" s="225" t="s">
        <v>82</v>
      </c>
      <c r="AV154" s="225" t="s">
        <v>82</v>
      </c>
      <c r="AW154" s="225" t="s">
        <v>99</v>
      </c>
      <c r="AX154" s="225" t="s">
        <v>22</v>
      </c>
      <c r="AY154" s="225" t="s">
        <v>125</v>
      </c>
    </row>
    <row r="155" spans="2:65" s="140" customFormat="1" ht="15.75" customHeight="1">
      <c r="B155" s="141"/>
      <c r="C155" s="230" t="s">
        <v>256</v>
      </c>
      <c r="D155" s="230" t="s">
        <v>229</v>
      </c>
      <c r="E155" s="231" t="s">
        <v>257</v>
      </c>
      <c r="F155" s="232" t="s">
        <v>258</v>
      </c>
      <c r="G155" s="233" t="s">
        <v>232</v>
      </c>
      <c r="H155" s="234">
        <v>501</v>
      </c>
      <c r="I155" s="255"/>
      <c r="J155" s="235">
        <f>ROUND($I$155*$H$155,2)</f>
        <v>0</v>
      </c>
      <c r="K155" s="232" t="s">
        <v>131</v>
      </c>
      <c r="L155" s="236"/>
      <c r="M155" s="237"/>
      <c r="N155" s="238" t="s">
        <v>44</v>
      </c>
      <c r="Q155" s="216">
        <v>0</v>
      </c>
      <c r="R155" s="216">
        <f>$Q$155*$H$155</f>
        <v>0</v>
      </c>
      <c r="S155" s="216">
        <v>0</v>
      </c>
      <c r="T155" s="217">
        <f>$S$155*$H$155</f>
        <v>0</v>
      </c>
      <c r="AR155" s="136" t="s">
        <v>174</v>
      </c>
      <c r="AT155" s="136" t="s">
        <v>229</v>
      </c>
      <c r="AU155" s="136" t="s">
        <v>82</v>
      </c>
      <c r="AY155" s="140" t="s">
        <v>125</v>
      </c>
      <c r="BE155" s="218">
        <f>IF($N$155="základní",$J$155,0)</f>
        <v>0</v>
      </c>
      <c r="BF155" s="218">
        <f>IF($N$155="snížená",$J$155,0)</f>
        <v>0</v>
      </c>
      <c r="BG155" s="218">
        <f>IF($N$155="zákl. přenesená",$J$155,0)</f>
        <v>0</v>
      </c>
      <c r="BH155" s="218">
        <f>IF($N$155="sníž. přenesená",$J$155,0)</f>
        <v>0</v>
      </c>
      <c r="BI155" s="218">
        <f>IF($N$155="nulová",$J$155,0)</f>
        <v>0</v>
      </c>
      <c r="BJ155" s="136" t="s">
        <v>22</v>
      </c>
      <c r="BK155" s="218">
        <f>ROUND($I$155*$H$155,2)</f>
        <v>0</v>
      </c>
      <c r="BL155" s="136" t="s">
        <v>132</v>
      </c>
      <c r="BM155" s="136" t="s">
        <v>259</v>
      </c>
    </row>
    <row r="156" spans="2:47" s="140" customFormat="1" ht="27" customHeight="1">
      <c r="B156" s="141"/>
      <c r="D156" s="219" t="s">
        <v>134</v>
      </c>
      <c r="F156" s="220" t="s">
        <v>260</v>
      </c>
      <c r="I156" s="254"/>
      <c r="L156" s="141"/>
      <c r="M156" s="221"/>
      <c r="T156" s="222"/>
      <c r="AT156" s="140" t="s">
        <v>134</v>
      </c>
      <c r="AU156" s="140" t="s">
        <v>82</v>
      </c>
    </row>
    <row r="157" spans="2:51" s="140" customFormat="1" ht="15.75" customHeight="1">
      <c r="B157" s="223"/>
      <c r="D157" s="224" t="s">
        <v>136</v>
      </c>
      <c r="F157" s="226" t="s">
        <v>261</v>
      </c>
      <c r="H157" s="227">
        <v>501</v>
      </c>
      <c r="I157" s="254"/>
      <c r="L157" s="223"/>
      <c r="M157" s="228"/>
      <c r="T157" s="229"/>
      <c r="AT157" s="225" t="s">
        <v>136</v>
      </c>
      <c r="AU157" s="225" t="s">
        <v>82</v>
      </c>
      <c r="AV157" s="225" t="s">
        <v>82</v>
      </c>
      <c r="AW157" s="225" t="s">
        <v>73</v>
      </c>
      <c r="AX157" s="225" t="s">
        <v>22</v>
      </c>
      <c r="AY157" s="225" t="s">
        <v>125</v>
      </c>
    </row>
    <row r="158" spans="2:65" s="140" customFormat="1" ht="15.75" customHeight="1">
      <c r="B158" s="141"/>
      <c r="C158" s="208" t="s">
        <v>262</v>
      </c>
      <c r="D158" s="208" t="s">
        <v>127</v>
      </c>
      <c r="E158" s="209" t="s">
        <v>263</v>
      </c>
      <c r="F158" s="210" t="s">
        <v>264</v>
      </c>
      <c r="G158" s="211" t="s">
        <v>151</v>
      </c>
      <c r="H158" s="212">
        <v>5.425</v>
      </c>
      <c r="I158" s="253"/>
      <c r="J158" s="213">
        <f>ROUND($I$158*$H$158,2)</f>
        <v>0</v>
      </c>
      <c r="K158" s="210" t="s">
        <v>131</v>
      </c>
      <c r="L158" s="141"/>
      <c r="M158" s="214"/>
      <c r="N158" s="215" t="s">
        <v>44</v>
      </c>
      <c r="Q158" s="216">
        <v>0</v>
      </c>
      <c r="R158" s="216">
        <f>$Q$158*$H$158</f>
        <v>0</v>
      </c>
      <c r="S158" s="216">
        <v>0</v>
      </c>
      <c r="T158" s="217">
        <f>$S$158*$H$158</f>
        <v>0</v>
      </c>
      <c r="AR158" s="136" t="s">
        <v>132</v>
      </c>
      <c r="AT158" s="136" t="s">
        <v>127</v>
      </c>
      <c r="AU158" s="136" t="s">
        <v>82</v>
      </c>
      <c r="AY158" s="140" t="s">
        <v>125</v>
      </c>
      <c r="BE158" s="218">
        <f>IF($N$158="základní",$J$158,0)</f>
        <v>0</v>
      </c>
      <c r="BF158" s="218">
        <f>IF($N$158="snížená",$J$158,0)</f>
        <v>0</v>
      </c>
      <c r="BG158" s="218">
        <f>IF($N$158="zákl. přenesená",$J$158,0)</f>
        <v>0</v>
      </c>
      <c r="BH158" s="218">
        <f>IF($N$158="sníž. přenesená",$J$158,0)</f>
        <v>0</v>
      </c>
      <c r="BI158" s="218">
        <f>IF($N$158="nulová",$J$158,0)</f>
        <v>0</v>
      </c>
      <c r="BJ158" s="136" t="s">
        <v>22</v>
      </c>
      <c r="BK158" s="218">
        <f>ROUND($I$158*$H$158,2)</f>
        <v>0</v>
      </c>
      <c r="BL158" s="136" t="s">
        <v>132</v>
      </c>
      <c r="BM158" s="136" t="s">
        <v>265</v>
      </c>
    </row>
    <row r="159" spans="2:47" s="140" customFormat="1" ht="27" customHeight="1">
      <c r="B159" s="141"/>
      <c r="D159" s="219" t="s">
        <v>134</v>
      </c>
      <c r="F159" s="220" t="s">
        <v>266</v>
      </c>
      <c r="I159" s="254"/>
      <c r="L159" s="141"/>
      <c r="M159" s="221"/>
      <c r="T159" s="222"/>
      <c r="AT159" s="140" t="s">
        <v>134</v>
      </c>
      <c r="AU159" s="140" t="s">
        <v>82</v>
      </c>
    </row>
    <row r="160" spans="2:51" s="140" customFormat="1" ht="15.75" customHeight="1">
      <c r="B160" s="223"/>
      <c r="D160" s="224" t="s">
        <v>136</v>
      </c>
      <c r="E160" s="225"/>
      <c r="F160" s="226" t="s">
        <v>267</v>
      </c>
      <c r="H160" s="227">
        <v>5.425</v>
      </c>
      <c r="I160" s="254"/>
      <c r="L160" s="223"/>
      <c r="M160" s="228"/>
      <c r="T160" s="229"/>
      <c r="AT160" s="225" t="s">
        <v>136</v>
      </c>
      <c r="AU160" s="225" t="s">
        <v>82</v>
      </c>
      <c r="AV160" s="225" t="s">
        <v>82</v>
      </c>
      <c r="AW160" s="225" t="s">
        <v>99</v>
      </c>
      <c r="AX160" s="225" t="s">
        <v>73</v>
      </c>
      <c r="AY160" s="225" t="s">
        <v>125</v>
      </c>
    </row>
    <row r="161" spans="2:65" s="140" customFormat="1" ht="15.75" customHeight="1">
      <c r="B161" s="141"/>
      <c r="C161" s="230" t="s">
        <v>268</v>
      </c>
      <c r="D161" s="230" t="s">
        <v>229</v>
      </c>
      <c r="E161" s="231" t="s">
        <v>269</v>
      </c>
      <c r="F161" s="232" t="s">
        <v>270</v>
      </c>
      <c r="G161" s="233" t="s">
        <v>232</v>
      </c>
      <c r="H161" s="234">
        <v>9.06</v>
      </c>
      <c r="I161" s="255"/>
      <c r="J161" s="235">
        <f>ROUND($I$161*$H$161,2)</f>
        <v>0</v>
      </c>
      <c r="K161" s="232" t="s">
        <v>131</v>
      </c>
      <c r="L161" s="236"/>
      <c r="M161" s="237"/>
      <c r="N161" s="238" t="s">
        <v>44</v>
      </c>
      <c r="Q161" s="216">
        <v>0</v>
      </c>
      <c r="R161" s="216">
        <f>$Q$161*$H$161</f>
        <v>0</v>
      </c>
      <c r="S161" s="216">
        <v>0</v>
      </c>
      <c r="T161" s="217">
        <f>$S$161*$H$161</f>
        <v>0</v>
      </c>
      <c r="AR161" s="136" t="s">
        <v>174</v>
      </c>
      <c r="AT161" s="136" t="s">
        <v>229</v>
      </c>
      <c r="AU161" s="136" t="s">
        <v>82</v>
      </c>
      <c r="AY161" s="140" t="s">
        <v>125</v>
      </c>
      <c r="BE161" s="218">
        <f>IF($N$161="základní",$J$161,0)</f>
        <v>0</v>
      </c>
      <c r="BF161" s="218">
        <f>IF($N$161="snížená",$J$161,0)</f>
        <v>0</v>
      </c>
      <c r="BG161" s="218">
        <f>IF($N$161="zákl. přenesená",$J$161,0)</f>
        <v>0</v>
      </c>
      <c r="BH161" s="218">
        <f>IF($N$161="sníž. přenesená",$J$161,0)</f>
        <v>0</v>
      </c>
      <c r="BI161" s="218">
        <f>IF($N$161="nulová",$J$161,0)</f>
        <v>0</v>
      </c>
      <c r="BJ161" s="136" t="s">
        <v>22</v>
      </c>
      <c r="BK161" s="218">
        <f>ROUND($I$161*$H$161,2)</f>
        <v>0</v>
      </c>
      <c r="BL161" s="136" t="s">
        <v>132</v>
      </c>
      <c r="BM161" s="136" t="s">
        <v>271</v>
      </c>
    </row>
    <row r="162" spans="2:47" s="140" customFormat="1" ht="27" customHeight="1">
      <c r="B162" s="141"/>
      <c r="D162" s="219" t="s">
        <v>134</v>
      </c>
      <c r="F162" s="220" t="s">
        <v>272</v>
      </c>
      <c r="I162" s="254"/>
      <c r="L162" s="141"/>
      <c r="M162" s="221"/>
      <c r="T162" s="222"/>
      <c r="AT162" s="140" t="s">
        <v>134</v>
      </c>
      <c r="AU162" s="140" t="s">
        <v>82</v>
      </c>
    </row>
    <row r="163" spans="2:51" s="140" customFormat="1" ht="15.75" customHeight="1">
      <c r="B163" s="223"/>
      <c r="D163" s="224" t="s">
        <v>136</v>
      </c>
      <c r="F163" s="226" t="s">
        <v>273</v>
      </c>
      <c r="H163" s="227">
        <v>9.06</v>
      </c>
      <c r="I163" s="254"/>
      <c r="L163" s="223"/>
      <c r="M163" s="228"/>
      <c r="T163" s="229"/>
      <c r="AT163" s="225" t="s">
        <v>136</v>
      </c>
      <c r="AU163" s="225" t="s">
        <v>82</v>
      </c>
      <c r="AV163" s="225" t="s">
        <v>82</v>
      </c>
      <c r="AW163" s="225" t="s">
        <v>73</v>
      </c>
      <c r="AX163" s="225" t="s">
        <v>22</v>
      </c>
      <c r="AY163" s="225" t="s">
        <v>125</v>
      </c>
    </row>
    <row r="164" spans="2:65" s="140" customFormat="1" ht="15.75" customHeight="1">
      <c r="B164" s="141"/>
      <c r="C164" s="208" t="s">
        <v>274</v>
      </c>
      <c r="D164" s="208" t="s">
        <v>127</v>
      </c>
      <c r="E164" s="209" t="s">
        <v>275</v>
      </c>
      <c r="F164" s="210" t="s">
        <v>276</v>
      </c>
      <c r="G164" s="211" t="s">
        <v>130</v>
      </c>
      <c r="H164" s="212">
        <v>15540</v>
      </c>
      <c r="I164" s="253"/>
      <c r="J164" s="213">
        <f>ROUND($I$164*$H$164,2)</f>
        <v>0</v>
      </c>
      <c r="K164" s="210" t="s">
        <v>131</v>
      </c>
      <c r="L164" s="141"/>
      <c r="M164" s="214"/>
      <c r="N164" s="215" t="s">
        <v>44</v>
      </c>
      <c r="Q164" s="216">
        <v>0</v>
      </c>
      <c r="R164" s="216">
        <f>$Q$164*$H$164</f>
        <v>0</v>
      </c>
      <c r="S164" s="216">
        <v>0</v>
      </c>
      <c r="T164" s="217">
        <f>$S$164*$H$164</f>
        <v>0</v>
      </c>
      <c r="AR164" s="136" t="s">
        <v>132</v>
      </c>
      <c r="AT164" s="136" t="s">
        <v>127</v>
      </c>
      <c r="AU164" s="136" t="s">
        <v>82</v>
      </c>
      <c r="AY164" s="140" t="s">
        <v>125</v>
      </c>
      <c r="BE164" s="218">
        <f>IF($N$164="základní",$J$164,0)</f>
        <v>0</v>
      </c>
      <c r="BF164" s="218">
        <f>IF($N$164="snížená",$J$164,0)</f>
        <v>0</v>
      </c>
      <c r="BG164" s="218">
        <f>IF($N$164="zákl. přenesená",$J$164,0)</f>
        <v>0</v>
      </c>
      <c r="BH164" s="218">
        <f>IF($N$164="sníž. přenesená",$J$164,0)</f>
        <v>0</v>
      </c>
      <c r="BI164" s="218">
        <f>IF($N$164="nulová",$J$164,0)</f>
        <v>0</v>
      </c>
      <c r="BJ164" s="136" t="s">
        <v>22</v>
      </c>
      <c r="BK164" s="218">
        <f>ROUND($I$164*$H$164,2)</f>
        <v>0</v>
      </c>
      <c r="BL164" s="136" t="s">
        <v>132</v>
      </c>
      <c r="BM164" s="136" t="s">
        <v>277</v>
      </c>
    </row>
    <row r="165" spans="2:47" s="140" customFormat="1" ht="16.5" customHeight="1">
      <c r="B165" s="141"/>
      <c r="D165" s="219" t="s">
        <v>134</v>
      </c>
      <c r="F165" s="220" t="s">
        <v>278</v>
      </c>
      <c r="I165" s="254"/>
      <c r="L165" s="141"/>
      <c r="M165" s="221"/>
      <c r="T165" s="222"/>
      <c r="AT165" s="140" t="s">
        <v>134</v>
      </c>
      <c r="AU165" s="140" t="s">
        <v>82</v>
      </c>
    </row>
    <row r="166" spans="2:51" s="140" customFormat="1" ht="15.75" customHeight="1">
      <c r="B166" s="223"/>
      <c r="D166" s="224" t="s">
        <v>136</v>
      </c>
      <c r="E166" s="225"/>
      <c r="F166" s="226" t="s">
        <v>279</v>
      </c>
      <c r="H166" s="227">
        <v>15540</v>
      </c>
      <c r="I166" s="254"/>
      <c r="L166" s="223"/>
      <c r="M166" s="228"/>
      <c r="T166" s="229"/>
      <c r="AT166" s="225" t="s">
        <v>136</v>
      </c>
      <c r="AU166" s="225" t="s">
        <v>82</v>
      </c>
      <c r="AV166" s="225" t="s">
        <v>82</v>
      </c>
      <c r="AW166" s="225" t="s">
        <v>99</v>
      </c>
      <c r="AX166" s="225" t="s">
        <v>73</v>
      </c>
      <c r="AY166" s="225" t="s">
        <v>125</v>
      </c>
    </row>
    <row r="167" spans="2:65" s="140" customFormat="1" ht="15.75" customHeight="1">
      <c r="B167" s="141"/>
      <c r="C167" s="208" t="s">
        <v>280</v>
      </c>
      <c r="D167" s="208" t="s">
        <v>127</v>
      </c>
      <c r="E167" s="209" t="s">
        <v>281</v>
      </c>
      <c r="F167" s="210" t="s">
        <v>282</v>
      </c>
      <c r="G167" s="211" t="s">
        <v>130</v>
      </c>
      <c r="H167" s="212">
        <v>15540</v>
      </c>
      <c r="I167" s="253"/>
      <c r="J167" s="213">
        <f>ROUND($I$167*$H$167,2)</f>
        <v>0</v>
      </c>
      <c r="K167" s="210" t="s">
        <v>131</v>
      </c>
      <c r="L167" s="141"/>
      <c r="M167" s="214"/>
      <c r="N167" s="215" t="s">
        <v>44</v>
      </c>
      <c r="Q167" s="216">
        <v>0</v>
      </c>
      <c r="R167" s="216">
        <f>$Q$167*$H$167</f>
        <v>0</v>
      </c>
      <c r="S167" s="216">
        <v>0</v>
      </c>
      <c r="T167" s="217">
        <f>$S$167*$H$167</f>
        <v>0</v>
      </c>
      <c r="AR167" s="136" t="s">
        <v>132</v>
      </c>
      <c r="AT167" s="136" t="s">
        <v>127</v>
      </c>
      <c r="AU167" s="136" t="s">
        <v>82</v>
      </c>
      <c r="AY167" s="140" t="s">
        <v>125</v>
      </c>
      <c r="BE167" s="218">
        <f>IF($N$167="základní",$J$167,0)</f>
        <v>0</v>
      </c>
      <c r="BF167" s="218">
        <f>IF($N$167="snížená",$J$167,0)</f>
        <v>0</v>
      </c>
      <c r="BG167" s="218">
        <f>IF($N$167="zákl. přenesená",$J$167,0)</f>
        <v>0</v>
      </c>
      <c r="BH167" s="218">
        <f>IF($N$167="sníž. přenesená",$J$167,0)</f>
        <v>0</v>
      </c>
      <c r="BI167" s="218">
        <f>IF($N$167="nulová",$J$167,0)</f>
        <v>0</v>
      </c>
      <c r="BJ167" s="136" t="s">
        <v>22</v>
      </c>
      <c r="BK167" s="218">
        <f>ROUND($I$167*$H$167,2)</f>
        <v>0</v>
      </c>
      <c r="BL167" s="136" t="s">
        <v>132</v>
      </c>
      <c r="BM167" s="136" t="s">
        <v>283</v>
      </c>
    </row>
    <row r="168" spans="2:47" s="140" customFormat="1" ht="27" customHeight="1">
      <c r="B168" s="141"/>
      <c r="D168" s="219" t="s">
        <v>134</v>
      </c>
      <c r="F168" s="220" t="s">
        <v>284</v>
      </c>
      <c r="I168" s="254"/>
      <c r="L168" s="141"/>
      <c r="M168" s="221"/>
      <c r="T168" s="222"/>
      <c r="AT168" s="140" t="s">
        <v>134</v>
      </c>
      <c r="AU168" s="140" t="s">
        <v>82</v>
      </c>
    </row>
    <row r="169" spans="2:51" s="140" customFormat="1" ht="15.75" customHeight="1">
      <c r="B169" s="223"/>
      <c r="D169" s="224" t="s">
        <v>136</v>
      </c>
      <c r="E169" s="225"/>
      <c r="F169" s="226" t="s">
        <v>279</v>
      </c>
      <c r="H169" s="227">
        <v>15540</v>
      </c>
      <c r="I169" s="254"/>
      <c r="L169" s="223"/>
      <c r="M169" s="228"/>
      <c r="T169" s="229"/>
      <c r="AT169" s="225" t="s">
        <v>136</v>
      </c>
      <c r="AU169" s="225" t="s">
        <v>82</v>
      </c>
      <c r="AV169" s="225" t="s">
        <v>82</v>
      </c>
      <c r="AW169" s="225" t="s">
        <v>99</v>
      </c>
      <c r="AX169" s="225" t="s">
        <v>73</v>
      </c>
      <c r="AY169" s="225" t="s">
        <v>125</v>
      </c>
    </row>
    <row r="170" spans="2:65" s="140" customFormat="1" ht="15.75" customHeight="1">
      <c r="B170" s="141"/>
      <c r="C170" s="230" t="s">
        <v>285</v>
      </c>
      <c r="D170" s="230" t="s">
        <v>229</v>
      </c>
      <c r="E170" s="231" t="s">
        <v>286</v>
      </c>
      <c r="F170" s="232" t="s">
        <v>287</v>
      </c>
      <c r="G170" s="233" t="s">
        <v>288</v>
      </c>
      <c r="H170" s="234">
        <v>489.51</v>
      </c>
      <c r="I170" s="255"/>
      <c r="J170" s="235">
        <f>ROUND($I$170*$H$170,2)</f>
        <v>0</v>
      </c>
      <c r="K170" s="232" t="s">
        <v>131</v>
      </c>
      <c r="L170" s="236"/>
      <c r="M170" s="237"/>
      <c r="N170" s="238" t="s">
        <v>44</v>
      </c>
      <c r="Q170" s="216">
        <v>0.001</v>
      </c>
      <c r="R170" s="216">
        <f>$Q$170*$H$170</f>
        <v>0.48951</v>
      </c>
      <c r="S170" s="216">
        <v>0</v>
      </c>
      <c r="T170" s="217">
        <f>$S$170*$H$170</f>
        <v>0</v>
      </c>
      <c r="AR170" s="136" t="s">
        <v>174</v>
      </c>
      <c r="AT170" s="136" t="s">
        <v>229</v>
      </c>
      <c r="AU170" s="136" t="s">
        <v>82</v>
      </c>
      <c r="AY170" s="140" t="s">
        <v>125</v>
      </c>
      <c r="BE170" s="218">
        <f>IF($N$170="základní",$J$170,0)</f>
        <v>0</v>
      </c>
      <c r="BF170" s="218">
        <f>IF($N$170="snížená",$J$170,0)</f>
        <v>0</v>
      </c>
      <c r="BG170" s="218">
        <f>IF($N$170="zákl. přenesená",$J$170,0)</f>
        <v>0</v>
      </c>
      <c r="BH170" s="218">
        <f>IF($N$170="sníž. přenesená",$J$170,0)</f>
        <v>0</v>
      </c>
      <c r="BI170" s="218">
        <f>IF($N$170="nulová",$J$170,0)</f>
        <v>0</v>
      </c>
      <c r="BJ170" s="136" t="s">
        <v>22</v>
      </c>
      <c r="BK170" s="218">
        <f>ROUND($I$170*$H$170,2)</f>
        <v>0</v>
      </c>
      <c r="BL170" s="136" t="s">
        <v>132</v>
      </c>
      <c r="BM170" s="136" t="s">
        <v>289</v>
      </c>
    </row>
    <row r="171" spans="2:47" s="140" customFormat="1" ht="16.5" customHeight="1">
      <c r="B171" s="141"/>
      <c r="D171" s="219" t="s">
        <v>134</v>
      </c>
      <c r="F171" s="220" t="s">
        <v>290</v>
      </c>
      <c r="I171" s="254"/>
      <c r="L171" s="141"/>
      <c r="M171" s="221"/>
      <c r="T171" s="222"/>
      <c r="AT171" s="140" t="s">
        <v>134</v>
      </c>
      <c r="AU171" s="140" t="s">
        <v>82</v>
      </c>
    </row>
    <row r="172" spans="2:51" s="140" customFormat="1" ht="15.75" customHeight="1">
      <c r="B172" s="223"/>
      <c r="D172" s="224" t="s">
        <v>136</v>
      </c>
      <c r="F172" s="226" t="s">
        <v>291</v>
      </c>
      <c r="H172" s="227">
        <v>489.51</v>
      </c>
      <c r="I172" s="254"/>
      <c r="L172" s="223"/>
      <c r="M172" s="228"/>
      <c r="T172" s="229"/>
      <c r="AT172" s="225" t="s">
        <v>136</v>
      </c>
      <c r="AU172" s="225" t="s">
        <v>82</v>
      </c>
      <c r="AV172" s="225" t="s">
        <v>82</v>
      </c>
      <c r="AW172" s="225" t="s">
        <v>73</v>
      </c>
      <c r="AX172" s="225" t="s">
        <v>22</v>
      </c>
      <c r="AY172" s="225" t="s">
        <v>125</v>
      </c>
    </row>
    <row r="173" spans="2:65" s="140" customFormat="1" ht="15.75" customHeight="1">
      <c r="B173" s="141"/>
      <c r="C173" s="208" t="s">
        <v>292</v>
      </c>
      <c r="D173" s="208" t="s">
        <v>127</v>
      </c>
      <c r="E173" s="209" t="s">
        <v>293</v>
      </c>
      <c r="F173" s="210" t="s">
        <v>294</v>
      </c>
      <c r="G173" s="211" t="s">
        <v>130</v>
      </c>
      <c r="H173" s="212">
        <v>21682</v>
      </c>
      <c r="I173" s="253"/>
      <c r="J173" s="213">
        <f>ROUND($I$173*$H$173,2)</f>
        <v>0</v>
      </c>
      <c r="K173" s="210" t="s">
        <v>131</v>
      </c>
      <c r="L173" s="141"/>
      <c r="M173" s="214"/>
      <c r="N173" s="215" t="s">
        <v>44</v>
      </c>
      <c r="Q173" s="216">
        <v>0</v>
      </c>
      <c r="R173" s="216">
        <f>$Q$173*$H$173</f>
        <v>0</v>
      </c>
      <c r="S173" s="216">
        <v>0</v>
      </c>
      <c r="T173" s="217">
        <f>$S$173*$H$173</f>
        <v>0</v>
      </c>
      <c r="AR173" s="136" t="s">
        <v>132</v>
      </c>
      <c r="AT173" s="136" t="s">
        <v>127</v>
      </c>
      <c r="AU173" s="136" t="s">
        <v>82</v>
      </c>
      <c r="AY173" s="140" t="s">
        <v>125</v>
      </c>
      <c r="BE173" s="218">
        <f>IF($N$173="základní",$J$173,0)</f>
        <v>0</v>
      </c>
      <c r="BF173" s="218">
        <f>IF($N$173="snížená",$J$173,0)</f>
        <v>0</v>
      </c>
      <c r="BG173" s="218">
        <f>IF($N$173="zákl. přenesená",$J$173,0)</f>
        <v>0</v>
      </c>
      <c r="BH173" s="218">
        <f>IF($N$173="sníž. přenesená",$J$173,0)</f>
        <v>0</v>
      </c>
      <c r="BI173" s="218">
        <f>IF($N$173="nulová",$J$173,0)</f>
        <v>0</v>
      </c>
      <c r="BJ173" s="136" t="s">
        <v>22</v>
      </c>
      <c r="BK173" s="218">
        <f>ROUND($I$173*$H$173,2)</f>
        <v>0</v>
      </c>
      <c r="BL173" s="136" t="s">
        <v>132</v>
      </c>
      <c r="BM173" s="136" t="s">
        <v>295</v>
      </c>
    </row>
    <row r="174" spans="2:47" s="140" customFormat="1" ht="16.5" customHeight="1">
      <c r="B174" s="141"/>
      <c r="D174" s="219" t="s">
        <v>134</v>
      </c>
      <c r="F174" s="220" t="s">
        <v>296</v>
      </c>
      <c r="I174" s="254"/>
      <c r="L174" s="141"/>
      <c r="M174" s="221"/>
      <c r="T174" s="222"/>
      <c r="AT174" s="140" t="s">
        <v>134</v>
      </c>
      <c r="AU174" s="140" t="s">
        <v>82</v>
      </c>
    </row>
    <row r="175" spans="2:51" s="140" customFormat="1" ht="15.75" customHeight="1">
      <c r="B175" s="223"/>
      <c r="D175" s="224" t="s">
        <v>136</v>
      </c>
      <c r="E175" s="225"/>
      <c r="F175" s="226" t="s">
        <v>297</v>
      </c>
      <c r="H175" s="227">
        <v>21682</v>
      </c>
      <c r="I175" s="254"/>
      <c r="L175" s="223"/>
      <c r="M175" s="228"/>
      <c r="T175" s="229"/>
      <c r="AT175" s="225" t="s">
        <v>136</v>
      </c>
      <c r="AU175" s="225" t="s">
        <v>82</v>
      </c>
      <c r="AV175" s="225" t="s">
        <v>82</v>
      </c>
      <c r="AW175" s="225" t="s">
        <v>99</v>
      </c>
      <c r="AX175" s="225" t="s">
        <v>73</v>
      </c>
      <c r="AY175" s="225" t="s">
        <v>125</v>
      </c>
    </row>
    <row r="176" spans="2:65" s="140" customFormat="1" ht="15.75" customHeight="1">
      <c r="B176" s="141"/>
      <c r="C176" s="208" t="s">
        <v>298</v>
      </c>
      <c r="D176" s="208" t="s">
        <v>127</v>
      </c>
      <c r="E176" s="209" t="s">
        <v>299</v>
      </c>
      <c r="F176" s="210" t="s">
        <v>300</v>
      </c>
      <c r="G176" s="211" t="s">
        <v>130</v>
      </c>
      <c r="H176" s="212">
        <v>2530</v>
      </c>
      <c r="I176" s="253"/>
      <c r="J176" s="213">
        <f>ROUND($I$176*$H$176,2)</f>
        <v>0</v>
      </c>
      <c r="K176" s="210" t="s">
        <v>131</v>
      </c>
      <c r="L176" s="141"/>
      <c r="M176" s="214"/>
      <c r="N176" s="215" t="s">
        <v>44</v>
      </c>
      <c r="Q176" s="216">
        <v>0</v>
      </c>
      <c r="R176" s="216">
        <f>$Q$176*$H$176</f>
        <v>0</v>
      </c>
      <c r="S176" s="216">
        <v>0</v>
      </c>
      <c r="T176" s="217">
        <f>$S$176*$H$176</f>
        <v>0</v>
      </c>
      <c r="AR176" s="136" t="s">
        <v>132</v>
      </c>
      <c r="AT176" s="136" t="s">
        <v>127</v>
      </c>
      <c r="AU176" s="136" t="s">
        <v>82</v>
      </c>
      <c r="AY176" s="140" t="s">
        <v>125</v>
      </c>
      <c r="BE176" s="218">
        <f>IF($N$176="základní",$J$176,0)</f>
        <v>0</v>
      </c>
      <c r="BF176" s="218">
        <f>IF($N$176="snížená",$J$176,0)</f>
        <v>0</v>
      </c>
      <c r="BG176" s="218">
        <f>IF($N$176="zákl. přenesená",$J$176,0)</f>
        <v>0</v>
      </c>
      <c r="BH176" s="218">
        <f>IF($N$176="sníž. přenesená",$J$176,0)</f>
        <v>0</v>
      </c>
      <c r="BI176" s="218">
        <f>IF($N$176="nulová",$J$176,0)</f>
        <v>0</v>
      </c>
      <c r="BJ176" s="136" t="s">
        <v>22</v>
      </c>
      <c r="BK176" s="218">
        <f>ROUND($I$176*$H$176,2)</f>
        <v>0</v>
      </c>
      <c r="BL176" s="136" t="s">
        <v>132</v>
      </c>
      <c r="BM176" s="136" t="s">
        <v>301</v>
      </c>
    </row>
    <row r="177" spans="2:47" s="140" customFormat="1" ht="27" customHeight="1">
      <c r="B177" s="141"/>
      <c r="D177" s="219" t="s">
        <v>134</v>
      </c>
      <c r="F177" s="220" t="s">
        <v>302</v>
      </c>
      <c r="I177" s="254"/>
      <c r="L177" s="141"/>
      <c r="M177" s="221"/>
      <c r="T177" s="222"/>
      <c r="AT177" s="140" t="s">
        <v>134</v>
      </c>
      <c r="AU177" s="140" t="s">
        <v>82</v>
      </c>
    </row>
    <row r="178" spans="2:51" s="140" customFormat="1" ht="15.75" customHeight="1">
      <c r="B178" s="223"/>
      <c r="D178" s="224" t="s">
        <v>136</v>
      </c>
      <c r="E178" s="225"/>
      <c r="F178" s="226" t="s">
        <v>303</v>
      </c>
      <c r="H178" s="227">
        <v>2530</v>
      </c>
      <c r="I178" s="254"/>
      <c r="L178" s="223"/>
      <c r="M178" s="228"/>
      <c r="T178" s="229"/>
      <c r="AT178" s="225" t="s">
        <v>136</v>
      </c>
      <c r="AU178" s="225" t="s">
        <v>82</v>
      </c>
      <c r="AV178" s="225" t="s">
        <v>82</v>
      </c>
      <c r="AW178" s="225" t="s">
        <v>99</v>
      </c>
      <c r="AX178" s="225" t="s">
        <v>73</v>
      </c>
      <c r="AY178" s="225" t="s">
        <v>125</v>
      </c>
    </row>
    <row r="179" spans="2:63" s="197" customFormat="1" ht="30.75" customHeight="1">
      <c r="B179" s="198"/>
      <c r="D179" s="199" t="s">
        <v>72</v>
      </c>
      <c r="E179" s="206" t="s">
        <v>82</v>
      </c>
      <c r="F179" s="206" t="s">
        <v>304</v>
      </c>
      <c r="I179" s="256"/>
      <c r="J179" s="207">
        <f>$BK$179</f>
        <v>0</v>
      </c>
      <c r="L179" s="198"/>
      <c r="M179" s="202"/>
      <c r="P179" s="203">
        <f>SUM($P$180:$P$187)</f>
        <v>0</v>
      </c>
      <c r="R179" s="203">
        <f>SUM($R$180:$R$187)</f>
        <v>3295.368116</v>
      </c>
      <c r="T179" s="204">
        <f>SUM($T$180:$T$187)</f>
        <v>0</v>
      </c>
      <c r="AR179" s="199" t="s">
        <v>22</v>
      </c>
      <c r="AT179" s="199" t="s">
        <v>72</v>
      </c>
      <c r="AU179" s="199" t="s">
        <v>22</v>
      </c>
      <c r="AY179" s="199" t="s">
        <v>125</v>
      </c>
      <c r="BK179" s="205">
        <f>SUM($BK$180:$BK$187)</f>
        <v>0</v>
      </c>
    </row>
    <row r="180" spans="2:65" s="140" customFormat="1" ht="15.75" customHeight="1">
      <c r="B180" s="141"/>
      <c r="C180" s="208" t="s">
        <v>305</v>
      </c>
      <c r="D180" s="208" t="s">
        <v>127</v>
      </c>
      <c r="E180" s="209" t="s">
        <v>306</v>
      </c>
      <c r="F180" s="210" t="s">
        <v>307</v>
      </c>
      <c r="G180" s="211" t="s">
        <v>151</v>
      </c>
      <c r="H180" s="212">
        <v>1850</v>
      </c>
      <c r="I180" s="253"/>
      <c r="J180" s="213">
        <f>ROUND($I$180*$H$180,2)</f>
        <v>0</v>
      </c>
      <c r="K180" s="210" t="s">
        <v>131</v>
      </c>
      <c r="L180" s="141"/>
      <c r="M180" s="214"/>
      <c r="N180" s="215" t="s">
        <v>44</v>
      </c>
      <c r="Q180" s="216">
        <v>1.63</v>
      </c>
      <c r="R180" s="216">
        <f>$Q$180*$H$180</f>
        <v>3015.5</v>
      </c>
      <c r="S180" s="216">
        <v>0</v>
      </c>
      <c r="T180" s="217">
        <f>$S$180*$H$180</f>
        <v>0</v>
      </c>
      <c r="AR180" s="136" t="s">
        <v>132</v>
      </c>
      <c r="AT180" s="136" t="s">
        <v>127</v>
      </c>
      <c r="AU180" s="136" t="s">
        <v>82</v>
      </c>
      <c r="AY180" s="140" t="s">
        <v>125</v>
      </c>
      <c r="BE180" s="218">
        <f>IF($N$180="základní",$J$180,0)</f>
        <v>0</v>
      </c>
      <c r="BF180" s="218">
        <f>IF($N$180="snížená",$J$180,0)</f>
        <v>0</v>
      </c>
      <c r="BG180" s="218">
        <f>IF($N$180="zákl. přenesená",$J$180,0)</f>
        <v>0</v>
      </c>
      <c r="BH180" s="218">
        <f>IF($N$180="sníž. přenesená",$J$180,0)</f>
        <v>0</v>
      </c>
      <c r="BI180" s="218">
        <f>IF($N$180="nulová",$J$180,0)</f>
        <v>0</v>
      </c>
      <c r="BJ180" s="136" t="s">
        <v>22</v>
      </c>
      <c r="BK180" s="218">
        <f>ROUND($I$180*$H$180,2)</f>
        <v>0</v>
      </c>
      <c r="BL180" s="136" t="s">
        <v>132</v>
      </c>
      <c r="BM180" s="136" t="s">
        <v>308</v>
      </c>
    </row>
    <row r="181" spans="2:47" s="140" customFormat="1" ht="27" customHeight="1">
      <c r="B181" s="141"/>
      <c r="D181" s="219" t="s">
        <v>134</v>
      </c>
      <c r="F181" s="220" t="s">
        <v>309</v>
      </c>
      <c r="I181" s="254"/>
      <c r="L181" s="141"/>
      <c r="M181" s="221"/>
      <c r="T181" s="222"/>
      <c r="AT181" s="140" t="s">
        <v>134</v>
      </c>
      <c r="AU181" s="140" t="s">
        <v>82</v>
      </c>
    </row>
    <row r="182" spans="2:65" s="140" customFormat="1" ht="15.75" customHeight="1">
      <c r="B182" s="141"/>
      <c r="C182" s="208" t="s">
        <v>310</v>
      </c>
      <c r="D182" s="208" t="s">
        <v>127</v>
      </c>
      <c r="E182" s="209" t="s">
        <v>311</v>
      </c>
      <c r="F182" s="210" t="s">
        <v>312</v>
      </c>
      <c r="G182" s="211" t="s">
        <v>200</v>
      </c>
      <c r="H182" s="212">
        <v>710</v>
      </c>
      <c r="I182" s="253"/>
      <c r="J182" s="213">
        <f>ROUND($I$182*$H$182,2)</f>
        <v>0</v>
      </c>
      <c r="K182" s="210" t="s">
        <v>131</v>
      </c>
      <c r="L182" s="141"/>
      <c r="M182" s="214"/>
      <c r="N182" s="215" t="s">
        <v>44</v>
      </c>
      <c r="Q182" s="216">
        <v>0.2265696</v>
      </c>
      <c r="R182" s="216">
        <f>$Q$182*$H$182</f>
        <v>160.864416</v>
      </c>
      <c r="S182" s="216">
        <v>0</v>
      </c>
      <c r="T182" s="217">
        <f>$S$182*$H$182</f>
        <v>0</v>
      </c>
      <c r="AR182" s="136" t="s">
        <v>132</v>
      </c>
      <c r="AT182" s="136" t="s">
        <v>127</v>
      </c>
      <c r="AU182" s="136" t="s">
        <v>82</v>
      </c>
      <c r="AY182" s="140" t="s">
        <v>125</v>
      </c>
      <c r="BE182" s="218">
        <f>IF($N$182="základní",$J$182,0)</f>
        <v>0</v>
      </c>
      <c r="BF182" s="218">
        <f>IF($N$182="snížená",$J$182,0)</f>
        <v>0</v>
      </c>
      <c r="BG182" s="218">
        <f>IF($N$182="zákl. přenesená",$J$182,0)</f>
        <v>0</v>
      </c>
      <c r="BH182" s="218">
        <f>IF($N$182="sníž. přenesená",$J$182,0)</f>
        <v>0</v>
      </c>
      <c r="BI182" s="218">
        <f>IF($N$182="nulová",$J$182,0)</f>
        <v>0</v>
      </c>
      <c r="BJ182" s="136" t="s">
        <v>22</v>
      </c>
      <c r="BK182" s="218">
        <f>ROUND($I$182*$H$182,2)</f>
        <v>0</v>
      </c>
      <c r="BL182" s="136" t="s">
        <v>132</v>
      </c>
      <c r="BM182" s="136" t="s">
        <v>313</v>
      </c>
    </row>
    <row r="183" spans="2:47" s="140" customFormat="1" ht="27" customHeight="1">
      <c r="B183" s="141"/>
      <c r="D183" s="219" t="s">
        <v>134</v>
      </c>
      <c r="F183" s="220" t="s">
        <v>314</v>
      </c>
      <c r="I183" s="254"/>
      <c r="L183" s="141"/>
      <c r="M183" s="221"/>
      <c r="T183" s="222"/>
      <c r="AT183" s="140" t="s">
        <v>134</v>
      </c>
      <c r="AU183" s="140" t="s">
        <v>82</v>
      </c>
    </row>
    <row r="184" spans="2:51" s="140" customFormat="1" ht="15.75" customHeight="1">
      <c r="B184" s="223"/>
      <c r="D184" s="224" t="s">
        <v>136</v>
      </c>
      <c r="E184" s="225"/>
      <c r="F184" s="226" t="s">
        <v>315</v>
      </c>
      <c r="H184" s="227">
        <v>710</v>
      </c>
      <c r="I184" s="254"/>
      <c r="L184" s="223"/>
      <c r="M184" s="228"/>
      <c r="T184" s="229"/>
      <c r="AT184" s="225" t="s">
        <v>136</v>
      </c>
      <c r="AU184" s="225" t="s">
        <v>82</v>
      </c>
      <c r="AV184" s="225" t="s">
        <v>82</v>
      </c>
      <c r="AW184" s="225" t="s">
        <v>99</v>
      </c>
      <c r="AX184" s="225" t="s">
        <v>73</v>
      </c>
      <c r="AY184" s="225" t="s">
        <v>125</v>
      </c>
    </row>
    <row r="185" spans="2:65" s="140" customFormat="1" ht="15.75" customHeight="1">
      <c r="B185" s="141"/>
      <c r="C185" s="208" t="s">
        <v>316</v>
      </c>
      <c r="D185" s="208" t="s">
        <v>127</v>
      </c>
      <c r="E185" s="209" t="s">
        <v>317</v>
      </c>
      <c r="F185" s="210" t="s">
        <v>318</v>
      </c>
      <c r="G185" s="211" t="s">
        <v>200</v>
      </c>
      <c r="H185" s="212">
        <v>500</v>
      </c>
      <c r="I185" s="253"/>
      <c r="J185" s="213">
        <f>ROUND($I$185*$H$185,2)</f>
        <v>0</v>
      </c>
      <c r="K185" s="210" t="s">
        <v>131</v>
      </c>
      <c r="L185" s="141"/>
      <c r="M185" s="214"/>
      <c r="N185" s="215" t="s">
        <v>44</v>
      </c>
      <c r="Q185" s="216">
        <v>0.2380074</v>
      </c>
      <c r="R185" s="216">
        <f>$Q$185*$H$185</f>
        <v>119.00370000000001</v>
      </c>
      <c r="S185" s="216">
        <v>0</v>
      </c>
      <c r="T185" s="217">
        <f>$S$185*$H$185</f>
        <v>0</v>
      </c>
      <c r="AR185" s="136" t="s">
        <v>132</v>
      </c>
      <c r="AT185" s="136" t="s">
        <v>127</v>
      </c>
      <c r="AU185" s="136" t="s">
        <v>82</v>
      </c>
      <c r="AY185" s="140" t="s">
        <v>125</v>
      </c>
      <c r="BE185" s="218">
        <f>IF($N$185="základní",$J$185,0)</f>
        <v>0</v>
      </c>
      <c r="BF185" s="218">
        <f>IF($N$185="snížená",$J$185,0)</f>
        <v>0</v>
      </c>
      <c r="BG185" s="218">
        <f>IF($N$185="zákl. přenesená",$J$185,0)</f>
        <v>0</v>
      </c>
      <c r="BH185" s="218">
        <f>IF($N$185="sníž. přenesená",$J$185,0)</f>
        <v>0</v>
      </c>
      <c r="BI185" s="218">
        <f>IF($N$185="nulová",$J$185,0)</f>
        <v>0</v>
      </c>
      <c r="BJ185" s="136" t="s">
        <v>22</v>
      </c>
      <c r="BK185" s="218">
        <f>ROUND($I$185*$H$185,2)</f>
        <v>0</v>
      </c>
      <c r="BL185" s="136" t="s">
        <v>132</v>
      </c>
      <c r="BM185" s="136" t="s">
        <v>319</v>
      </c>
    </row>
    <row r="186" spans="2:47" s="140" customFormat="1" ht="27" customHeight="1">
      <c r="B186" s="141"/>
      <c r="D186" s="219" t="s">
        <v>134</v>
      </c>
      <c r="F186" s="220" t="s">
        <v>320</v>
      </c>
      <c r="I186" s="254"/>
      <c r="L186" s="141"/>
      <c r="M186" s="221"/>
      <c r="T186" s="222"/>
      <c r="AT186" s="140" t="s">
        <v>134</v>
      </c>
      <c r="AU186" s="140" t="s">
        <v>82</v>
      </c>
    </row>
    <row r="187" spans="2:51" s="140" customFormat="1" ht="15.75" customHeight="1">
      <c r="B187" s="223"/>
      <c r="D187" s="224" t="s">
        <v>136</v>
      </c>
      <c r="E187" s="225"/>
      <c r="F187" s="226" t="s">
        <v>321</v>
      </c>
      <c r="H187" s="227">
        <v>500</v>
      </c>
      <c r="I187" s="254"/>
      <c r="L187" s="223"/>
      <c r="M187" s="228"/>
      <c r="T187" s="229"/>
      <c r="AT187" s="225" t="s">
        <v>136</v>
      </c>
      <c r="AU187" s="225" t="s">
        <v>82</v>
      </c>
      <c r="AV187" s="225" t="s">
        <v>82</v>
      </c>
      <c r="AW187" s="225" t="s">
        <v>99</v>
      </c>
      <c r="AX187" s="225" t="s">
        <v>73</v>
      </c>
      <c r="AY187" s="225" t="s">
        <v>125</v>
      </c>
    </row>
    <row r="188" spans="2:63" s="197" customFormat="1" ht="30.75" customHeight="1">
      <c r="B188" s="198"/>
      <c r="D188" s="199" t="s">
        <v>72</v>
      </c>
      <c r="E188" s="206" t="s">
        <v>132</v>
      </c>
      <c r="F188" s="206" t="s">
        <v>322</v>
      </c>
      <c r="I188" s="256"/>
      <c r="J188" s="207">
        <f>$BK$188</f>
        <v>0</v>
      </c>
      <c r="L188" s="198"/>
      <c r="M188" s="202"/>
      <c r="P188" s="203">
        <f>SUM($P$189:$P$192)</f>
        <v>0</v>
      </c>
      <c r="R188" s="203">
        <f>SUM($R$189:$R$192)</f>
        <v>96.3814535</v>
      </c>
      <c r="T188" s="204">
        <f>SUM($T$189:$T$192)</f>
        <v>0</v>
      </c>
      <c r="AR188" s="199" t="s">
        <v>22</v>
      </c>
      <c r="AT188" s="199" t="s">
        <v>72</v>
      </c>
      <c r="AU188" s="199" t="s">
        <v>22</v>
      </c>
      <c r="AY188" s="199" t="s">
        <v>125</v>
      </c>
      <c r="BK188" s="205">
        <f>SUM($BK$189:$BK$192)</f>
        <v>0</v>
      </c>
    </row>
    <row r="189" spans="2:65" s="140" customFormat="1" ht="15.75" customHeight="1">
      <c r="B189" s="141"/>
      <c r="C189" s="208" t="s">
        <v>323</v>
      </c>
      <c r="D189" s="208" t="s">
        <v>127</v>
      </c>
      <c r="E189" s="209" t="s">
        <v>324</v>
      </c>
      <c r="F189" s="210" t="s">
        <v>325</v>
      </c>
      <c r="G189" s="211" t="s">
        <v>151</v>
      </c>
      <c r="H189" s="212">
        <v>1.55</v>
      </c>
      <c r="I189" s="253"/>
      <c r="J189" s="213">
        <f>ROUND($I$189*$H$189,2)</f>
        <v>0</v>
      </c>
      <c r="K189" s="210" t="s">
        <v>131</v>
      </c>
      <c r="L189" s="141"/>
      <c r="M189" s="214"/>
      <c r="N189" s="215" t="s">
        <v>44</v>
      </c>
      <c r="Q189" s="216">
        <v>1.89077</v>
      </c>
      <c r="R189" s="216">
        <f>$Q$189*$H$189</f>
        <v>2.9306935000000003</v>
      </c>
      <c r="S189" s="216">
        <v>0</v>
      </c>
      <c r="T189" s="217">
        <f>$S$189*$H$189</f>
        <v>0</v>
      </c>
      <c r="AR189" s="136" t="s">
        <v>132</v>
      </c>
      <c r="AT189" s="136" t="s">
        <v>127</v>
      </c>
      <c r="AU189" s="136" t="s">
        <v>82</v>
      </c>
      <c r="AY189" s="140" t="s">
        <v>125</v>
      </c>
      <c r="BE189" s="218">
        <f>IF($N$189="základní",$J$189,0)</f>
        <v>0</v>
      </c>
      <c r="BF189" s="218">
        <f>IF($N$189="snížená",$J$189,0)</f>
        <v>0</v>
      </c>
      <c r="BG189" s="218">
        <f>IF($N$189="zákl. přenesená",$J$189,0)</f>
        <v>0</v>
      </c>
      <c r="BH189" s="218">
        <f>IF($N$189="sníž. přenesená",$J$189,0)</f>
        <v>0</v>
      </c>
      <c r="BI189" s="218">
        <f>IF($N$189="nulová",$J$189,0)</f>
        <v>0</v>
      </c>
      <c r="BJ189" s="136" t="s">
        <v>22</v>
      </c>
      <c r="BK189" s="218">
        <f>ROUND($I$189*$H$189,2)</f>
        <v>0</v>
      </c>
      <c r="BL189" s="136" t="s">
        <v>132</v>
      </c>
      <c r="BM189" s="136" t="s">
        <v>326</v>
      </c>
    </row>
    <row r="190" spans="2:47" s="140" customFormat="1" ht="16.5" customHeight="1">
      <c r="B190" s="141"/>
      <c r="D190" s="219" t="s">
        <v>134</v>
      </c>
      <c r="F190" s="220" t="s">
        <v>327</v>
      </c>
      <c r="I190" s="254"/>
      <c r="L190" s="141"/>
      <c r="M190" s="221"/>
      <c r="T190" s="222"/>
      <c r="AT190" s="140" t="s">
        <v>134</v>
      </c>
      <c r="AU190" s="140" t="s">
        <v>82</v>
      </c>
    </row>
    <row r="191" spans="2:65" s="140" customFormat="1" ht="15.75" customHeight="1">
      <c r="B191" s="141"/>
      <c r="C191" s="208" t="s">
        <v>328</v>
      </c>
      <c r="D191" s="208" t="s">
        <v>127</v>
      </c>
      <c r="E191" s="209" t="s">
        <v>329</v>
      </c>
      <c r="F191" s="210" t="s">
        <v>330</v>
      </c>
      <c r="G191" s="211" t="s">
        <v>130</v>
      </c>
      <c r="H191" s="212">
        <v>130</v>
      </c>
      <c r="I191" s="253"/>
      <c r="J191" s="213">
        <f>ROUND($I$191*$H$191,2)</f>
        <v>0</v>
      </c>
      <c r="K191" s="210" t="s">
        <v>131</v>
      </c>
      <c r="L191" s="141"/>
      <c r="M191" s="214"/>
      <c r="N191" s="215" t="s">
        <v>44</v>
      </c>
      <c r="Q191" s="216">
        <v>0.718852</v>
      </c>
      <c r="R191" s="216">
        <f>$Q$191*$H$191</f>
        <v>93.45076</v>
      </c>
      <c r="S191" s="216">
        <v>0</v>
      </c>
      <c r="T191" s="217">
        <f>$S$191*$H$191</f>
        <v>0</v>
      </c>
      <c r="AR191" s="136" t="s">
        <v>132</v>
      </c>
      <c r="AT191" s="136" t="s">
        <v>127</v>
      </c>
      <c r="AU191" s="136" t="s">
        <v>82</v>
      </c>
      <c r="AY191" s="140" t="s">
        <v>125</v>
      </c>
      <c r="BE191" s="218">
        <f>IF($N$191="základní",$J$191,0)</f>
        <v>0</v>
      </c>
      <c r="BF191" s="218">
        <f>IF($N$191="snížená",$J$191,0)</f>
        <v>0</v>
      </c>
      <c r="BG191" s="218">
        <f>IF($N$191="zákl. přenesená",$J$191,0)</f>
        <v>0</v>
      </c>
      <c r="BH191" s="218">
        <f>IF($N$191="sníž. přenesená",$J$191,0)</f>
        <v>0</v>
      </c>
      <c r="BI191" s="218">
        <f>IF($N$191="nulová",$J$191,0)</f>
        <v>0</v>
      </c>
      <c r="BJ191" s="136" t="s">
        <v>22</v>
      </c>
      <c r="BK191" s="218">
        <f>ROUND($I$191*$H$191,2)</f>
        <v>0</v>
      </c>
      <c r="BL191" s="136" t="s">
        <v>132</v>
      </c>
      <c r="BM191" s="136" t="s">
        <v>331</v>
      </c>
    </row>
    <row r="192" spans="2:47" s="140" customFormat="1" ht="27" customHeight="1">
      <c r="B192" s="141"/>
      <c r="D192" s="219" t="s">
        <v>134</v>
      </c>
      <c r="F192" s="220" t="s">
        <v>332</v>
      </c>
      <c r="I192" s="254"/>
      <c r="L192" s="141"/>
      <c r="M192" s="221"/>
      <c r="T192" s="222"/>
      <c r="AT192" s="140" t="s">
        <v>134</v>
      </c>
      <c r="AU192" s="140" t="s">
        <v>82</v>
      </c>
    </row>
    <row r="193" spans="2:63" s="197" customFormat="1" ht="30.75" customHeight="1">
      <c r="B193" s="198"/>
      <c r="D193" s="199" t="s">
        <v>72</v>
      </c>
      <c r="E193" s="206" t="s">
        <v>156</v>
      </c>
      <c r="F193" s="206" t="s">
        <v>333</v>
      </c>
      <c r="I193" s="256"/>
      <c r="J193" s="207">
        <f>$BK$193</f>
        <v>0</v>
      </c>
      <c r="L193" s="198"/>
      <c r="M193" s="202"/>
      <c r="P193" s="203">
        <f>SUM($P$194:$P$240)</f>
        <v>0</v>
      </c>
      <c r="R193" s="203">
        <f>SUM($R$194:$R$240)</f>
        <v>12.227510039999999</v>
      </c>
      <c r="T193" s="204">
        <f>SUM($T$194:$T$240)</f>
        <v>0</v>
      </c>
      <c r="AR193" s="199" t="s">
        <v>22</v>
      </c>
      <c r="AT193" s="199" t="s">
        <v>72</v>
      </c>
      <c r="AU193" s="199" t="s">
        <v>22</v>
      </c>
      <c r="AY193" s="199" t="s">
        <v>125</v>
      </c>
      <c r="BK193" s="205">
        <f>SUM($BK$194:$BK$240)</f>
        <v>0</v>
      </c>
    </row>
    <row r="194" spans="2:65" s="140" customFormat="1" ht="15.75" customHeight="1">
      <c r="B194" s="141"/>
      <c r="C194" s="208" t="s">
        <v>334</v>
      </c>
      <c r="D194" s="208" t="s">
        <v>127</v>
      </c>
      <c r="E194" s="209" t="s">
        <v>335</v>
      </c>
      <c r="F194" s="210" t="s">
        <v>336</v>
      </c>
      <c r="G194" s="211" t="s">
        <v>130</v>
      </c>
      <c r="H194" s="212">
        <v>10300</v>
      </c>
      <c r="I194" s="253"/>
      <c r="J194" s="213">
        <f>ROUND($I$194*$H$194,2)</f>
        <v>0</v>
      </c>
      <c r="K194" s="210" t="s">
        <v>131</v>
      </c>
      <c r="L194" s="141"/>
      <c r="M194" s="214"/>
      <c r="N194" s="215" t="s">
        <v>44</v>
      </c>
      <c r="Q194" s="216">
        <v>0</v>
      </c>
      <c r="R194" s="216">
        <f>$Q$194*$H$194</f>
        <v>0</v>
      </c>
      <c r="S194" s="216">
        <v>0</v>
      </c>
      <c r="T194" s="217">
        <f>$S$194*$H$194</f>
        <v>0</v>
      </c>
      <c r="AR194" s="136" t="s">
        <v>132</v>
      </c>
      <c r="AT194" s="136" t="s">
        <v>127</v>
      </c>
      <c r="AU194" s="136" t="s">
        <v>82</v>
      </c>
      <c r="AY194" s="140" t="s">
        <v>125</v>
      </c>
      <c r="BE194" s="218">
        <f>IF($N$194="základní",$J$194,0)</f>
        <v>0</v>
      </c>
      <c r="BF194" s="218">
        <f>IF($N$194="snížená",$J$194,0)</f>
        <v>0</v>
      </c>
      <c r="BG194" s="218">
        <f>IF($N$194="zákl. přenesená",$J$194,0)</f>
        <v>0</v>
      </c>
      <c r="BH194" s="218">
        <f>IF($N$194="sníž. přenesená",$J$194,0)</f>
        <v>0</v>
      </c>
      <c r="BI194" s="218">
        <f>IF($N$194="nulová",$J$194,0)</f>
        <v>0</v>
      </c>
      <c r="BJ194" s="136" t="s">
        <v>22</v>
      </c>
      <c r="BK194" s="218">
        <f>ROUND($I$194*$H$194,2)</f>
        <v>0</v>
      </c>
      <c r="BL194" s="136" t="s">
        <v>132</v>
      </c>
      <c r="BM194" s="136" t="s">
        <v>337</v>
      </c>
    </row>
    <row r="195" spans="2:47" s="140" customFormat="1" ht="38.25" customHeight="1">
      <c r="B195" s="141"/>
      <c r="D195" s="219" t="s">
        <v>134</v>
      </c>
      <c r="F195" s="220" t="s">
        <v>338</v>
      </c>
      <c r="I195" s="254"/>
      <c r="L195" s="141"/>
      <c r="M195" s="221"/>
      <c r="T195" s="222"/>
      <c r="AT195" s="140" t="s">
        <v>134</v>
      </c>
      <c r="AU195" s="140" t="s">
        <v>82</v>
      </c>
    </row>
    <row r="196" spans="2:65" s="140" customFormat="1" ht="15.75" customHeight="1">
      <c r="B196" s="141"/>
      <c r="C196" s="230" t="s">
        <v>339</v>
      </c>
      <c r="D196" s="230" t="s">
        <v>229</v>
      </c>
      <c r="E196" s="231" t="s">
        <v>340</v>
      </c>
      <c r="F196" s="232" t="s">
        <v>341</v>
      </c>
      <c r="G196" s="233" t="s">
        <v>232</v>
      </c>
      <c r="H196" s="234">
        <v>272.95</v>
      </c>
      <c r="I196" s="255"/>
      <c r="J196" s="235">
        <f>ROUND($I$196*$H$196,2)</f>
        <v>0</v>
      </c>
      <c r="K196" s="232" t="s">
        <v>131</v>
      </c>
      <c r="L196" s="236"/>
      <c r="M196" s="237"/>
      <c r="N196" s="238" t="s">
        <v>44</v>
      </c>
      <c r="Q196" s="216">
        <v>0</v>
      </c>
      <c r="R196" s="216">
        <f>$Q$196*$H$196</f>
        <v>0</v>
      </c>
      <c r="S196" s="216">
        <v>0</v>
      </c>
      <c r="T196" s="217">
        <f>$S$196*$H$196</f>
        <v>0</v>
      </c>
      <c r="AR196" s="136" t="s">
        <v>174</v>
      </c>
      <c r="AT196" s="136" t="s">
        <v>229</v>
      </c>
      <c r="AU196" s="136" t="s">
        <v>82</v>
      </c>
      <c r="AY196" s="140" t="s">
        <v>125</v>
      </c>
      <c r="BE196" s="218">
        <f>IF($N$196="základní",$J$196,0)</f>
        <v>0</v>
      </c>
      <c r="BF196" s="218">
        <f>IF($N$196="snížená",$J$196,0)</f>
        <v>0</v>
      </c>
      <c r="BG196" s="218">
        <f>IF($N$196="zákl. přenesená",$J$196,0)</f>
        <v>0</v>
      </c>
      <c r="BH196" s="218">
        <f>IF($N$196="sníž. přenesená",$J$196,0)</f>
        <v>0</v>
      </c>
      <c r="BI196" s="218">
        <f>IF($N$196="nulová",$J$196,0)</f>
        <v>0</v>
      </c>
      <c r="BJ196" s="136" t="s">
        <v>22</v>
      </c>
      <c r="BK196" s="218">
        <f>ROUND($I$196*$H$196,2)</f>
        <v>0</v>
      </c>
      <c r="BL196" s="136" t="s">
        <v>132</v>
      </c>
      <c r="BM196" s="136" t="s">
        <v>342</v>
      </c>
    </row>
    <row r="197" spans="2:47" s="140" customFormat="1" ht="16.5" customHeight="1">
      <c r="B197" s="141"/>
      <c r="D197" s="219" t="s">
        <v>134</v>
      </c>
      <c r="F197" s="220" t="s">
        <v>343</v>
      </c>
      <c r="I197" s="254"/>
      <c r="L197" s="141"/>
      <c r="M197" s="221"/>
      <c r="T197" s="222"/>
      <c r="AT197" s="140" t="s">
        <v>134</v>
      </c>
      <c r="AU197" s="140" t="s">
        <v>82</v>
      </c>
    </row>
    <row r="198" spans="2:51" s="140" customFormat="1" ht="15.75" customHeight="1">
      <c r="B198" s="223"/>
      <c r="D198" s="224" t="s">
        <v>136</v>
      </c>
      <c r="E198" s="225"/>
      <c r="F198" s="226" t="s">
        <v>344</v>
      </c>
      <c r="H198" s="227">
        <v>272.95</v>
      </c>
      <c r="I198" s="254"/>
      <c r="L198" s="223"/>
      <c r="M198" s="228"/>
      <c r="T198" s="229"/>
      <c r="AT198" s="225" t="s">
        <v>136</v>
      </c>
      <c r="AU198" s="225" t="s">
        <v>82</v>
      </c>
      <c r="AV198" s="225" t="s">
        <v>82</v>
      </c>
      <c r="AW198" s="225" t="s">
        <v>99</v>
      </c>
      <c r="AX198" s="225" t="s">
        <v>73</v>
      </c>
      <c r="AY198" s="225" t="s">
        <v>125</v>
      </c>
    </row>
    <row r="199" spans="2:65" s="140" customFormat="1" ht="15.75" customHeight="1">
      <c r="B199" s="141"/>
      <c r="C199" s="208" t="s">
        <v>345</v>
      </c>
      <c r="D199" s="208" t="s">
        <v>127</v>
      </c>
      <c r="E199" s="209" t="s">
        <v>346</v>
      </c>
      <c r="F199" s="210" t="s">
        <v>347</v>
      </c>
      <c r="G199" s="211" t="s">
        <v>130</v>
      </c>
      <c r="H199" s="212">
        <v>12867.1</v>
      </c>
      <c r="I199" s="253"/>
      <c r="J199" s="213">
        <f>ROUND($I$199*$H$199,2)</f>
        <v>0</v>
      </c>
      <c r="K199" s="210" t="s">
        <v>131</v>
      </c>
      <c r="L199" s="141"/>
      <c r="M199" s="214"/>
      <c r="N199" s="215" t="s">
        <v>44</v>
      </c>
      <c r="Q199" s="216">
        <v>0</v>
      </c>
      <c r="R199" s="216">
        <f>$Q$199*$H$199</f>
        <v>0</v>
      </c>
      <c r="S199" s="216">
        <v>0</v>
      </c>
      <c r="T199" s="217">
        <f>$S$199*$H$199</f>
        <v>0</v>
      </c>
      <c r="AR199" s="136" t="s">
        <v>132</v>
      </c>
      <c r="AT199" s="136" t="s">
        <v>127</v>
      </c>
      <c r="AU199" s="136" t="s">
        <v>82</v>
      </c>
      <c r="AY199" s="140" t="s">
        <v>125</v>
      </c>
      <c r="BE199" s="218">
        <f>IF($N$199="základní",$J$199,0)</f>
        <v>0</v>
      </c>
      <c r="BF199" s="218">
        <f>IF($N$199="snížená",$J$199,0)</f>
        <v>0</v>
      </c>
      <c r="BG199" s="218">
        <f>IF($N$199="zákl. přenesená",$J$199,0)</f>
        <v>0</v>
      </c>
      <c r="BH199" s="218">
        <f>IF($N$199="sníž. přenesená",$J$199,0)</f>
        <v>0</v>
      </c>
      <c r="BI199" s="218">
        <f>IF($N$199="nulová",$J$199,0)</f>
        <v>0</v>
      </c>
      <c r="BJ199" s="136" t="s">
        <v>22</v>
      </c>
      <c r="BK199" s="218">
        <f>ROUND($I$199*$H$199,2)</f>
        <v>0</v>
      </c>
      <c r="BL199" s="136" t="s">
        <v>132</v>
      </c>
      <c r="BM199" s="136" t="s">
        <v>348</v>
      </c>
    </row>
    <row r="200" spans="2:47" s="140" customFormat="1" ht="16.5" customHeight="1">
      <c r="B200" s="141"/>
      <c r="D200" s="219" t="s">
        <v>134</v>
      </c>
      <c r="F200" s="220" t="s">
        <v>349</v>
      </c>
      <c r="I200" s="254"/>
      <c r="L200" s="141"/>
      <c r="M200" s="221"/>
      <c r="T200" s="222"/>
      <c r="AT200" s="140" t="s">
        <v>134</v>
      </c>
      <c r="AU200" s="140" t="s">
        <v>82</v>
      </c>
    </row>
    <row r="201" spans="2:51" s="140" customFormat="1" ht="15.75" customHeight="1">
      <c r="B201" s="239"/>
      <c r="D201" s="224" t="s">
        <v>136</v>
      </c>
      <c r="E201" s="240"/>
      <c r="F201" s="241" t="s">
        <v>350</v>
      </c>
      <c r="H201" s="240"/>
      <c r="I201" s="254"/>
      <c r="L201" s="239"/>
      <c r="M201" s="242"/>
      <c r="T201" s="243"/>
      <c r="AT201" s="240" t="s">
        <v>136</v>
      </c>
      <c r="AU201" s="240" t="s">
        <v>82</v>
      </c>
      <c r="AV201" s="240" t="s">
        <v>22</v>
      </c>
      <c r="AW201" s="240" t="s">
        <v>99</v>
      </c>
      <c r="AX201" s="240" t="s">
        <v>73</v>
      </c>
      <c r="AY201" s="240" t="s">
        <v>125</v>
      </c>
    </row>
    <row r="202" spans="2:51" s="140" customFormat="1" ht="15.75" customHeight="1">
      <c r="B202" s="223"/>
      <c r="D202" s="224" t="s">
        <v>136</v>
      </c>
      <c r="E202" s="225"/>
      <c r="F202" s="226" t="s">
        <v>351</v>
      </c>
      <c r="H202" s="227">
        <v>12867.1</v>
      </c>
      <c r="I202" s="254"/>
      <c r="L202" s="223"/>
      <c r="M202" s="228"/>
      <c r="T202" s="229"/>
      <c r="AT202" s="225" t="s">
        <v>136</v>
      </c>
      <c r="AU202" s="225" t="s">
        <v>82</v>
      </c>
      <c r="AV202" s="225" t="s">
        <v>82</v>
      </c>
      <c r="AW202" s="225" t="s">
        <v>99</v>
      </c>
      <c r="AX202" s="225" t="s">
        <v>22</v>
      </c>
      <c r="AY202" s="225" t="s">
        <v>125</v>
      </c>
    </row>
    <row r="203" spans="2:65" s="140" customFormat="1" ht="15.75" customHeight="1">
      <c r="B203" s="141"/>
      <c r="C203" s="208" t="s">
        <v>352</v>
      </c>
      <c r="D203" s="208" t="s">
        <v>127</v>
      </c>
      <c r="E203" s="209" t="s">
        <v>353</v>
      </c>
      <c r="F203" s="210" t="s">
        <v>354</v>
      </c>
      <c r="G203" s="211" t="s">
        <v>130</v>
      </c>
      <c r="H203" s="212">
        <v>9550</v>
      </c>
      <c r="I203" s="253"/>
      <c r="J203" s="213">
        <f>ROUND($I$203*$H$203,2)</f>
        <v>0</v>
      </c>
      <c r="K203" s="210" t="s">
        <v>131</v>
      </c>
      <c r="L203" s="141"/>
      <c r="M203" s="214"/>
      <c r="N203" s="215" t="s">
        <v>44</v>
      </c>
      <c r="Q203" s="216">
        <v>0</v>
      </c>
      <c r="R203" s="216">
        <f>$Q$203*$H$203</f>
        <v>0</v>
      </c>
      <c r="S203" s="216">
        <v>0</v>
      </c>
      <c r="T203" s="217">
        <f>$S$203*$H$203</f>
        <v>0</v>
      </c>
      <c r="AR203" s="136" t="s">
        <v>132</v>
      </c>
      <c r="AT203" s="136" t="s">
        <v>127</v>
      </c>
      <c r="AU203" s="136" t="s">
        <v>82</v>
      </c>
      <c r="AY203" s="140" t="s">
        <v>125</v>
      </c>
      <c r="BE203" s="218">
        <f>IF($N$203="základní",$J$203,0)</f>
        <v>0</v>
      </c>
      <c r="BF203" s="218">
        <f>IF($N$203="snížená",$J$203,0)</f>
        <v>0</v>
      </c>
      <c r="BG203" s="218">
        <f>IF($N$203="zákl. přenesená",$J$203,0)</f>
        <v>0</v>
      </c>
      <c r="BH203" s="218">
        <f>IF($N$203="sníž. přenesená",$J$203,0)</f>
        <v>0</v>
      </c>
      <c r="BI203" s="218">
        <f>IF($N$203="nulová",$J$203,0)</f>
        <v>0</v>
      </c>
      <c r="BJ203" s="136" t="s">
        <v>22</v>
      </c>
      <c r="BK203" s="218">
        <f>ROUND($I$203*$H$203,2)</f>
        <v>0</v>
      </c>
      <c r="BL203" s="136" t="s">
        <v>132</v>
      </c>
      <c r="BM203" s="136" t="s">
        <v>355</v>
      </c>
    </row>
    <row r="204" spans="2:47" s="140" customFormat="1" ht="16.5" customHeight="1">
      <c r="B204" s="141"/>
      <c r="D204" s="219" t="s">
        <v>134</v>
      </c>
      <c r="F204" s="220" t="s">
        <v>356</v>
      </c>
      <c r="I204" s="254"/>
      <c r="L204" s="141"/>
      <c r="M204" s="221"/>
      <c r="T204" s="222"/>
      <c r="AT204" s="140" t="s">
        <v>134</v>
      </c>
      <c r="AU204" s="140" t="s">
        <v>82</v>
      </c>
    </row>
    <row r="205" spans="2:51" s="140" customFormat="1" ht="15.75" customHeight="1">
      <c r="B205" s="239"/>
      <c r="D205" s="224" t="s">
        <v>136</v>
      </c>
      <c r="E205" s="240"/>
      <c r="F205" s="241" t="s">
        <v>350</v>
      </c>
      <c r="H205" s="240"/>
      <c r="I205" s="254"/>
      <c r="L205" s="239"/>
      <c r="M205" s="242"/>
      <c r="T205" s="243"/>
      <c r="AT205" s="240" t="s">
        <v>136</v>
      </c>
      <c r="AU205" s="240" t="s">
        <v>82</v>
      </c>
      <c r="AV205" s="240" t="s">
        <v>22</v>
      </c>
      <c r="AW205" s="240" t="s">
        <v>99</v>
      </c>
      <c r="AX205" s="240" t="s">
        <v>73</v>
      </c>
      <c r="AY205" s="240" t="s">
        <v>125</v>
      </c>
    </row>
    <row r="206" spans="2:51" s="140" customFormat="1" ht="15.75" customHeight="1">
      <c r="B206" s="223"/>
      <c r="D206" s="224" t="s">
        <v>136</v>
      </c>
      <c r="E206" s="225"/>
      <c r="F206" s="226" t="s">
        <v>357</v>
      </c>
      <c r="H206" s="227">
        <v>9550</v>
      </c>
      <c r="I206" s="254"/>
      <c r="L206" s="223"/>
      <c r="M206" s="228"/>
      <c r="T206" s="229"/>
      <c r="AT206" s="225" t="s">
        <v>136</v>
      </c>
      <c r="AU206" s="225" t="s">
        <v>82</v>
      </c>
      <c r="AV206" s="225" t="s">
        <v>82</v>
      </c>
      <c r="AW206" s="225" t="s">
        <v>99</v>
      </c>
      <c r="AX206" s="225" t="s">
        <v>22</v>
      </c>
      <c r="AY206" s="225" t="s">
        <v>125</v>
      </c>
    </row>
    <row r="207" spans="2:65" s="140" customFormat="1" ht="15.75" customHeight="1">
      <c r="B207" s="141"/>
      <c r="C207" s="208" t="s">
        <v>358</v>
      </c>
      <c r="D207" s="208" t="s">
        <v>127</v>
      </c>
      <c r="E207" s="209" t="s">
        <v>359</v>
      </c>
      <c r="F207" s="210" t="s">
        <v>360</v>
      </c>
      <c r="G207" s="211" t="s">
        <v>130</v>
      </c>
      <c r="H207" s="212">
        <v>8858.9</v>
      </c>
      <c r="I207" s="253"/>
      <c r="J207" s="213">
        <f>ROUND($I$207*$H$207,2)</f>
        <v>0</v>
      </c>
      <c r="K207" s="210" t="s">
        <v>131</v>
      </c>
      <c r="L207" s="141"/>
      <c r="M207" s="214"/>
      <c r="N207" s="215" t="s">
        <v>44</v>
      </c>
      <c r="Q207" s="216">
        <v>0</v>
      </c>
      <c r="R207" s="216">
        <f>$Q$207*$H$207</f>
        <v>0</v>
      </c>
      <c r="S207" s="216">
        <v>0</v>
      </c>
      <c r="T207" s="217">
        <f>$S$207*$H$207</f>
        <v>0</v>
      </c>
      <c r="AR207" s="136" t="s">
        <v>132</v>
      </c>
      <c r="AT207" s="136" t="s">
        <v>127</v>
      </c>
      <c r="AU207" s="136" t="s">
        <v>82</v>
      </c>
      <c r="AY207" s="140" t="s">
        <v>125</v>
      </c>
      <c r="BE207" s="218">
        <f>IF($N$207="základní",$J$207,0)</f>
        <v>0</v>
      </c>
      <c r="BF207" s="218">
        <f>IF($N$207="snížená",$J$207,0)</f>
        <v>0</v>
      </c>
      <c r="BG207" s="218">
        <f>IF($N$207="zákl. přenesená",$J$207,0)</f>
        <v>0</v>
      </c>
      <c r="BH207" s="218">
        <f>IF($N$207="sníž. přenesená",$J$207,0)</f>
        <v>0</v>
      </c>
      <c r="BI207" s="218">
        <f>IF($N$207="nulová",$J$207,0)</f>
        <v>0</v>
      </c>
      <c r="BJ207" s="136" t="s">
        <v>22</v>
      </c>
      <c r="BK207" s="218">
        <f>ROUND($I$207*$H$207,2)</f>
        <v>0</v>
      </c>
      <c r="BL207" s="136" t="s">
        <v>132</v>
      </c>
      <c r="BM207" s="136" t="s">
        <v>361</v>
      </c>
    </row>
    <row r="208" spans="2:47" s="140" customFormat="1" ht="27" customHeight="1">
      <c r="B208" s="141"/>
      <c r="D208" s="219" t="s">
        <v>134</v>
      </c>
      <c r="F208" s="220" t="s">
        <v>362</v>
      </c>
      <c r="I208" s="254"/>
      <c r="L208" s="141"/>
      <c r="M208" s="221"/>
      <c r="T208" s="222"/>
      <c r="AT208" s="140" t="s">
        <v>134</v>
      </c>
      <c r="AU208" s="140" t="s">
        <v>82</v>
      </c>
    </row>
    <row r="209" spans="2:51" s="140" customFormat="1" ht="15.75" customHeight="1">
      <c r="B209" s="239"/>
      <c r="D209" s="224" t="s">
        <v>136</v>
      </c>
      <c r="E209" s="240"/>
      <c r="F209" s="241" t="s">
        <v>350</v>
      </c>
      <c r="H209" s="240"/>
      <c r="I209" s="254"/>
      <c r="L209" s="239"/>
      <c r="M209" s="242"/>
      <c r="T209" s="243"/>
      <c r="AT209" s="240" t="s">
        <v>136</v>
      </c>
      <c r="AU209" s="240" t="s">
        <v>82</v>
      </c>
      <c r="AV209" s="240" t="s">
        <v>22</v>
      </c>
      <c r="AW209" s="240" t="s">
        <v>99</v>
      </c>
      <c r="AX209" s="240" t="s">
        <v>73</v>
      </c>
      <c r="AY209" s="240" t="s">
        <v>125</v>
      </c>
    </row>
    <row r="210" spans="2:51" s="140" customFormat="1" ht="15.75" customHeight="1">
      <c r="B210" s="223"/>
      <c r="D210" s="224" t="s">
        <v>136</v>
      </c>
      <c r="E210" s="225"/>
      <c r="F210" s="226" t="s">
        <v>363</v>
      </c>
      <c r="H210" s="227">
        <v>8858.9</v>
      </c>
      <c r="I210" s="254"/>
      <c r="L210" s="223"/>
      <c r="M210" s="228"/>
      <c r="T210" s="229"/>
      <c r="AT210" s="225" t="s">
        <v>136</v>
      </c>
      <c r="AU210" s="225" t="s">
        <v>82</v>
      </c>
      <c r="AV210" s="225" t="s">
        <v>82</v>
      </c>
      <c r="AW210" s="225" t="s">
        <v>99</v>
      </c>
      <c r="AX210" s="225" t="s">
        <v>22</v>
      </c>
      <c r="AY210" s="225" t="s">
        <v>125</v>
      </c>
    </row>
    <row r="211" spans="2:65" s="140" customFormat="1" ht="15.75" customHeight="1">
      <c r="B211" s="141"/>
      <c r="C211" s="208" t="s">
        <v>364</v>
      </c>
      <c r="D211" s="208" t="s">
        <v>127</v>
      </c>
      <c r="E211" s="209" t="s">
        <v>365</v>
      </c>
      <c r="F211" s="210" t="s">
        <v>366</v>
      </c>
      <c r="G211" s="211" t="s">
        <v>151</v>
      </c>
      <c r="H211" s="212">
        <v>1088</v>
      </c>
      <c r="I211" s="253"/>
      <c r="J211" s="213">
        <f>ROUND($I$211*$H$211,2)</f>
        <v>0</v>
      </c>
      <c r="K211" s="210" t="s">
        <v>131</v>
      </c>
      <c r="L211" s="141"/>
      <c r="M211" s="214"/>
      <c r="N211" s="215" t="s">
        <v>44</v>
      </c>
      <c r="Q211" s="216">
        <v>0</v>
      </c>
      <c r="R211" s="216">
        <f>$Q$211*$H$211</f>
        <v>0</v>
      </c>
      <c r="S211" s="216">
        <v>0</v>
      </c>
      <c r="T211" s="217">
        <f>$S$211*$H$211</f>
        <v>0</v>
      </c>
      <c r="AR211" s="136" t="s">
        <v>132</v>
      </c>
      <c r="AT211" s="136" t="s">
        <v>127</v>
      </c>
      <c r="AU211" s="136" t="s">
        <v>82</v>
      </c>
      <c r="AY211" s="140" t="s">
        <v>125</v>
      </c>
      <c r="BE211" s="218">
        <f>IF($N$211="základní",$J$211,0)</f>
        <v>0</v>
      </c>
      <c r="BF211" s="218">
        <f>IF($N$211="snížená",$J$211,0)</f>
        <v>0</v>
      </c>
      <c r="BG211" s="218">
        <f>IF($N$211="zákl. přenesená",$J$211,0)</f>
        <v>0</v>
      </c>
      <c r="BH211" s="218">
        <f>IF($N$211="sníž. přenesená",$J$211,0)</f>
        <v>0</v>
      </c>
      <c r="BI211" s="218">
        <f>IF($N$211="nulová",$J$211,0)</f>
        <v>0</v>
      </c>
      <c r="BJ211" s="136" t="s">
        <v>22</v>
      </c>
      <c r="BK211" s="218">
        <f>ROUND($I$211*$H$211,2)</f>
        <v>0</v>
      </c>
      <c r="BL211" s="136" t="s">
        <v>132</v>
      </c>
      <c r="BM211" s="136" t="s">
        <v>367</v>
      </c>
    </row>
    <row r="212" spans="2:47" s="140" customFormat="1" ht="16.5" customHeight="1">
      <c r="B212" s="141"/>
      <c r="D212" s="219" t="s">
        <v>134</v>
      </c>
      <c r="F212" s="220" t="s">
        <v>368</v>
      </c>
      <c r="I212" s="254"/>
      <c r="L212" s="141"/>
      <c r="M212" s="221"/>
      <c r="T212" s="222"/>
      <c r="AT212" s="140" t="s">
        <v>134</v>
      </c>
      <c r="AU212" s="140" t="s">
        <v>82</v>
      </c>
    </row>
    <row r="213" spans="2:51" s="140" customFormat="1" ht="15.75" customHeight="1">
      <c r="B213" s="239"/>
      <c r="D213" s="224" t="s">
        <v>136</v>
      </c>
      <c r="E213" s="240"/>
      <c r="F213" s="241" t="s">
        <v>350</v>
      </c>
      <c r="H213" s="240"/>
      <c r="I213" s="254"/>
      <c r="L213" s="239"/>
      <c r="M213" s="242"/>
      <c r="T213" s="243"/>
      <c r="AT213" s="240" t="s">
        <v>136</v>
      </c>
      <c r="AU213" s="240" t="s">
        <v>82</v>
      </c>
      <c r="AV213" s="240" t="s">
        <v>22</v>
      </c>
      <c r="AW213" s="240" t="s">
        <v>99</v>
      </c>
      <c r="AX213" s="240" t="s">
        <v>73</v>
      </c>
      <c r="AY213" s="240" t="s">
        <v>125</v>
      </c>
    </row>
    <row r="214" spans="2:51" s="140" customFormat="1" ht="15.75" customHeight="1">
      <c r="B214" s="223"/>
      <c r="D214" s="224" t="s">
        <v>136</v>
      </c>
      <c r="E214" s="225"/>
      <c r="F214" s="226" t="s">
        <v>369</v>
      </c>
      <c r="H214" s="227">
        <v>1088</v>
      </c>
      <c r="I214" s="254"/>
      <c r="L214" s="223"/>
      <c r="M214" s="228"/>
      <c r="T214" s="229"/>
      <c r="AT214" s="225" t="s">
        <v>136</v>
      </c>
      <c r="AU214" s="225" t="s">
        <v>82</v>
      </c>
      <c r="AV214" s="225" t="s">
        <v>82</v>
      </c>
      <c r="AW214" s="225" t="s">
        <v>99</v>
      </c>
      <c r="AX214" s="225" t="s">
        <v>22</v>
      </c>
      <c r="AY214" s="225" t="s">
        <v>125</v>
      </c>
    </row>
    <row r="215" spans="2:65" s="140" customFormat="1" ht="15.75" customHeight="1">
      <c r="B215" s="141"/>
      <c r="C215" s="230" t="s">
        <v>370</v>
      </c>
      <c r="D215" s="230" t="s">
        <v>229</v>
      </c>
      <c r="E215" s="231" t="s">
        <v>371</v>
      </c>
      <c r="F215" s="232" t="s">
        <v>372</v>
      </c>
      <c r="G215" s="233" t="s">
        <v>232</v>
      </c>
      <c r="H215" s="234">
        <v>1816.96</v>
      </c>
      <c r="I215" s="255"/>
      <c r="J215" s="235">
        <f>ROUND($I$215*$H$215,2)</f>
        <v>0</v>
      </c>
      <c r="K215" s="232" t="s">
        <v>131</v>
      </c>
      <c r="L215" s="236"/>
      <c r="M215" s="237"/>
      <c r="N215" s="238" t="s">
        <v>44</v>
      </c>
      <c r="Q215" s="216">
        <v>0</v>
      </c>
      <c r="R215" s="216">
        <f>$Q$215*$H$215</f>
        <v>0</v>
      </c>
      <c r="S215" s="216">
        <v>0</v>
      </c>
      <c r="T215" s="217">
        <f>$S$215*$H$215</f>
        <v>0</v>
      </c>
      <c r="AR215" s="136" t="s">
        <v>174</v>
      </c>
      <c r="AT215" s="136" t="s">
        <v>229</v>
      </c>
      <c r="AU215" s="136" t="s">
        <v>82</v>
      </c>
      <c r="AY215" s="140" t="s">
        <v>125</v>
      </c>
      <c r="BE215" s="218">
        <f>IF($N$215="základní",$J$215,0)</f>
        <v>0</v>
      </c>
      <c r="BF215" s="218">
        <f>IF($N$215="snížená",$J$215,0)</f>
        <v>0</v>
      </c>
      <c r="BG215" s="218">
        <f>IF($N$215="zákl. přenesená",$J$215,0)</f>
        <v>0</v>
      </c>
      <c r="BH215" s="218">
        <f>IF($N$215="sníž. přenesená",$J$215,0)</f>
        <v>0</v>
      </c>
      <c r="BI215" s="218">
        <f>IF($N$215="nulová",$J$215,0)</f>
        <v>0</v>
      </c>
      <c r="BJ215" s="136" t="s">
        <v>22</v>
      </c>
      <c r="BK215" s="218">
        <f>ROUND($I$215*$H$215,2)</f>
        <v>0</v>
      </c>
      <c r="BL215" s="136" t="s">
        <v>132</v>
      </c>
      <c r="BM215" s="136" t="s">
        <v>373</v>
      </c>
    </row>
    <row r="216" spans="2:47" s="140" customFormat="1" ht="27" customHeight="1">
      <c r="B216" s="141"/>
      <c r="D216" s="219" t="s">
        <v>134</v>
      </c>
      <c r="F216" s="220" t="s">
        <v>374</v>
      </c>
      <c r="I216" s="254"/>
      <c r="L216" s="141"/>
      <c r="M216" s="221"/>
      <c r="T216" s="222"/>
      <c r="AT216" s="140" t="s">
        <v>134</v>
      </c>
      <c r="AU216" s="140" t="s">
        <v>82</v>
      </c>
    </row>
    <row r="217" spans="2:51" s="140" customFormat="1" ht="15.75" customHeight="1">
      <c r="B217" s="223"/>
      <c r="D217" s="224" t="s">
        <v>136</v>
      </c>
      <c r="F217" s="226" t="s">
        <v>375</v>
      </c>
      <c r="H217" s="227">
        <v>1816.96</v>
      </c>
      <c r="I217" s="254"/>
      <c r="L217" s="223"/>
      <c r="M217" s="228"/>
      <c r="T217" s="229"/>
      <c r="AT217" s="225" t="s">
        <v>136</v>
      </c>
      <c r="AU217" s="225" t="s">
        <v>82</v>
      </c>
      <c r="AV217" s="225" t="s">
        <v>82</v>
      </c>
      <c r="AW217" s="225" t="s">
        <v>73</v>
      </c>
      <c r="AX217" s="225" t="s">
        <v>22</v>
      </c>
      <c r="AY217" s="225" t="s">
        <v>125</v>
      </c>
    </row>
    <row r="218" spans="2:65" s="140" customFormat="1" ht="15.75" customHeight="1">
      <c r="B218" s="141"/>
      <c r="C218" s="208" t="s">
        <v>376</v>
      </c>
      <c r="D218" s="208" t="s">
        <v>127</v>
      </c>
      <c r="E218" s="209" t="s">
        <v>377</v>
      </c>
      <c r="F218" s="210" t="s">
        <v>378</v>
      </c>
      <c r="G218" s="211" t="s">
        <v>130</v>
      </c>
      <c r="H218" s="212">
        <v>20040</v>
      </c>
      <c r="I218" s="253"/>
      <c r="J218" s="213">
        <f>ROUND($I$218*$H$218,2)</f>
        <v>0</v>
      </c>
      <c r="K218" s="210" t="s">
        <v>131</v>
      </c>
      <c r="L218" s="141"/>
      <c r="M218" s="214"/>
      <c r="N218" s="215" t="s">
        <v>44</v>
      </c>
      <c r="Q218" s="216">
        <v>0.00061</v>
      </c>
      <c r="R218" s="216">
        <f>$Q$218*$H$218</f>
        <v>12.2244</v>
      </c>
      <c r="S218" s="216">
        <v>0</v>
      </c>
      <c r="T218" s="217">
        <f>$S$218*$H$218</f>
        <v>0</v>
      </c>
      <c r="AR218" s="136" t="s">
        <v>132</v>
      </c>
      <c r="AT218" s="136" t="s">
        <v>127</v>
      </c>
      <c r="AU218" s="136" t="s">
        <v>82</v>
      </c>
      <c r="AY218" s="140" t="s">
        <v>125</v>
      </c>
      <c r="BE218" s="218">
        <f>IF($N$218="základní",$J$218,0)</f>
        <v>0</v>
      </c>
      <c r="BF218" s="218">
        <f>IF($N$218="snížená",$J$218,0)</f>
        <v>0</v>
      </c>
      <c r="BG218" s="218">
        <f>IF($N$218="zákl. přenesená",$J$218,0)</f>
        <v>0</v>
      </c>
      <c r="BH218" s="218">
        <f>IF($N$218="sníž. přenesená",$J$218,0)</f>
        <v>0</v>
      </c>
      <c r="BI218" s="218">
        <f>IF($N$218="nulová",$J$218,0)</f>
        <v>0</v>
      </c>
      <c r="BJ218" s="136" t="s">
        <v>22</v>
      </c>
      <c r="BK218" s="218">
        <f>ROUND($I$218*$H$218,2)</f>
        <v>0</v>
      </c>
      <c r="BL218" s="136" t="s">
        <v>132</v>
      </c>
      <c r="BM218" s="136" t="s">
        <v>379</v>
      </c>
    </row>
    <row r="219" spans="2:47" s="140" customFormat="1" ht="16.5" customHeight="1">
      <c r="B219" s="141"/>
      <c r="D219" s="219" t="s">
        <v>134</v>
      </c>
      <c r="F219" s="220" t="s">
        <v>380</v>
      </c>
      <c r="I219" s="254"/>
      <c r="L219" s="141"/>
      <c r="M219" s="221"/>
      <c r="T219" s="222"/>
      <c r="AT219" s="140" t="s">
        <v>134</v>
      </c>
      <c r="AU219" s="140" t="s">
        <v>82</v>
      </c>
    </row>
    <row r="220" spans="2:51" s="140" customFormat="1" ht="15.75" customHeight="1">
      <c r="B220" s="239"/>
      <c r="D220" s="224" t="s">
        <v>136</v>
      </c>
      <c r="E220" s="240"/>
      <c r="F220" s="241" t="s">
        <v>350</v>
      </c>
      <c r="H220" s="240"/>
      <c r="I220" s="254"/>
      <c r="L220" s="239"/>
      <c r="M220" s="242"/>
      <c r="T220" s="243"/>
      <c r="AT220" s="240" t="s">
        <v>136</v>
      </c>
      <c r="AU220" s="240" t="s">
        <v>82</v>
      </c>
      <c r="AV220" s="240" t="s">
        <v>22</v>
      </c>
      <c r="AW220" s="240" t="s">
        <v>99</v>
      </c>
      <c r="AX220" s="240" t="s">
        <v>73</v>
      </c>
      <c r="AY220" s="240" t="s">
        <v>125</v>
      </c>
    </row>
    <row r="221" spans="2:51" s="140" customFormat="1" ht="15.75" customHeight="1">
      <c r="B221" s="223"/>
      <c r="D221" s="224" t="s">
        <v>136</v>
      </c>
      <c r="E221" s="225"/>
      <c r="F221" s="226" t="s">
        <v>381</v>
      </c>
      <c r="H221" s="227">
        <v>17380</v>
      </c>
      <c r="I221" s="254"/>
      <c r="L221" s="223"/>
      <c r="M221" s="228"/>
      <c r="T221" s="229"/>
      <c r="AT221" s="225" t="s">
        <v>136</v>
      </c>
      <c r="AU221" s="225" t="s">
        <v>82</v>
      </c>
      <c r="AV221" s="225" t="s">
        <v>82</v>
      </c>
      <c r="AW221" s="225" t="s">
        <v>99</v>
      </c>
      <c r="AX221" s="225" t="s">
        <v>73</v>
      </c>
      <c r="AY221" s="225" t="s">
        <v>125</v>
      </c>
    </row>
    <row r="222" spans="2:51" s="140" customFormat="1" ht="15.75" customHeight="1">
      <c r="B222" s="223"/>
      <c r="D222" s="224" t="s">
        <v>136</v>
      </c>
      <c r="E222" s="225"/>
      <c r="F222" s="226" t="s">
        <v>382</v>
      </c>
      <c r="H222" s="227">
        <v>2660</v>
      </c>
      <c r="I222" s="254"/>
      <c r="L222" s="223"/>
      <c r="M222" s="228"/>
      <c r="T222" s="229"/>
      <c r="AT222" s="225" t="s">
        <v>136</v>
      </c>
      <c r="AU222" s="225" t="s">
        <v>82</v>
      </c>
      <c r="AV222" s="225" t="s">
        <v>82</v>
      </c>
      <c r="AW222" s="225" t="s">
        <v>99</v>
      </c>
      <c r="AX222" s="225" t="s">
        <v>73</v>
      </c>
      <c r="AY222" s="225" t="s">
        <v>125</v>
      </c>
    </row>
    <row r="223" spans="2:51" s="140" customFormat="1" ht="15.75" customHeight="1">
      <c r="B223" s="244"/>
      <c r="D223" s="224" t="s">
        <v>136</v>
      </c>
      <c r="E223" s="245"/>
      <c r="F223" s="246" t="s">
        <v>383</v>
      </c>
      <c r="H223" s="247">
        <v>20040</v>
      </c>
      <c r="I223" s="254"/>
      <c r="L223" s="244"/>
      <c r="M223" s="248"/>
      <c r="T223" s="249"/>
      <c r="AT223" s="245" t="s">
        <v>136</v>
      </c>
      <c r="AU223" s="245" t="s">
        <v>82</v>
      </c>
      <c r="AV223" s="245" t="s">
        <v>132</v>
      </c>
      <c r="AW223" s="245" t="s">
        <v>99</v>
      </c>
      <c r="AX223" s="245" t="s">
        <v>22</v>
      </c>
      <c r="AY223" s="245" t="s">
        <v>125</v>
      </c>
    </row>
    <row r="224" spans="2:65" s="140" customFormat="1" ht="15.75" customHeight="1">
      <c r="B224" s="141"/>
      <c r="C224" s="208" t="s">
        <v>384</v>
      </c>
      <c r="D224" s="208" t="s">
        <v>127</v>
      </c>
      <c r="E224" s="209" t="s">
        <v>385</v>
      </c>
      <c r="F224" s="210" t="s">
        <v>386</v>
      </c>
      <c r="G224" s="211" t="s">
        <v>130</v>
      </c>
      <c r="H224" s="212">
        <v>10020</v>
      </c>
      <c r="I224" s="253"/>
      <c r="J224" s="213">
        <f>ROUND($I$224*$H$224,2)</f>
        <v>0</v>
      </c>
      <c r="K224" s="210" t="s">
        <v>131</v>
      </c>
      <c r="L224" s="141"/>
      <c r="M224" s="214"/>
      <c r="N224" s="215" t="s">
        <v>44</v>
      </c>
      <c r="Q224" s="216">
        <v>0</v>
      </c>
      <c r="R224" s="216">
        <f>$Q$224*$H$224</f>
        <v>0</v>
      </c>
      <c r="S224" s="216">
        <v>0</v>
      </c>
      <c r="T224" s="217">
        <f>$S$224*$H$224</f>
        <v>0</v>
      </c>
      <c r="AR224" s="136" t="s">
        <v>132</v>
      </c>
      <c r="AT224" s="136" t="s">
        <v>127</v>
      </c>
      <c r="AU224" s="136" t="s">
        <v>82</v>
      </c>
      <c r="AY224" s="140" t="s">
        <v>125</v>
      </c>
      <c r="BE224" s="218">
        <f>IF($N$224="základní",$J$224,0)</f>
        <v>0</v>
      </c>
      <c r="BF224" s="218">
        <f>IF($N$224="snížená",$J$224,0)</f>
        <v>0</v>
      </c>
      <c r="BG224" s="218">
        <f>IF($N$224="zákl. přenesená",$J$224,0)</f>
        <v>0</v>
      </c>
      <c r="BH224" s="218">
        <f>IF($N$224="sníž. přenesená",$J$224,0)</f>
        <v>0</v>
      </c>
      <c r="BI224" s="218">
        <f>IF($N$224="nulová",$J$224,0)</f>
        <v>0</v>
      </c>
      <c r="BJ224" s="136" t="s">
        <v>22</v>
      </c>
      <c r="BK224" s="218">
        <f>ROUND($I$224*$H$224,2)</f>
        <v>0</v>
      </c>
      <c r="BL224" s="136" t="s">
        <v>132</v>
      </c>
      <c r="BM224" s="136" t="s">
        <v>387</v>
      </c>
    </row>
    <row r="225" spans="2:47" s="140" customFormat="1" ht="27" customHeight="1">
      <c r="B225" s="141"/>
      <c r="D225" s="219" t="s">
        <v>134</v>
      </c>
      <c r="F225" s="220" t="s">
        <v>388</v>
      </c>
      <c r="I225" s="254"/>
      <c r="L225" s="141"/>
      <c r="M225" s="221"/>
      <c r="T225" s="222"/>
      <c r="AT225" s="140" t="s">
        <v>134</v>
      </c>
      <c r="AU225" s="140" t="s">
        <v>82</v>
      </c>
    </row>
    <row r="226" spans="2:51" s="140" customFormat="1" ht="15.75" customHeight="1">
      <c r="B226" s="239"/>
      <c r="D226" s="224" t="s">
        <v>136</v>
      </c>
      <c r="E226" s="240"/>
      <c r="F226" s="241" t="s">
        <v>350</v>
      </c>
      <c r="H226" s="240"/>
      <c r="I226" s="254"/>
      <c r="L226" s="239"/>
      <c r="M226" s="242"/>
      <c r="T226" s="243"/>
      <c r="AT226" s="240" t="s">
        <v>136</v>
      </c>
      <c r="AU226" s="240" t="s">
        <v>82</v>
      </c>
      <c r="AV226" s="240" t="s">
        <v>22</v>
      </c>
      <c r="AW226" s="240" t="s">
        <v>99</v>
      </c>
      <c r="AX226" s="240" t="s">
        <v>73</v>
      </c>
      <c r="AY226" s="240" t="s">
        <v>125</v>
      </c>
    </row>
    <row r="227" spans="2:51" s="140" customFormat="1" ht="15.75" customHeight="1">
      <c r="B227" s="223"/>
      <c r="D227" s="224" t="s">
        <v>136</v>
      </c>
      <c r="E227" s="225"/>
      <c r="F227" s="226" t="s">
        <v>389</v>
      </c>
      <c r="H227" s="227">
        <v>8690</v>
      </c>
      <c r="I227" s="254"/>
      <c r="L227" s="223"/>
      <c r="M227" s="228"/>
      <c r="T227" s="229"/>
      <c r="AT227" s="225" t="s">
        <v>136</v>
      </c>
      <c r="AU227" s="225" t="s">
        <v>82</v>
      </c>
      <c r="AV227" s="225" t="s">
        <v>82</v>
      </c>
      <c r="AW227" s="225" t="s">
        <v>99</v>
      </c>
      <c r="AX227" s="225" t="s">
        <v>73</v>
      </c>
      <c r="AY227" s="225" t="s">
        <v>125</v>
      </c>
    </row>
    <row r="228" spans="2:51" s="140" customFormat="1" ht="15.75" customHeight="1">
      <c r="B228" s="223"/>
      <c r="D228" s="224" t="s">
        <v>136</v>
      </c>
      <c r="E228" s="225"/>
      <c r="F228" s="226" t="s">
        <v>390</v>
      </c>
      <c r="H228" s="227">
        <v>1330</v>
      </c>
      <c r="I228" s="254"/>
      <c r="L228" s="223"/>
      <c r="M228" s="228"/>
      <c r="T228" s="229"/>
      <c r="AT228" s="225" t="s">
        <v>136</v>
      </c>
      <c r="AU228" s="225" t="s">
        <v>82</v>
      </c>
      <c r="AV228" s="225" t="s">
        <v>82</v>
      </c>
      <c r="AW228" s="225" t="s">
        <v>99</v>
      </c>
      <c r="AX228" s="225" t="s">
        <v>73</v>
      </c>
      <c r="AY228" s="225" t="s">
        <v>125</v>
      </c>
    </row>
    <row r="229" spans="2:51" s="140" customFormat="1" ht="15.75" customHeight="1">
      <c r="B229" s="244"/>
      <c r="D229" s="224" t="s">
        <v>136</v>
      </c>
      <c r="E229" s="245"/>
      <c r="F229" s="246" t="s">
        <v>383</v>
      </c>
      <c r="H229" s="247">
        <v>10020</v>
      </c>
      <c r="I229" s="254"/>
      <c r="L229" s="244"/>
      <c r="M229" s="248"/>
      <c r="T229" s="249"/>
      <c r="AT229" s="245" t="s">
        <v>136</v>
      </c>
      <c r="AU229" s="245" t="s">
        <v>82</v>
      </c>
      <c r="AV229" s="245" t="s">
        <v>132</v>
      </c>
      <c r="AW229" s="245" t="s">
        <v>99</v>
      </c>
      <c r="AX229" s="245" t="s">
        <v>22</v>
      </c>
      <c r="AY229" s="245" t="s">
        <v>125</v>
      </c>
    </row>
    <row r="230" spans="2:65" s="140" customFormat="1" ht="15.75" customHeight="1">
      <c r="B230" s="141"/>
      <c r="C230" s="208" t="s">
        <v>391</v>
      </c>
      <c r="D230" s="208" t="s">
        <v>127</v>
      </c>
      <c r="E230" s="209" t="s">
        <v>392</v>
      </c>
      <c r="F230" s="210" t="s">
        <v>393</v>
      </c>
      <c r="G230" s="211" t="s">
        <v>130</v>
      </c>
      <c r="H230" s="212">
        <v>1330</v>
      </c>
      <c r="I230" s="253"/>
      <c r="J230" s="213">
        <f>ROUND($I$230*$H$230,2)</f>
        <v>0</v>
      </c>
      <c r="K230" s="210" t="s">
        <v>131</v>
      </c>
      <c r="L230" s="141"/>
      <c r="M230" s="214"/>
      <c r="N230" s="215" t="s">
        <v>44</v>
      </c>
      <c r="Q230" s="216">
        <v>0</v>
      </c>
      <c r="R230" s="216">
        <f>$Q$230*$H$230</f>
        <v>0</v>
      </c>
      <c r="S230" s="216">
        <v>0</v>
      </c>
      <c r="T230" s="217">
        <f>$S$230*$H$230</f>
        <v>0</v>
      </c>
      <c r="AR230" s="136" t="s">
        <v>132</v>
      </c>
      <c r="AT230" s="136" t="s">
        <v>127</v>
      </c>
      <c r="AU230" s="136" t="s">
        <v>82</v>
      </c>
      <c r="AY230" s="140" t="s">
        <v>125</v>
      </c>
      <c r="BE230" s="218">
        <f>IF($N$230="základní",$J$230,0)</f>
        <v>0</v>
      </c>
      <c r="BF230" s="218">
        <f>IF($N$230="snížená",$J$230,0)</f>
        <v>0</v>
      </c>
      <c r="BG230" s="218">
        <f>IF($N$230="zákl. přenesená",$J$230,0)</f>
        <v>0</v>
      </c>
      <c r="BH230" s="218">
        <f>IF($N$230="sníž. přenesená",$J$230,0)</f>
        <v>0</v>
      </c>
      <c r="BI230" s="218">
        <f>IF($N$230="nulová",$J$230,0)</f>
        <v>0</v>
      </c>
      <c r="BJ230" s="136" t="s">
        <v>22</v>
      </c>
      <c r="BK230" s="218">
        <f>ROUND($I$230*$H$230,2)</f>
        <v>0</v>
      </c>
      <c r="BL230" s="136" t="s">
        <v>132</v>
      </c>
      <c r="BM230" s="136" t="s">
        <v>394</v>
      </c>
    </row>
    <row r="231" spans="2:47" s="140" customFormat="1" ht="27" customHeight="1">
      <c r="B231" s="141"/>
      <c r="D231" s="219" t="s">
        <v>134</v>
      </c>
      <c r="F231" s="220" t="s">
        <v>395</v>
      </c>
      <c r="I231" s="254"/>
      <c r="L231" s="141"/>
      <c r="M231" s="221"/>
      <c r="T231" s="222"/>
      <c r="AT231" s="140" t="s">
        <v>134</v>
      </c>
      <c r="AU231" s="140" t="s">
        <v>82</v>
      </c>
    </row>
    <row r="232" spans="2:51" s="140" customFormat="1" ht="15.75" customHeight="1">
      <c r="B232" s="239"/>
      <c r="D232" s="224" t="s">
        <v>136</v>
      </c>
      <c r="E232" s="240"/>
      <c r="F232" s="241" t="s">
        <v>350</v>
      </c>
      <c r="H232" s="240"/>
      <c r="I232" s="254"/>
      <c r="L232" s="239"/>
      <c r="M232" s="242"/>
      <c r="T232" s="243"/>
      <c r="AT232" s="240" t="s">
        <v>136</v>
      </c>
      <c r="AU232" s="240" t="s">
        <v>82</v>
      </c>
      <c r="AV232" s="240" t="s">
        <v>22</v>
      </c>
      <c r="AW232" s="240" t="s">
        <v>99</v>
      </c>
      <c r="AX232" s="240" t="s">
        <v>73</v>
      </c>
      <c r="AY232" s="240" t="s">
        <v>125</v>
      </c>
    </row>
    <row r="233" spans="2:51" s="140" customFormat="1" ht="15.75" customHeight="1">
      <c r="B233" s="223"/>
      <c r="D233" s="224" t="s">
        <v>136</v>
      </c>
      <c r="E233" s="225"/>
      <c r="F233" s="226" t="s">
        <v>396</v>
      </c>
      <c r="H233" s="227">
        <v>1330</v>
      </c>
      <c r="I233" s="254"/>
      <c r="L233" s="223"/>
      <c r="M233" s="228"/>
      <c r="T233" s="229"/>
      <c r="AT233" s="225" t="s">
        <v>136</v>
      </c>
      <c r="AU233" s="225" t="s">
        <v>82</v>
      </c>
      <c r="AV233" s="225" t="s">
        <v>82</v>
      </c>
      <c r="AW233" s="225" t="s">
        <v>99</v>
      </c>
      <c r="AX233" s="225" t="s">
        <v>22</v>
      </c>
      <c r="AY233" s="225" t="s">
        <v>125</v>
      </c>
    </row>
    <row r="234" spans="2:65" s="140" customFormat="1" ht="15.75" customHeight="1">
      <c r="B234" s="141"/>
      <c r="C234" s="208" t="s">
        <v>397</v>
      </c>
      <c r="D234" s="208" t="s">
        <v>127</v>
      </c>
      <c r="E234" s="209" t="s">
        <v>398</v>
      </c>
      <c r="F234" s="210" t="s">
        <v>399</v>
      </c>
      <c r="G234" s="211" t="s">
        <v>130</v>
      </c>
      <c r="H234" s="212">
        <v>8690</v>
      </c>
      <c r="I234" s="253"/>
      <c r="J234" s="213">
        <f>ROUND($I$234*$H$234,2)</f>
        <v>0</v>
      </c>
      <c r="K234" s="210" t="s">
        <v>131</v>
      </c>
      <c r="L234" s="141"/>
      <c r="M234" s="214"/>
      <c r="N234" s="215" t="s">
        <v>44</v>
      </c>
      <c r="Q234" s="216">
        <v>0</v>
      </c>
      <c r="R234" s="216">
        <f>$Q$234*$H$234</f>
        <v>0</v>
      </c>
      <c r="S234" s="216">
        <v>0</v>
      </c>
      <c r="T234" s="217">
        <f>$S$234*$H$234</f>
        <v>0</v>
      </c>
      <c r="AR234" s="136" t="s">
        <v>132</v>
      </c>
      <c r="AT234" s="136" t="s">
        <v>127</v>
      </c>
      <c r="AU234" s="136" t="s">
        <v>82</v>
      </c>
      <c r="AY234" s="140" t="s">
        <v>125</v>
      </c>
      <c r="BE234" s="218">
        <f>IF($N$234="základní",$J$234,0)</f>
        <v>0</v>
      </c>
      <c r="BF234" s="218">
        <f>IF($N$234="snížená",$J$234,0)</f>
        <v>0</v>
      </c>
      <c r="BG234" s="218">
        <f>IF($N$234="zákl. přenesená",$J$234,0)</f>
        <v>0</v>
      </c>
      <c r="BH234" s="218">
        <f>IF($N$234="sníž. přenesená",$J$234,0)</f>
        <v>0</v>
      </c>
      <c r="BI234" s="218">
        <f>IF($N$234="nulová",$J$234,0)</f>
        <v>0</v>
      </c>
      <c r="BJ234" s="136" t="s">
        <v>22</v>
      </c>
      <c r="BK234" s="218">
        <f>ROUND($I$234*$H$234,2)</f>
        <v>0</v>
      </c>
      <c r="BL234" s="136" t="s">
        <v>132</v>
      </c>
      <c r="BM234" s="136" t="s">
        <v>400</v>
      </c>
    </row>
    <row r="235" spans="2:47" s="140" customFormat="1" ht="27" customHeight="1">
      <c r="B235" s="141"/>
      <c r="D235" s="219" t="s">
        <v>134</v>
      </c>
      <c r="F235" s="220" t="s">
        <v>401</v>
      </c>
      <c r="I235" s="254"/>
      <c r="L235" s="141"/>
      <c r="M235" s="221"/>
      <c r="T235" s="222"/>
      <c r="AT235" s="140" t="s">
        <v>134</v>
      </c>
      <c r="AU235" s="140" t="s">
        <v>82</v>
      </c>
    </row>
    <row r="236" spans="2:51" s="140" customFormat="1" ht="15.75" customHeight="1">
      <c r="B236" s="239"/>
      <c r="D236" s="224" t="s">
        <v>136</v>
      </c>
      <c r="E236" s="240"/>
      <c r="F236" s="241" t="s">
        <v>350</v>
      </c>
      <c r="H236" s="240"/>
      <c r="I236" s="254"/>
      <c r="L236" s="239"/>
      <c r="M236" s="242"/>
      <c r="T236" s="243"/>
      <c r="AT236" s="240" t="s">
        <v>136</v>
      </c>
      <c r="AU236" s="240" t="s">
        <v>82</v>
      </c>
      <c r="AV236" s="240" t="s">
        <v>22</v>
      </c>
      <c r="AW236" s="240" t="s">
        <v>99</v>
      </c>
      <c r="AX236" s="240" t="s">
        <v>73</v>
      </c>
      <c r="AY236" s="240" t="s">
        <v>125</v>
      </c>
    </row>
    <row r="237" spans="2:51" s="140" customFormat="1" ht="15.75" customHeight="1">
      <c r="B237" s="223"/>
      <c r="D237" s="224" t="s">
        <v>136</v>
      </c>
      <c r="E237" s="225"/>
      <c r="F237" s="226" t="s">
        <v>402</v>
      </c>
      <c r="H237" s="227">
        <v>8690</v>
      </c>
      <c r="I237" s="254"/>
      <c r="L237" s="223"/>
      <c r="M237" s="228"/>
      <c r="T237" s="229"/>
      <c r="AT237" s="225" t="s">
        <v>136</v>
      </c>
      <c r="AU237" s="225" t="s">
        <v>82</v>
      </c>
      <c r="AV237" s="225" t="s">
        <v>82</v>
      </c>
      <c r="AW237" s="225" t="s">
        <v>99</v>
      </c>
      <c r="AX237" s="225" t="s">
        <v>22</v>
      </c>
      <c r="AY237" s="225" t="s">
        <v>125</v>
      </c>
    </row>
    <row r="238" spans="2:65" s="140" customFormat="1" ht="15.75" customHeight="1">
      <c r="B238" s="141"/>
      <c r="C238" s="208" t="s">
        <v>403</v>
      </c>
      <c r="D238" s="208" t="s">
        <v>127</v>
      </c>
      <c r="E238" s="209" t="s">
        <v>404</v>
      </c>
      <c r="F238" s="210" t="s">
        <v>405</v>
      </c>
      <c r="G238" s="211" t="s">
        <v>200</v>
      </c>
      <c r="H238" s="212">
        <v>18</v>
      </c>
      <c r="I238" s="253"/>
      <c r="J238" s="213">
        <f>ROUND($I$238*$H$238,2)</f>
        <v>0</v>
      </c>
      <c r="K238" s="210" t="s">
        <v>131</v>
      </c>
      <c r="L238" s="141"/>
      <c r="M238" s="214"/>
      <c r="N238" s="215" t="s">
        <v>44</v>
      </c>
      <c r="Q238" s="216">
        <v>0.00017278</v>
      </c>
      <c r="R238" s="216">
        <f>$Q$238*$H$238</f>
        <v>0.00311004</v>
      </c>
      <c r="S238" s="216">
        <v>0</v>
      </c>
      <c r="T238" s="217">
        <f>$S$238*$H$238</f>
        <v>0</v>
      </c>
      <c r="AR238" s="136" t="s">
        <v>132</v>
      </c>
      <c r="AT238" s="136" t="s">
        <v>127</v>
      </c>
      <c r="AU238" s="136" t="s">
        <v>82</v>
      </c>
      <c r="AY238" s="140" t="s">
        <v>125</v>
      </c>
      <c r="BE238" s="218">
        <f>IF($N$238="základní",$J$238,0)</f>
        <v>0</v>
      </c>
      <c r="BF238" s="218">
        <f>IF($N$238="snížená",$J$238,0)</f>
        <v>0</v>
      </c>
      <c r="BG238" s="218">
        <f>IF($N$238="zákl. přenesená",$J$238,0)</f>
        <v>0</v>
      </c>
      <c r="BH238" s="218">
        <f>IF($N$238="sníž. přenesená",$J$238,0)</f>
        <v>0</v>
      </c>
      <c r="BI238" s="218">
        <f>IF($N$238="nulová",$J$238,0)</f>
        <v>0</v>
      </c>
      <c r="BJ238" s="136" t="s">
        <v>22</v>
      </c>
      <c r="BK238" s="218">
        <f>ROUND($I$238*$H$238,2)</f>
        <v>0</v>
      </c>
      <c r="BL238" s="136" t="s">
        <v>132</v>
      </c>
      <c r="BM238" s="136" t="s">
        <v>406</v>
      </c>
    </row>
    <row r="239" spans="2:47" s="140" customFormat="1" ht="27" customHeight="1">
      <c r="B239" s="141"/>
      <c r="D239" s="219" t="s">
        <v>134</v>
      </c>
      <c r="F239" s="220" t="s">
        <v>407</v>
      </c>
      <c r="I239" s="254"/>
      <c r="L239" s="141"/>
      <c r="M239" s="221"/>
      <c r="T239" s="222"/>
      <c r="AT239" s="140" t="s">
        <v>134</v>
      </c>
      <c r="AU239" s="140" t="s">
        <v>82</v>
      </c>
    </row>
    <row r="240" spans="2:51" s="140" customFormat="1" ht="15.75" customHeight="1">
      <c r="B240" s="223"/>
      <c r="D240" s="224" t="s">
        <v>136</v>
      </c>
      <c r="E240" s="225"/>
      <c r="F240" s="226" t="s">
        <v>408</v>
      </c>
      <c r="H240" s="227">
        <v>18</v>
      </c>
      <c r="I240" s="254"/>
      <c r="L240" s="223"/>
      <c r="M240" s="228"/>
      <c r="T240" s="229"/>
      <c r="AT240" s="225" t="s">
        <v>136</v>
      </c>
      <c r="AU240" s="225" t="s">
        <v>82</v>
      </c>
      <c r="AV240" s="225" t="s">
        <v>82</v>
      </c>
      <c r="AW240" s="225" t="s">
        <v>99</v>
      </c>
      <c r="AX240" s="225" t="s">
        <v>73</v>
      </c>
      <c r="AY240" s="225" t="s">
        <v>125</v>
      </c>
    </row>
    <row r="241" spans="2:63" s="197" customFormat="1" ht="30.75" customHeight="1">
      <c r="B241" s="198"/>
      <c r="D241" s="199" t="s">
        <v>72</v>
      </c>
      <c r="E241" s="206" t="s">
        <v>174</v>
      </c>
      <c r="F241" s="206" t="s">
        <v>409</v>
      </c>
      <c r="I241" s="256"/>
      <c r="J241" s="207">
        <f>$BK$241</f>
        <v>0</v>
      </c>
      <c r="L241" s="198"/>
      <c r="M241" s="202"/>
      <c r="P241" s="203">
        <f>SUM($P$242:$P$255)</f>
        <v>0</v>
      </c>
      <c r="R241" s="203">
        <f>SUM($R$242:$R$255)</f>
        <v>7.559104255</v>
      </c>
      <c r="T241" s="204">
        <f>SUM($T$242:$T$255)</f>
        <v>0</v>
      </c>
      <c r="AR241" s="199" t="s">
        <v>22</v>
      </c>
      <c r="AT241" s="199" t="s">
        <v>72</v>
      </c>
      <c r="AU241" s="199" t="s">
        <v>22</v>
      </c>
      <c r="AY241" s="199" t="s">
        <v>125</v>
      </c>
      <c r="BK241" s="205">
        <f>SUM($BK$242:$BK$255)</f>
        <v>0</v>
      </c>
    </row>
    <row r="242" spans="2:65" s="140" customFormat="1" ht="15.75" customHeight="1">
      <c r="B242" s="141"/>
      <c r="C242" s="208" t="s">
        <v>410</v>
      </c>
      <c r="D242" s="208" t="s">
        <v>127</v>
      </c>
      <c r="E242" s="209" t="s">
        <v>411</v>
      </c>
      <c r="F242" s="210" t="s">
        <v>412</v>
      </c>
      <c r="G242" s="211" t="s">
        <v>200</v>
      </c>
      <c r="H242" s="212">
        <v>15.5</v>
      </c>
      <c r="I242" s="253"/>
      <c r="J242" s="213">
        <f>ROUND($I$242*$H$242,2)</f>
        <v>0</v>
      </c>
      <c r="K242" s="210" t="s">
        <v>131</v>
      </c>
      <c r="L242" s="141"/>
      <c r="M242" s="214"/>
      <c r="N242" s="215" t="s">
        <v>44</v>
      </c>
      <c r="Q242" s="216">
        <v>0</v>
      </c>
      <c r="R242" s="216">
        <f>$Q$242*$H$242</f>
        <v>0</v>
      </c>
      <c r="S242" s="216">
        <v>0</v>
      </c>
      <c r="T242" s="217">
        <f>$S$242*$H$242</f>
        <v>0</v>
      </c>
      <c r="AR242" s="136" t="s">
        <v>132</v>
      </c>
      <c r="AT242" s="136" t="s">
        <v>127</v>
      </c>
      <c r="AU242" s="136" t="s">
        <v>82</v>
      </c>
      <c r="AY242" s="140" t="s">
        <v>125</v>
      </c>
      <c r="BE242" s="218">
        <f>IF($N$242="základní",$J$242,0)</f>
        <v>0</v>
      </c>
      <c r="BF242" s="218">
        <f>IF($N$242="snížená",$J$242,0)</f>
        <v>0</v>
      </c>
      <c r="BG242" s="218">
        <f>IF($N$242="zákl. přenesená",$J$242,0)</f>
        <v>0</v>
      </c>
      <c r="BH242" s="218">
        <f>IF($N$242="sníž. přenesená",$J$242,0)</f>
        <v>0</v>
      </c>
      <c r="BI242" s="218">
        <f>IF($N$242="nulová",$J$242,0)</f>
        <v>0</v>
      </c>
      <c r="BJ242" s="136" t="s">
        <v>22</v>
      </c>
      <c r="BK242" s="218">
        <f>ROUND($I$242*$H$242,2)</f>
        <v>0</v>
      </c>
      <c r="BL242" s="136" t="s">
        <v>132</v>
      </c>
      <c r="BM242" s="136" t="s">
        <v>413</v>
      </c>
    </row>
    <row r="243" spans="2:47" s="140" customFormat="1" ht="16.5" customHeight="1">
      <c r="B243" s="141"/>
      <c r="D243" s="219" t="s">
        <v>134</v>
      </c>
      <c r="F243" s="220" t="s">
        <v>414</v>
      </c>
      <c r="I243" s="254"/>
      <c r="L243" s="141"/>
      <c r="M243" s="221"/>
      <c r="T243" s="222"/>
      <c r="AT243" s="140" t="s">
        <v>134</v>
      </c>
      <c r="AU243" s="140" t="s">
        <v>82</v>
      </c>
    </row>
    <row r="244" spans="2:51" s="140" customFormat="1" ht="15.75" customHeight="1">
      <c r="B244" s="223"/>
      <c r="D244" s="224" t="s">
        <v>136</v>
      </c>
      <c r="E244" s="225"/>
      <c r="F244" s="226" t="s">
        <v>415</v>
      </c>
      <c r="H244" s="227">
        <v>15.5</v>
      </c>
      <c r="I244" s="254"/>
      <c r="L244" s="223"/>
      <c r="M244" s="228"/>
      <c r="T244" s="229"/>
      <c r="AT244" s="225" t="s">
        <v>136</v>
      </c>
      <c r="AU244" s="225" t="s">
        <v>82</v>
      </c>
      <c r="AV244" s="225" t="s">
        <v>82</v>
      </c>
      <c r="AW244" s="225" t="s">
        <v>99</v>
      </c>
      <c r="AX244" s="225" t="s">
        <v>73</v>
      </c>
      <c r="AY244" s="225" t="s">
        <v>125</v>
      </c>
    </row>
    <row r="245" spans="2:65" s="140" customFormat="1" ht="15.75" customHeight="1">
      <c r="B245" s="141"/>
      <c r="C245" s="230" t="s">
        <v>416</v>
      </c>
      <c r="D245" s="230" t="s">
        <v>229</v>
      </c>
      <c r="E245" s="231" t="s">
        <v>417</v>
      </c>
      <c r="F245" s="232" t="s">
        <v>418</v>
      </c>
      <c r="G245" s="233" t="s">
        <v>419</v>
      </c>
      <c r="H245" s="234">
        <v>5.167</v>
      </c>
      <c r="I245" s="255"/>
      <c r="J245" s="235">
        <f>ROUND($I$245*$H$245,2)</f>
        <v>0</v>
      </c>
      <c r="K245" s="232" t="s">
        <v>131</v>
      </c>
      <c r="L245" s="236"/>
      <c r="M245" s="237"/>
      <c r="N245" s="238" t="s">
        <v>44</v>
      </c>
      <c r="Q245" s="216">
        <v>0.0156</v>
      </c>
      <c r="R245" s="216">
        <f>$Q$245*$H$245</f>
        <v>0.08060519999999999</v>
      </c>
      <c r="S245" s="216">
        <v>0</v>
      </c>
      <c r="T245" s="217">
        <f>$S$245*$H$245</f>
        <v>0</v>
      </c>
      <c r="AR245" s="136" t="s">
        <v>174</v>
      </c>
      <c r="AT245" s="136" t="s">
        <v>229</v>
      </c>
      <c r="AU245" s="136" t="s">
        <v>82</v>
      </c>
      <c r="AY245" s="140" t="s">
        <v>125</v>
      </c>
      <c r="BE245" s="218">
        <f>IF($N$245="základní",$J$245,0)</f>
        <v>0</v>
      </c>
      <c r="BF245" s="218">
        <f>IF($N$245="snížená",$J$245,0)</f>
        <v>0</v>
      </c>
      <c r="BG245" s="218">
        <f>IF($N$245="zákl. přenesená",$J$245,0)</f>
        <v>0</v>
      </c>
      <c r="BH245" s="218">
        <f>IF($N$245="sníž. přenesená",$J$245,0)</f>
        <v>0</v>
      </c>
      <c r="BI245" s="218">
        <f>IF($N$245="nulová",$J$245,0)</f>
        <v>0</v>
      </c>
      <c r="BJ245" s="136" t="s">
        <v>22</v>
      </c>
      <c r="BK245" s="218">
        <f>ROUND($I$245*$H$245,2)</f>
        <v>0</v>
      </c>
      <c r="BL245" s="136" t="s">
        <v>132</v>
      </c>
      <c r="BM245" s="136" t="s">
        <v>420</v>
      </c>
    </row>
    <row r="246" spans="2:47" s="140" customFormat="1" ht="27" customHeight="1">
      <c r="B246" s="141"/>
      <c r="D246" s="219" t="s">
        <v>134</v>
      </c>
      <c r="F246" s="220" t="s">
        <v>421</v>
      </c>
      <c r="I246" s="254"/>
      <c r="L246" s="141"/>
      <c r="M246" s="221"/>
      <c r="T246" s="222"/>
      <c r="AT246" s="140" t="s">
        <v>134</v>
      </c>
      <c r="AU246" s="140" t="s">
        <v>82</v>
      </c>
    </row>
    <row r="247" spans="2:51" s="140" customFormat="1" ht="15.75" customHeight="1">
      <c r="B247" s="223"/>
      <c r="D247" s="224" t="s">
        <v>136</v>
      </c>
      <c r="E247" s="225"/>
      <c r="F247" s="226" t="s">
        <v>422</v>
      </c>
      <c r="H247" s="227">
        <v>5.16666666666667</v>
      </c>
      <c r="I247" s="254"/>
      <c r="L247" s="223"/>
      <c r="M247" s="228"/>
      <c r="T247" s="229"/>
      <c r="AT247" s="225" t="s">
        <v>136</v>
      </c>
      <c r="AU247" s="225" t="s">
        <v>82</v>
      </c>
      <c r="AV247" s="225" t="s">
        <v>82</v>
      </c>
      <c r="AW247" s="225" t="s">
        <v>99</v>
      </c>
      <c r="AX247" s="225" t="s">
        <v>22</v>
      </c>
      <c r="AY247" s="225" t="s">
        <v>125</v>
      </c>
    </row>
    <row r="248" spans="2:65" s="140" customFormat="1" ht="15.75" customHeight="1">
      <c r="B248" s="141"/>
      <c r="C248" s="208" t="s">
        <v>423</v>
      </c>
      <c r="D248" s="208" t="s">
        <v>127</v>
      </c>
      <c r="E248" s="209" t="s">
        <v>424</v>
      </c>
      <c r="F248" s="210" t="s">
        <v>425</v>
      </c>
      <c r="G248" s="211" t="s">
        <v>151</v>
      </c>
      <c r="H248" s="212">
        <v>1.5</v>
      </c>
      <c r="I248" s="253"/>
      <c r="J248" s="213">
        <f>ROUND($I$248*$H$248,2)</f>
        <v>0</v>
      </c>
      <c r="K248" s="210"/>
      <c r="L248" s="141"/>
      <c r="M248" s="214"/>
      <c r="N248" s="215" t="s">
        <v>44</v>
      </c>
      <c r="Q248" s="216">
        <v>0</v>
      </c>
      <c r="R248" s="216">
        <f>$Q$248*$H$248</f>
        <v>0</v>
      </c>
      <c r="S248" s="216">
        <v>0</v>
      </c>
      <c r="T248" s="217">
        <f>$S$248*$H$248</f>
        <v>0</v>
      </c>
      <c r="AR248" s="136" t="s">
        <v>132</v>
      </c>
      <c r="AT248" s="136" t="s">
        <v>127</v>
      </c>
      <c r="AU248" s="136" t="s">
        <v>82</v>
      </c>
      <c r="AY248" s="140" t="s">
        <v>125</v>
      </c>
      <c r="BE248" s="218">
        <f>IF($N$248="základní",$J$248,0)</f>
        <v>0</v>
      </c>
      <c r="BF248" s="218">
        <f>IF($N$248="snížená",$J$248,0)</f>
        <v>0</v>
      </c>
      <c r="BG248" s="218">
        <f>IF($N$248="zákl. přenesená",$J$248,0)</f>
        <v>0</v>
      </c>
      <c r="BH248" s="218">
        <f>IF($N$248="sníž. přenesená",$J$248,0)</f>
        <v>0</v>
      </c>
      <c r="BI248" s="218">
        <f>IF($N$248="nulová",$J$248,0)</f>
        <v>0</v>
      </c>
      <c r="BJ248" s="136" t="s">
        <v>22</v>
      </c>
      <c r="BK248" s="218">
        <f>ROUND($I$248*$H$248,2)</f>
        <v>0</v>
      </c>
      <c r="BL248" s="136" t="s">
        <v>132</v>
      </c>
      <c r="BM248" s="136" t="s">
        <v>426</v>
      </c>
    </row>
    <row r="249" spans="2:47" s="140" customFormat="1" ht="16.5" customHeight="1">
      <c r="B249" s="141"/>
      <c r="D249" s="219" t="s">
        <v>134</v>
      </c>
      <c r="F249" s="220" t="s">
        <v>427</v>
      </c>
      <c r="I249" s="254"/>
      <c r="L249" s="141"/>
      <c r="M249" s="221"/>
      <c r="T249" s="222"/>
      <c r="AT249" s="140" t="s">
        <v>134</v>
      </c>
      <c r="AU249" s="140" t="s">
        <v>82</v>
      </c>
    </row>
    <row r="250" spans="2:51" s="140" customFormat="1" ht="15.75" customHeight="1">
      <c r="B250" s="239"/>
      <c r="D250" s="224" t="s">
        <v>136</v>
      </c>
      <c r="E250" s="240"/>
      <c r="F250" s="241" t="s">
        <v>428</v>
      </c>
      <c r="H250" s="240"/>
      <c r="I250" s="254"/>
      <c r="L250" s="239"/>
      <c r="M250" s="242"/>
      <c r="T250" s="243"/>
      <c r="AT250" s="240" t="s">
        <v>136</v>
      </c>
      <c r="AU250" s="240" t="s">
        <v>82</v>
      </c>
      <c r="AV250" s="240" t="s">
        <v>22</v>
      </c>
      <c r="AW250" s="240" t="s">
        <v>99</v>
      </c>
      <c r="AX250" s="240" t="s">
        <v>73</v>
      </c>
      <c r="AY250" s="240" t="s">
        <v>125</v>
      </c>
    </row>
    <row r="251" spans="2:51" s="140" customFormat="1" ht="15.75" customHeight="1">
      <c r="B251" s="223"/>
      <c r="D251" s="224" t="s">
        <v>136</v>
      </c>
      <c r="E251" s="225"/>
      <c r="F251" s="226" t="s">
        <v>429</v>
      </c>
      <c r="H251" s="227">
        <v>1.5</v>
      </c>
      <c r="I251" s="254"/>
      <c r="L251" s="223"/>
      <c r="M251" s="228"/>
      <c r="T251" s="229"/>
      <c r="AT251" s="225" t="s">
        <v>136</v>
      </c>
      <c r="AU251" s="225" t="s">
        <v>82</v>
      </c>
      <c r="AV251" s="225" t="s">
        <v>82</v>
      </c>
      <c r="AW251" s="225" t="s">
        <v>99</v>
      </c>
      <c r="AX251" s="225" t="s">
        <v>22</v>
      </c>
      <c r="AY251" s="225" t="s">
        <v>125</v>
      </c>
    </row>
    <row r="252" spans="2:65" s="140" customFormat="1" ht="15.75" customHeight="1">
      <c r="B252" s="141"/>
      <c r="C252" s="208" t="s">
        <v>430</v>
      </c>
      <c r="D252" s="208" t="s">
        <v>127</v>
      </c>
      <c r="E252" s="209" t="s">
        <v>431</v>
      </c>
      <c r="F252" s="210" t="s">
        <v>432</v>
      </c>
      <c r="G252" s="211" t="s">
        <v>419</v>
      </c>
      <c r="H252" s="212">
        <v>1</v>
      </c>
      <c r="I252" s="253"/>
      <c r="J252" s="213">
        <f>ROUND($I$252*$H$252,2)</f>
        <v>0</v>
      </c>
      <c r="K252" s="210"/>
      <c r="L252" s="141"/>
      <c r="M252" s="214"/>
      <c r="N252" s="215" t="s">
        <v>44</v>
      </c>
      <c r="Q252" s="216">
        <v>7.478499055</v>
      </c>
      <c r="R252" s="216">
        <f>$Q$252*$H$252</f>
        <v>7.478499055</v>
      </c>
      <c r="S252" s="216">
        <v>0</v>
      </c>
      <c r="T252" s="217">
        <f>$S$252*$H$252</f>
        <v>0</v>
      </c>
      <c r="AR252" s="136" t="s">
        <v>132</v>
      </c>
      <c r="AT252" s="136" t="s">
        <v>127</v>
      </c>
      <c r="AU252" s="136" t="s">
        <v>82</v>
      </c>
      <c r="AY252" s="140" t="s">
        <v>125</v>
      </c>
      <c r="BE252" s="218">
        <f>IF($N$252="základní",$J$252,0)</f>
        <v>0</v>
      </c>
      <c r="BF252" s="218">
        <f>IF($N$252="snížená",$J$252,0)</f>
        <v>0</v>
      </c>
      <c r="BG252" s="218">
        <f>IF($N$252="zákl. přenesená",$J$252,0)</f>
        <v>0</v>
      </c>
      <c r="BH252" s="218">
        <f>IF($N$252="sníž. přenesená",$J$252,0)</f>
        <v>0</v>
      </c>
      <c r="BI252" s="218">
        <f>IF($N$252="nulová",$J$252,0)</f>
        <v>0</v>
      </c>
      <c r="BJ252" s="136" t="s">
        <v>22</v>
      </c>
      <c r="BK252" s="218">
        <f>ROUND($I$252*$H$252,2)</f>
        <v>0</v>
      </c>
      <c r="BL252" s="136" t="s">
        <v>132</v>
      </c>
      <c r="BM252" s="136" t="s">
        <v>433</v>
      </c>
    </row>
    <row r="253" spans="2:47" s="140" customFormat="1" ht="16.5" customHeight="1">
      <c r="B253" s="141"/>
      <c r="D253" s="219" t="s">
        <v>134</v>
      </c>
      <c r="F253" s="220" t="s">
        <v>432</v>
      </c>
      <c r="I253" s="254"/>
      <c r="L253" s="141"/>
      <c r="M253" s="221"/>
      <c r="T253" s="222"/>
      <c r="AT253" s="140" t="s">
        <v>134</v>
      </c>
      <c r="AU253" s="140" t="s">
        <v>82</v>
      </c>
    </row>
    <row r="254" spans="2:51" s="140" customFormat="1" ht="15.75" customHeight="1">
      <c r="B254" s="239"/>
      <c r="D254" s="224" t="s">
        <v>136</v>
      </c>
      <c r="E254" s="240"/>
      <c r="F254" s="241" t="s">
        <v>428</v>
      </c>
      <c r="H254" s="240"/>
      <c r="I254" s="254"/>
      <c r="L254" s="239"/>
      <c r="M254" s="242"/>
      <c r="T254" s="243"/>
      <c r="AT254" s="240" t="s">
        <v>136</v>
      </c>
      <c r="AU254" s="240" t="s">
        <v>82</v>
      </c>
      <c r="AV254" s="240" t="s">
        <v>22</v>
      </c>
      <c r="AW254" s="240" t="s">
        <v>99</v>
      </c>
      <c r="AX254" s="240" t="s">
        <v>73</v>
      </c>
      <c r="AY254" s="240" t="s">
        <v>125</v>
      </c>
    </row>
    <row r="255" spans="2:51" s="140" customFormat="1" ht="15.75" customHeight="1">
      <c r="B255" s="223"/>
      <c r="D255" s="224" t="s">
        <v>136</v>
      </c>
      <c r="E255" s="225"/>
      <c r="F255" s="226" t="s">
        <v>434</v>
      </c>
      <c r="H255" s="227">
        <v>1</v>
      </c>
      <c r="I255" s="254"/>
      <c r="L255" s="223"/>
      <c r="M255" s="228"/>
      <c r="T255" s="229"/>
      <c r="AT255" s="225" t="s">
        <v>136</v>
      </c>
      <c r="AU255" s="225" t="s">
        <v>82</v>
      </c>
      <c r="AV255" s="225" t="s">
        <v>82</v>
      </c>
      <c r="AW255" s="225" t="s">
        <v>99</v>
      </c>
      <c r="AX255" s="225" t="s">
        <v>22</v>
      </c>
      <c r="AY255" s="225" t="s">
        <v>125</v>
      </c>
    </row>
    <row r="256" spans="2:63" s="197" customFormat="1" ht="30.75" customHeight="1">
      <c r="B256" s="198"/>
      <c r="D256" s="199" t="s">
        <v>72</v>
      </c>
      <c r="E256" s="206" t="s">
        <v>180</v>
      </c>
      <c r="F256" s="206" t="s">
        <v>435</v>
      </c>
      <c r="I256" s="256"/>
      <c r="J256" s="207">
        <f>$BK$256</f>
        <v>0</v>
      </c>
      <c r="L256" s="198"/>
      <c r="M256" s="202"/>
      <c r="P256" s="203">
        <f>$P$257+SUM($P$258:$P$362)</f>
        <v>0</v>
      </c>
      <c r="R256" s="203">
        <f>$R$257+SUM($R$258:$R$362)</f>
        <v>1962.874468228</v>
      </c>
      <c r="T256" s="204">
        <f>$T$257+SUM($T$258:$T$362)</f>
        <v>1.066</v>
      </c>
      <c r="AR256" s="199" t="s">
        <v>22</v>
      </c>
      <c r="AT256" s="199" t="s">
        <v>72</v>
      </c>
      <c r="AU256" s="199" t="s">
        <v>22</v>
      </c>
      <c r="AY256" s="199" t="s">
        <v>125</v>
      </c>
      <c r="BK256" s="205">
        <f>$BK$257+SUM($BK$258:$BK$362)</f>
        <v>0</v>
      </c>
    </row>
    <row r="257" spans="2:65" s="140" customFormat="1" ht="15.75" customHeight="1">
      <c r="B257" s="141"/>
      <c r="C257" s="208" t="s">
        <v>436</v>
      </c>
      <c r="D257" s="208" t="s">
        <v>127</v>
      </c>
      <c r="E257" s="209" t="s">
        <v>437</v>
      </c>
      <c r="F257" s="210" t="s">
        <v>438</v>
      </c>
      <c r="G257" s="211" t="s">
        <v>200</v>
      </c>
      <c r="H257" s="212">
        <v>6</v>
      </c>
      <c r="I257" s="253"/>
      <c r="J257" s="213">
        <f>ROUND($I$257*$H$257,2)</f>
        <v>0</v>
      </c>
      <c r="K257" s="210"/>
      <c r="L257" s="141"/>
      <c r="M257" s="214"/>
      <c r="N257" s="215" t="s">
        <v>44</v>
      </c>
      <c r="Q257" s="216">
        <v>0.1117</v>
      </c>
      <c r="R257" s="216">
        <f>$Q$257*$H$257</f>
        <v>0.6701999999999999</v>
      </c>
      <c r="S257" s="216">
        <v>0</v>
      </c>
      <c r="T257" s="217">
        <f>$S$257*$H$257</f>
        <v>0</v>
      </c>
      <c r="AR257" s="136" t="s">
        <v>132</v>
      </c>
      <c r="AT257" s="136" t="s">
        <v>127</v>
      </c>
      <c r="AU257" s="136" t="s">
        <v>82</v>
      </c>
      <c r="AY257" s="140" t="s">
        <v>125</v>
      </c>
      <c r="BE257" s="218">
        <f>IF($N$257="základní",$J$257,0)</f>
        <v>0</v>
      </c>
      <c r="BF257" s="218">
        <f>IF($N$257="snížená",$J$257,0)</f>
        <v>0</v>
      </c>
      <c r="BG257" s="218">
        <f>IF($N$257="zákl. přenesená",$J$257,0)</f>
        <v>0</v>
      </c>
      <c r="BH257" s="218">
        <f>IF($N$257="sníž. přenesená",$J$257,0)</f>
        <v>0</v>
      </c>
      <c r="BI257" s="218">
        <f>IF($N$257="nulová",$J$257,0)</f>
        <v>0</v>
      </c>
      <c r="BJ257" s="136" t="s">
        <v>22</v>
      </c>
      <c r="BK257" s="218">
        <f>ROUND($I$257*$H$257,2)</f>
        <v>0</v>
      </c>
      <c r="BL257" s="136" t="s">
        <v>132</v>
      </c>
      <c r="BM257" s="136" t="s">
        <v>439</v>
      </c>
    </row>
    <row r="258" spans="2:47" s="140" customFormat="1" ht="16.5" customHeight="1">
      <c r="B258" s="141"/>
      <c r="D258" s="219" t="s">
        <v>134</v>
      </c>
      <c r="F258" s="220" t="s">
        <v>438</v>
      </c>
      <c r="I258" s="254"/>
      <c r="L258" s="141"/>
      <c r="M258" s="221"/>
      <c r="T258" s="222"/>
      <c r="AT258" s="140" t="s">
        <v>134</v>
      </c>
      <c r="AU258" s="140" t="s">
        <v>82</v>
      </c>
    </row>
    <row r="259" spans="2:51" s="140" customFormat="1" ht="15.75" customHeight="1">
      <c r="B259" s="239"/>
      <c r="D259" s="224" t="s">
        <v>136</v>
      </c>
      <c r="E259" s="240"/>
      <c r="F259" s="241" t="s">
        <v>428</v>
      </c>
      <c r="H259" s="240"/>
      <c r="I259" s="254"/>
      <c r="L259" s="239"/>
      <c r="M259" s="242"/>
      <c r="T259" s="243"/>
      <c r="AT259" s="240" t="s">
        <v>136</v>
      </c>
      <c r="AU259" s="240" t="s">
        <v>82</v>
      </c>
      <c r="AV259" s="240" t="s">
        <v>22</v>
      </c>
      <c r="AW259" s="240" t="s">
        <v>99</v>
      </c>
      <c r="AX259" s="240" t="s">
        <v>73</v>
      </c>
      <c r="AY259" s="240" t="s">
        <v>125</v>
      </c>
    </row>
    <row r="260" spans="2:51" s="140" customFormat="1" ht="15.75" customHeight="1">
      <c r="B260" s="223"/>
      <c r="D260" s="224" t="s">
        <v>136</v>
      </c>
      <c r="E260" s="225"/>
      <c r="F260" s="226" t="s">
        <v>440</v>
      </c>
      <c r="H260" s="227">
        <v>6</v>
      </c>
      <c r="I260" s="254"/>
      <c r="L260" s="223"/>
      <c r="M260" s="228"/>
      <c r="T260" s="229"/>
      <c r="AT260" s="225" t="s">
        <v>136</v>
      </c>
      <c r="AU260" s="225" t="s">
        <v>82</v>
      </c>
      <c r="AV260" s="225" t="s">
        <v>82</v>
      </c>
      <c r="AW260" s="225" t="s">
        <v>99</v>
      </c>
      <c r="AX260" s="225" t="s">
        <v>22</v>
      </c>
      <c r="AY260" s="225" t="s">
        <v>125</v>
      </c>
    </row>
    <row r="261" spans="2:65" s="140" customFormat="1" ht="15.75" customHeight="1">
      <c r="B261" s="141"/>
      <c r="C261" s="230" t="s">
        <v>441</v>
      </c>
      <c r="D261" s="230" t="s">
        <v>229</v>
      </c>
      <c r="E261" s="231" t="s">
        <v>442</v>
      </c>
      <c r="F261" s="232" t="s">
        <v>443</v>
      </c>
      <c r="G261" s="233" t="s">
        <v>200</v>
      </c>
      <c r="H261" s="234">
        <v>6</v>
      </c>
      <c r="I261" s="255"/>
      <c r="J261" s="235">
        <f>ROUND($I$261*$H$261,2)</f>
        <v>0</v>
      </c>
      <c r="K261" s="232" t="s">
        <v>131</v>
      </c>
      <c r="L261" s="236"/>
      <c r="M261" s="237"/>
      <c r="N261" s="238" t="s">
        <v>44</v>
      </c>
      <c r="Q261" s="216">
        <v>0.0705</v>
      </c>
      <c r="R261" s="216">
        <f>$Q$261*$H$261</f>
        <v>0.42299999999999993</v>
      </c>
      <c r="S261" s="216">
        <v>0</v>
      </c>
      <c r="T261" s="217">
        <f>$S$261*$H$261</f>
        <v>0</v>
      </c>
      <c r="AR261" s="136" t="s">
        <v>174</v>
      </c>
      <c r="AT261" s="136" t="s">
        <v>229</v>
      </c>
      <c r="AU261" s="136" t="s">
        <v>82</v>
      </c>
      <c r="AY261" s="140" t="s">
        <v>125</v>
      </c>
      <c r="BE261" s="218">
        <f>IF($N$261="základní",$J$261,0)</f>
        <v>0</v>
      </c>
      <c r="BF261" s="218">
        <f>IF($N$261="snížená",$J$261,0)</f>
        <v>0</v>
      </c>
      <c r="BG261" s="218">
        <f>IF($N$261="zákl. přenesená",$J$261,0)</f>
        <v>0</v>
      </c>
      <c r="BH261" s="218">
        <f>IF($N$261="sníž. přenesená",$J$261,0)</f>
        <v>0</v>
      </c>
      <c r="BI261" s="218">
        <f>IF($N$261="nulová",$J$261,0)</f>
        <v>0</v>
      </c>
      <c r="BJ261" s="136" t="s">
        <v>22</v>
      </c>
      <c r="BK261" s="218">
        <f>ROUND($I$261*$H$261,2)</f>
        <v>0</v>
      </c>
      <c r="BL261" s="136" t="s">
        <v>132</v>
      </c>
      <c r="BM261" s="136" t="s">
        <v>444</v>
      </c>
    </row>
    <row r="262" spans="2:47" s="140" customFormat="1" ht="27" customHeight="1">
      <c r="B262" s="141"/>
      <c r="D262" s="219" t="s">
        <v>134</v>
      </c>
      <c r="F262" s="220" t="s">
        <v>445</v>
      </c>
      <c r="I262" s="254"/>
      <c r="L262" s="141"/>
      <c r="M262" s="221"/>
      <c r="T262" s="222"/>
      <c r="AT262" s="140" t="s">
        <v>134</v>
      </c>
      <c r="AU262" s="140" t="s">
        <v>82</v>
      </c>
    </row>
    <row r="263" spans="2:65" s="140" customFormat="1" ht="15.75" customHeight="1">
      <c r="B263" s="141"/>
      <c r="C263" s="208" t="s">
        <v>446</v>
      </c>
      <c r="D263" s="208" t="s">
        <v>127</v>
      </c>
      <c r="E263" s="209" t="s">
        <v>447</v>
      </c>
      <c r="F263" s="210" t="s">
        <v>448</v>
      </c>
      <c r="G263" s="211" t="s">
        <v>200</v>
      </c>
      <c r="H263" s="212">
        <v>48</v>
      </c>
      <c r="I263" s="253"/>
      <c r="J263" s="213">
        <f>ROUND($I$263*$H$263,2)</f>
        <v>0</v>
      </c>
      <c r="K263" s="210"/>
      <c r="L263" s="141"/>
      <c r="M263" s="214"/>
      <c r="N263" s="215" t="s">
        <v>44</v>
      </c>
      <c r="Q263" s="216">
        <v>0.0283</v>
      </c>
      <c r="R263" s="216">
        <f>$Q$263*$H$263</f>
        <v>1.3584</v>
      </c>
      <c r="S263" s="216">
        <v>0</v>
      </c>
      <c r="T263" s="217">
        <f>$S$263*$H$263</f>
        <v>0</v>
      </c>
      <c r="AR263" s="136" t="s">
        <v>132</v>
      </c>
      <c r="AT263" s="136" t="s">
        <v>127</v>
      </c>
      <c r="AU263" s="136" t="s">
        <v>82</v>
      </c>
      <c r="AY263" s="140" t="s">
        <v>125</v>
      </c>
      <c r="BE263" s="218">
        <f>IF($N$263="základní",$J$263,0)</f>
        <v>0</v>
      </c>
      <c r="BF263" s="218">
        <f>IF($N$263="snížená",$J$263,0)</f>
        <v>0</v>
      </c>
      <c r="BG263" s="218">
        <f>IF($N$263="zákl. přenesená",$J$263,0)</f>
        <v>0</v>
      </c>
      <c r="BH263" s="218">
        <f>IF($N$263="sníž. přenesená",$J$263,0)</f>
        <v>0</v>
      </c>
      <c r="BI263" s="218">
        <f>IF($N$263="nulová",$J$263,0)</f>
        <v>0</v>
      </c>
      <c r="BJ263" s="136" t="s">
        <v>22</v>
      </c>
      <c r="BK263" s="218">
        <f>ROUND($I$263*$H$263,2)</f>
        <v>0</v>
      </c>
      <c r="BL263" s="136" t="s">
        <v>132</v>
      </c>
      <c r="BM263" s="136" t="s">
        <v>449</v>
      </c>
    </row>
    <row r="264" spans="2:47" s="140" customFormat="1" ht="27" customHeight="1">
      <c r="B264" s="141"/>
      <c r="D264" s="219" t="s">
        <v>134</v>
      </c>
      <c r="F264" s="220" t="s">
        <v>450</v>
      </c>
      <c r="I264" s="254"/>
      <c r="L264" s="141"/>
      <c r="M264" s="221"/>
      <c r="T264" s="222"/>
      <c r="AT264" s="140" t="s">
        <v>134</v>
      </c>
      <c r="AU264" s="140" t="s">
        <v>82</v>
      </c>
    </row>
    <row r="265" spans="2:51" s="140" customFormat="1" ht="15.75" customHeight="1">
      <c r="B265" s="239"/>
      <c r="D265" s="224" t="s">
        <v>136</v>
      </c>
      <c r="E265" s="240"/>
      <c r="F265" s="241" t="s">
        <v>428</v>
      </c>
      <c r="H265" s="240"/>
      <c r="I265" s="254"/>
      <c r="L265" s="239"/>
      <c r="M265" s="242"/>
      <c r="T265" s="243"/>
      <c r="AT265" s="240" t="s">
        <v>136</v>
      </c>
      <c r="AU265" s="240" t="s">
        <v>82</v>
      </c>
      <c r="AV265" s="240" t="s">
        <v>22</v>
      </c>
      <c r="AW265" s="240" t="s">
        <v>99</v>
      </c>
      <c r="AX265" s="240" t="s">
        <v>73</v>
      </c>
      <c r="AY265" s="240" t="s">
        <v>125</v>
      </c>
    </row>
    <row r="266" spans="2:51" s="140" customFormat="1" ht="15.75" customHeight="1">
      <c r="B266" s="223"/>
      <c r="D266" s="224" t="s">
        <v>136</v>
      </c>
      <c r="E266" s="225"/>
      <c r="F266" s="226" t="s">
        <v>451</v>
      </c>
      <c r="H266" s="227">
        <v>48</v>
      </c>
      <c r="I266" s="254"/>
      <c r="L266" s="223"/>
      <c r="M266" s="228"/>
      <c r="T266" s="229"/>
      <c r="AT266" s="225" t="s">
        <v>136</v>
      </c>
      <c r="AU266" s="225" t="s">
        <v>82</v>
      </c>
      <c r="AV266" s="225" t="s">
        <v>82</v>
      </c>
      <c r="AW266" s="225" t="s">
        <v>99</v>
      </c>
      <c r="AX266" s="225" t="s">
        <v>22</v>
      </c>
      <c r="AY266" s="225" t="s">
        <v>125</v>
      </c>
    </row>
    <row r="267" spans="2:65" s="140" customFormat="1" ht="15.75" customHeight="1">
      <c r="B267" s="141"/>
      <c r="C267" s="208" t="s">
        <v>452</v>
      </c>
      <c r="D267" s="208" t="s">
        <v>127</v>
      </c>
      <c r="E267" s="209" t="s">
        <v>453</v>
      </c>
      <c r="F267" s="210" t="s">
        <v>454</v>
      </c>
      <c r="G267" s="211" t="s">
        <v>200</v>
      </c>
      <c r="H267" s="212">
        <v>572</v>
      </c>
      <c r="I267" s="253"/>
      <c r="J267" s="213">
        <f>ROUND($I$267*$H$267,2)</f>
        <v>0</v>
      </c>
      <c r="K267" s="210" t="s">
        <v>131</v>
      </c>
      <c r="L267" s="141"/>
      <c r="M267" s="214"/>
      <c r="N267" s="215" t="s">
        <v>44</v>
      </c>
      <c r="Q267" s="216">
        <v>0.0231</v>
      </c>
      <c r="R267" s="216">
        <f>$Q$267*$H$267</f>
        <v>13.213199999999999</v>
      </c>
      <c r="S267" s="216">
        <v>0</v>
      </c>
      <c r="T267" s="217">
        <f>$S$267*$H$267</f>
        <v>0</v>
      </c>
      <c r="AR267" s="136" t="s">
        <v>132</v>
      </c>
      <c r="AT267" s="136" t="s">
        <v>127</v>
      </c>
      <c r="AU267" s="136" t="s">
        <v>82</v>
      </c>
      <c r="AY267" s="140" t="s">
        <v>125</v>
      </c>
      <c r="BE267" s="218">
        <f>IF($N$267="základní",$J$267,0)</f>
        <v>0</v>
      </c>
      <c r="BF267" s="218">
        <f>IF($N$267="snížená",$J$267,0)</f>
        <v>0</v>
      </c>
      <c r="BG267" s="218">
        <f>IF($N$267="zákl. přenesená",$J$267,0)</f>
        <v>0</v>
      </c>
      <c r="BH267" s="218">
        <f>IF($N$267="sníž. přenesená",$J$267,0)</f>
        <v>0</v>
      </c>
      <c r="BI267" s="218">
        <f>IF($N$267="nulová",$J$267,0)</f>
        <v>0</v>
      </c>
      <c r="BJ267" s="136" t="s">
        <v>22</v>
      </c>
      <c r="BK267" s="218">
        <f>ROUND($I$267*$H$267,2)</f>
        <v>0</v>
      </c>
      <c r="BL267" s="136" t="s">
        <v>132</v>
      </c>
      <c r="BM267" s="136" t="s">
        <v>455</v>
      </c>
    </row>
    <row r="268" spans="2:47" s="140" customFormat="1" ht="27" customHeight="1">
      <c r="B268" s="141"/>
      <c r="D268" s="219" t="s">
        <v>134</v>
      </c>
      <c r="F268" s="220" t="s">
        <v>456</v>
      </c>
      <c r="I268" s="254"/>
      <c r="L268" s="141"/>
      <c r="M268" s="221"/>
      <c r="T268" s="222"/>
      <c r="AT268" s="140" t="s">
        <v>134</v>
      </c>
      <c r="AU268" s="140" t="s">
        <v>82</v>
      </c>
    </row>
    <row r="269" spans="2:51" s="140" customFormat="1" ht="15.75" customHeight="1">
      <c r="B269" s="239"/>
      <c r="D269" s="224" t="s">
        <v>136</v>
      </c>
      <c r="E269" s="240"/>
      <c r="F269" s="241" t="s">
        <v>428</v>
      </c>
      <c r="H269" s="240"/>
      <c r="I269" s="254"/>
      <c r="L269" s="239"/>
      <c r="M269" s="242"/>
      <c r="T269" s="243"/>
      <c r="AT269" s="240" t="s">
        <v>136</v>
      </c>
      <c r="AU269" s="240" t="s">
        <v>82</v>
      </c>
      <c r="AV269" s="240" t="s">
        <v>22</v>
      </c>
      <c r="AW269" s="240" t="s">
        <v>99</v>
      </c>
      <c r="AX269" s="240" t="s">
        <v>73</v>
      </c>
      <c r="AY269" s="240" t="s">
        <v>125</v>
      </c>
    </row>
    <row r="270" spans="2:51" s="140" customFormat="1" ht="15.75" customHeight="1">
      <c r="B270" s="223"/>
      <c r="D270" s="224" t="s">
        <v>136</v>
      </c>
      <c r="E270" s="225"/>
      <c r="F270" s="226" t="s">
        <v>457</v>
      </c>
      <c r="H270" s="227">
        <v>572</v>
      </c>
      <c r="I270" s="254"/>
      <c r="L270" s="223"/>
      <c r="M270" s="228"/>
      <c r="T270" s="229"/>
      <c r="AT270" s="225" t="s">
        <v>136</v>
      </c>
      <c r="AU270" s="225" t="s">
        <v>82</v>
      </c>
      <c r="AV270" s="225" t="s">
        <v>82</v>
      </c>
      <c r="AW270" s="225" t="s">
        <v>99</v>
      </c>
      <c r="AX270" s="225" t="s">
        <v>22</v>
      </c>
      <c r="AY270" s="225" t="s">
        <v>125</v>
      </c>
    </row>
    <row r="271" spans="2:65" s="140" customFormat="1" ht="15.75" customHeight="1">
      <c r="B271" s="141"/>
      <c r="C271" s="208" t="s">
        <v>458</v>
      </c>
      <c r="D271" s="208" t="s">
        <v>127</v>
      </c>
      <c r="E271" s="209" t="s">
        <v>459</v>
      </c>
      <c r="F271" s="210" t="s">
        <v>460</v>
      </c>
      <c r="G271" s="211" t="s">
        <v>200</v>
      </c>
      <c r="H271" s="212">
        <v>10</v>
      </c>
      <c r="I271" s="253"/>
      <c r="J271" s="213">
        <f>ROUND($I$271*$H$271,2)</f>
        <v>0</v>
      </c>
      <c r="K271" s="210" t="s">
        <v>131</v>
      </c>
      <c r="L271" s="141"/>
      <c r="M271" s="214"/>
      <c r="N271" s="215" t="s">
        <v>44</v>
      </c>
      <c r="Q271" s="216">
        <v>0.0278</v>
      </c>
      <c r="R271" s="216">
        <f>$Q$271*$H$271</f>
        <v>0.27799999999999997</v>
      </c>
      <c r="S271" s="216">
        <v>0</v>
      </c>
      <c r="T271" s="217">
        <f>$S$271*$H$271</f>
        <v>0</v>
      </c>
      <c r="AR271" s="136" t="s">
        <v>132</v>
      </c>
      <c r="AT271" s="136" t="s">
        <v>127</v>
      </c>
      <c r="AU271" s="136" t="s">
        <v>82</v>
      </c>
      <c r="AY271" s="140" t="s">
        <v>125</v>
      </c>
      <c r="BE271" s="218">
        <f>IF($N$271="základní",$J$271,0)</f>
        <v>0</v>
      </c>
      <c r="BF271" s="218">
        <f>IF($N$271="snížená",$J$271,0)</f>
        <v>0</v>
      </c>
      <c r="BG271" s="218">
        <f>IF($N$271="zákl. přenesená",$J$271,0)</f>
        <v>0</v>
      </c>
      <c r="BH271" s="218">
        <f>IF($N$271="sníž. přenesená",$J$271,0)</f>
        <v>0</v>
      </c>
      <c r="BI271" s="218">
        <f>IF($N$271="nulová",$J$271,0)</f>
        <v>0</v>
      </c>
      <c r="BJ271" s="136" t="s">
        <v>22</v>
      </c>
      <c r="BK271" s="218">
        <f>ROUND($I$271*$H$271,2)</f>
        <v>0</v>
      </c>
      <c r="BL271" s="136" t="s">
        <v>132</v>
      </c>
      <c r="BM271" s="136" t="s">
        <v>461</v>
      </c>
    </row>
    <row r="272" spans="2:47" s="140" customFormat="1" ht="16.5" customHeight="1">
      <c r="B272" s="141"/>
      <c r="D272" s="219" t="s">
        <v>134</v>
      </c>
      <c r="F272" s="220" t="s">
        <v>462</v>
      </c>
      <c r="I272" s="254"/>
      <c r="L272" s="141"/>
      <c r="M272" s="221"/>
      <c r="T272" s="222"/>
      <c r="AT272" s="140" t="s">
        <v>134</v>
      </c>
      <c r="AU272" s="140" t="s">
        <v>82</v>
      </c>
    </row>
    <row r="273" spans="2:65" s="140" customFormat="1" ht="15.75" customHeight="1">
      <c r="B273" s="141"/>
      <c r="C273" s="208" t="s">
        <v>463</v>
      </c>
      <c r="D273" s="208" t="s">
        <v>127</v>
      </c>
      <c r="E273" s="209" t="s">
        <v>464</v>
      </c>
      <c r="F273" s="210" t="s">
        <v>465</v>
      </c>
      <c r="G273" s="211" t="s">
        <v>419</v>
      </c>
      <c r="H273" s="212">
        <v>98</v>
      </c>
      <c r="I273" s="253"/>
      <c r="J273" s="213">
        <f>ROUND($I$273*$H$273,2)</f>
        <v>0</v>
      </c>
      <c r="K273" s="210" t="s">
        <v>131</v>
      </c>
      <c r="L273" s="141"/>
      <c r="M273" s="214"/>
      <c r="N273" s="215" t="s">
        <v>44</v>
      </c>
      <c r="Q273" s="216">
        <v>0</v>
      </c>
      <c r="R273" s="216">
        <f>$Q$273*$H$273</f>
        <v>0</v>
      </c>
      <c r="S273" s="216">
        <v>0</v>
      </c>
      <c r="T273" s="217">
        <f>$S$273*$H$273</f>
        <v>0</v>
      </c>
      <c r="AR273" s="136" t="s">
        <v>132</v>
      </c>
      <c r="AT273" s="136" t="s">
        <v>127</v>
      </c>
      <c r="AU273" s="136" t="s">
        <v>82</v>
      </c>
      <c r="AY273" s="140" t="s">
        <v>125</v>
      </c>
      <c r="BE273" s="218">
        <f>IF($N$273="základní",$J$273,0)</f>
        <v>0</v>
      </c>
      <c r="BF273" s="218">
        <f>IF($N$273="snížená",$J$273,0)</f>
        <v>0</v>
      </c>
      <c r="BG273" s="218">
        <f>IF($N$273="zákl. přenesená",$J$273,0)</f>
        <v>0</v>
      </c>
      <c r="BH273" s="218">
        <f>IF($N$273="sníž. přenesená",$J$273,0)</f>
        <v>0</v>
      </c>
      <c r="BI273" s="218">
        <f>IF($N$273="nulová",$J$273,0)</f>
        <v>0</v>
      </c>
      <c r="BJ273" s="136" t="s">
        <v>22</v>
      </c>
      <c r="BK273" s="218">
        <f>ROUND($I$273*$H$273,2)</f>
        <v>0</v>
      </c>
      <c r="BL273" s="136" t="s">
        <v>132</v>
      </c>
      <c r="BM273" s="136" t="s">
        <v>466</v>
      </c>
    </row>
    <row r="274" spans="2:47" s="140" customFormat="1" ht="16.5" customHeight="1">
      <c r="B274" s="141"/>
      <c r="D274" s="219" t="s">
        <v>134</v>
      </c>
      <c r="F274" s="220" t="s">
        <v>467</v>
      </c>
      <c r="I274" s="254"/>
      <c r="L274" s="141"/>
      <c r="M274" s="221"/>
      <c r="T274" s="222"/>
      <c r="AT274" s="140" t="s">
        <v>134</v>
      </c>
      <c r="AU274" s="140" t="s">
        <v>82</v>
      </c>
    </row>
    <row r="275" spans="2:51" s="140" customFormat="1" ht="15.75" customHeight="1">
      <c r="B275" s="239"/>
      <c r="D275" s="224" t="s">
        <v>136</v>
      </c>
      <c r="E275" s="240"/>
      <c r="F275" s="241" t="s">
        <v>468</v>
      </c>
      <c r="H275" s="240"/>
      <c r="I275" s="254"/>
      <c r="L275" s="239"/>
      <c r="M275" s="242"/>
      <c r="T275" s="243"/>
      <c r="AT275" s="240" t="s">
        <v>136</v>
      </c>
      <c r="AU275" s="240" t="s">
        <v>82</v>
      </c>
      <c r="AV275" s="240" t="s">
        <v>22</v>
      </c>
      <c r="AW275" s="240" t="s">
        <v>99</v>
      </c>
      <c r="AX275" s="240" t="s">
        <v>73</v>
      </c>
      <c r="AY275" s="240" t="s">
        <v>125</v>
      </c>
    </row>
    <row r="276" spans="2:51" s="140" customFormat="1" ht="15.75" customHeight="1">
      <c r="B276" s="223"/>
      <c r="D276" s="224" t="s">
        <v>136</v>
      </c>
      <c r="E276" s="225"/>
      <c r="F276" s="226" t="s">
        <v>469</v>
      </c>
      <c r="H276" s="227">
        <v>98</v>
      </c>
      <c r="I276" s="254"/>
      <c r="L276" s="223"/>
      <c r="M276" s="228"/>
      <c r="T276" s="229"/>
      <c r="AT276" s="225" t="s">
        <v>136</v>
      </c>
      <c r="AU276" s="225" t="s">
        <v>82</v>
      </c>
      <c r="AV276" s="225" t="s">
        <v>82</v>
      </c>
      <c r="AW276" s="225" t="s">
        <v>99</v>
      </c>
      <c r="AX276" s="225" t="s">
        <v>22</v>
      </c>
      <c r="AY276" s="225" t="s">
        <v>125</v>
      </c>
    </row>
    <row r="277" spans="2:65" s="140" customFormat="1" ht="15.75" customHeight="1">
      <c r="B277" s="141"/>
      <c r="C277" s="230" t="s">
        <v>470</v>
      </c>
      <c r="D277" s="230" t="s">
        <v>229</v>
      </c>
      <c r="E277" s="231" t="s">
        <v>471</v>
      </c>
      <c r="F277" s="232" t="s">
        <v>472</v>
      </c>
      <c r="G277" s="233" t="s">
        <v>419</v>
      </c>
      <c r="H277" s="234">
        <v>98</v>
      </c>
      <c r="I277" s="255"/>
      <c r="J277" s="235">
        <f>ROUND($I$277*$H$277,2)</f>
        <v>0</v>
      </c>
      <c r="K277" s="232" t="s">
        <v>131</v>
      </c>
      <c r="L277" s="236"/>
      <c r="M277" s="237"/>
      <c r="N277" s="238" t="s">
        <v>44</v>
      </c>
      <c r="Q277" s="216">
        <v>0.0022</v>
      </c>
      <c r="R277" s="216">
        <f>$Q$277*$H$277</f>
        <v>0.2156</v>
      </c>
      <c r="S277" s="216">
        <v>0</v>
      </c>
      <c r="T277" s="217">
        <f>$S$277*$H$277</f>
        <v>0</v>
      </c>
      <c r="AR277" s="136" t="s">
        <v>174</v>
      </c>
      <c r="AT277" s="136" t="s">
        <v>229</v>
      </c>
      <c r="AU277" s="136" t="s">
        <v>82</v>
      </c>
      <c r="AY277" s="140" t="s">
        <v>125</v>
      </c>
      <c r="BE277" s="218">
        <f>IF($N$277="základní",$J$277,0)</f>
        <v>0</v>
      </c>
      <c r="BF277" s="218">
        <f>IF($N$277="snížená",$J$277,0)</f>
        <v>0</v>
      </c>
      <c r="BG277" s="218">
        <f>IF($N$277="zákl. přenesená",$J$277,0)</f>
        <v>0</v>
      </c>
      <c r="BH277" s="218">
        <f>IF($N$277="sníž. přenesená",$J$277,0)</f>
        <v>0</v>
      </c>
      <c r="BI277" s="218">
        <f>IF($N$277="nulová",$J$277,0)</f>
        <v>0</v>
      </c>
      <c r="BJ277" s="136" t="s">
        <v>22</v>
      </c>
      <c r="BK277" s="218">
        <f>ROUND($I$277*$H$277,2)</f>
        <v>0</v>
      </c>
      <c r="BL277" s="136" t="s">
        <v>132</v>
      </c>
      <c r="BM277" s="136" t="s">
        <v>473</v>
      </c>
    </row>
    <row r="278" spans="2:47" s="140" customFormat="1" ht="16.5" customHeight="1">
      <c r="B278" s="141"/>
      <c r="D278" s="219" t="s">
        <v>134</v>
      </c>
      <c r="F278" s="220" t="s">
        <v>474</v>
      </c>
      <c r="I278" s="254"/>
      <c r="L278" s="141"/>
      <c r="M278" s="221"/>
      <c r="T278" s="222"/>
      <c r="AT278" s="140" t="s">
        <v>134</v>
      </c>
      <c r="AU278" s="140" t="s">
        <v>82</v>
      </c>
    </row>
    <row r="279" spans="2:65" s="140" customFormat="1" ht="15.75" customHeight="1">
      <c r="B279" s="141"/>
      <c r="C279" s="208" t="s">
        <v>475</v>
      </c>
      <c r="D279" s="208" t="s">
        <v>127</v>
      </c>
      <c r="E279" s="209" t="s">
        <v>476</v>
      </c>
      <c r="F279" s="210" t="s">
        <v>477</v>
      </c>
      <c r="G279" s="211" t="s">
        <v>419</v>
      </c>
      <c r="H279" s="212">
        <v>9</v>
      </c>
      <c r="I279" s="253"/>
      <c r="J279" s="213">
        <f>ROUND($I$279*$H$279,2)</f>
        <v>0</v>
      </c>
      <c r="K279" s="210" t="s">
        <v>131</v>
      </c>
      <c r="L279" s="141"/>
      <c r="M279" s="214"/>
      <c r="N279" s="215" t="s">
        <v>44</v>
      </c>
      <c r="Q279" s="216">
        <v>0.0007</v>
      </c>
      <c r="R279" s="216">
        <f>$Q$279*$H$279</f>
        <v>0.0063</v>
      </c>
      <c r="S279" s="216">
        <v>0</v>
      </c>
      <c r="T279" s="217">
        <f>$S$279*$H$279</f>
        <v>0</v>
      </c>
      <c r="AR279" s="136" t="s">
        <v>132</v>
      </c>
      <c r="AT279" s="136" t="s">
        <v>127</v>
      </c>
      <c r="AU279" s="136" t="s">
        <v>82</v>
      </c>
      <c r="AY279" s="140" t="s">
        <v>125</v>
      </c>
      <c r="BE279" s="218">
        <f>IF($N$279="základní",$J$279,0)</f>
        <v>0</v>
      </c>
      <c r="BF279" s="218">
        <f>IF($N$279="snížená",$J$279,0)</f>
        <v>0</v>
      </c>
      <c r="BG279" s="218">
        <f>IF($N$279="zákl. přenesená",$J$279,0)</f>
        <v>0</v>
      </c>
      <c r="BH279" s="218">
        <f>IF($N$279="sníž. přenesená",$J$279,0)</f>
        <v>0</v>
      </c>
      <c r="BI279" s="218">
        <f>IF($N$279="nulová",$J$279,0)</f>
        <v>0</v>
      </c>
      <c r="BJ279" s="136" t="s">
        <v>22</v>
      </c>
      <c r="BK279" s="218">
        <f>ROUND($I$279*$H$279,2)</f>
        <v>0</v>
      </c>
      <c r="BL279" s="136" t="s">
        <v>132</v>
      </c>
      <c r="BM279" s="136" t="s">
        <v>478</v>
      </c>
    </row>
    <row r="280" spans="2:47" s="140" customFormat="1" ht="16.5" customHeight="1">
      <c r="B280" s="141"/>
      <c r="D280" s="219" t="s">
        <v>134</v>
      </c>
      <c r="F280" s="220" t="s">
        <v>479</v>
      </c>
      <c r="I280" s="254"/>
      <c r="L280" s="141"/>
      <c r="M280" s="221"/>
      <c r="T280" s="222"/>
      <c r="AT280" s="140" t="s">
        <v>134</v>
      </c>
      <c r="AU280" s="140" t="s">
        <v>82</v>
      </c>
    </row>
    <row r="281" spans="2:51" s="140" customFormat="1" ht="15.75" customHeight="1">
      <c r="B281" s="239"/>
      <c r="D281" s="224" t="s">
        <v>136</v>
      </c>
      <c r="E281" s="240"/>
      <c r="F281" s="241" t="s">
        <v>468</v>
      </c>
      <c r="H281" s="240"/>
      <c r="I281" s="254"/>
      <c r="L281" s="239"/>
      <c r="M281" s="242"/>
      <c r="T281" s="243"/>
      <c r="AT281" s="240" t="s">
        <v>136</v>
      </c>
      <c r="AU281" s="240" t="s">
        <v>82</v>
      </c>
      <c r="AV281" s="240" t="s">
        <v>22</v>
      </c>
      <c r="AW281" s="240" t="s">
        <v>99</v>
      </c>
      <c r="AX281" s="240" t="s">
        <v>73</v>
      </c>
      <c r="AY281" s="240" t="s">
        <v>125</v>
      </c>
    </row>
    <row r="282" spans="2:51" s="140" customFormat="1" ht="15.75" customHeight="1">
      <c r="B282" s="223"/>
      <c r="D282" s="224" t="s">
        <v>136</v>
      </c>
      <c r="E282" s="225"/>
      <c r="F282" s="226" t="s">
        <v>180</v>
      </c>
      <c r="H282" s="227">
        <v>9</v>
      </c>
      <c r="I282" s="254"/>
      <c r="L282" s="223"/>
      <c r="M282" s="228"/>
      <c r="T282" s="229"/>
      <c r="AT282" s="225" t="s">
        <v>136</v>
      </c>
      <c r="AU282" s="225" t="s">
        <v>82</v>
      </c>
      <c r="AV282" s="225" t="s">
        <v>82</v>
      </c>
      <c r="AW282" s="225" t="s">
        <v>99</v>
      </c>
      <c r="AX282" s="225" t="s">
        <v>22</v>
      </c>
      <c r="AY282" s="225" t="s">
        <v>125</v>
      </c>
    </row>
    <row r="283" spans="2:65" s="140" customFormat="1" ht="15.75" customHeight="1">
      <c r="B283" s="141"/>
      <c r="C283" s="230" t="s">
        <v>480</v>
      </c>
      <c r="D283" s="230" t="s">
        <v>229</v>
      </c>
      <c r="E283" s="231" t="s">
        <v>481</v>
      </c>
      <c r="F283" s="232" t="s">
        <v>482</v>
      </c>
      <c r="G283" s="233" t="s">
        <v>419</v>
      </c>
      <c r="H283" s="234">
        <v>9</v>
      </c>
      <c r="I283" s="255"/>
      <c r="J283" s="235">
        <f>ROUND($I$283*$H$283,2)</f>
        <v>0</v>
      </c>
      <c r="K283" s="232" t="s">
        <v>131</v>
      </c>
      <c r="L283" s="236"/>
      <c r="M283" s="237"/>
      <c r="N283" s="238" t="s">
        <v>44</v>
      </c>
      <c r="Q283" s="216">
        <v>0.0031</v>
      </c>
      <c r="R283" s="216">
        <f>$Q$283*$H$283</f>
        <v>0.027899999999999998</v>
      </c>
      <c r="S283" s="216">
        <v>0</v>
      </c>
      <c r="T283" s="217">
        <f>$S$283*$H$283</f>
        <v>0</v>
      </c>
      <c r="AR283" s="136" t="s">
        <v>174</v>
      </c>
      <c r="AT283" s="136" t="s">
        <v>229</v>
      </c>
      <c r="AU283" s="136" t="s">
        <v>82</v>
      </c>
      <c r="AY283" s="140" t="s">
        <v>125</v>
      </c>
      <c r="BE283" s="218">
        <f>IF($N$283="základní",$J$283,0)</f>
        <v>0</v>
      </c>
      <c r="BF283" s="218">
        <f>IF($N$283="snížená",$J$283,0)</f>
        <v>0</v>
      </c>
      <c r="BG283" s="218">
        <f>IF($N$283="zákl. přenesená",$J$283,0)</f>
        <v>0</v>
      </c>
      <c r="BH283" s="218">
        <f>IF($N$283="sníž. přenesená",$J$283,0)</f>
        <v>0</v>
      </c>
      <c r="BI283" s="218">
        <f>IF($N$283="nulová",$J$283,0)</f>
        <v>0</v>
      </c>
      <c r="BJ283" s="136" t="s">
        <v>22</v>
      </c>
      <c r="BK283" s="218">
        <f>ROUND($I$283*$H$283,2)</f>
        <v>0</v>
      </c>
      <c r="BL283" s="136" t="s">
        <v>132</v>
      </c>
      <c r="BM283" s="136" t="s">
        <v>483</v>
      </c>
    </row>
    <row r="284" spans="2:47" s="140" customFormat="1" ht="27" customHeight="1">
      <c r="B284" s="141"/>
      <c r="D284" s="219" t="s">
        <v>134</v>
      </c>
      <c r="F284" s="220" t="s">
        <v>484</v>
      </c>
      <c r="I284" s="254"/>
      <c r="L284" s="141"/>
      <c r="M284" s="221"/>
      <c r="T284" s="222"/>
      <c r="AT284" s="140" t="s">
        <v>134</v>
      </c>
      <c r="AU284" s="140" t="s">
        <v>82</v>
      </c>
    </row>
    <row r="285" spans="2:65" s="140" customFormat="1" ht="15.75" customHeight="1">
      <c r="B285" s="141"/>
      <c r="C285" s="208" t="s">
        <v>485</v>
      </c>
      <c r="D285" s="208" t="s">
        <v>127</v>
      </c>
      <c r="E285" s="209" t="s">
        <v>486</v>
      </c>
      <c r="F285" s="210" t="s">
        <v>487</v>
      </c>
      <c r="G285" s="211" t="s">
        <v>419</v>
      </c>
      <c r="H285" s="212">
        <v>8</v>
      </c>
      <c r="I285" s="253"/>
      <c r="J285" s="213">
        <f>ROUND($I$285*$H$285,2)</f>
        <v>0</v>
      </c>
      <c r="K285" s="210" t="s">
        <v>131</v>
      </c>
      <c r="L285" s="141"/>
      <c r="M285" s="214"/>
      <c r="N285" s="215" t="s">
        <v>44</v>
      </c>
      <c r="Q285" s="216">
        <v>0.109405</v>
      </c>
      <c r="R285" s="216">
        <f>$Q$285*$H$285</f>
        <v>0.87524</v>
      </c>
      <c r="S285" s="216">
        <v>0</v>
      </c>
      <c r="T285" s="217">
        <f>$S$285*$H$285</f>
        <v>0</v>
      </c>
      <c r="AR285" s="136" t="s">
        <v>132</v>
      </c>
      <c r="AT285" s="136" t="s">
        <v>127</v>
      </c>
      <c r="AU285" s="136" t="s">
        <v>82</v>
      </c>
      <c r="AY285" s="140" t="s">
        <v>125</v>
      </c>
      <c r="BE285" s="218">
        <f>IF($N$285="základní",$J$285,0)</f>
        <v>0</v>
      </c>
      <c r="BF285" s="218">
        <f>IF($N$285="snížená",$J$285,0)</f>
        <v>0</v>
      </c>
      <c r="BG285" s="218">
        <f>IF($N$285="zákl. přenesená",$J$285,0)</f>
        <v>0</v>
      </c>
      <c r="BH285" s="218">
        <f>IF($N$285="sníž. přenesená",$J$285,0)</f>
        <v>0</v>
      </c>
      <c r="BI285" s="218">
        <f>IF($N$285="nulová",$J$285,0)</f>
        <v>0</v>
      </c>
      <c r="BJ285" s="136" t="s">
        <v>22</v>
      </c>
      <c r="BK285" s="218">
        <f>ROUND($I$285*$H$285,2)</f>
        <v>0</v>
      </c>
      <c r="BL285" s="136" t="s">
        <v>132</v>
      </c>
      <c r="BM285" s="136" t="s">
        <v>488</v>
      </c>
    </row>
    <row r="286" spans="2:47" s="140" customFormat="1" ht="16.5" customHeight="1">
      <c r="B286" s="141"/>
      <c r="D286" s="219" t="s">
        <v>134</v>
      </c>
      <c r="F286" s="220" t="s">
        <v>489</v>
      </c>
      <c r="I286" s="254"/>
      <c r="L286" s="141"/>
      <c r="M286" s="221"/>
      <c r="T286" s="222"/>
      <c r="AT286" s="140" t="s">
        <v>134</v>
      </c>
      <c r="AU286" s="140" t="s">
        <v>82</v>
      </c>
    </row>
    <row r="287" spans="2:51" s="140" customFormat="1" ht="15.75" customHeight="1">
      <c r="B287" s="239"/>
      <c r="D287" s="224" t="s">
        <v>136</v>
      </c>
      <c r="E287" s="240"/>
      <c r="F287" s="241" t="s">
        <v>468</v>
      </c>
      <c r="H287" s="240"/>
      <c r="I287" s="254"/>
      <c r="L287" s="239"/>
      <c r="M287" s="242"/>
      <c r="T287" s="243"/>
      <c r="AT287" s="240" t="s">
        <v>136</v>
      </c>
      <c r="AU287" s="240" t="s">
        <v>82</v>
      </c>
      <c r="AV287" s="240" t="s">
        <v>22</v>
      </c>
      <c r="AW287" s="240" t="s">
        <v>99</v>
      </c>
      <c r="AX287" s="240" t="s">
        <v>73</v>
      </c>
      <c r="AY287" s="240" t="s">
        <v>125</v>
      </c>
    </row>
    <row r="288" spans="2:51" s="140" customFormat="1" ht="15.75" customHeight="1">
      <c r="B288" s="223"/>
      <c r="D288" s="224" t="s">
        <v>136</v>
      </c>
      <c r="E288" s="225"/>
      <c r="F288" s="226" t="s">
        <v>174</v>
      </c>
      <c r="H288" s="227">
        <v>8</v>
      </c>
      <c r="I288" s="254"/>
      <c r="L288" s="223"/>
      <c r="M288" s="228"/>
      <c r="T288" s="229"/>
      <c r="AT288" s="225" t="s">
        <v>136</v>
      </c>
      <c r="AU288" s="225" t="s">
        <v>82</v>
      </c>
      <c r="AV288" s="225" t="s">
        <v>82</v>
      </c>
      <c r="AW288" s="225" t="s">
        <v>99</v>
      </c>
      <c r="AX288" s="225" t="s">
        <v>22</v>
      </c>
      <c r="AY288" s="225" t="s">
        <v>125</v>
      </c>
    </row>
    <row r="289" spans="2:65" s="140" customFormat="1" ht="15.75" customHeight="1">
      <c r="B289" s="141"/>
      <c r="C289" s="230" t="s">
        <v>490</v>
      </c>
      <c r="D289" s="230" t="s">
        <v>229</v>
      </c>
      <c r="E289" s="231" t="s">
        <v>491</v>
      </c>
      <c r="F289" s="232" t="s">
        <v>492</v>
      </c>
      <c r="G289" s="233" t="s">
        <v>419</v>
      </c>
      <c r="H289" s="234">
        <v>8</v>
      </c>
      <c r="I289" s="255"/>
      <c r="J289" s="235">
        <f>ROUND($I$289*$H$289,2)</f>
        <v>0</v>
      </c>
      <c r="K289" s="232" t="s">
        <v>131</v>
      </c>
      <c r="L289" s="236"/>
      <c r="M289" s="237"/>
      <c r="N289" s="238" t="s">
        <v>44</v>
      </c>
      <c r="Q289" s="216">
        <v>0.0065</v>
      </c>
      <c r="R289" s="216">
        <f>$Q$289*$H$289</f>
        <v>0.052</v>
      </c>
      <c r="S289" s="216">
        <v>0</v>
      </c>
      <c r="T289" s="217">
        <f>$S$289*$H$289</f>
        <v>0</v>
      </c>
      <c r="AR289" s="136" t="s">
        <v>174</v>
      </c>
      <c r="AT289" s="136" t="s">
        <v>229</v>
      </c>
      <c r="AU289" s="136" t="s">
        <v>82</v>
      </c>
      <c r="AY289" s="140" t="s">
        <v>125</v>
      </c>
      <c r="BE289" s="218">
        <f>IF($N$289="základní",$J$289,0)</f>
        <v>0</v>
      </c>
      <c r="BF289" s="218">
        <f>IF($N$289="snížená",$J$289,0)</f>
        <v>0</v>
      </c>
      <c r="BG289" s="218">
        <f>IF($N$289="zákl. přenesená",$J$289,0)</f>
        <v>0</v>
      </c>
      <c r="BH289" s="218">
        <f>IF($N$289="sníž. přenesená",$J$289,0)</f>
        <v>0</v>
      </c>
      <c r="BI289" s="218">
        <f>IF($N$289="nulová",$J$289,0)</f>
        <v>0</v>
      </c>
      <c r="BJ289" s="136" t="s">
        <v>22</v>
      </c>
      <c r="BK289" s="218">
        <f>ROUND($I$289*$H$289,2)</f>
        <v>0</v>
      </c>
      <c r="BL289" s="136" t="s">
        <v>132</v>
      </c>
      <c r="BM289" s="136" t="s">
        <v>493</v>
      </c>
    </row>
    <row r="290" spans="2:47" s="140" customFormat="1" ht="16.5" customHeight="1">
      <c r="B290" s="141"/>
      <c r="D290" s="219" t="s">
        <v>134</v>
      </c>
      <c r="F290" s="220" t="s">
        <v>494</v>
      </c>
      <c r="I290" s="254"/>
      <c r="L290" s="141"/>
      <c r="M290" s="221"/>
      <c r="T290" s="222"/>
      <c r="AT290" s="140" t="s">
        <v>134</v>
      </c>
      <c r="AU290" s="140" t="s">
        <v>82</v>
      </c>
    </row>
    <row r="291" spans="2:65" s="140" customFormat="1" ht="15.75" customHeight="1">
      <c r="B291" s="141"/>
      <c r="C291" s="208" t="s">
        <v>495</v>
      </c>
      <c r="D291" s="208" t="s">
        <v>127</v>
      </c>
      <c r="E291" s="209" t="s">
        <v>496</v>
      </c>
      <c r="F291" s="210" t="s">
        <v>497</v>
      </c>
      <c r="G291" s="211" t="s">
        <v>130</v>
      </c>
      <c r="H291" s="212">
        <v>938</v>
      </c>
      <c r="I291" s="253"/>
      <c r="J291" s="213">
        <f>ROUND($I$291*$H$291,2)</f>
        <v>0</v>
      </c>
      <c r="K291" s="210" t="s">
        <v>131</v>
      </c>
      <c r="L291" s="141"/>
      <c r="M291" s="214"/>
      <c r="N291" s="215" t="s">
        <v>44</v>
      </c>
      <c r="Q291" s="216">
        <v>0.0016</v>
      </c>
      <c r="R291" s="216">
        <f>$Q$291*$H$291</f>
        <v>1.5008000000000001</v>
      </c>
      <c r="S291" s="216">
        <v>0</v>
      </c>
      <c r="T291" s="217">
        <f>$S$291*$H$291</f>
        <v>0</v>
      </c>
      <c r="AR291" s="136" t="s">
        <v>132</v>
      </c>
      <c r="AT291" s="136" t="s">
        <v>127</v>
      </c>
      <c r="AU291" s="136" t="s">
        <v>82</v>
      </c>
      <c r="AY291" s="140" t="s">
        <v>125</v>
      </c>
      <c r="BE291" s="218">
        <f>IF($N$291="základní",$J$291,0)</f>
        <v>0</v>
      </c>
      <c r="BF291" s="218">
        <f>IF($N$291="snížená",$J$291,0)</f>
        <v>0</v>
      </c>
      <c r="BG291" s="218">
        <f>IF($N$291="zákl. přenesená",$J$291,0)</f>
        <v>0</v>
      </c>
      <c r="BH291" s="218">
        <f>IF($N$291="sníž. přenesená",$J$291,0)</f>
        <v>0</v>
      </c>
      <c r="BI291" s="218">
        <f>IF($N$291="nulová",$J$291,0)</f>
        <v>0</v>
      </c>
      <c r="BJ291" s="136" t="s">
        <v>22</v>
      </c>
      <c r="BK291" s="218">
        <f>ROUND($I$291*$H$291,2)</f>
        <v>0</v>
      </c>
      <c r="BL291" s="136" t="s">
        <v>132</v>
      </c>
      <c r="BM291" s="136" t="s">
        <v>498</v>
      </c>
    </row>
    <row r="292" spans="2:47" s="140" customFormat="1" ht="16.5" customHeight="1">
      <c r="B292" s="141"/>
      <c r="D292" s="219" t="s">
        <v>134</v>
      </c>
      <c r="F292" s="220" t="s">
        <v>499</v>
      </c>
      <c r="I292" s="254"/>
      <c r="L292" s="141"/>
      <c r="M292" s="221"/>
      <c r="T292" s="222"/>
      <c r="AT292" s="140" t="s">
        <v>134</v>
      </c>
      <c r="AU292" s="140" t="s">
        <v>82</v>
      </c>
    </row>
    <row r="293" spans="2:51" s="140" customFormat="1" ht="15.75" customHeight="1">
      <c r="B293" s="239"/>
      <c r="D293" s="224" t="s">
        <v>136</v>
      </c>
      <c r="E293" s="240"/>
      <c r="F293" s="241" t="s">
        <v>468</v>
      </c>
      <c r="H293" s="240"/>
      <c r="I293" s="254"/>
      <c r="L293" s="239"/>
      <c r="M293" s="242"/>
      <c r="T293" s="243"/>
      <c r="AT293" s="240" t="s">
        <v>136</v>
      </c>
      <c r="AU293" s="240" t="s">
        <v>82</v>
      </c>
      <c r="AV293" s="240" t="s">
        <v>22</v>
      </c>
      <c r="AW293" s="240" t="s">
        <v>99</v>
      </c>
      <c r="AX293" s="240" t="s">
        <v>73</v>
      </c>
      <c r="AY293" s="240" t="s">
        <v>125</v>
      </c>
    </row>
    <row r="294" spans="2:51" s="140" customFormat="1" ht="15.75" customHeight="1">
      <c r="B294" s="223"/>
      <c r="D294" s="224" t="s">
        <v>136</v>
      </c>
      <c r="E294" s="225"/>
      <c r="F294" s="226" t="s">
        <v>500</v>
      </c>
      <c r="H294" s="227">
        <v>938</v>
      </c>
      <c r="I294" s="254"/>
      <c r="L294" s="223"/>
      <c r="M294" s="228"/>
      <c r="T294" s="229"/>
      <c r="AT294" s="225" t="s">
        <v>136</v>
      </c>
      <c r="AU294" s="225" t="s">
        <v>82</v>
      </c>
      <c r="AV294" s="225" t="s">
        <v>82</v>
      </c>
      <c r="AW294" s="225" t="s">
        <v>99</v>
      </c>
      <c r="AX294" s="225" t="s">
        <v>22</v>
      </c>
      <c r="AY294" s="225" t="s">
        <v>125</v>
      </c>
    </row>
    <row r="295" spans="2:65" s="140" customFormat="1" ht="15.75" customHeight="1">
      <c r="B295" s="141"/>
      <c r="C295" s="208" t="s">
        <v>501</v>
      </c>
      <c r="D295" s="208" t="s">
        <v>127</v>
      </c>
      <c r="E295" s="209" t="s">
        <v>502</v>
      </c>
      <c r="F295" s="210" t="s">
        <v>503</v>
      </c>
      <c r="G295" s="211" t="s">
        <v>130</v>
      </c>
      <c r="H295" s="212">
        <v>938</v>
      </c>
      <c r="I295" s="253"/>
      <c r="J295" s="213">
        <f>ROUND($I$295*$H$295,2)</f>
        <v>0</v>
      </c>
      <c r="K295" s="210" t="s">
        <v>131</v>
      </c>
      <c r="L295" s="141"/>
      <c r="M295" s="214"/>
      <c r="N295" s="215" t="s">
        <v>44</v>
      </c>
      <c r="Q295" s="216">
        <v>9.38E-06</v>
      </c>
      <c r="R295" s="216">
        <f>$Q$295*$H$295</f>
        <v>0.00879844</v>
      </c>
      <c r="S295" s="216">
        <v>0</v>
      </c>
      <c r="T295" s="217">
        <f>$S$295*$H$295</f>
        <v>0</v>
      </c>
      <c r="AR295" s="136" t="s">
        <v>132</v>
      </c>
      <c r="AT295" s="136" t="s">
        <v>127</v>
      </c>
      <c r="AU295" s="136" t="s">
        <v>82</v>
      </c>
      <c r="AY295" s="140" t="s">
        <v>125</v>
      </c>
      <c r="BE295" s="218">
        <f>IF($N$295="základní",$J$295,0)</f>
        <v>0</v>
      </c>
      <c r="BF295" s="218">
        <f>IF($N$295="snížená",$J$295,0)</f>
        <v>0</v>
      </c>
      <c r="BG295" s="218">
        <f>IF($N$295="zákl. přenesená",$J$295,0)</f>
        <v>0</v>
      </c>
      <c r="BH295" s="218">
        <f>IF($N$295="sníž. přenesená",$J$295,0)</f>
        <v>0</v>
      </c>
      <c r="BI295" s="218">
        <f>IF($N$295="nulová",$J$295,0)</f>
        <v>0</v>
      </c>
      <c r="BJ295" s="136" t="s">
        <v>22</v>
      </c>
      <c r="BK295" s="218">
        <f>ROUND($I$295*$H$295,2)</f>
        <v>0</v>
      </c>
      <c r="BL295" s="136" t="s">
        <v>132</v>
      </c>
      <c r="BM295" s="136" t="s">
        <v>504</v>
      </c>
    </row>
    <row r="296" spans="2:47" s="140" customFormat="1" ht="16.5" customHeight="1">
      <c r="B296" s="141"/>
      <c r="D296" s="219" t="s">
        <v>134</v>
      </c>
      <c r="F296" s="220" t="s">
        <v>505</v>
      </c>
      <c r="I296" s="254"/>
      <c r="L296" s="141"/>
      <c r="M296" s="221"/>
      <c r="T296" s="222"/>
      <c r="AT296" s="140" t="s">
        <v>134</v>
      </c>
      <c r="AU296" s="140" t="s">
        <v>82</v>
      </c>
    </row>
    <row r="297" spans="2:65" s="140" customFormat="1" ht="15.75" customHeight="1">
      <c r="B297" s="141"/>
      <c r="C297" s="208" t="s">
        <v>506</v>
      </c>
      <c r="D297" s="208" t="s">
        <v>127</v>
      </c>
      <c r="E297" s="209" t="s">
        <v>507</v>
      </c>
      <c r="F297" s="210" t="s">
        <v>508</v>
      </c>
      <c r="G297" s="211" t="s">
        <v>200</v>
      </c>
      <c r="H297" s="212">
        <v>168</v>
      </c>
      <c r="I297" s="253"/>
      <c r="J297" s="213">
        <f>ROUND($I$297*$H$297,2)</f>
        <v>0</v>
      </c>
      <c r="K297" s="210" t="s">
        <v>131</v>
      </c>
      <c r="L297" s="141"/>
      <c r="M297" s="214"/>
      <c r="N297" s="215" t="s">
        <v>44</v>
      </c>
      <c r="Q297" s="216">
        <v>0.6322029</v>
      </c>
      <c r="R297" s="216">
        <f>$Q$297*$H$297</f>
        <v>106.2100872</v>
      </c>
      <c r="S297" s="216">
        <v>0</v>
      </c>
      <c r="T297" s="217">
        <f>$S$297*$H$297</f>
        <v>0</v>
      </c>
      <c r="AR297" s="136" t="s">
        <v>132</v>
      </c>
      <c r="AT297" s="136" t="s">
        <v>127</v>
      </c>
      <c r="AU297" s="136" t="s">
        <v>82</v>
      </c>
      <c r="AY297" s="140" t="s">
        <v>125</v>
      </c>
      <c r="BE297" s="218">
        <f>IF($N$297="základní",$J$297,0)</f>
        <v>0</v>
      </c>
      <c r="BF297" s="218">
        <f>IF($N$297="snížená",$J$297,0)</f>
        <v>0</v>
      </c>
      <c r="BG297" s="218">
        <f>IF($N$297="zákl. přenesená",$J$297,0)</f>
        <v>0</v>
      </c>
      <c r="BH297" s="218">
        <f>IF($N$297="sníž. přenesená",$J$297,0)</f>
        <v>0</v>
      </c>
      <c r="BI297" s="218">
        <f>IF($N$297="nulová",$J$297,0)</f>
        <v>0</v>
      </c>
      <c r="BJ297" s="136" t="s">
        <v>22</v>
      </c>
      <c r="BK297" s="218">
        <f>ROUND($I$297*$H$297,2)</f>
        <v>0</v>
      </c>
      <c r="BL297" s="136" t="s">
        <v>132</v>
      </c>
      <c r="BM297" s="136" t="s">
        <v>509</v>
      </c>
    </row>
    <row r="298" spans="2:47" s="140" customFormat="1" ht="27" customHeight="1">
      <c r="B298" s="141"/>
      <c r="D298" s="219" t="s">
        <v>134</v>
      </c>
      <c r="F298" s="220" t="s">
        <v>510</v>
      </c>
      <c r="I298" s="254"/>
      <c r="L298" s="141"/>
      <c r="M298" s="221"/>
      <c r="T298" s="222"/>
      <c r="AT298" s="140" t="s">
        <v>134</v>
      </c>
      <c r="AU298" s="140" t="s">
        <v>82</v>
      </c>
    </row>
    <row r="299" spans="2:51" s="140" customFormat="1" ht="15.75" customHeight="1">
      <c r="B299" s="239"/>
      <c r="D299" s="224" t="s">
        <v>136</v>
      </c>
      <c r="E299" s="240"/>
      <c r="F299" s="241" t="s">
        <v>511</v>
      </c>
      <c r="H299" s="240"/>
      <c r="I299" s="254"/>
      <c r="L299" s="239"/>
      <c r="M299" s="242"/>
      <c r="T299" s="243"/>
      <c r="AT299" s="240" t="s">
        <v>136</v>
      </c>
      <c r="AU299" s="240" t="s">
        <v>82</v>
      </c>
      <c r="AV299" s="240" t="s">
        <v>22</v>
      </c>
      <c r="AW299" s="240" t="s">
        <v>99</v>
      </c>
      <c r="AX299" s="240" t="s">
        <v>73</v>
      </c>
      <c r="AY299" s="240" t="s">
        <v>125</v>
      </c>
    </row>
    <row r="300" spans="2:51" s="140" customFormat="1" ht="15.75" customHeight="1">
      <c r="B300" s="223"/>
      <c r="D300" s="224" t="s">
        <v>136</v>
      </c>
      <c r="E300" s="225"/>
      <c r="F300" s="226" t="s">
        <v>512</v>
      </c>
      <c r="H300" s="227">
        <v>168</v>
      </c>
      <c r="I300" s="254"/>
      <c r="L300" s="223"/>
      <c r="M300" s="228"/>
      <c r="T300" s="229"/>
      <c r="AT300" s="225" t="s">
        <v>136</v>
      </c>
      <c r="AU300" s="225" t="s">
        <v>82</v>
      </c>
      <c r="AV300" s="225" t="s">
        <v>82</v>
      </c>
      <c r="AW300" s="225" t="s">
        <v>99</v>
      </c>
      <c r="AX300" s="225" t="s">
        <v>22</v>
      </c>
      <c r="AY300" s="225" t="s">
        <v>125</v>
      </c>
    </row>
    <row r="301" spans="2:65" s="140" customFormat="1" ht="15.75" customHeight="1">
      <c r="B301" s="141"/>
      <c r="C301" s="208" t="s">
        <v>513</v>
      </c>
      <c r="D301" s="208" t="s">
        <v>127</v>
      </c>
      <c r="E301" s="209" t="s">
        <v>514</v>
      </c>
      <c r="F301" s="210" t="s">
        <v>515</v>
      </c>
      <c r="G301" s="211" t="s">
        <v>419</v>
      </c>
      <c r="H301" s="212">
        <v>2</v>
      </c>
      <c r="I301" s="253"/>
      <c r="J301" s="213">
        <f>ROUND($I$301*$H$301,2)</f>
        <v>0</v>
      </c>
      <c r="K301" s="210" t="s">
        <v>131</v>
      </c>
      <c r="L301" s="141"/>
      <c r="M301" s="214"/>
      <c r="N301" s="215" t="s">
        <v>44</v>
      </c>
      <c r="Q301" s="216">
        <v>14.145119839</v>
      </c>
      <c r="R301" s="216">
        <f>$Q$301*$H$301</f>
        <v>28.290239678</v>
      </c>
      <c r="S301" s="216">
        <v>0</v>
      </c>
      <c r="T301" s="217">
        <f>$S$301*$H$301</f>
        <v>0</v>
      </c>
      <c r="AR301" s="136" t="s">
        <v>132</v>
      </c>
      <c r="AT301" s="136" t="s">
        <v>127</v>
      </c>
      <c r="AU301" s="136" t="s">
        <v>82</v>
      </c>
      <c r="AY301" s="140" t="s">
        <v>125</v>
      </c>
      <c r="BE301" s="218">
        <f>IF($N$301="základní",$J$301,0)</f>
        <v>0</v>
      </c>
      <c r="BF301" s="218">
        <f>IF($N$301="snížená",$J$301,0)</f>
        <v>0</v>
      </c>
      <c r="BG301" s="218">
        <f>IF($N$301="zákl. přenesená",$J$301,0)</f>
        <v>0</v>
      </c>
      <c r="BH301" s="218">
        <f>IF($N$301="sníž. přenesená",$J$301,0)</f>
        <v>0</v>
      </c>
      <c r="BI301" s="218">
        <f>IF($N$301="nulová",$J$301,0)</f>
        <v>0</v>
      </c>
      <c r="BJ301" s="136" t="s">
        <v>22</v>
      </c>
      <c r="BK301" s="218">
        <f>ROUND($I$301*$H$301,2)</f>
        <v>0</v>
      </c>
      <c r="BL301" s="136" t="s">
        <v>132</v>
      </c>
      <c r="BM301" s="136" t="s">
        <v>516</v>
      </c>
    </row>
    <row r="302" spans="2:47" s="140" customFormat="1" ht="16.5" customHeight="1">
      <c r="B302" s="141"/>
      <c r="D302" s="219" t="s">
        <v>134</v>
      </c>
      <c r="F302" s="220" t="s">
        <v>517</v>
      </c>
      <c r="I302" s="254"/>
      <c r="L302" s="141"/>
      <c r="M302" s="221"/>
      <c r="T302" s="222"/>
      <c r="AT302" s="140" t="s">
        <v>134</v>
      </c>
      <c r="AU302" s="140" t="s">
        <v>82</v>
      </c>
    </row>
    <row r="303" spans="2:51" s="140" customFormat="1" ht="15.75" customHeight="1">
      <c r="B303" s="239"/>
      <c r="D303" s="224" t="s">
        <v>136</v>
      </c>
      <c r="E303" s="240"/>
      <c r="F303" s="241" t="s">
        <v>518</v>
      </c>
      <c r="H303" s="240"/>
      <c r="I303" s="254"/>
      <c r="L303" s="239"/>
      <c r="M303" s="242"/>
      <c r="T303" s="243"/>
      <c r="AT303" s="240" t="s">
        <v>136</v>
      </c>
      <c r="AU303" s="240" t="s">
        <v>82</v>
      </c>
      <c r="AV303" s="240" t="s">
        <v>22</v>
      </c>
      <c r="AW303" s="240" t="s">
        <v>99</v>
      </c>
      <c r="AX303" s="240" t="s">
        <v>73</v>
      </c>
      <c r="AY303" s="240" t="s">
        <v>125</v>
      </c>
    </row>
    <row r="304" spans="2:51" s="140" customFormat="1" ht="15.75" customHeight="1">
      <c r="B304" s="223"/>
      <c r="D304" s="224" t="s">
        <v>136</v>
      </c>
      <c r="E304" s="225"/>
      <c r="F304" s="226" t="s">
        <v>82</v>
      </c>
      <c r="H304" s="227">
        <v>2</v>
      </c>
      <c r="I304" s="254"/>
      <c r="L304" s="223"/>
      <c r="M304" s="228"/>
      <c r="T304" s="229"/>
      <c r="AT304" s="225" t="s">
        <v>136</v>
      </c>
      <c r="AU304" s="225" t="s">
        <v>82</v>
      </c>
      <c r="AV304" s="225" t="s">
        <v>82</v>
      </c>
      <c r="AW304" s="225" t="s">
        <v>99</v>
      </c>
      <c r="AX304" s="225" t="s">
        <v>22</v>
      </c>
      <c r="AY304" s="225" t="s">
        <v>125</v>
      </c>
    </row>
    <row r="305" spans="2:65" s="140" customFormat="1" ht="15.75" customHeight="1">
      <c r="B305" s="141"/>
      <c r="C305" s="208" t="s">
        <v>519</v>
      </c>
      <c r="D305" s="208" t="s">
        <v>127</v>
      </c>
      <c r="E305" s="209" t="s">
        <v>520</v>
      </c>
      <c r="F305" s="210" t="s">
        <v>521</v>
      </c>
      <c r="G305" s="211" t="s">
        <v>419</v>
      </c>
      <c r="H305" s="212">
        <v>2</v>
      </c>
      <c r="I305" s="253"/>
      <c r="J305" s="213">
        <f>ROUND($I$305*$H$305,2)</f>
        <v>0</v>
      </c>
      <c r="K305" s="210"/>
      <c r="L305" s="141"/>
      <c r="M305" s="214"/>
      <c r="N305" s="215" t="s">
        <v>44</v>
      </c>
      <c r="Q305" s="216">
        <v>21.22461</v>
      </c>
      <c r="R305" s="216">
        <f>$Q$305*$H$305</f>
        <v>42.44922</v>
      </c>
      <c r="S305" s="216">
        <v>0</v>
      </c>
      <c r="T305" s="217">
        <f>$S$305*$H$305</f>
        <v>0</v>
      </c>
      <c r="AR305" s="136" t="s">
        <v>132</v>
      </c>
      <c r="AT305" s="136" t="s">
        <v>127</v>
      </c>
      <c r="AU305" s="136" t="s">
        <v>82</v>
      </c>
      <c r="AY305" s="140" t="s">
        <v>125</v>
      </c>
      <c r="BE305" s="218">
        <f>IF($N$305="základní",$J$305,0)</f>
        <v>0</v>
      </c>
      <c r="BF305" s="218">
        <f>IF($N$305="snížená",$J$305,0)</f>
        <v>0</v>
      </c>
      <c r="BG305" s="218">
        <f>IF($N$305="zákl. přenesená",$J$305,0)</f>
        <v>0</v>
      </c>
      <c r="BH305" s="218">
        <f>IF($N$305="sníž. přenesená",$J$305,0)</f>
        <v>0</v>
      </c>
      <c r="BI305" s="218">
        <f>IF($N$305="nulová",$J$305,0)</f>
        <v>0</v>
      </c>
      <c r="BJ305" s="136" t="s">
        <v>22</v>
      </c>
      <c r="BK305" s="218">
        <f>ROUND($I$305*$H$305,2)</f>
        <v>0</v>
      </c>
      <c r="BL305" s="136" t="s">
        <v>132</v>
      </c>
      <c r="BM305" s="136" t="s">
        <v>522</v>
      </c>
    </row>
    <row r="306" spans="2:47" s="140" customFormat="1" ht="16.5" customHeight="1">
      <c r="B306" s="141"/>
      <c r="D306" s="219" t="s">
        <v>134</v>
      </c>
      <c r="F306" s="220" t="s">
        <v>521</v>
      </c>
      <c r="I306" s="254"/>
      <c r="L306" s="141"/>
      <c r="M306" s="221"/>
      <c r="T306" s="222"/>
      <c r="AT306" s="140" t="s">
        <v>134</v>
      </c>
      <c r="AU306" s="140" t="s">
        <v>82</v>
      </c>
    </row>
    <row r="307" spans="2:51" s="140" customFormat="1" ht="15.75" customHeight="1">
      <c r="B307" s="239"/>
      <c r="D307" s="224" t="s">
        <v>136</v>
      </c>
      <c r="E307" s="240"/>
      <c r="F307" s="241" t="s">
        <v>518</v>
      </c>
      <c r="H307" s="240"/>
      <c r="I307" s="254"/>
      <c r="L307" s="239"/>
      <c r="M307" s="242"/>
      <c r="T307" s="243"/>
      <c r="AT307" s="240" t="s">
        <v>136</v>
      </c>
      <c r="AU307" s="240" t="s">
        <v>82</v>
      </c>
      <c r="AV307" s="240" t="s">
        <v>22</v>
      </c>
      <c r="AW307" s="240" t="s">
        <v>99</v>
      </c>
      <c r="AX307" s="240" t="s">
        <v>73</v>
      </c>
      <c r="AY307" s="240" t="s">
        <v>125</v>
      </c>
    </row>
    <row r="308" spans="2:51" s="140" customFormat="1" ht="15.75" customHeight="1">
      <c r="B308" s="223"/>
      <c r="D308" s="224" t="s">
        <v>136</v>
      </c>
      <c r="E308" s="225"/>
      <c r="F308" s="226" t="s">
        <v>82</v>
      </c>
      <c r="H308" s="227">
        <v>2</v>
      </c>
      <c r="I308" s="254"/>
      <c r="L308" s="223"/>
      <c r="M308" s="228"/>
      <c r="T308" s="229"/>
      <c r="AT308" s="225" t="s">
        <v>136</v>
      </c>
      <c r="AU308" s="225" t="s">
        <v>82</v>
      </c>
      <c r="AV308" s="225" t="s">
        <v>82</v>
      </c>
      <c r="AW308" s="225" t="s">
        <v>99</v>
      </c>
      <c r="AX308" s="225" t="s">
        <v>22</v>
      </c>
      <c r="AY308" s="225" t="s">
        <v>125</v>
      </c>
    </row>
    <row r="309" spans="2:65" s="140" customFormat="1" ht="15.75" customHeight="1">
      <c r="B309" s="141"/>
      <c r="C309" s="208" t="s">
        <v>523</v>
      </c>
      <c r="D309" s="208" t="s">
        <v>127</v>
      </c>
      <c r="E309" s="209" t="s">
        <v>524</v>
      </c>
      <c r="F309" s="210" t="s">
        <v>525</v>
      </c>
      <c r="G309" s="211" t="s">
        <v>419</v>
      </c>
      <c r="H309" s="212">
        <v>1</v>
      </c>
      <c r="I309" s="253"/>
      <c r="J309" s="213">
        <f>ROUND($I$309*$H$309,2)</f>
        <v>0</v>
      </c>
      <c r="K309" s="210" t="s">
        <v>131</v>
      </c>
      <c r="L309" s="141"/>
      <c r="M309" s="214"/>
      <c r="N309" s="215" t="s">
        <v>44</v>
      </c>
      <c r="Q309" s="216">
        <v>9.22180954</v>
      </c>
      <c r="R309" s="216">
        <f>$Q$309*$H$309</f>
        <v>9.22180954</v>
      </c>
      <c r="S309" s="216">
        <v>0</v>
      </c>
      <c r="T309" s="217">
        <f>$S$309*$H$309</f>
        <v>0</v>
      </c>
      <c r="AR309" s="136" t="s">
        <v>132</v>
      </c>
      <c r="AT309" s="136" t="s">
        <v>127</v>
      </c>
      <c r="AU309" s="136" t="s">
        <v>82</v>
      </c>
      <c r="AY309" s="140" t="s">
        <v>125</v>
      </c>
      <c r="BE309" s="218">
        <f>IF($N$309="základní",$J$309,0)</f>
        <v>0</v>
      </c>
      <c r="BF309" s="218">
        <f>IF($N$309="snížená",$J$309,0)</f>
        <v>0</v>
      </c>
      <c r="BG309" s="218">
        <f>IF($N$309="zákl. přenesená",$J$309,0)</f>
        <v>0</v>
      </c>
      <c r="BH309" s="218">
        <f>IF($N$309="sníž. přenesená",$J$309,0)</f>
        <v>0</v>
      </c>
      <c r="BI309" s="218">
        <f>IF($N$309="nulová",$J$309,0)</f>
        <v>0</v>
      </c>
      <c r="BJ309" s="136" t="s">
        <v>22</v>
      </c>
      <c r="BK309" s="218">
        <f>ROUND($I$309*$H$309,2)</f>
        <v>0</v>
      </c>
      <c r="BL309" s="136" t="s">
        <v>132</v>
      </c>
      <c r="BM309" s="136" t="s">
        <v>526</v>
      </c>
    </row>
    <row r="310" spans="2:47" s="140" customFormat="1" ht="16.5" customHeight="1">
      <c r="B310" s="141"/>
      <c r="D310" s="219" t="s">
        <v>134</v>
      </c>
      <c r="F310" s="220" t="s">
        <v>527</v>
      </c>
      <c r="I310" s="254"/>
      <c r="L310" s="141"/>
      <c r="M310" s="221"/>
      <c r="T310" s="222"/>
      <c r="AT310" s="140" t="s">
        <v>134</v>
      </c>
      <c r="AU310" s="140" t="s">
        <v>82</v>
      </c>
    </row>
    <row r="311" spans="2:51" s="140" customFormat="1" ht="15.75" customHeight="1">
      <c r="B311" s="239"/>
      <c r="D311" s="224" t="s">
        <v>136</v>
      </c>
      <c r="E311" s="240"/>
      <c r="F311" s="241" t="s">
        <v>518</v>
      </c>
      <c r="H311" s="240"/>
      <c r="I311" s="254"/>
      <c r="L311" s="239"/>
      <c r="M311" s="242"/>
      <c r="T311" s="243"/>
      <c r="AT311" s="240" t="s">
        <v>136</v>
      </c>
      <c r="AU311" s="240" t="s">
        <v>82</v>
      </c>
      <c r="AV311" s="240" t="s">
        <v>22</v>
      </c>
      <c r="AW311" s="240" t="s">
        <v>99</v>
      </c>
      <c r="AX311" s="240" t="s">
        <v>73</v>
      </c>
      <c r="AY311" s="240" t="s">
        <v>125</v>
      </c>
    </row>
    <row r="312" spans="2:51" s="140" customFormat="1" ht="15.75" customHeight="1">
      <c r="B312" s="223"/>
      <c r="D312" s="224" t="s">
        <v>136</v>
      </c>
      <c r="E312" s="225"/>
      <c r="F312" s="226" t="s">
        <v>22</v>
      </c>
      <c r="H312" s="227">
        <v>1</v>
      </c>
      <c r="I312" s="254"/>
      <c r="L312" s="223"/>
      <c r="M312" s="228"/>
      <c r="T312" s="229"/>
      <c r="AT312" s="225" t="s">
        <v>136</v>
      </c>
      <c r="AU312" s="225" t="s">
        <v>82</v>
      </c>
      <c r="AV312" s="225" t="s">
        <v>82</v>
      </c>
      <c r="AW312" s="225" t="s">
        <v>99</v>
      </c>
      <c r="AX312" s="225" t="s">
        <v>22</v>
      </c>
      <c r="AY312" s="225" t="s">
        <v>125</v>
      </c>
    </row>
    <row r="313" spans="2:65" s="140" customFormat="1" ht="15.75" customHeight="1">
      <c r="B313" s="141"/>
      <c r="C313" s="208" t="s">
        <v>528</v>
      </c>
      <c r="D313" s="208" t="s">
        <v>127</v>
      </c>
      <c r="E313" s="209" t="s">
        <v>529</v>
      </c>
      <c r="F313" s="210" t="s">
        <v>530</v>
      </c>
      <c r="G313" s="211" t="s">
        <v>200</v>
      </c>
      <c r="H313" s="212">
        <v>8.9</v>
      </c>
      <c r="I313" s="253"/>
      <c r="J313" s="213">
        <f>ROUND($I$313*$H$313,2)</f>
        <v>0</v>
      </c>
      <c r="K313" s="210" t="s">
        <v>131</v>
      </c>
      <c r="L313" s="141"/>
      <c r="M313" s="214"/>
      <c r="N313" s="215" t="s">
        <v>44</v>
      </c>
      <c r="Q313" s="216">
        <v>1.3680203</v>
      </c>
      <c r="R313" s="216">
        <f>$Q$313*$H$313</f>
        <v>12.175380670000001</v>
      </c>
      <c r="S313" s="216">
        <v>0</v>
      </c>
      <c r="T313" s="217">
        <f>$S$313*$H$313</f>
        <v>0</v>
      </c>
      <c r="AR313" s="136" t="s">
        <v>132</v>
      </c>
      <c r="AT313" s="136" t="s">
        <v>127</v>
      </c>
      <c r="AU313" s="136" t="s">
        <v>82</v>
      </c>
      <c r="AY313" s="140" t="s">
        <v>125</v>
      </c>
      <c r="BE313" s="218">
        <f>IF($N$313="základní",$J$313,0)</f>
        <v>0</v>
      </c>
      <c r="BF313" s="218">
        <f>IF($N$313="snížená",$J$313,0)</f>
        <v>0</v>
      </c>
      <c r="BG313" s="218">
        <f>IF($N$313="zákl. přenesená",$J$313,0)</f>
        <v>0</v>
      </c>
      <c r="BH313" s="218">
        <f>IF($N$313="sníž. přenesená",$J$313,0)</f>
        <v>0</v>
      </c>
      <c r="BI313" s="218">
        <f>IF($N$313="nulová",$J$313,0)</f>
        <v>0</v>
      </c>
      <c r="BJ313" s="136" t="s">
        <v>22</v>
      </c>
      <c r="BK313" s="218">
        <f>ROUND($I$313*$H$313,2)</f>
        <v>0</v>
      </c>
      <c r="BL313" s="136" t="s">
        <v>132</v>
      </c>
      <c r="BM313" s="136" t="s">
        <v>531</v>
      </c>
    </row>
    <row r="314" spans="2:47" s="140" customFormat="1" ht="16.5" customHeight="1">
      <c r="B314" s="141"/>
      <c r="D314" s="219" t="s">
        <v>134</v>
      </c>
      <c r="F314" s="220" t="s">
        <v>532</v>
      </c>
      <c r="I314" s="254"/>
      <c r="L314" s="141"/>
      <c r="M314" s="221"/>
      <c r="T314" s="222"/>
      <c r="AT314" s="140" t="s">
        <v>134</v>
      </c>
      <c r="AU314" s="140" t="s">
        <v>82</v>
      </c>
    </row>
    <row r="315" spans="2:51" s="140" customFormat="1" ht="15.75" customHeight="1">
      <c r="B315" s="239"/>
      <c r="D315" s="224" t="s">
        <v>136</v>
      </c>
      <c r="E315" s="240"/>
      <c r="F315" s="241" t="s">
        <v>518</v>
      </c>
      <c r="H315" s="240"/>
      <c r="I315" s="254"/>
      <c r="L315" s="239"/>
      <c r="M315" s="242"/>
      <c r="T315" s="243"/>
      <c r="AT315" s="240" t="s">
        <v>136</v>
      </c>
      <c r="AU315" s="240" t="s">
        <v>82</v>
      </c>
      <c r="AV315" s="240" t="s">
        <v>22</v>
      </c>
      <c r="AW315" s="240" t="s">
        <v>99</v>
      </c>
      <c r="AX315" s="240" t="s">
        <v>73</v>
      </c>
      <c r="AY315" s="240" t="s">
        <v>125</v>
      </c>
    </row>
    <row r="316" spans="2:51" s="140" customFormat="1" ht="15.75" customHeight="1">
      <c r="B316" s="223"/>
      <c r="D316" s="224" t="s">
        <v>136</v>
      </c>
      <c r="E316" s="225"/>
      <c r="F316" s="226" t="s">
        <v>533</v>
      </c>
      <c r="H316" s="227">
        <v>8.9</v>
      </c>
      <c r="I316" s="254"/>
      <c r="L316" s="223"/>
      <c r="M316" s="228"/>
      <c r="T316" s="229"/>
      <c r="AT316" s="225" t="s">
        <v>136</v>
      </c>
      <c r="AU316" s="225" t="s">
        <v>82</v>
      </c>
      <c r="AV316" s="225" t="s">
        <v>82</v>
      </c>
      <c r="AW316" s="225" t="s">
        <v>99</v>
      </c>
      <c r="AX316" s="225" t="s">
        <v>22</v>
      </c>
      <c r="AY316" s="225" t="s">
        <v>125</v>
      </c>
    </row>
    <row r="317" spans="2:65" s="140" customFormat="1" ht="15.75" customHeight="1">
      <c r="B317" s="141"/>
      <c r="C317" s="230" t="s">
        <v>534</v>
      </c>
      <c r="D317" s="230" t="s">
        <v>229</v>
      </c>
      <c r="E317" s="231" t="s">
        <v>535</v>
      </c>
      <c r="F317" s="232" t="s">
        <v>536</v>
      </c>
      <c r="G317" s="233" t="s">
        <v>419</v>
      </c>
      <c r="H317" s="234">
        <v>3.56</v>
      </c>
      <c r="I317" s="255"/>
      <c r="J317" s="235">
        <f>ROUND($I$317*$H$317,2)</f>
        <v>0</v>
      </c>
      <c r="K317" s="232" t="s">
        <v>131</v>
      </c>
      <c r="L317" s="236"/>
      <c r="M317" s="237"/>
      <c r="N317" s="238" t="s">
        <v>44</v>
      </c>
      <c r="Q317" s="216">
        <v>2.45</v>
      </c>
      <c r="R317" s="216">
        <f>$Q$317*$H$317</f>
        <v>8.722000000000001</v>
      </c>
      <c r="S317" s="216">
        <v>0</v>
      </c>
      <c r="T317" s="217">
        <f>$S$317*$H$317</f>
        <v>0</v>
      </c>
      <c r="AR317" s="136" t="s">
        <v>174</v>
      </c>
      <c r="AT317" s="136" t="s">
        <v>229</v>
      </c>
      <c r="AU317" s="136" t="s">
        <v>82</v>
      </c>
      <c r="AY317" s="140" t="s">
        <v>125</v>
      </c>
      <c r="BE317" s="218">
        <f>IF($N$317="základní",$J$317,0)</f>
        <v>0</v>
      </c>
      <c r="BF317" s="218">
        <f>IF($N$317="snížená",$J$317,0)</f>
        <v>0</v>
      </c>
      <c r="BG317" s="218">
        <f>IF($N$317="zákl. přenesená",$J$317,0)</f>
        <v>0</v>
      </c>
      <c r="BH317" s="218">
        <f>IF($N$317="sníž. přenesená",$J$317,0)</f>
        <v>0</v>
      </c>
      <c r="BI317" s="218">
        <f>IF($N$317="nulová",$J$317,0)</f>
        <v>0</v>
      </c>
      <c r="BJ317" s="136" t="s">
        <v>22</v>
      </c>
      <c r="BK317" s="218">
        <f>ROUND($I$317*$H$317,2)</f>
        <v>0</v>
      </c>
      <c r="BL317" s="136" t="s">
        <v>132</v>
      </c>
      <c r="BM317" s="136" t="s">
        <v>537</v>
      </c>
    </row>
    <row r="318" spans="2:47" s="140" customFormat="1" ht="27" customHeight="1">
      <c r="B318" s="141"/>
      <c r="D318" s="219" t="s">
        <v>134</v>
      </c>
      <c r="F318" s="220" t="s">
        <v>538</v>
      </c>
      <c r="I318" s="254"/>
      <c r="L318" s="141"/>
      <c r="M318" s="221"/>
      <c r="T318" s="222"/>
      <c r="AT318" s="140" t="s">
        <v>134</v>
      </c>
      <c r="AU318" s="140" t="s">
        <v>82</v>
      </c>
    </row>
    <row r="319" spans="2:51" s="140" customFormat="1" ht="15.75" customHeight="1">
      <c r="B319" s="223"/>
      <c r="D319" s="224" t="s">
        <v>136</v>
      </c>
      <c r="E319" s="225"/>
      <c r="F319" s="226" t="s">
        <v>539</v>
      </c>
      <c r="H319" s="227">
        <v>3.56</v>
      </c>
      <c r="I319" s="254"/>
      <c r="L319" s="223"/>
      <c r="M319" s="228"/>
      <c r="T319" s="229"/>
      <c r="AT319" s="225" t="s">
        <v>136</v>
      </c>
      <c r="AU319" s="225" t="s">
        <v>82</v>
      </c>
      <c r="AV319" s="225" t="s">
        <v>82</v>
      </c>
      <c r="AW319" s="225" t="s">
        <v>99</v>
      </c>
      <c r="AX319" s="225" t="s">
        <v>22</v>
      </c>
      <c r="AY319" s="225" t="s">
        <v>125</v>
      </c>
    </row>
    <row r="320" spans="2:65" s="140" customFormat="1" ht="15.75" customHeight="1">
      <c r="B320" s="141"/>
      <c r="C320" s="208" t="s">
        <v>540</v>
      </c>
      <c r="D320" s="208" t="s">
        <v>127</v>
      </c>
      <c r="E320" s="209" t="s">
        <v>541</v>
      </c>
      <c r="F320" s="210" t="s">
        <v>542</v>
      </c>
      <c r="G320" s="211" t="s">
        <v>200</v>
      </c>
      <c r="H320" s="212">
        <v>25</v>
      </c>
      <c r="I320" s="253"/>
      <c r="J320" s="213">
        <f>ROUND($I$320*$H$320,2)</f>
        <v>0</v>
      </c>
      <c r="K320" s="210" t="s">
        <v>131</v>
      </c>
      <c r="L320" s="141"/>
      <c r="M320" s="214"/>
      <c r="N320" s="215" t="s">
        <v>44</v>
      </c>
      <c r="Q320" s="216">
        <v>2.7041243</v>
      </c>
      <c r="R320" s="216">
        <f>$Q$320*$H$320</f>
        <v>67.60310750000001</v>
      </c>
      <c r="S320" s="216">
        <v>0</v>
      </c>
      <c r="T320" s="217">
        <f>$S$320*$H$320</f>
        <v>0</v>
      </c>
      <c r="AR320" s="136" t="s">
        <v>132</v>
      </c>
      <c r="AT320" s="136" t="s">
        <v>127</v>
      </c>
      <c r="AU320" s="136" t="s">
        <v>82</v>
      </c>
      <c r="AY320" s="140" t="s">
        <v>125</v>
      </c>
      <c r="BE320" s="218">
        <f>IF($N$320="základní",$J$320,0)</f>
        <v>0</v>
      </c>
      <c r="BF320" s="218">
        <f>IF($N$320="snížená",$J$320,0)</f>
        <v>0</v>
      </c>
      <c r="BG320" s="218">
        <f>IF($N$320="zákl. přenesená",$J$320,0)</f>
        <v>0</v>
      </c>
      <c r="BH320" s="218">
        <f>IF($N$320="sníž. přenesená",$J$320,0)</f>
        <v>0</v>
      </c>
      <c r="BI320" s="218">
        <f>IF($N$320="nulová",$J$320,0)</f>
        <v>0</v>
      </c>
      <c r="BJ320" s="136" t="s">
        <v>22</v>
      </c>
      <c r="BK320" s="218">
        <f>ROUND($I$320*$H$320,2)</f>
        <v>0</v>
      </c>
      <c r="BL320" s="136" t="s">
        <v>132</v>
      </c>
      <c r="BM320" s="136" t="s">
        <v>543</v>
      </c>
    </row>
    <row r="321" spans="2:47" s="140" customFormat="1" ht="16.5" customHeight="1">
      <c r="B321" s="141"/>
      <c r="D321" s="219" t="s">
        <v>134</v>
      </c>
      <c r="F321" s="220" t="s">
        <v>544</v>
      </c>
      <c r="I321" s="254"/>
      <c r="L321" s="141"/>
      <c r="M321" s="221"/>
      <c r="T321" s="222"/>
      <c r="AT321" s="140" t="s">
        <v>134</v>
      </c>
      <c r="AU321" s="140" t="s">
        <v>82</v>
      </c>
    </row>
    <row r="322" spans="2:51" s="140" customFormat="1" ht="15.75" customHeight="1">
      <c r="B322" s="239"/>
      <c r="D322" s="224" t="s">
        <v>136</v>
      </c>
      <c r="E322" s="240"/>
      <c r="F322" s="241" t="s">
        <v>518</v>
      </c>
      <c r="H322" s="240"/>
      <c r="I322" s="254"/>
      <c r="L322" s="239"/>
      <c r="M322" s="242"/>
      <c r="T322" s="243"/>
      <c r="AT322" s="240" t="s">
        <v>136</v>
      </c>
      <c r="AU322" s="240" t="s">
        <v>82</v>
      </c>
      <c r="AV322" s="240" t="s">
        <v>22</v>
      </c>
      <c r="AW322" s="240" t="s">
        <v>99</v>
      </c>
      <c r="AX322" s="240" t="s">
        <v>73</v>
      </c>
      <c r="AY322" s="240" t="s">
        <v>125</v>
      </c>
    </row>
    <row r="323" spans="2:51" s="140" customFormat="1" ht="15.75" customHeight="1">
      <c r="B323" s="223"/>
      <c r="D323" s="224" t="s">
        <v>136</v>
      </c>
      <c r="E323" s="225"/>
      <c r="F323" s="226" t="s">
        <v>545</v>
      </c>
      <c r="H323" s="227">
        <v>25</v>
      </c>
      <c r="I323" s="254"/>
      <c r="L323" s="223"/>
      <c r="M323" s="228"/>
      <c r="T323" s="229"/>
      <c r="AT323" s="225" t="s">
        <v>136</v>
      </c>
      <c r="AU323" s="225" t="s">
        <v>82</v>
      </c>
      <c r="AV323" s="225" t="s">
        <v>82</v>
      </c>
      <c r="AW323" s="225" t="s">
        <v>99</v>
      </c>
      <c r="AX323" s="225" t="s">
        <v>22</v>
      </c>
      <c r="AY323" s="225" t="s">
        <v>125</v>
      </c>
    </row>
    <row r="324" spans="2:65" s="140" customFormat="1" ht="15.75" customHeight="1">
      <c r="B324" s="141"/>
      <c r="C324" s="230" t="s">
        <v>546</v>
      </c>
      <c r="D324" s="230" t="s">
        <v>229</v>
      </c>
      <c r="E324" s="231" t="s">
        <v>547</v>
      </c>
      <c r="F324" s="232" t="s">
        <v>548</v>
      </c>
      <c r="G324" s="233" t="s">
        <v>419</v>
      </c>
      <c r="H324" s="234">
        <v>10</v>
      </c>
      <c r="I324" s="255"/>
      <c r="J324" s="235">
        <f>ROUND($I$324*$H$324,2)</f>
        <v>0</v>
      </c>
      <c r="K324" s="232" t="s">
        <v>131</v>
      </c>
      <c r="L324" s="236"/>
      <c r="M324" s="237"/>
      <c r="N324" s="238" t="s">
        <v>44</v>
      </c>
      <c r="Q324" s="216">
        <v>4.311</v>
      </c>
      <c r="R324" s="216">
        <f>$Q$324*$H$324</f>
        <v>43.11</v>
      </c>
      <c r="S324" s="216">
        <v>0</v>
      </c>
      <c r="T324" s="217">
        <f>$S$324*$H$324</f>
        <v>0</v>
      </c>
      <c r="AR324" s="136" t="s">
        <v>174</v>
      </c>
      <c r="AT324" s="136" t="s">
        <v>229</v>
      </c>
      <c r="AU324" s="136" t="s">
        <v>82</v>
      </c>
      <c r="AY324" s="140" t="s">
        <v>125</v>
      </c>
      <c r="BE324" s="218">
        <f>IF($N$324="základní",$J$324,0)</f>
        <v>0</v>
      </c>
      <c r="BF324" s="218">
        <f>IF($N$324="snížená",$J$324,0)</f>
        <v>0</v>
      </c>
      <c r="BG324" s="218">
        <f>IF($N$324="zákl. přenesená",$J$324,0)</f>
        <v>0</v>
      </c>
      <c r="BH324" s="218">
        <f>IF($N$324="sníž. přenesená",$J$324,0)</f>
        <v>0</v>
      </c>
      <c r="BI324" s="218">
        <f>IF($N$324="nulová",$J$324,0)</f>
        <v>0</v>
      </c>
      <c r="BJ324" s="136" t="s">
        <v>22</v>
      </c>
      <c r="BK324" s="218">
        <f>ROUND($I$324*$H$324,2)</f>
        <v>0</v>
      </c>
      <c r="BL324" s="136" t="s">
        <v>132</v>
      </c>
      <c r="BM324" s="136" t="s">
        <v>549</v>
      </c>
    </row>
    <row r="325" spans="2:47" s="140" customFormat="1" ht="27" customHeight="1">
      <c r="B325" s="141"/>
      <c r="D325" s="219" t="s">
        <v>134</v>
      </c>
      <c r="F325" s="220" t="s">
        <v>550</v>
      </c>
      <c r="I325" s="254"/>
      <c r="L325" s="141"/>
      <c r="M325" s="221"/>
      <c r="T325" s="222"/>
      <c r="AT325" s="140" t="s">
        <v>134</v>
      </c>
      <c r="AU325" s="140" t="s">
        <v>82</v>
      </c>
    </row>
    <row r="326" spans="2:51" s="140" customFormat="1" ht="15.75" customHeight="1">
      <c r="B326" s="223"/>
      <c r="D326" s="224" t="s">
        <v>136</v>
      </c>
      <c r="E326" s="225"/>
      <c r="F326" s="226" t="s">
        <v>551</v>
      </c>
      <c r="H326" s="227">
        <v>10</v>
      </c>
      <c r="I326" s="254"/>
      <c r="L326" s="223"/>
      <c r="M326" s="228"/>
      <c r="T326" s="229"/>
      <c r="AT326" s="225" t="s">
        <v>136</v>
      </c>
      <c r="AU326" s="225" t="s">
        <v>82</v>
      </c>
      <c r="AV326" s="225" t="s">
        <v>82</v>
      </c>
      <c r="AW326" s="225" t="s">
        <v>99</v>
      </c>
      <c r="AX326" s="225" t="s">
        <v>22</v>
      </c>
      <c r="AY326" s="225" t="s">
        <v>125</v>
      </c>
    </row>
    <row r="327" spans="2:65" s="140" customFormat="1" ht="15.75" customHeight="1">
      <c r="B327" s="141"/>
      <c r="C327" s="208" t="s">
        <v>552</v>
      </c>
      <c r="D327" s="208" t="s">
        <v>127</v>
      </c>
      <c r="E327" s="209" t="s">
        <v>553</v>
      </c>
      <c r="F327" s="210" t="s">
        <v>554</v>
      </c>
      <c r="G327" s="211" t="s">
        <v>130</v>
      </c>
      <c r="H327" s="212">
        <v>20635</v>
      </c>
      <c r="I327" s="253"/>
      <c r="J327" s="213">
        <f>ROUND($I$327*$H$327,2)</f>
        <v>0</v>
      </c>
      <c r="K327" s="210" t="s">
        <v>131</v>
      </c>
      <c r="L327" s="141"/>
      <c r="M327" s="214"/>
      <c r="N327" s="215" t="s">
        <v>44</v>
      </c>
      <c r="Q327" s="216">
        <v>0.0003575</v>
      </c>
      <c r="R327" s="216">
        <f>$Q$327*$H$327</f>
        <v>7.3770125</v>
      </c>
      <c r="S327" s="216">
        <v>0</v>
      </c>
      <c r="T327" s="217">
        <f>$S$327*$H$327</f>
        <v>0</v>
      </c>
      <c r="AR327" s="136" t="s">
        <v>132</v>
      </c>
      <c r="AT327" s="136" t="s">
        <v>127</v>
      </c>
      <c r="AU327" s="136" t="s">
        <v>82</v>
      </c>
      <c r="AY327" s="140" t="s">
        <v>125</v>
      </c>
      <c r="BE327" s="218">
        <f>IF($N$327="základní",$J$327,0)</f>
        <v>0</v>
      </c>
      <c r="BF327" s="218">
        <f>IF($N$327="snížená",$J$327,0)</f>
        <v>0</v>
      </c>
      <c r="BG327" s="218">
        <f>IF($N$327="zákl. přenesená",$J$327,0)</f>
        <v>0</v>
      </c>
      <c r="BH327" s="218">
        <f>IF($N$327="sníž. přenesená",$J$327,0)</f>
        <v>0</v>
      </c>
      <c r="BI327" s="218">
        <f>IF($N$327="nulová",$J$327,0)</f>
        <v>0</v>
      </c>
      <c r="BJ327" s="136" t="s">
        <v>22</v>
      </c>
      <c r="BK327" s="218">
        <f>ROUND($I$327*$H$327,2)</f>
        <v>0</v>
      </c>
      <c r="BL327" s="136" t="s">
        <v>132</v>
      </c>
      <c r="BM327" s="136" t="s">
        <v>555</v>
      </c>
    </row>
    <row r="328" spans="2:47" s="140" customFormat="1" ht="16.5" customHeight="1">
      <c r="B328" s="141"/>
      <c r="D328" s="219" t="s">
        <v>134</v>
      </c>
      <c r="F328" s="220" t="s">
        <v>556</v>
      </c>
      <c r="I328" s="254"/>
      <c r="L328" s="141"/>
      <c r="M328" s="221"/>
      <c r="T328" s="222"/>
      <c r="AT328" s="140" t="s">
        <v>134</v>
      </c>
      <c r="AU328" s="140" t="s">
        <v>82</v>
      </c>
    </row>
    <row r="329" spans="2:51" s="140" customFormat="1" ht="15.75" customHeight="1">
      <c r="B329" s="239"/>
      <c r="D329" s="224" t="s">
        <v>136</v>
      </c>
      <c r="E329" s="240"/>
      <c r="F329" s="241" t="s">
        <v>350</v>
      </c>
      <c r="H329" s="240"/>
      <c r="I329" s="254"/>
      <c r="L329" s="239"/>
      <c r="M329" s="242"/>
      <c r="T329" s="243"/>
      <c r="AT329" s="240" t="s">
        <v>136</v>
      </c>
      <c r="AU329" s="240" t="s">
        <v>82</v>
      </c>
      <c r="AV329" s="240" t="s">
        <v>22</v>
      </c>
      <c r="AW329" s="240" t="s">
        <v>99</v>
      </c>
      <c r="AX329" s="240" t="s">
        <v>73</v>
      </c>
      <c r="AY329" s="240" t="s">
        <v>125</v>
      </c>
    </row>
    <row r="330" spans="2:51" s="140" customFormat="1" ht="15.75" customHeight="1">
      <c r="B330" s="223"/>
      <c r="D330" s="224" t="s">
        <v>136</v>
      </c>
      <c r="E330" s="225"/>
      <c r="F330" s="226" t="s">
        <v>557</v>
      </c>
      <c r="H330" s="227">
        <v>20635</v>
      </c>
      <c r="I330" s="254"/>
      <c r="L330" s="223"/>
      <c r="M330" s="228"/>
      <c r="T330" s="229"/>
      <c r="AT330" s="225" t="s">
        <v>136</v>
      </c>
      <c r="AU330" s="225" t="s">
        <v>82</v>
      </c>
      <c r="AV330" s="225" t="s">
        <v>82</v>
      </c>
      <c r="AW330" s="225" t="s">
        <v>99</v>
      </c>
      <c r="AX330" s="225" t="s">
        <v>22</v>
      </c>
      <c r="AY330" s="225" t="s">
        <v>125</v>
      </c>
    </row>
    <row r="331" spans="2:65" s="140" customFormat="1" ht="15.75" customHeight="1">
      <c r="B331" s="141"/>
      <c r="C331" s="208" t="s">
        <v>558</v>
      </c>
      <c r="D331" s="208" t="s">
        <v>127</v>
      </c>
      <c r="E331" s="209" t="s">
        <v>559</v>
      </c>
      <c r="F331" s="210" t="s">
        <v>560</v>
      </c>
      <c r="G331" s="211" t="s">
        <v>200</v>
      </c>
      <c r="H331" s="212">
        <v>60</v>
      </c>
      <c r="I331" s="253"/>
      <c r="J331" s="213">
        <f>ROUND($I$331*$H$331,2)</f>
        <v>0</v>
      </c>
      <c r="K331" s="210" t="s">
        <v>131</v>
      </c>
      <c r="L331" s="141"/>
      <c r="M331" s="214"/>
      <c r="N331" s="215" t="s">
        <v>44</v>
      </c>
      <c r="Q331" s="216">
        <v>1.995E-06</v>
      </c>
      <c r="R331" s="216">
        <f>$Q$331*$H$331</f>
        <v>0.0001197</v>
      </c>
      <c r="S331" s="216">
        <v>0</v>
      </c>
      <c r="T331" s="217">
        <f>$S$331*$H$331</f>
        <v>0</v>
      </c>
      <c r="AR331" s="136" t="s">
        <v>132</v>
      </c>
      <c r="AT331" s="136" t="s">
        <v>127</v>
      </c>
      <c r="AU331" s="136" t="s">
        <v>82</v>
      </c>
      <c r="AY331" s="140" t="s">
        <v>125</v>
      </c>
      <c r="BE331" s="218">
        <f>IF($N$331="základní",$J$331,0)</f>
        <v>0</v>
      </c>
      <c r="BF331" s="218">
        <f>IF($N$331="snížená",$J$331,0)</f>
        <v>0</v>
      </c>
      <c r="BG331" s="218">
        <f>IF($N$331="zákl. přenesená",$J$331,0)</f>
        <v>0</v>
      </c>
      <c r="BH331" s="218">
        <f>IF($N$331="sníž. přenesená",$J$331,0)</f>
        <v>0</v>
      </c>
      <c r="BI331" s="218">
        <f>IF($N$331="nulová",$J$331,0)</f>
        <v>0</v>
      </c>
      <c r="BJ331" s="136" t="s">
        <v>22</v>
      </c>
      <c r="BK331" s="218">
        <f>ROUND($I$331*$H$331,2)</f>
        <v>0</v>
      </c>
      <c r="BL331" s="136" t="s">
        <v>132</v>
      </c>
      <c r="BM331" s="136" t="s">
        <v>561</v>
      </c>
    </row>
    <row r="332" spans="2:47" s="140" customFormat="1" ht="16.5" customHeight="1">
      <c r="B332" s="141"/>
      <c r="D332" s="219" t="s">
        <v>134</v>
      </c>
      <c r="F332" s="220" t="s">
        <v>562</v>
      </c>
      <c r="I332" s="254"/>
      <c r="L332" s="141"/>
      <c r="M332" s="221"/>
      <c r="T332" s="222"/>
      <c r="AT332" s="140" t="s">
        <v>134</v>
      </c>
      <c r="AU332" s="140" t="s">
        <v>82</v>
      </c>
    </row>
    <row r="333" spans="2:51" s="140" customFormat="1" ht="15.75" customHeight="1">
      <c r="B333" s="239"/>
      <c r="D333" s="224" t="s">
        <v>136</v>
      </c>
      <c r="E333" s="240"/>
      <c r="F333" s="241" t="s">
        <v>350</v>
      </c>
      <c r="H333" s="240"/>
      <c r="I333" s="254"/>
      <c r="L333" s="239"/>
      <c r="M333" s="242"/>
      <c r="T333" s="243"/>
      <c r="AT333" s="240" t="s">
        <v>136</v>
      </c>
      <c r="AU333" s="240" t="s">
        <v>82</v>
      </c>
      <c r="AV333" s="240" t="s">
        <v>22</v>
      </c>
      <c r="AW333" s="240" t="s">
        <v>99</v>
      </c>
      <c r="AX333" s="240" t="s">
        <v>73</v>
      </c>
      <c r="AY333" s="240" t="s">
        <v>125</v>
      </c>
    </row>
    <row r="334" spans="2:51" s="140" customFormat="1" ht="15.75" customHeight="1">
      <c r="B334" s="223"/>
      <c r="D334" s="224" t="s">
        <v>136</v>
      </c>
      <c r="E334" s="225"/>
      <c r="F334" s="226" t="s">
        <v>563</v>
      </c>
      <c r="H334" s="227">
        <v>60</v>
      </c>
      <c r="I334" s="254"/>
      <c r="L334" s="223"/>
      <c r="M334" s="228"/>
      <c r="T334" s="229"/>
      <c r="AT334" s="225" t="s">
        <v>136</v>
      </c>
      <c r="AU334" s="225" t="s">
        <v>82</v>
      </c>
      <c r="AV334" s="225" t="s">
        <v>82</v>
      </c>
      <c r="AW334" s="225" t="s">
        <v>99</v>
      </c>
      <c r="AX334" s="225" t="s">
        <v>22</v>
      </c>
      <c r="AY334" s="225" t="s">
        <v>125</v>
      </c>
    </row>
    <row r="335" spans="2:65" s="140" customFormat="1" ht="15.75" customHeight="1">
      <c r="B335" s="141"/>
      <c r="C335" s="208" t="s">
        <v>564</v>
      </c>
      <c r="D335" s="208" t="s">
        <v>127</v>
      </c>
      <c r="E335" s="209" t="s">
        <v>565</v>
      </c>
      <c r="F335" s="210" t="s">
        <v>566</v>
      </c>
      <c r="G335" s="211" t="s">
        <v>130</v>
      </c>
      <c r="H335" s="212">
        <v>2140</v>
      </c>
      <c r="I335" s="253"/>
      <c r="J335" s="213">
        <f>ROUND($I$335*$H$335,2)</f>
        <v>0</v>
      </c>
      <c r="K335" s="210" t="s">
        <v>131</v>
      </c>
      <c r="L335" s="141"/>
      <c r="M335" s="214"/>
      <c r="N335" s="215" t="s">
        <v>44</v>
      </c>
      <c r="Q335" s="216">
        <v>0.24601</v>
      </c>
      <c r="R335" s="216">
        <f>$Q$335*$H$335</f>
        <v>526.4614</v>
      </c>
      <c r="S335" s="216">
        <v>0</v>
      </c>
      <c r="T335" s="217">
        <f>$S$335*$H$335</f>
        <v>0</v>
      </c>
      <c r="AR335" s="136" t="s">
        <v>132</v>
      </c>
      <c r="AT335" s="136" t="s">
        <v>127</v>
      </c>
      <c r="AU335" s="136" t="s">
        <v>82</v>
      </c>
      <c r="AY335" s="140" t="s">
        <v>125</v>
      </c>
      <c r="BE335" s="218">
        <f>IF($N$335="základní",$J$335,0)</f>
        <v>0</v>
      </c>
      <c r="BF335" s="218">
        <f>IF($N$335="snížená",$J$335,0)</f>
        <v>0</v>
      </c>
      <c r="BG335" s="218">
        <f>IF($N$335="zákl. přenesená",$J$335,0)</f>
        <v>0</v>
      </c>
      <c r="BH335" s="218">
        <f>IF($N$335="sníž. přenesená",$J$335,0)</f>
        <v>0</v>
      </c>
      <c r="BI335" s="218">
        <f>IF($N$335="nulová",$J$335,0)</f>
        <v>0</v>
      </c>
      <c r="BJ335" s="136" t="s">
        <v>22</v>
      </c>
      <c r="BK335" s="218">
        <f>ROUND($I$335*$H$335,2)</f>
        <v>0</v>
      </c>
      <c r="BL335" s="136" t="s">
        <v>132</v>
      </c>
      <c r="BM335" s="136" t="s">
        <v>567</v>
      </c>
    </row>
    <row r="336" spans="2:47" s="140" customFormat="1" ht="27" customHeight="1">
      <c r="B336" s="141"/>
      <c r="D336" s="219" t="s">
        <v>134</v>
      </c>
      <c r="F336" s="220" t="s">
        <v>568</v>
      </c>
      <c r="I336" s="254"/>
      <c r="L336" s="141"/>
      <c r="M336" s="221"/>
      <c r="T336" s="222"/>
      <c r="AT336" s="140" t="s">
        <v>134</v>
      </c>
      <c r="AU336" s="140" t="s">
        <v>82</v>
      </c>
    </row>
    <row r="337" spans="2:51" s="140" customFormat="1" ht="15.75" customHeight="1">
      <c r="B337" s="239"/>
      <c r="D337" s="224" t="s">
        <v>136</v>
      </c>
      <c r="E337" s="240"/>
      <c r="F337" s="241" t="s">
        <v>350</v>
      </c>
      <c r="H337" s="240"/>
      <c r="I337" s="254"/>
      <c r="L337" s="239"/>
      <c r="M337" s="242"/>
      <c r="T337" s="243"/>
      <c r="AT337" s="240" t="s">
        <v>136</v>
      </c>
      <c r="AU337" s="240" t="s">
        <v>82</v>
      </c>
      <c r="AV337" s="240" t="s">
        <v>22</v>
      </c>
      <c r="AW337" s="240" t="s">
        <v>99</v>
      </c>
      <c r="AX337" s="240" t="s">
        <v>73</v>
      </c>
      <c r="AY337" s="240" t="s">
        <v>125</v>
      </c>
    </row>
    <row r="338" spans="2:51" s="140" customFormat="1" ht="15.75" customHeight="1">
      <c r="B338" s="223"/>
      <c r="D338" s="224" t="s">
        <v>136</v>
      </c>
      <c r="E338" s="225"/>
      <c r="F338" s="226" t="s">
        <v>569</v>
      </c>
      <c r="H338" s="227">
        <v>2140</v>
      </c>
      <c r="I338" s="254"/>
      <c r="L338" s="223"/>
      <c r="M338" s="228"/>
      <c r="T338" s="229"/>
      <c r="AT338" s="225" t="s">
        <v>136</v>
      </c>
      <c r="AU338" s="225" t="s">
        <v>82</v>
      </c>
      <c r="AV338" s="225" t="s">
        <v>82</v>
      </c>
      <c r="AW338" s="225" t="s">
        <v>99</v>
      </c>
      <c r="AX338" s="225" t="s">
        <v>22</v>
      </c>
      <c r="AY338" s="225" t="s">
        <v>125</v>
      </c>
    </row>
    <row r="339" spans="2:65" s="140" customFormat="1" ht="15.75" customHeight="1">
      <c r="B339" s="141"/>
      <c r="C339" s="230" t="s">
        <v>570</v>
      </c>
      <c r="D339" s="230" t="s">
        <v>229</v>
      </c>
      <c r="E339" s="231" t="s">
        <v>571</v>
      </c>
      <c r="F339" s="232" t="s">
        <v>572</v>
      </c>
      <c r="G339" s="233" t="s">
        <v>419</v>
      </c>
      <c r="H339" s="234">
        <v>8645.6</v>
      </c>
      <c r="I339" s="255"/>
      <c r="J339" s="235">
        <f>ROUND($I$339*$H$339,2)</f>
        <v>0</v>
      </c>
      <c r="K339" s="232" t="s">
        <v>131</v>
      </c>
      <c r="L339" s="236"/>
      <c r="M339" s="237"/>
      <c r="N339" s="238" t="s">
        <v>44</v>
      </c>
      <c r="Q339" s="216">
        <v>0.057</v>
      </c>
      <c r="R339" s="216">
        <f>$Q$339*$H$339</f>
        <v>492.79920000000004</v>
      </c>
      <c r="S339" s="216">
        <v>0</v>
      </c>
      <c r="T339" s="217">
        <f>$S$339*$H$339</f>
        <v>0</v>
      </c>
      <c r="AR339" s="136" t="s">
        <v>174</v>
      </c>
      <c r="AT339" s="136" t="s">
        <v>229</v>
      </c>
      <c r="AU339" s="136" t="s">
        <v>82</v>
      </c>
      <c r="AY339" s="140" t="s">
        <v>125</v>
      </c>
      <c r="BE339" s="218">
        <f>IF($N$339="základní",$J$339,0)</f>
        <v>0</v>
      </c>
      <c r="BF339" s="218">
        <f>IF($N$339="snížená",$J$339,0)</f>
        <v>0</v>
      </c>
      <c r="BG339" s="218">
        <f>IF($N$339="zákl. přenesená",$J$339,0)</f>
        <v>0</v>
      </c>
      <c r="BH339" s="218">
        <f>IF($N$339="sníž. přenesená",$J$339,0)</f>
        <v>0</v>
      </c>
      <c r="BI339" s="218">
        <f>IF($N$339="nulová",$J$339,0)</f>
        <v>0</v>
      </c>
      <c r="BJ339" s="136" t="s">
        <v>22</v>
      </c>
      <c r="BK339" s="218">
        <f>ROUND($I$339*$H$339,2)</f>
        <v>0</v>
      </c>
      <c r="BL339" s="136" t="s">
        <v>132</v>
      </c>
      <c r="BM339" s="136" t="s">
        <v>573</v>
      </c>
    </row>
    <row r="340" spans="2:47" s="140" customFormat="1" ht="16.5" customHeight="1">
      <c r="B340" s="141"/>
      <c r="D340" s="219" t="s">
        <v>134</v>
      </c>
      <c r="F340" s="220" t="s">
        <v>574</v>
      </c>
      <c r="I340" s="254"/>
      <c r="L340" s="141"/>
      <c r="M340" s="221"/>
      <c r="T340" s="222"/>
      <c r="AT340" s="140" t="s">
        <v>134</v>
      </c>
      <c r="AU340" s="140" t="s">
        <v>82</v>
      </c>
    </row>
    <row r="341" spans="2:51" s="140" customFormat="1" ht="15.75" customHeight="1">
      <c r="B341" s="223"/>
      <c r="D341" s="224" t="s">
        <v>136</v>
      </c>
      <c r="E341" s="225"/>
      <c r="F341" s="226" t="s">
        <v>575</v>
      </c>
      <c r="H341" s="227">
        <v>8560</v>
      </c>
      <c r="I341" s="254"/>
      <c r="L341" s="223"/>
      <c r="M341" s="228"/>
      <c r="T341" s="229"/>
      <c r="AT341" s="225" t="s">
        <v>136</v>
      </c>
      <c r="AU341" s="225" t="s">
        <v>82</v>
      </c>
      <c r="AV341" s="225" t="s">
        <v>82</v>
      </c>
      <c r="AW341" s="225" t="s">
        <v>99</v>
      </c>
      <c r="AX341" s="225" t="s">
        <v>73</v>
      </c>
      <c r="AY341" s="225" t="s">
        <v>125</v>
      </c>
    </row>
    <row r="342" spans="2:51" s="140" customFormat="1" ht="15.75" customHeight="1">
      <c r="B342" s="223"/>
      <c r="D342" s="224" t="s">
        <v>136</v>
      </c>
      <c r="F342" s="226" t="s">
        <v>576</v>
      </c>
      <c r="H342" s="227">
        <v>8645.6</v>
      </c>
      <c r="I342" s="254"/>
      <c r="L342" s="223"/>
      <c r="M342" s="228"/>
      <c r="T342" s="229"/>
      <c r="AT342" s="225" t="s">
        <v>136</v>
      </c>
      <c r="AU342" s="225" t="s">
        <v>82</v>
      </c>
      <c r="AV342" s="225" t="s">
        <v>82</v>
      </c>
      <c r="AW342" s="225" t="s">
        <v>73</v>
      </c>
      <c r="AX342" s="225" t="s">
        <v>22</v>
      </c>
      <c r="AY342" s="225" t="s">
        <v>125</v>
      </c>
    </row>
    <row r="343" spans="2:65" s="140" customFormat="1" ht="15.75" customHeight="1">
      <c r="B343" s="141"/>
      <c r="C343" s="208" t="s">
        <v>577</v>
      </c>
      <c r="D343" s="208" t="s">
        <v>127</v>
      </c>
      <c r="E343" s="209" t="s">
        <v>578</v>
      </c>
      <c r="F343" s="210" t="s">
        <v>579</v>
      </c>
      <c r="G343" s="211" t="s">
        <v>200</v>
      </c>
      <c r="H343" s="212">
        <v>2140</v>
      </c>
      <c r="I343" s="253"/>
      <c r="J343" s="213">
        <f>ROUND($I$343*$H$343,2)</f>
        <v>0</v>
      </c>
      <c r="K343" s="210" t="s">
        <v>131</v>
      </c>
      <c r="L343" s="141"/>
      <c r="M343" s="214"/>
      <c r="N343" s="215" t="s">
        <v>44</v>
      </c>
      <c r="Q343" s="216">
        <v>0.147606</v>
      </c>
      <c r="R343" s="216">
        <f>$Q$343*$H$343</f>
        <v>315.87683999999996</v>
      </c>
      <c r="S343" s="216">
        <v>0</v>
      </c>
      <c r="T343" s="217">
        <f>$S$343*$H$343</f>
        <v>0</v>
      </c>
      <c r="AR343" s="136" t="s">
        <v>132</v>
      </c>
      <c r="AT343" s="136" t="s">
        <v>127</v>
      </c>
      <c r="AU343" s="136" t="s">
        <v>82</v>
      </c>
      <c r="AY343" s="140" t="s">
        <v>125</v>
      </c>
      <c r="BE343" s="218">
        <f>IF($N$343="základní",$J$343,0)</f>
        <v>0</v>
      </c>
      <c r="BF343" s="218">
        <f>IF($N$343="snížená",$J$343,0)</f>
        <v>0</v>
      </c>
      <c r="BG343" s="218">
        <f>IF($N$343="zákl. přenesená",$J$343,0)</f>
        <v>0</v>
      </c>
      <c r="BH343" s="218">
        <f>IF($N$343="sníž. přenesená",$J$343,0)</f>
        <v>0</v>
      </c>
      <c r="BI343" s="218">
        <f>IF($N$343="nulová",$J$343,0)</f>
        <v>0</v>
      </c>
      <c r="BJ343" s="136" t="s">
        <v>22</v>
      </c>
      <c r="BK343" s="218">
        <f>ROUND($I$343*$H$343,2)</f>
        <v>0</v>
      </c>
      <c r="BL343" s="136" t="s">
        <v>132</v>
      </c>
      <c r="BM343" s="136" t="s">
        <v>580</v>
      </c>
    </row>
    <row r="344" spans="2:47" s="140" customFormat="1" ht="27" customHeight="1">
      <c r="B344" s="141"/>
      <c r="D344" s="219" t="s">
        <v>134</v>
      </c>
      <c r="F344" s="220" t="s">
        <v>581</v>
      </c>
      <c r="I344" s="254"/>
      <c r="L344" s="141"/>
      <c r="M344" s="221"/>
      <c r="T344" s="222"/>
      <c r="AT344" s="140" t="s">
        <v>134</v>
      </c>
      <c r="AU344" s="140" t="s">
        <v>82</v>
      </c>
    </row>
    <row r="345" spans="2:51" s="140" customFormat="1" ht="15.75" customHeight="1">
      <c r="B345" s="239"/>
      <c r="D345" s="224" t="s">
        <v>136</v>
      </c>
      <c r="E345" s="240"/>
      <c r="F345" s="241" t="s">
        <v>350</v>
      </c>
      <c r="H345" s="240"/>
      <c r="I345" s="254"/>
      <c r="L345" s="239"/>
      <c r="M345" s="242"/>
      <c r="T345" s="243"/>
      <c r="AT345" s="240" t="s">
        <v>136</v>
      </c>
      <c r="AU345" s="240" t="s">
        <v>82</v>
      </c>
      <c r="AV345" s="240" t="s">
        <v>22</v>
      </c>
      <c r="AW345" s="240" t="s">
        <v>99</v>
      </c>
      <c r="AX345" s="240" t="s">
        <v>73</v>
      </c>
      <c r="AY345" s="240" t="s">
        <v>125</v>
      </c>
    </row>
    <row r="346" spans="2:51" s="140" customFormat="1" ht="15.75" customHeight="1">
      <c r="B346" s="223"/>
      <c r="D346" s="224" t="s">
        <v>136</v>
      </c>
      <c r="E346" s="225"/>
      <c r="F346" s="226" t="s">
        <v>582</v>
      </c>
      <c r="H346" s="227">
        <v>2140</v>
      </c>
      <c r="I346" s="254"/>
      <c r="L346" s="223"/>
      <c r="M346" s="228"/>
      <c r="T346" s="229"/>
      <c r="AT346" s="225" t="s">
        <v>136</v>
      </c>
      <c r="AU346" s="225" t="s">
        <v>82</v>
      </c>
      <c r="AV346" s="225" t="s">
        <v>82</v>
      </c>
      <c r="AW346" s="225" t="s">
        <v>99</v>
      </c>
      <c r="AX346" s="225" t="s">
        <v>22</v>
      </c>
      <c r="AY346" s="225" t="s">
        <v>125</v>
      </c>
    </row>
    <row r="347" spans="2:65" s="140" customFormat="1" ht="15.75" customHeight="1">
      <c r="B347" s="141"/>
      <c r="C347" s="230" t="s">
        <v>583</v>
      </c>
      <c r="D347" s="230" t="s">
        <v>229</v>
      </c>
      <c r="E347" s="231" t="s">
        <v>584</v>
      </c>
      <c r="F347" s="232" t="s">
        <v>585</v>
      </c>
      <c r="G347" s="233" t="s">
        <v>419</v>
      </c>
      <c r="H347" s="234">
        <v>4238.039</v>
      </c>
      <c r="I347" s="255"/>
      <c r="J347" s="235">
        <f>ROUND($I$347*$H$347,2)</f>
        <v>0</v>
      </c>
      <c r="K347" s="232" t="s">
        <v>131</v>
      </c>
      <c r="L347" s="236"/>
      <c r="M347" s="237"/>
      <c r="N347" s="238" t="s">
        <v>44</v>
      </c>
      <c r="Q347" s="216">
        <v>0.067</v>
      </c>
      <c r="R347" s="216">
        <f>$Q$347*$H$347</f>
        <v>283.948613</v>
      </c>
      <c r="S347" s="216">
        <v>0</v>
      </c>
      <c r="T347" s="217">
        <f>$S$347*$H$347</f>
        <v>0</v>
      </c>
      <c r="AR347" s="136" t="s">
        <v>174</v>
      </c>
      <c r="AT347" s="136" t="s">
        <v>229</v>
      </c>
      <c r="AU347" s="136" t="s">
        <v>82</v>
      </c>
      <c r="AY347" s="140" t="s">
        <v>125</v>
      </c>
      <c r="BE347" s="218">
        <f>IF($N$347="základní",$J$347,0)</f>
        <v>0</v>
      </c>
      <c r="BF347" s="218">
        <f>IF($N$347="snížená",$J$347,0)</f>
        <v>0</v>
      </c>
      <c r="BG347" s="218">
        <f>IF($N$347="zákl. přenesená",$J$347,0)</f>
        <v>0</v>
      </c>
      <c r="BH347" s="218">
        <f>IF($N$347="sníž. přenesená",$J$347,0)</f>
        <v>0</v>
      </c>
      <c r="BI347" s="218">
        <f>IF($N$347="nulová",$J$347,0)</f>
        <v>0</v>
      </c>
      <c r="BJ347" s="136" t="s">
        <v>22</v>
      </c>
      <c r="BK347" s="218">
        <f>ROUND($I$347*$H$347,2)</f>
        <v>0</v>
      </c>
      <c r="BL347" s="136" t="s">
        <v>132</v>
      </c>
      <c r="BM347" s="136" t="s">
        <v>586</v>
      </c>
    </row>
    <row r="348" spans="2:47" s="140" customFormat="1" ht="16.5" customHeight="1">
      <c r="B348" s="141"/>
      <c r="D348" s="219" t="s">
        <v>134</v>
      </c>
      <c r="F348" s="220" t="s">
        <v>587</v>
      </c>
      <c r="I348" s="254"/>
      <c r="L348" s="141"/>
      <c r="M348" s="221"/>
      <c r="T348" s="222"/>
      <c r="AT348" s="140" t="s">
        <v>134</v>
      </c>
      <c r="AU348" s="140" t="s">
        <v>82</v>
      </c>
    </row>
    <row r="349" spans="2:51" s="140" customFormat="1" ht="15.75" customHeight="1">
      <c r="B349" s="223"/>
      <c r="D349" s="224" t="s">
        <v>136</v>
      </c>
      <c r="E349" s="225"/>
      <c r="F349" s="226" t="s">
        <v>588</v>
      </c>
      <c r="H349" s="227">
        <v>4196.07843137255</v>
      </c>
      <c r="I349" s="254"/>
      <c r="L349" s="223"/>
      <c r="M349" s="228"/>
      <c r="T349" s="229"/>
      <c r="AT349" s="225" t="s">
        <v>136</v>
      </c>
      <c r="AU349" s="225" t="s">
        <v>82</v>
      </c>
      <c r="AV349" s="225" t="s">
        <v>82</v>
      </c>
      <c r="AW349" s="225" t="s">
        <v>99</v>
      </c>
      <c r="AX349" s="225" t="s">
        <v>22</v>
      </c>
      <c r="AY349" s="225" t="s">
        <v>125</v>
      </c>
    </row>
    <row r="350" spans="2:51" s="140" customFormat="1" ht="15.75" customHeight="1">
      <c r="B350" s="223"/>
      <c r="D350" s="224" t="s">
        <v>136</v>
      </c>
      <c r="F350" s="226" t="s">
        <v>589</v>
      </c>
      <c r="H350" s="227">
        <v>4238.039</v>
      </c>
      <c r="I350" s="254"/>
      <c r="L350" s="223"/>
      <c r="M350" s="228"/>
      <c r="T350" s="229"/>
      <c r="AT350" s="225" t="s">
        <v>136</v>
      </c>
      <c r="AU350" s="225" t="s">
        <v>82</v>
      </c>
      <c r="AV350" s="225" t="s">
        <v>82</v>
      </c>
      <c r="AW350" s="225" t="s">
        <v>73</v>
      </c>
      <c r="AX350" s="225" t="s">
        <v>22</v>
      </c>
      <c r="AY350" s="225" t="s">
        <v>125</v>
      </c>
    </row>
    <row r="351" spans="2:65" s="140" customFormat="1" ht="15.75" customHeight="1">
      <c r="B351" s="141"/>
      <c r="C351" s="208" t="s">
        <v>590</v>
      </c>
      <c r="D351" s="208" t="s">
        <v>127</v>
      </c>
      <c r="E351" s="209" t="s">
        <v>591</v>
      </c>
      <c r="F351" s="210" t="s">
        <v>592</v>
      </c>
      <c r="G351" s="211" t="s">
        <v>419</v>
      </c>
      <c r="H351" s="212">
        <v>13</v>
      </c>
      <c r="I351" s="253"/>
      <c r="J351" s="213">
        <f>ROUND($I$351*$H$351,2)</f>
        <v>0</v>
      </c>
      <c r="K351" s="210" t="s">
        <v>131</v>
      </c>
      <c r="L351" s="141"/>
      <c r="M351" s="214"/>
      <c r="N351" s="215" t="s">
        <v>44</v>
      </c>
      <c r="Q351" s="216">
        <v>0</v>
      </c>
      <c r="R351" s="216">
        <f>$Q$351*$H$351</f>
        <v>0</v>
      </c>
      <c r="S351" s="216">
        <v>0.082</v>
      </c>
      <c r="T351" s="217">
        <f>$S$351*$H$351</f>
        <v>1.066</v>
      </c>
      <c r="AR351" s="136" t="s">
        <v>132</v>
      </c>
      <c r="AT351" s="136" t="s">
        <v>127</v>
      </c>
      <c r="AU351" s="136" t="s">
        <v>82</v>
      </c>
      <c r="AY351" s="140" t="s">
        <v>125</v>
      </c>
      <c r="BE351" s="218">
        <f>IF($N$351="základní",$J$351,0)</f>
        <v>0</v>
      </c>
      <c r="BF351" s="218">
        <f>IF($N$351="snížená",$J$351,0)</f>
        <v>0</v>
      </c>
      <c r="BG351" s="218">
        <f>IF($N$351="zákl. přenesená",$J$351,0)</f>
        <v>0</v>
      </c>
      <c r="BH351" s="218">
        <f>IF($N$351="sníž. přenesená",$J$351,0)</f>
        <v>0</v>
      </c>
      <c r="BI351" s="218">
        <f>IF($N$351="nulová",$J$351,0)</f>
        <v>0</v>
      </c>
      <c r="BJ351" s="136" t="s">
        <v>22</v>
      </c>
      <c r="BK351" s="218">
        <f>ROUND($I$351*$H$351,2)</f>
        <v>0</v>
      </c>
      <c r="BL351" s="136" t="s">
        <v>132</v>
      </c>
      <c r="BM351" s="136" t="s">
        <v>593</v>
      </c>
    </row>
    <row r="352" spans="2:47" s="140" customFormat="1" ht="27" customHeight="1">
      <c r="B352" s="141"/>
      <c r="D352" s="219" t="s">
        <v>134</v>
      </c>
      <c r="F352" s="220" t="s">
        <v>594</v>
      </c>
      <c r="I352" s="254"/>
      <c r="L352" s="141"/>
      <c r="M352" s="221"/>
      <c r="T352" s="222"/>
      <c r="AT352" s="140" t="s">
        <v>134</v>
      </c>
      <c r="AU352" s="140" t="s">
        <v>82</v>
      </c>
    </row>
    <row r="353" spans="2:51" s="140" customFormat="1" ht="15.75" customHeight="1">
      <c r="B353" s="239"/>
      <c r="D353" s="224" t="s">
        <v>136</v>
      </c>
      <c r="E353" s="240"/>
      <c r="F353" s="241" t="s">
        <v>350</v>
      </c>
      <c r="H353" s="240"/>
      <c r="I353" s="254"/>
      <c r="L353" s="239"/>
      <c r="M353" s="242"/>
      <c r="T353" s="243"/>
      <c r="AT353" s="240" t="s">
        <v>136</v>
      </c>
      <c r="AU353" s="240" t="s">
        <v>82</v>
      </c>
      <c r="AV353" s="240" t="s">
        <v>22</v>
      </c>
      <c r="AW353" s="240" t="s">
        <v>99</v>
      </c>
      <c r="AX353" s="240" t="s">
        <v>73</v>
      </c>
      <c r="AY353" s="240" t="s">
        <v>125</v>
      </c>
    </row>
    <row r="354" spans="2:51" s="140" customFormat="1" ht="15.75" customHeight="1">
      <c r="B354" s="223"/>
      <c r="D354" s="224" t="s">
        <v>136</v>
      </c>
      <c r="E354" s="225"/>
      <c r="F354" s="226" t="s">
        <v>595</v>
      </c>
      <c r="H354" s="227">
        <v>13</v>
      </c>
      <c r="I354" s="254"/>
      <c r="L354" s="223"/>
      <c r="M354" s="228"/>
      <c r="T354" s="229"/>
      <c r="AT354" s="225" t="s">
        <v>136</v>
      </c>
      <c r="AU354" s="225" t="s">
        <v>82</v>
      </c>
      <c r="AV354" s="225" t="s">
        <v>82</v>
      </c>
      <c r="AW354" s="225" t="s">
        <v>99</v>
      </c>
      <c r="AX354" s="225" t="s">
        <v>22</v>
      </c>
      <c r="AY354" s="225" t="s">
        <v>125</v>
      </c>
    </row>
    <row r="355" spans="2:65" s="140" customFormat="1" ht="15.75" customHeight="1">
      <c r="B355" s="141"/>
      <c r="C355" s="208" t="s">
        <v>596</v>
      </c>
      <c r="D355" s="208" t="s">
        <v>127</v>
      </c>
      <c r="E355" s="209" t="s">
        <v>597</v>
      </c>
      <c r="F355" s="210" t="s">
        <v>598</v>
      </c>
      <c r="G355" s="211" t="s">
        <v>232</v>
      </c>
      <c r="H355" s="212">
        <v>169.577</v>
      </c>
      <c r="I355" s="253"/>
      <c r="J355" s="213">
        <f>ROUND($I$355*$H$355,2)</f>
        <v>0</v>
      </c>
      <c r="K355" s="210"/>
      <c r="L355" s="141"/>
      <c r="M355" s="214"/>
      <c r="N355" s="215" t="s">
        <v>44</v>
      </c>
      <c r="Q355" s="216">
        <v>0</v>
      </c>
      <c r="R355" s="216">
        <f>$Q$355*$H$355</f>
        <v>0</v>
      </c>
      <c r="S355" s="216">
        <v>0</v>
      </c>
      <c r="T355" s="217">
        <f>$S$355*$H$355</f>
        <v>0</v>
      </c>
      <c r="AR355" s="136" t="s">
        <v>132</v>
      </c>
      <c r="AT355" s="136" t="s">
        <v>127</v>
      </c>
      <c r="AU355" s="136" t="s">
        <v>82</v>
      </c>
      <c r="AY355" s="140" t="s">
        <v>125</v>
      </c>
      <c r="BE355" s="218">
        <f>IF($N$355="základní",$J$355,0)</f>
        <v>0</v>
      </c>
      <c r="BF355" s="218">
        <f>IF($N$355="snížená",$J$355,0)</f>
        <v>0</v>
      </c>
      <c r="BG355" s="218">
        <f>IF($N$355="zákl. přenesená",$J$355,0)</f>
        <v>0</v>
      </c>
      <c r="BH355" s="218">
        <f>IF($N$355="sníž. přenesená",$J$355,0)</f>
        <v>0</v>
      </c>
      <c r="BI355" s="218">
        <f>IF($N$355="nulová",$J$355,0)</f>
        <v>0</v>
      </c>
      <c r="BJ355" s="136" t="s">
        <v>22</v>
      </c>
      <c r="BK355" s="218">
        <f>ROUND($I$355*$H$355,2)</f>
        <v>0</v>
      </c>
      <c r="BL355" s="136" t="s">
        <v>132</v>
      </c>
      <c r="BM355" s="136" t="s">
        <v>599</v>
      </c>
    </row>
    <row r="356" spans="2:47" s="140" customFormat="1" ht="16.5" customHeight="1">
      <c r="B356" s="141"/>
      <c r="D356" s="219" t="s">
        <v>134</v>
      </c>
      <c r="F356" s="220" t="s">
        <v>598</v>
      </c>
      <c r="I356" s="254"/>
      <c r="L356" s="141"/>
      <c r="M356" s="221"/>
      <c r="T356" s="222"/>
      <c r="AT356" s="140" t="s">
        <v>134</v>
      </c>
      <c r="AU356" s="140" t="s">
        <v>82</v>
      </c>
    </row>
    <row r="357" spans="2:65" s="140" customFormat="1" ht="15.75" customHeight="1">
      <c r="B357" s="141"/>
      <c r="C357" s="208" t="s">
        <v>600</v>
      </c>
      <c r="D357" s="208" t="s">
        <v>127</v>
      </c>
      <c r="E357" s="209" t="s">
        <v>601</v>
      </c>
      <c r="F357" s="210" t="s">
        <v>602</v>
      </c>
      <c r="G357" s="211" t="s">
        <v>232</v>
      </c>
      <c r="H357" s="212">
        <v>169.577</v>
      </c>
      <c r="I357" s="253"/>
      <c r="J357" s="213">
        <f>ROUND($I$357*$H$357,2)</f>
        <v>0</v>
      </c>
      <c r="K357" s="210" t="s">
        <v>131</v>
      </c>
      <c r="L357" s="141"/>
      <c r="M357" s="214"/>
      <c r="N357" s="215" t="s">
        <v>44</v>
      </c>
      <c r="Q357" s="216">
        <v>0</v>
      </c>
      <c r="R357" s="216">
        <f>$Q$357*$H$357</f>
        <v>0</v>
      </c>
      <c r="S357" s="216">
        <v>0</v>
      </c>
      <c r="T357" s="217">
        <f>$S$357*$H$357</f>
        <v>0</v>
      </c>
      <c r="AR357" s="136" t="s">
        <v>132</v>
      </c>
      <c r="AT357" s="136" t="s">
        <v>127</v>
      </c>
      <c r="AU357" s="136" t="s">
        <v>82</v>
      </c>
      <c r="AY357" s="140" t="s">
        <v>125</v>
      </c>
      <c r="BE357" s="218">
        <f>IF($N$357="základní",$J$357,0)</f>
        <v>0</v>
      </c>
      <c r="BF357" s="218">
        <f>IF($N$357="snížená",$J$357,0)</f>
        <v>0</v>
      </c>
      <c r="BG357" s="218">
        <f>IF($N$357="zákl. přenesená",$J$357,0)</f>
        <v>0</v>
      </c>
      <c r="BH357" s="218">
        <f>IF($N$357="sníž. přenesená",$J$357,0)</f>
        <v>0</v>
      </c>
      <c r="BI357" s="218">
        <f>IF($N$357="nulová",$J$357,0)</f>
        <v>0</v>
      </c>
      <c r="BJ357" s="136" t="s">
        <v>22</v>
      </c>
      <c r="BK357" s="218">
        <f>ROUND($I$357*$H$357,2)</f>
        <v>0</v>
      </c>
      <c r="BL357" s="136" t="s">
        <v>132</v>
      </c>
      <c r="BM357" s="136" t="s">
        <v>603</v>
      </c>
    </row>
    <row r="358" spans="2:47" s="140" customFormat="1" ht="16.5" customHeight="1">
      <c r="B358" s="141"/>
      <c r="D358" s="219" t="s">
        <v>134</v>
      </c>
      <c r="F358" s="220" t="s">
        <v>604</v>
      </c>
      <c r="I358" s="254"/>
      <c r="L358" s="141"/>
      <c r="M358" s="221"/>
      <c r="T358" s="222"/>
      <c r="AT358" s="140" t="s">
        <v>134</v>
      </c>
      <c r="AU358" s="140" t="s">
        <v>82</v>
      </c>
    </row>
    <row r="359" spans="2:65" s="140" customFormat="1" ht="15.75" customHeight="1">
      <c r="B359" s="141"/>
      <c r="C359" s="208" t="s">
        <v>605</v>
      </c>
      <c r="D359" s="208" t="s">
        <v>127</v>
      </c>
      <c r="E359" s="209" t="s">
        <v>606</v>
      </c>
      <c r="F359" s="210" t="s">
        <v>607</v>
      </c>
      <c r="G359" s="211" t="s">
        <v>232</v>
      </c>
      <c r="H359" s="212">
        <v>678.308</v>
      </c>
      <c r="I359" s="253"/>
      <c r="J359" s="213">
        <f>ROUND($I$359*$H$359,2)</f>
        <v>0</v>
      </c>
      <c r="K359" s="210" t="s">
        <v>131</v>
      </c>
      <c r="L359" s="141"/>
      <c r="M359" s="214"/>
      <c r="N359" s="215" t="s">
        <v>44</v>
      </c>
      <c r="Q359" s="216">
        <v>0</v>
      </c>
      <c r="R359" s="216">
        <f>$Q$359*$H$359</f>
        <v>0</v>
      </c>
      <c r="S359" s="216">
        <v>0</v>
      </c>
      <c r="T359" s="217">
        <f>$S$359*$H$359</f>
        <v>0</v>
      </c>
      <c r="AR359" s="136" t="s">
        <v>132</v>
      </c>
      <c r="AT359" s="136" t="s">
        <v>127</v>
      </c>
      <c r="AU359" s="136" t="s">
        <v>82</v>
      </c>
      <c r="AY359" s="140" t="s">
        <v>125</v>
      </c>
      <c r="BE359" s="218">
        <f>IF($N$359="základní",$J$359,0)</f>
        <v>0</v>
      </c>
      <c r="BF359" s="218">
        <f>IF($N$359="snížená",$J$359,0)</f>
        <v>0</v>
      </c>
      <c r="BG359" s="218">
        <f>IF($N$359="zákl. přenesená",$J$359,0)</f>
        <v>0</v>
      </c>
      <c r="BH359" s="218">
        <f>IF($N$359="sníž. přenesená",$J$359,0)</f>
        <v>0</v>
      </c>
      <c r="BI359" s="218">
        <f>IF($N$359="nulová",$J$359,0)</f>
        <v>0</v>
      </c>
      <c r="BJ359" s="136" t="s">
        <v>22</v>
      </c>
      <c r="BK359" s="218">
        <f>ROUND($I$359*$H$359,2)</f>
        <v>0</v>
      </c>
      <c r="BL359" s="136" t="s">
        <v>132</v>
      </c>
      <c r="BM359" s="136" t="s">
        <v>608</v>
      </c>
    </row>
    <row r="360" spans="2:47" s="140" customFormat="1" ht="27" customHeight="1">
      <c r="B360" s="141"/>
      <c r="D360" s="219" t="s">
        <v>134</v>
      </c>
      <c r="F360" s="220" t="s">
        <v>609</v>
      </c>
      <c r="I360" s="254"/>
      <c r="L360" s="141"/>
      <c r="M360" s="221"/>
      <c r="T360" s="222"/>
      <c r="AT360" s="140" t="s">
        <v>134</v>
      </c>
      <c r="AU360" s="140" t="s">
        <v>82</v>
      </c>
    </row>
    <row r="361" spans="2:51" s="140" customFormat="1" ht="15.75" customHeight="1">
      <c r="B361" s="223"/>
      <c r="D361" s="224" t="s">
        <v>136</v>
      </c>
      <c r="F361" s="226" t="s">
        <v>610</v>
      </c>
      <c r="H361" s="227">
        <v>678.308</v>
      </c>
      <c r="I361" s="254"/>
      <c r="L361" s="223"/>
      <c r="M361" s="228"/>
      <c r="T361" s="229"/>
      <c r="AT361" s="225" t="s">
        <v>136</v>
      </c>
      <c r="AU361" s="225" t="s">
        <v>82</v>
      </c>
      <c r="AV361" s="225" t="s">
        <v>82</v>
      </c>
      <c r="AW361" s="225" t="s">
        <v>73</v>
      </c>
      <c r="AX361" s="225" t="s">
        <v>22</v>
      </c>
      <c r="AY361" s="225" t="s">
        <v>125</v>
      </c>
    </row>
    <row r="362" spans="2:63" s="197" customFormat="1" ht="23.25" customHeight="1">
      <c r="B362" s="198"/>
      <c r="D362" s="199" t="s">
        <v>72</v>
      </c>
      <c r="E362" s="206" t="s">
        <v>611</v>
      </c>
      <c r="F362" s="206" t="s">
        <v>612</v>
      </c>
      <c r="I362" s="256"/>
      <c r="J362" s="207">
        <f>$BK$362</f>
        <v>0</v>
      </c>
      <c r="L362" s="198"/>
      <c r="M362" s="202"/>
      <c r="P362" s="203">
        <f>SUM($P$363:$P$364)</f>
        <v>0</v>
      </c>
      <c r="R362" s="203">
        <f>SUM($R$363:$R$364)</f>
        <v>0</v>
      </c>
      <c r="T362" s="204">
        <f>SUM($T$363:$T$364)</f>
        <v>0</v>
      </c>
      <c r="AR362" s="199" t="s">
        <v>22</v>
      </c>
      <c r="AT362" s="199" t="s">
        <v>72</v>
      </c>
      <c r="AU362" s="199" t="s">
        <v>82</v>
      </c>
      <c r="AY362" s="199" t="s">
        <v>125</v>
      </c>
      <c r="BK362" s="205">
        <f>SUM($BK$363:$BK$364)</f>
        <v>0</v>
      </c>
    </row>
    <row r="363" spans="2:65" s="140" customFormat="1" ht="15.75" customHeight="1">
      <c r="B363" s="141"/>
      <c r="C363" s="208" t="s">
        <v>613</v>
      </c>
      <c r="D363" s="208" t="s">
        <v>127</v>
      </c>
      <c r="E363" s="209" t="s">
        <v>614</v>
      </c>
      <c r="F363" s="210" t="s">
        <v>615</v>
      </c>
      <c r="G363" s="211" t="s">
        <v>232</v>
      </c>
      <c r="H363" s="212">
        <v>5374.9</v>
      </c>
      <c r="I363" s="253"/>
      <c r="J363" s="213">
        <f>ROUND($I$363*$H$363,2)</f>
        <v>0</v>
      </c>
      <c r="K363" s="210" t="s">
        <v>131</v>
      </c>
      <c r="L363" s="141"/>
      <c r="M363" s="214"/>
      <c r="N363" s="215" t="s">
        <v>44</v>
      </c>
      <c r="Q363" s="216">
        <v>0</v>
      </c>
      <c r="R363" s="216">
        <f>$Q$363*$H$363</f>
        <v>0</v>
      </c>
      <c r="S363" s="216">
        <v>0</v>
      </c>
      <c r="T363" s="217">
        <f>$S$363*$H$363</f>
        <v>0</v>
      </c>
      <c r="AR363" s="136" t="s">
        <v>132</v>
      </c>
      <c r="AT363" s="136" t="s">
        <v>127</v>
      </c>
      <c r="AU363" s="136" t="s">
        <v>143</v>
      </c>
      <c r="AY363" s="140" t="s">
        <v>125</v>
      </c>
      <c r="BE363" s="218">
        <f>IF($N$363="základní",$J$363,0)</f>
        <v>0</v>
      </c>
      <c r="BF363" s="218">
        <f>IF($N$363="snížená",$J$363,0)</f>
        <v>0</v>
      </c>
      <c r="BG363" s="218">
        <f>IF($N$363="zákl. přenesená",$J$363,0)</f>
        <v>0</v>
      </c>
      <c r="BH363" s="218">
        <f>IF($N$363="sníž. přenesená",$J$363,0)</f>
        <v>0</v>
      </c>
      <c r="BI363" s="218">
        <f>IF($N$363="nulová",$J$363,0)</f>
        <v>0</v>
      </c>
      <c r="BJ363" s="136" t="s">
        <v>22</v>
      </c>
      <c r="BK363" s="218">
        <f>ROUND($I$363*$H$363,2)</f>
        <v>0</v>
      </c>
      <c r="BL363" s="136" t="s">
        <v>132</v>
      </c>
      <c r="BM363" s="136" t="s">
        <v>616</v>
      </c>
    </row>
    <row r="364" spans="2:47" s="140" customFormat="1" ht="27" customHeight="1">
      <c r="B364" s="141"/>
      <c r="D364" s="219" t="s">
        <v>134</v>
      </c>
      <c r="F364" s="220" t="s">
        <v>617</v>
      </c>
      <c r="L364" s="141"/>
      <c r="M364" s="250"/>
      <c r="N364" s="251"/>
      <c r="O364" s="251"/>
      <c r="P364" s="251"/>
      <c r="Q364" s="251"/>
      <c r="R364" s="251"/>
      <c r="S364" s="251"/>
      <c r="T364" s="252"/>
      <c r="AT364" s="140" t="s">
        <v>134</v>
      </c>
      <c r="AU364" s="140" t="s">
        <v>143</v>
      </c>
    </row>
    <row r="365" spans="2:12" s="140" customFormat="1" ht="7.5" customHeight="1">
      <c r="B365" s="163"/>
      <c r="C365" s="164"/>
      <c r="D365" s="164"/>
      <c r="E365" s="164"/>
      <c r="F365" s="164"/>
      <c r="G365" s="164"/>
      <c r="H365" s="164"/>
      <c r="I365" s="164"/>
      <c r="J365" s="164"/>
      <c r="K365" s="164"/>
      <c r="L365" s="141"/>
    </row>
    <row r="366" s="124" customFormat="1" ht="14.25" customHeight="1"/>
  </sheetData>
  <sheetProtection password="CC55" sheet="1"/>
  <autoFilter ref="C89:K89"/>
  <mergeCells count="12">
    <mergeCell ref="E80:H80"/>
    <mergeCell ref="E82:H82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8:H78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BM76" activePane="bottomLeft" state="frozen"/>
      <selection pane="topLeft" activeCell="A1" sqref="A1"/>
      <selection pane="bottomLeft" activeCell="I89" sqref="I89:I9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653</v>
      </c>
      <c r="G1" s="121" t="s">
        <v>654</v>
      </c>
      <c r="H1" s="121"/>
      <c r="I1" s="82"/>
      <c r="J1" s="84" t="s">
        <v>655</v>
      </c>
      <c r="K1" s="83" t="s">
        <v>89</v>
      </c>
      <c r="L1" s="84" t="s">
        <v>656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88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618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ROUND($J$86,2)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ROUND(SUM($BE$86:$BE$99),2)</f>
        <v>0</v>
      </c>
      <c r="I32" s="155">
        <v>0.21</v>
      </c>
      <c r="J32" s="154">
        <f>ROUND(SUM($BE$86:$BE$99)*$I$32,2)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ROUND(SUM($BF$86:$BF$99),2)</f>
        <v>0</v>
      </c>
      <c r="I33" s="155">
        <v>0.15</v>
      </c>
      <c r="J33" s="154">
        <f>ROUND(SUM($BF$86:$BF$99)*$I$33,2)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ROUND(SUM($BG$86:$BG$99),2)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ROUND(SUM($BH$86:$BH$99),2)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ROUND(SUM($BI$86:$BI$99),2)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95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104a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96</v>
      </c>
      <c r="D58" s="156"/>
      <c r="E58" s="156"/>
      <c r="F58" s="156"/>
      <c r="G58" s="156"/>
      <c r="H58" s="156"/>
      <c r="I58" s="156"/>
      <c r="J58" s="171" t="s">
        <v>97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98</v>
      </c>
      <c r="J60" s="151">
        <f>ROUND($J$86,2)</f>
        <v>0</v>
      </c>
      <c r="K60" s="142"/>
      <c r="AU60" s="140" t="s">
        <v>99</v>
      </c>
    </row>
    <row r="61" spans="2:11" s="174" customFormat="1" ht="25.5" customHeight="1">
      <c r="B61" s="175"/>
      <c r="D61" s="176" t="s">
        <v>619</v>
      </c>
      <c r="E61" s="176"/>
      <c r="F61" s="176"/>
      <c r="G61" s="176"/>
      <c r="H61" s="176"/>
      <c r="I61" s="176"/>
      <c r="J61" s="177">
        <f>ROUND($J$87,2)</f>
        <v>0</v>
      </c>
      <c r="K61" s="178"/>
    </row>
    <row r="62" spans="2:11" s="179" customFormat="1" ht="21" customHeight="1">
      <c r="B62" s="180"/>
      <c r="D62" s="181" t="s">
        <v>620</v>
      </c>
      <c r="E62" s="181"/>
      <c r="F62" s="181"/>
      <c r="G62" s="181"/>
      <c r="H62" s="181"/>
      <c r="I62" s="181"/>
      <c r="J62" s="182">
        <f>ROUND($J$88,2)</f>
        <v>0</v>
      </c>
      <c r="K62" s="183"/>
    </row>
    <row r="63" spans="2:11" s="179" customFormat="1" ht="21" customHeight="1">
      <c r="B63" s="180"/>
      <c r="D63" s="181" t="s">
        <v>621</v>
      </c>
      <c r="E63" s="181"/>
      <c r="F63" s="181"/>
      <c r="G63" s="181"/>
      <c r="H63" s="181"/>
      <c r="I63" s="181"/>
      <c r="J63" s="182">
        <f>ROUND($J$91,2)</f>
        <v>0</v>
      </c>
      <c r="K63" s="183"/>
    </row>
    <row r="64" spans="2:11" s="179" customFormat="1" ht="21" customHeight="1">
      <c r="B64" s="180"/>
      <c r="D64" s="181" t="s">
        <v>622</v>
      </c>
      <c r="E64" s="181"/>
      <c r="F64" s="181"/>
      <c r="G64" s="181"/>
      <c r="H64" s="181"/>
      <c r="I64" s="181"/>
      <c r="J64" s="182">
        <f>ROUND($J$94,2)</f>
        <v>0</v>
      </c>
      <c r="K64" s="183"/>
    </row>
    <row r="65" spans="2:11" s="140" customFormat="1" ht="22.5" customHeight="1">
      <c r="B65" s="141"/>
      <c r="K65" s="142"/>
    </row>
    <row r="66" spans="2:11" s="140" customFormat="1" ht="7.5" customHeight="1">
      <c r="B66" s="163"/>
      <c r="C66" s="164"/>
      <c r="D66" s="164"/>
      <c r="E66" s="164"/>
      <c r="F66" s="164"/>
      <c r="G66" s="164"/>
      <c r="H66" s="164"/>
      <c r="I66" s="164"/>
      <c r="J66" s="164"/>
      <c r="K66" s="165"/>
    </row>
    <row r="70" spans="2:12" s="140" customFormat="1" ht="7.5" customHeight="1"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41"/>
    </row>
    <row r="71" spans="2:12" s="140" customFormat="1" ht="37.5" customHeight="1">
      <c r="B71" s="141"/>
      <c r="C71" s="131" t="s">
        <v>108</v>
      </c>
      <c r="L71" s="141"/>
    </row>
    <row r="72" spans="2:12" s="140" customFormat="1" ht="7.5" customHeight="1">
      <c r="B72" s="141"/>
      <c r="L72" s="141"/>
    </row>
    <row r="73" spans="2:12" s="140" customFormat="1" ht="15" customHeight="1">
      <c r="B73" s="141"/>
      <c r="C73" s="134" t="s">
        <v>17</v>
      </c>
      <c r="L73" s="141"/>
    </row>
    <row r="74" spans="2:12" s="140" customFormat="1" ht="16.5" customHeight="1">
      <c r="B74" s="141"/>
      <c r="E74" s="135" t="str">
        <f>$E$7</f>
        <v>2720 Obnovení silnice III-2565 Most - Mariánské Radčice</v>
      </c>
      <c r="F74" s="144"/>
      <c r="G74" s="144"/>
      <c r="H74" s="144"/>
      <c r="L74" s="141"/>
    </row>
    <row r="75" spans="2:12" s="124" customFormat="1" ht="15.75" customHeight="1">
      <c r="B75" s="130"/>
      <c r="C75" s="134" t="s">
        <v>91</v>
      </c>
      <c r="L75" s="130"/>
    </row>
    <row r="76" spans="2:12" s="140" customFormat="1" ht="16.5" customHeight="1">
      <c r="B76" s="141"/>
      <c r="E76" s="135" t="s">
        <v>92</v>
      </c>
      <c r="F76" s="144"/>
      <c r="G76" s="144"/>
      <c r="H76" s="144"/>
      <c r="L76" s="141"/>
    </row>
    <row r="77" spans="2:12" s="140" customFormat="1" ht="15" customHeight="1">
      <c r="B77" s="141"/>
      <c r="C77" s="134" t="s">
        <v>93</v>
      </c>
      <c r="L77" s="141"/>
    </row>
    <row r="78" spans="2:12" s="140" customFormat="1" ht="19.5" customHeight="1">
      <c r="B78" s="141"/>
      <c r="E78" s="143" t="str">
        <f>$E$11</f>
        <v>SO 104a - Vedlejší a ostatní náklady</v>
      </c>
      <c r="F78" s="144"/>
      <c r="G78" s="144"/>
      <c r="H78" s="144"/>
      <c r="L78" s="141"/>
    </row>
    <row r="79" spans="2:12" s="140" customFormat="1" ht="7.5" customHeight="1">
      <c r="B79" s="141"/>
      <c r="L79" s="141"/>
    </row>
    <row r="80" spans="2:12" s="140" customFormat="1" ht="18.75" customHeight="1">
      <c r="B80" s="141"/>
      <c r="C80" s="134" t="s">
        <v>23</v>
      </c>
      <c r="F80" s="145" t="str">
        <f>$F$14</f>
        <v> </v>
      </c>
      <c r="I80" s="134" t="s">
        <v>25</v>
      </c>
      <c r="J80" s="146" t="str">
        <f>IF($J$14="","",$J$14)</f>
        <v>30.07.2014</v>
      </c>
      <c r="L80" s="141"/>
    </row>
    <row r="81" spans="2:12" s="140" customFormat="1" ht="7.5" customHeight="1">
      <c r="B81" s="141"/>
      <c r="L81" s="141"/>
    </row>
    <row r="82" spans="2:12" s="140" customFormat="1" ht="15.75" customHeight="1">
      <c r="B82" s="141"/>
      <c r="C82" s="134" t="s">
        <v>28</v>
      </c>
      <c r="F82" s="145" t="str">
        <f>$E$17</f>
        <v>Statutární město Most</v>
      </c>
      <c r="I82" s="134" t="s">
        <v>35</v>
      </c>
      <c r="J82" s="145" t="str">
        <f>$E$23</f>
        <v>Báňské projekty Teplice a.s.</v>
      </c>
      <c r="L82" s="141"/>
    </row>
    <row r="83" spans="2:12" s="140" customFormat="1" ht="15" customHeight="1">
      <c r="B83" s="141"/>
      <c r="C83" s="134" t="s">
        <v>32</v>
      </c>
      <c r="F83" s="145">
        <f>IF($E$20="","",$E$20)</f>
      </c>
      <c r="L83" s="141"/>
    </row>
    <row r="84" spans="2:12" s="140" customFormat="1" ht="11.25" customHeight="1">
      <c r="B84" s="141"/>
      <c r="L84" s="141"/>
    </row>
    <row r="85" spans="2:20" s="184" customFormat="1" ht="30" customHeight="1">
      <c r="B85" s="185"/>
      <c r="C85" s="186" t="s">
        <v>109</v>
      </c>
      <c r="D85" s="187" t="s">
        <v>58</v>
      </c>
      <c r="E85" s="187" t="s">
        <v>54</v>
      </c>
      <c r="F85" s="187" t="s">
        <v>110</v>
      </c>
      <c r="G85" s="187" t="s">
        <v>111</v>
      </c>
      <c r="H85" s="187" t="s">
        <v>112</v>
      </c>
      <c r="I85" s="187" t="s">
        <v>113</v>
      </c>
      <c r="J85" s="187" t="s">
        <v>114</v>
      </c>
      <c r="K85" s="188" t="s">
        <v>115</v>
      </c>
      <c r="L85" s="185"/>
      <c r="M85" s="189" t="s">
        <v>116</v>
      </c>
      <c r="N85" s="190" t="s">
        <v>43</v>
      </c>
      <c r="O85" s="190" t="s">
        <v>117</v>
      </c>
      <c r="P85" s="190" t="s">
        <v>118</v>
      </c>
      <c r="Q85" s="190" t="s">
        <v>119</v>
      </c>
      <c r="R85" s="190" t="s">
        <v>120</v>
      </c>
      <c r="S85" s="190" t="s">
        <v>121</v>
      </c>
      <c r="T85" s="191" t="s">
        <v>122</v>
      </c>
    </row>
    <row r="86" spans="2:63" s="140" customFormat="1" ht="30" customHeight="1">
      <c r="B86" s="141"/>
      <c r="C86" s="173" t="s">
        <v>98</v>
      </c>
      <c r="J86" s="192">
        <f>$BK$86</f>
        <v>0</v>
      </c>
      <c r="L86" s="141"/>
      <c r="M86" s="193"/>
      <c r="N86" s="148"/>
      <c r="O86" s="148"/>
      <c r="P86" s="194">
        <f>$P$87</f>
        <v>0</v>
      </c>
      <c r="Q86" s="148"/>
      <c r="R86" s="194">
        <f>$R$87</f>
        <v>0</v>
      </c>
      <c r="S86" s="148"/>
      <c r="T86" s="195">
        <f>$T$87</f>
        <v>0</v>
      </c>
      <c r="AT86" s="140" t="s">
        <v>72</v>
      </c>
      <c r="AU86" s="140" t="s">
        <v>99</v>
      </c>
      <c r="BK86" s="196">
        <f>$BK$87</f>
        <v>0</v>
      </c>
    </row>
    <row r="87" spans="2:63" s="197" customFormat="1" ht="37.5" customHeight="1">
      <c r="B87" s="198"/>
      <c r="D87" s="199" t="s">
        <v>72</v>
      </c>
      <c r="E87" s="200" t="s">
        <v>623</v>
      </c>
      <c r="F87" s="200" t="s">
        <v>624</v>
      </c>
      <c r="J87" s="201">
        <f>$BK$87</f>
        <v>0</v>
      </c>
      <c r="L87" s="198"/>
      <c r="M87" s="202"/>
      <c r="P87" s="203">
        <f>$P$88+$P$91+$P$94</f>
        <v>0</v>
      </c>
      <c r="R87" s="203">
        <f>$R$88+$R$91+$R$94</f>
        <v>0</v>
      </c>
      <c r="T87" s="204">
        <f>$T$88+$T$91+$T$94</f>
        <v>0</v>
      </c>
      <c r="AR87" s="199" t="s">
        <v>156</v>
      </c>
      <c r="AT87" s="199" t="s">
        <v>72</v>
      </c>
      <c r="AU87" s="199" t="s">
        <v>73</v>
      </c>
      <c r="AY87" s="199" t="s">
        <v>125</v>
      </c>
      <c r="BK87" s="205">
        <f>$BK$88+$BK$91+$BK$94</f>
        <v>0</v>
      </c>
    </row>
    <row r="88" spans="2:63" s="197" customFormat="1" ht="21" customHeight="1">
      <c r="B88" s="198"/>
      <c r="D88" s="199" t="s">
        <v>72</v>
      </c>
      <c r="E88" s="206" t="s">
        <v>625</v>
      </c>
      <c r="F88" s="206" t="s">
        <v>626</v>
      </c>
      <c r="J88" s="207">
        <f>$BK$88</f>
        <v>0</v>
      </c>
      <c r="L88" s="198"/>
      <c r="M88" s="202"/>
      <c r="P88" s="203">
        <f>SUM($P$89:$P$90)</f>
        <v>0</v>
      </c>
      <c r="R88" s="203">
        <f>SUM($R$89:$R$90)</f>
        <v>0</v>
      </c>
      <c r="T88" s="204">
        <f>SUM($T$89:$T$90)</f>
        <v>0</v>
      </c>
      <c r="AR88" s="199" t="s">
        <v>156</v>
      </c>
      <c r="AT88" s="199" t="s">
        <v>72</v>
      </c>
      <c r="AU88" s="199" t="s">
        <v>22</v>
      </c>
      <c r="AY88" s="199" t="s">
        <v>125</v>
      </c>
      <c r="BK88" s="205">
        <f>SUM($BK$89:$BK$90)</f>
        <v>0</v>
      </c>
    </row>
    <row r="89" spans="2:65" s="140" customFormat="1" ht="15.75" customHeight="1">
      <c r="B89" s="141"/>
      <c r="C89" s="208" t="s">
        <v>22</v>
      </c>
      <c r="D89" s="208" t="s">
        <v>127</v>
      </c>
      <c r="E89" s="209" t="s">
        <v>627</v>
      </c>
      <c r="F89" s="210" t="s">
        <v>628</v>
      </c>
      <c r="G89" s="211" t="s">
        <v>140</v>
      </c>
      <c r="H89" s="212">
        <v>100</v>
      </c>
      <c r="I89" s="253"/>
      <c r="J89" s="213">
        <f>ROUND($I$89*$H$89,2)</f>
        <v>0</v>
      </c>
      <c r="K89" s="210"/>
      <c r="L89" s="141"/>
      <c r="M89" s="214"/>
      <c r="N89" s="215" t="s">
        <v>44</v>
      </c>
      <c r="Q89" s="216">
        <v>0</v>
      </c>
      <c r="R89" s="216">
        <f>$Q$89*$H$89</f>
        <v>0</v>
      </c>
      <c r="S89" s="216">
        <v>0</v>
      </c>
      <c r="T89" s="217">
        <f>$S$89*$H$89</f>
        <v>0</v>
      </c>
      <c r="AR89" s="136" t="s">
        <v>629</v>
      </c>
      <c r="AT89" s="136" t="s">
        <v>127</v>
      </c>
      <c r="AU89" s="136" t="s">
        <v>82</v>
      </c>
      <c r="AY89" s="140" t="s">
        <v>125</v>
      </c>
      <c r="BE89" s="218">
        <f>IF($N$89="základní",$J$89,0)</f>
        <v>0</v>
      </c>
      <c r="BF89" s="218">
        <f>IF($N$89="snížená",$J$89,0)</f>
        <v>0</v>
      </c>
      <c r="BG89" s="218">
        <f>IF($N$89="zákl. přenesená",$J$89,0)</f>
        <v>0</v>
      </c>
      <c r="BH89" s="218">
        <f>IF($N$89="sníž. přenesená",$J$89,0)</f>
        <v>0</v>
      </c>
      <c r="BI89" s="218">
        <f>IF($N$89="nulová",$J$89,0)</f>
        <v>0</v>
      </c>
      <c r="BJ89" s="136" t="s">
        <v>22</v>
      </c>
      <c r="BK89" s="218">
        <f>ROUND($I$89*$H$89,2)</f>
        <v>0</v>
      </c>
      <c r="BL89" s="136" t="s">
        <v>629</v>
      </c>
      <c r="BM89" s="136" t="s">
        <v>630</v>
      </c>
    </row>
    <row r="90" spans="2:47" s="140" customFormat="1" ht="27" customHeight="1">
      <c r="B90" s="141"/>
      <c r="D90" s="219" t="s">
        <v>134</v>
      </c>
      <c r="F90" s="220" t="s">
        <v>631</v>
      </c>
      <c r="I90" s="254"/>
      <c r="L90" s="141"/>
      <c r="M90" s="221"/>
      <c r="T90" s="222"/>
      <c r="AT90" s="140" t="s">
        <v>134</v>
      </c>
      <c r="AU90" s="140" t="s">
        <v>82</v>
      </c>
    </row>
    <row r="91" spans="2:63" s="197" customFormat="1" ht="30.75" customHeight="1">
      <c r="B91" s="198"/>
      <c r="D91" s="199" t="s">
        <v>72</v>
      </c>
      <c r="E91" s="206" t="s">
        <v>632</v>
      </c>
      <c r="F91" s="206" t="s">
        <v>633</v>
      </c>
      <c r="I91" s="256"/>
      <c r="J91" s="207">
        <f>$BK$91</f>
        <v>0</v>
      </c>
      <c r="L91" s="198"/>
      <c r="M91" s="202"/>
      <c r="P91" s="203">
        <f>SUM($P$92:$P$93)</f>
        <v>0</v>
      </c>
      <c r="R91" s="203">
        <f>SUM($R$92:$R$93)</f>
        <v>0</v>
      </c>
      <c r="T91" s="204">
        <f>SUM($T$92:$T$93)</f>
        <v>0</v>
      </c>
      <c r="AR91" s="199" t="s">
        <v>156</v>
      </c>
      <c r="AT91" s="199" t="s">
        <v>72</v>
      </c>
      <c r="AU91" s="199" t="s">
        <v>22</v>
      </c>
      <c r="AY91" s="199" t="s">
        <v>125</v>
      </c>
      <c r="BK91" s="205">
        <f>SUM($BK$92:$BK$93)</f>
        <v>0</v>
      </c>
    </row>
    <row r="92" spans="2:65" s="140" customFormat="1" ht="15.75" customHeight="1">
      <c r="B92" s="141"/>
      <c r="C92" s="208" t="s">
        <v>82</v>
      </c>
      <c r="D92" s="208" t="s">
        <v>127</v>
      </c>
      <c r="E92" s="209" t="s">
        <v>634</v>
      </c>
      <c r="F92" s="210" t="s">
        <v>633</v>
      </c>
      <c r="G92" s="211" t="s">
        <v>635</v>
      </c>
      <c r="H92" s="212">
        <v>1</v>
      </c>
      <c r="I92" s="253"/>
      <c r="J92" s="213">
        <f>ROUND($I$92*$H$92,2)</f>
        <v>0</v>
      </c>
      <c r="K92" s="210"/>
      <c r="L92" s="141"/>
      <c r="M92" s="214"/>
      <c r="N92" s="215" t="s">
        <v>44</v>
      </c>
      <c r="Q92" s="216">
        <v>0</v>
      </c>
      <c r="R92" s="216">
        <f>$Q$92*$H$92</f>
        <v>0</v>
      </c>
      <c r="S92" s="216">
        <v>0</v>
      </c>
      <c r="T92" s="217">
        <f>$S$92*$H$92</f>
        <v>0</v>
      </c>
      <c r="AR92" s="136" t="s">
        <v>629</v>
      </c>
      <c r="AT92" s="136" t="s">
        <v>127</v>
      </c>
      <c r="AU92" s="136" t="s">
        <v>82</v>
      </c>
      <c r="AY92" s="140" t="s">
        <v>125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629</v>
      </c>
      <c r="BM92" s="136" t="s">
        <v>636</v>
      </c>
    </row>
    <row r="93" spans="2:47" s="140" customFormat="1" ht="16.5" customHeight="1">
      <c r="B93" s="141"/>
      <c r="D93" s="219" t="s">
        <v>134</v>
      </c>
      <c r="F93" s="220" t="s">
        <v>637</v>
      </c>
      <c r="I93" s="254"/>
      <c r="L93" s="141"/>
      <c r="M93" s="221"/>
      <c r="T93" s="222"/>
      <c r="AT93" s="140" t="s">
        <v>134</v>
      </c>
      <c r="AU93" s="140" t="s">
        <v>82</v>
      </c>
    </row>
    <row r="94" spans="2:63" s="197" customFormat="1" ht="30.75" customHeight="1">
      <c r="B94" s="198"/>
      <c r="D94" s="199" t="s">
        <v>72</v>
      </c>
      <c r="E94" s="206" t="s">
        <v>638</v>
      </c>
      <c r="F94" s="206" t="s">
        <v>639</v>
      </c>
      <c r="I94" s="256"/>
      <c r="J94" s="207">
        <f>$BK$94</f>
        <v>0</v>
      </c>
      <c r="L94" s="198"/>
      <c r="M94" s="202"/>
      <c r="P94" s="203">
        <f>SUM($P$95:$P$99)</f>
        <v>0</v>
      </c>
      <c r="R94" s="203">
        <f>SUM($R$95:$R$99)</f>
        <v>0</v>
      </c>
      <c r="T94" s="204">
        <f>SUM($T$95:$T$99)</f>
        <v>0</v>
      </c>
      <c r="AR94" s="199" t="s">
        <v>156</v>
      </c>
      <c r="AT94" s="199" t="s">
        <v>72</v>
      </c>
      <c r="AU94" s="199" t="s">
        <v>22</v>
      </c>
      <c r="AY94" s="199" t="s">
        <v>125</v>
      </c>
      <c r="BK94" s="205">
        <f>SUM($BK$95:$BK$99)</f>
        <v>0</v>
      </c>
    </row>
    <row r="95" spans="2:65" s="140" customFormat="1" ht="15.75" customHeight="1">
      <c r="B95" s="141"/>
      <c r="C95" s="208" t="s">
        <v>143</v>
      </c>
      <c r="D95" s="208" t="s">
        <v>127</v>
      </c>
      <c r="E95" s="209" t="s">
        <v>640</v>
      </c>
      <c r="F95" s="210" t="s">
        <v>641</v>
      </c>
      <c r="G95" s="211" t="s">
        <v>140</v>
      </c>
      <c r="H95" s="212">
        <v>20</v>
      </c>
      <c r="I95" s="253"/>
      <c r="J95" s="213">
        <f>ROUND($I$95*$H$95,2)</f>
        <v>0</v>
      </c>
      <c r="K95" s="210"/>
      <c r="L95" s="141"/>
      <c r="M95" s="214"/>
      <c r="N95" s="215" t="s">
        <v>44</v>
      </c>
      <c r="Q95" s="216">
        <v>0</v>
      </c>
      <c r="R95" s="216">
        <f>$Q$95*$H$95</f>
        <v>0</v>
      </c>
      <c r="S95" s="216">
        <v>0</v>
      </c>
      <c r="T95" s="217">
        <f>$S$95*$H$95</f>
        <v>0</v>
      </c>
      <c r="AR95" s="136" t="s">
        <v>629</v>
      </c>
      <c r="AT95" s="136" t="s">
        <v>127</v>
      </c>
      <c r="AU95" s="136" t="s">
        <v>82</v>
      </c>
      <c r="AY95" s="140" t="s">
        <v>125</v>
      </c>
      <c r="BE95" s="218">
        <f>IF($N$95="základní",$J$95,0)</f>
        <v>0</v>
      </c>
      <c r="BF95" s="218">
        <f>IF($N$95="snížená",$J$95,0)</f>
        <v>0</v>
      </c>
      <c r="BG95" s="218">
        <f>IF($N$95="zákl. přenesená",$J$95,0)</f>
        <v>0</v>
      </c>
      <c r="BH95" s="218">
        <f>IF($N$95="sníž. přenesená",$J$95,0)</f>
        <v>0</v>
      </c>
      <c r="BI95" s="218">
        <f>IF($N$95="nulová",$J$95,0)</f>
        <v>0</v>
      </c>
      <c r="BJ95" s="136" t="s">
        <v>22</v>
      </c>
      <c r="BK95" s="218">
        <f>ROUND($I$95*$H$95,2)</f>
        <v>0</v>
      </c>
      <c r="BL95" s="136" t="s">
        <v>629</v>
      </c>
      <c r="BM95" s="136" t="s">
        <v>642</v>
      </c>
    </row>
    <row r="96" spans="2:47" s="140" customFormat="1" ht="16.5" customHeight="1">
      <c r="B96" s="141"/>
      <c r="D96" s="219" t="s">
        <v>134</v>
      </c>
      <c r="F96" s="220" t="s">
        <v>643</v>
      </c>
      <c r="I96" s="254"/>
      <c r="L96" s="141"/>
      <c r="M96" s="221"/>
      <c r="T96" s="222"/>
      <c r="AT96" s="140" t="s">
        <v>134</v>
      </c>
      <c r="AU96" s="140" t="s">
        <v>82</v>
      </c>
    </row>
    <row r="97" spans="2:65" s="140" customFormat="1" ht="15.75" customHeight="1">
      <c r="B97" s="141"/>
      <c r="C97" s="208" t="s">
        <v>132</v>
      </c>
      <c r="D97" s="208" t="s">
        <v>127</v>
      </c>
      <c r="E97" s="209" t="s">
        <v>644</v>
      </c>
      <c r="F97" s="210" t="s">
        <v>645</v>
      </c>
      <c r="G97" s="211" t="s">
        <v>646</v>
      </c>
      <c r="H97" s="212">
        <v>217</v>
      </c>
      <c r="I97" s="253"/>
      <c r="J97" s="213">
        <f>ROUND($I$97*$H$97,2)</f>
        <v>0</v>
      </c>
      <c r="K97" s="210"/>
      <c r="L97" s="141"/>
      <c r="M97" s="214"/>
      <c r="N97" s="215" t="s">
        <v>44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629</v>
      </c>
      <c r="AT97" s="136" t="s">
        <v>127</v>
      </c>
      <c r="AU97" s="136" t="s">
        <v>82</v>
      </c>
      <c r="AY97" s="140" t="s">
        <v>125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629</v>
      </c>
      <c r="BM97" s="136" t="s">
        <v>647</v>
      </c>
    </row>
    <row r="98" spans="2:47" s="140" customFormat="1" ht="16.5" customHeight="1">
      <c r="B98" s="141"/>
      <c r="D98" s="219" t="s">
        <v>134</v>
      </c>
      <c r="F98" s="220" t="s">
        <v>648</v>
      </c>
      <c r="L98" s="141"/>
      <c r="M98" s="221"/>
      <c r="T98" s="222"/>
      <c r="AT98" s="140" t="s">
        <v>134</v>
      </c>
      <c r="AU98" s="140" t="s">
        <v>82</v>
      </c>
    </row>
    <row r="99" spans="2:51" s="140" customFormat="1" ht="15.75" customHeight="1">
      <c r="B99" s="223"/>
      <c r="D99" s="224" t="s">
        <v>136</v>
      </c>
      <c r="E99" s="225"/>
      <c r="F99" s="226" t="s">
        <v>649</v>
      </c>
      <c r="H99" s="227">
        <v>217</v>
      </c>
      <c r="L99" s="223"/>
      <c r="M99" s="257"/>
      <c r="N99" s="258"/>
      <c r="O99" s="258"/>
      <c r="P99" s="258"/>
      <c r="Q99" s="258"/>
      <c r="R99" s="258"/>
      <c r="S99" s="258"/>
      <c r="T99" s="259"/>
      <c r="AT99" s="225" t="s">
        <v>136</v>
      </c>
      <c r="AU99" s="225" t="s">
        <v>82</v>
      </c>
      <c r="AV99" s="225" t="s">
        <v>82</v>
      </c>
      <c r="AW99" s="225" t="s">
        <v>99</v>
      </c>
      <c r="AX99" s="225" t="s">
        <v>73</v>
      </c>
      <c r="AY99" s="225" t="s">
        <v>125</v>
      </c>
    </row>
    <row r="100" spans="2:12" s="140" customFormat="1" ht="7.5" customHeight="1"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41"/>
    </row>
    <row r="366" s="124" customFormat="1" ht="14.25" customHeight="1"/>
  </sheetData>
  <sheetProtection password="CC55" sheet="1"/>
  <autoFilter ref="C85:K85"/>
  <mergeCells count="12"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modified xsi:type="dcterms:W3CDTF">2014-11-24T08:58:07Z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