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106 - Nová silniční ko..." sheetId="2" r:id="rId2"/>
    <sheet name="SO 106a - Vedlejší a osta..." sheetId="3" r:id="rId3"/>
  </sheets>
  <definedNames>
    <definedName name="_xlnm._FilterDatabase" localSheetId="1" hidden="1">'SO 106 - Nová silniční ko...'!$C$89:$K$89</definedName>
    <definedName name="_xlnm._FilterDatabase" localSheetId="2" hidden="1">'SO 106a - Vedlejší a osta...'!$C$85:$K$85</definedName>
    <definedName name="_xlnm.Print_Titles" localSheetId="0">'Rekapitulace stavby'!$49:$49</definedName>
    <definedName name="_xlnm.Print_Titles" localSheetId="1">'SO 106 - Nová silniční ko...'!$89:$89</definedName>
    <definedName name="_xlnm.Print_Titles" localSheetId="2">'SO 106a - Vedlejší a osta...'!$85:$85</definedName>
    <definedName name="_xlnm.Print_Area" localSheetId="0">'Rekapitulace stavby'!$D$4:$AO$33,'Rekapitulace stavby'!$C$39:$AQ$55</definedName>
    <definedName name="_xlnm.Print_Area" localSheetId="1">'SO 106 - Nová silniční ko...'!$C$4:$J$38,'SO 106 - Nová silniční ko...'!$C$44:$J$69,'SO 106 - Nová silniční ko...'!$C$75:$K$367</definedName>
    <definedName name="_xlnm.Print_Area" localSheetId="2">'SO 106a - Vedlejší a osta...'!$C$4:$J$38,'SO 106a - Vedlejší a osta...'!$C$44:$J$65,'SO 106a - Vedlejší a osta...'!$C$71:$K$99</definedName>
  </definedNames>
  <calcPr fullCalcOnLoad="1"/>
</workbook>
</file>

<file path=xl/sharedStrings.xml><?xml version="1.0" encoding="utf-8"?>
<sst xmlns="http://schemas.openxmlformats.org/spreadsheetml/2006/main" count="2795" uniqueCount="631">
  <si>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</si>
  <si>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</si>
  <si>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</si>
  <si>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</si>
  <si>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</si>
  <si>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</si>
  <si>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</si>
  <si>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</si>
  <si>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</si>
  <si>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</si>
  <si>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</si>
  <si>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</si>
  <si>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</si>
  <si>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</si>
  <si>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</si>
  <si>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</si>
  <si>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</si>
  <si>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</si>
  <si>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</si>
  <si>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</si>
  <si>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</si>
  <si>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</si>
  <si>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</si>
  <si>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</si>
  <si>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</si>
  <si>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</si>
  <si>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</si>
  <si>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</si>
  <si>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</si>
  <si>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</si>
  <si>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</si>
  <si>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</si>
  <si>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</si>
  <si>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</si>
  <si>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</si>
  <si>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</si>
  <si>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</si>
  <si>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</si>
  <si>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</si>
  <si>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 xml:space="preserve">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</si>
  <si>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</si>
  <si>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</si>
  <si>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</si>
  <si>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</si>
  <si>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</si>
  <si>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</si>
  <si>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</si>
  <si>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</si>
  <si>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</si>
  <si>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</si>
  <si>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</si>
  <si>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</si>
  <si>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</si>
  <si>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</si>
  <si>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</si>
  <si>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</si>
  <si>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</si>
  <si>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</si>
  <si>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</si>
  <si>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</si>
  <si>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</si>
  <si>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</si>
  <si>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</si>
  <si>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</si>
  <si>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</si>
  <si>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</si>
  <si>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</si>
  <si>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</si>
  <si>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</si>
  <si>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</si>
  <si>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</si>
  <si>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</si>
  <si>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</si>
  <si>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</si>
  <si>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</si>
  <si>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</si>
  <si>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</si>
  <si>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</si>
  <si>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106</t>
  </si>
  <si>
    <t>SO 106 - Nová silniční komunikace km 2,320 00 - 4,958 74</t>
  </si>
  <si>
    <t>STA</t>
  </si>
  <si>
    <t>{BC1C7AF9-9298-4E84-9E5D-08368361987D}</t>
  </si>
  <si>
    <t>822 2611</t>
  </si>
  <si>
    <t>2</t>
  </si>
  <si>
    <t>Nová silniční komunikace km 2,320 00 - 4,958 74</t>
  </si>
  <si>
    <t>Soupis</t>
  </si>
  <si>
    <t>{87109E3B-4AB0-4D7F-92A2-18F7D9C09FEF}</t>
  </si>
  <si>
    <t>SO 106a</t>
  </si>
  <si>
    <t>Vedlejší a ostatní náklady</t>
  </si>
  <si>
    <t>{5CA6289F-EFA0-44B1-B2AE-629B4328F718}</t>
  </si>
  <si>
    <t>Zpět na list:</t>
  </si>
  <si>
    <t>KRYCÍ LIST SOUPISU</t>
  </si>
  <si>
    <t>Objekt:</t>
  </si>
  <si>
    <t>SO 106 - SO 106 - Nová silniční komunikace km 2,320 00 - 4,958 74</t>
  </si>
  <si>
    <t>Soupis: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</si>
  <si>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
V zemních a bouracích pracích je zahrnuto i zemní těleso  pro SO 108 - cyklostezka - 2.úsek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</si>
  <si>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</si>
  <si>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</si>
  <si>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</si>
  <si>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</si>
  <si>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</si>
  <si>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</si>
  <si>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</si>
  <si>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</si>
  <si>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</si>
  <si>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</si>
  <si>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</si>
  <si>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</si>
  <si>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</si>
  <si>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</si>
  <si>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</si>
  <si>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</si>
  <si>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</si>
  <si>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</si>
  <si>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</si>
  <si>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</si>
  <si>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</si>
  <si>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</si>
  <si>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</si>
  <si>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</si>
  <si>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</si>
  <si>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</si>
  <si>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</si>
  <si>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</si>
  <si>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</si>
  <si>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</si>
  <si>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</si>
  <si>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</si>
  <si>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</si>
  <si>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113107242</t>
  </si>
  <si>
    <t>Odstranění podkladu pl přes 200 m2 živičných tl 100 mm</t>
  </si>
  <si>
    <t>m2</t>
  </si>
  <si>
    <t>CS ÚRS 2014 02</t>
  </si>
  <si>
    <t>4</t>
  </si>
  <si>
    <t>-296593711</t>
  </si>
  <si>
    <t>PP</t>
  </si>
  <si>
    <t>Odstranění podkladů nebo krytů s přemístěním hmot na skládku na vzdálenost do 20 m nebo s naložením na dopravní prostředek v ploše jednotlivě přes 200 m2 živičných, o tl. vrstvy přes 50 do 100 mm</t>
  </si>
  <si>
    <t>VV</t>
  </si>
  <si>
    <t>DO-5-02246,DO-5-02247</t>
  </si>
  <si>
    <t>3200,0</t>
  </si>
  <si>
    <t>115101202</t>
  </si>
  <si>
    <t>Čerpání vody na dopravní výšku do 10 m průměrný přítok do 1000 l/min</t>
  </si>
  <si>
    <t>hod</t>
  </si>
  <si>
    <t>-627008621</t>
  </si>
  <si>
    <t>Čerpání vody na dopravní výšku do 10 m s uvažovaným průměrným přítokem přes 500 do 1 000 l/min</t>
  </si>
  <si>
    <t>3</t>
  </si>
  <si>
    <t>115101302</t>
  </si>
  <si>
    <t>Pohotovost čerpací soupravy pro dopravní výšku do 10 m přítok do 1000 l/min</t>
  </si>
  <si>
    <t>den</t>
  </si>
  <si>
    <t>-1991284473</t>
  </si>
  <si>
    <t>Pohotovost záložní čerpací soupravy pro dopravní výšku do 10 m s uvažovaným průměrným přítokem přes 500 do 1 000 l/min</t>
  </si>
  <si>
    <t>121101101</t>
  </si>
  <si>
    <t>Sejmutí ornice s přemístěním na vzdálenost do 50 m</t>
  </si>
  <si>
    <t>m3</t>
  </si>
  <si>
    <t>1458850826</t>
  </si>
  <si>
    <t>Sejmutí ornice nebo lesní půdy s vodorovným přemístěním na hromady v místě upotřebení nebo na dočasné či trvalé skládky se složením, na vzdálenost do 50 m</t>
  </si>
  <si>
    <t>SITUACE+DO-5-02257</t>
  </si>
  <si>
    <t>26800,0</t>
  </si>
  <si>
    <t>26800*0,15 'Přepočtené koeficientem množství</t>
  </si>
  <si>
    <t>5</t>
  </si>
  <si>
    <t>122202204</t>
  </si>
  <si>
    <t>Odkopávky a prokopávky nezapažené pro silnice objemu přes 5000 m3 v hornině tř. 3</t>
  </si>
  <si>
    <t>-1203930600</t>
  </si>
  <si>
    <t>Odkopávky a prokopávky nezapažené pro silnice s přemístěním výkopku v příčných profilech na vzdálenost do 15 m nebo s naložením na dopravní prostředek v hornině tř. 3 přes 5 000 m3</t>
  </si>
  <si>
    <t>17562,0</t>
  </si>
  <si>
    <t>6</t>
  </si>
  <si>
    <t>122202209</t>
  </si>
  <si>
    <t>Příplatek k odkopávkám a prokopávkám pro silnice v hornině tř. 3 za lepivost</t>
  </si>
  <si>
    <t>1920737536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</si>
  <si>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</si>
  <si>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17652*0,5 'Přepočtené koeficientem množství</t>
  </si>
  <si>
    <t>7</t>
  </si>
  <si>
    <t>122302203</t>
  </si>
  <si>
    <t>Odkopávky a prokopávky nezapažené pro silnice objemu do 5000 m3 v hornině tř. 4</t>
  </si>
  <si>
    <t>55274035</t>
  </si>
  <si>
    <t>Odkopávky a prokopávky nezapažené pro silnice s přemístěním výkopku v příčných profilech na vzdálenost do 15 m nebo s naložením na dopravní prostředek v hornině tř. 4 přes 1 000 do 5 000 m3</t>
  </si>
  <si>
    <t>1280,0</t>
  </si>
  <si>
    <t>8</t>
  </si>
  <si>
    <t>124203101</t>
  </si>
  <si>
    <t>Vykopávky do 1000 m3 pro koryta vodotečí v hornině tř. 3</t>
  </si>
  <si>
    <t>-743262114</t>
  </si>
  <si>
    <t>Vykopávky pro koryta vodotečí s přehozením výkopku na vzdálenost do 3 m nebo s naložením na dopravní prostředek v hornině tř. 3 do 1 000 m3</t>
  </si>
  <si>
    <t>"pro vsak.příkopy" 400,0</t>
  </si>
  <si>
    <t>9</t>
  </si>
  <si>
    <t>124203109</t>
  </si>
  <si>
    <t>Příplatek k vykopávkám pro koryta vodotečí v hornině tř. 3 za lepivost</t>
  </si>
  <si>
    <t>2031062990</t>
  </si>
  <si>
    <t>Vykopávky pro koryta vodotečí s přehozením výkopku na vzdálenost do 3 m nebo s naložením na dopravní prostředek v hornině tř. 3 Příplatek k cenám za lepivost horniny tř. 3</t>
  </si>
  <si>
    <t>400*0,5 'Přepočtené koeficientem množství</t>
  </si>
  <si>
    <t>131201102</t>
  </si>
  <si>
    <t>Hloubení jam nezapažených v hornině tř. 3 objemu do 1000 m3</t>
  </si>
  <si>
    <t>-1335801625</t>
  </si>
  <si>
    <t>Hloubení nezapažených jam a zářezů s urovnáním dna do předepsaného profilu a spádu v hornině tř. 3 přes 100 do 1 000 m3</t>
  </si>
  <si>
    <t>"pro vsak.zářezy" 450,0</t>
  </si>
  <si>
    <t>11</t>
  </si>
  <si>
    <t>131201109</t>
  </si>
  <si>
    <t>Příplatek za lepivost u hloubení jam nezapažených v hornině tř. 3</t>
  </si>
  <si>
    <t>-1287147356</t>
  </si>
  <si>
    <t>Hloubení nezapažených jam a zářezů s urovnáním dna do předepsaného profilu a spádu Příplatek k cenám za lepivost horniny tř. 3</t>
  </si>
  <si>
    <t>450*0,5 'Přepočtené koeficientem množství</t>
  </si>
  <si>
    <t>12</t>
  </si>
  <si>
    <t>132203302</t>
  </si>
  <si>
    <t>Hloubení rýh pro sběrné a svodné drény hl do 1,1 m v hornině tř. 3</t>
  </si>
  <si>
    <t>m</t>
  </si>
  <si>
    <t>1711430612</t>
  </si>
  <si>
    <t>Hloubení rýh pro drény ve sklonu terénu do 15 st. v jakémkoliv množství, s úpravou do předepsaného spádu, v suchu, mokru i ve vodě sběrné i svodné DN do 200 hloubky do 1,10 m v hornině tř. 3</t>
  </si>
  <si>
    <t>224,0</t>
  </si>
  <si>
    <t>13</t>
  </si>
  <si>
    <t>162601102</t>
  </si>
  <si>
    <t>Vodorovné přemístění do 5000 m výkopku/sypaniny z horniny tř. 1 až 4</t>
  </si>
  <si>
    <t>-357819494</t>
  </si>
  <si>
    <t>Vodorovné přemístění výkopku nebo sypaniny po suchu na obvyklém dopravním prostředku, bez naložení výkopku, avšak se složením bez rozhrnutí z horniny tř. 1 až 4 na vzdálenost přes 4 000 do 5 000 m</t>
  </si>
  <si>
    <t>"výkop v hornině 3.třídy" 17652,0</t>
  </si>
  <si>
    <t>"výkop v hornině 4.třídy" 1280,0</t>
  </si>
  <si>
    <t>"výkop pro vsak.zářezy" 450,0</t>
  </si>
  <si>
    <t>"výkop pro vsak.příkopy" 400,0</t>
  </si>
  <si>
    <t>Součet</t>
  </si>
  <si>
    <t>14</t>
  </si>
  <si>
    <t>162701105</t>
  </si>
  <si>
    <t>Vodorovné přemístění do 10000 m výkopku/sypaniny z horniny tř. 1 až 4</t>
  </si>
  <si>
    <t>1495339372</t>
  </si>
  <si>
    <t>Vodorovné přemístění výkopku nebo sypaniny po suchu na obvyklém dopravním prostředku, bez naložení výkopku, avšak se složením bez rozhrnutí z horniny tř. 1 až 4 na vzdálenost přes 9 000 do 10 000 m</t>
  </si>
  <si>
    <t>"dovoz do násypů"  42400,0</t>
  </si>
  <si>
    <t>162701109</t>
  </si>
  <si>
    <t>Příplatek k vodorovnému přemístění výkopku/sypaniny z horniny tř. 1 až 4 ZKD 1000 m přes 10000 m</t>
  </si>
  <si>
    <t>513410133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</si>
  <si>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</si>
  <si>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"dovoz do násypů" 42400,0</t>
  </si>
  <si>
    <t>42400*5 'Přepočtené koeficientem množství</t>
  </si>
  <si>
    <t>16</t>
  </si>
  <si>
    <t>M</t>
  </si>
  <si>
    <t>58331201</t>
  </si>
  <si>
    <t>zemina vhodná do násypů</t>
  </si>
  <si>
    <t>t</t>
  </si>
  <si>
    <t>-2062804415</t>
  </si>
  <si>
    <t>17</t>
  </si>
  <si>
    <t>171101101</t>
  </si>
  <si>
    <t>Uložení sypaniny z hornin soudržných do násypů zhutněných na 95 % PS</t>
  </si>
  <si>
    <t>1459998477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</si>
  <si>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</si>
  <si>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42400,0</t>
  </si>
  <si>
    <t>18</t>
  </si>
  <si>
    <t>171201206</t>
  </si>
  <si>
    <t>Poplatek za skládku - ostatní zemina</t>
  </si>
  <si>
    <t>395195778</t>
  </si>
  <si>
    <t>19782*1,7 'Přepočtené koeficientem množství</t>
  </si>
  <si>
    <t>19</t>
  </si>
  <si>
    <t>174201101</t>
  </si>
  <si>
    <t>Zásyp jam, šachet rýh nebo kolem objektů sypaninou bez zhutnění</t>
  </si>
  <si>
    <t>632452674</t>
  </si>
  <si>
    <t>Zásyp sypaninou z jakékoliv horniny s uložením výkopku ve vrstvách bez zhutnění jam, šachet, rýh nebo kolem objektů v těchto vykopávkách</t>
  </si>
  <si>
    <t>"vsak.příkopy a zářezy" 400,0+450,0</t>
  </si>
  <si>
    <t>20</t>
  </si>
  <si>
    <t>583442290</t>
  </si>
  <si>
    <t>štěrkodrť frakce 0-125</t>
  </si>
  <si>
    <t>-14352621</t>
  </si>
  <si>
    <t>kamenivo přírodní drcené hutné pro stavební účely PDK (drobné, hrubé a štěrkodrť) štěrkodrtě ČSN EN 13043 frakce   0-125  MN</t>
  </si>
  <si>
    <t>850*1,67 'Přepočtené koeficientem množství</t>
  </si>
  <si>
    <t>181301111</t>
  </si>
  <si>
    <t>Rozprostření ornice tl vrstvy do 100 mm pl přes 500 m2 v rovině nebo ve svahu do 1:5</t>
  </si>
  <si>
    <t>1472201403</t>
  </si>
  <si>
    <t>Rozprostření a urovnání ornice v rovině nebo ve svahu sklonu do 1:5 při souvislé ploše přes 500 m2, tl. vrstvy do 100 mm</t>
  </si>
  <si>
    <t>26780,0</t>
  </si>
  <si>
    <t>22</t>
  </si>
  <si>
    <t>181451131</t>
  </si>
  <si>
    <t>Založení parkového trávníku výsevem plochy přes 1000 m2 v rovině a ve svahu do 1:5</t>
  </si>
  <si>
    <t>-1598347769</t>
  </si>
  <si>
    <t>Založení trávníku na půdě předem připravené plochy přes 1000 m2 výsevem včetně utažení parkového v rovině nebo na svahu do 1:5</t>
  </si>
  <si>
    <t>23</t>
  </si>
  <si>
    <t>005724700</t>
  </si>
  <si>
    <t>osivo směs travní univerzál</t>
  </si>
  <si>
    <t>kg</t>
  </si>
  <si>
    <t>-1687450558</t>
  </si>
  <si>
    <t>osiva pícnin směsi travní balení obvykle 25 kg univerzál</t>
  </si>
  <si>
    <t>26780*0,0315 'Přepočtené koeficientem množství</t>
  </si>
  <si>
    <t>24</t>
  </si>
  <si>
    <t>181951102</t>
  </si>
  <si>
    <t>Úprava pláně v hornině tř. 1 až 4 se zhutněním</t>
  </si>
  <si>
    <t>-455517417</t>
  </si>
  <si>
    <t>Úprava pláně vyrovnáním výškových rozdílů v hornině tř. 1 až 4 se zhutněním</t>
  </si>
  <si>
    <t>"RoadPac" 70100,0</t>
  </si>
  <si>
    <t>25</t>
  </si>
  <si>
    <t>182201101</t>
  </si>
  <si>
    <t>Svahování násypů</t>
  </si>
  <si>
    <t>545291730</t>
  </si>
  <si>
    <t>Svahování trvalých svahů do projektovaných profilů s potřebným přemístěním výkopku při svahování násypů v jakékoliv hornině</t>
  </si>
  <si>
    <t>"RoadPac" 22300,0</t>
  </si>
  <si>
    <t>Zakládání</t>
  </si>
  <si>
    <t>26</t>
  </si>
  <si>
    <t>212752212</t>
  </si>
  <si>
    <t>Trativod z drenážních trubek plastových flexibilních D do 100 mm včetně lože otevřený výkop</t>
  </si>
  <si>
    <t>2095381119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</si>
  <si>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</si>
  <si>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DO-5-02246</t>
  </si>
  <si>
    <t>Vodorovné konstrukce</t>
  </si>
  <si>
    <t>27</t>
  </si>
  <si>
    <t>464541112</t>
  </si>
  <si>
    <t>Pohoz ze štěrkodrti zrno do 125 mm z terénu</t>
  </si>
  <si>
    <t>492960944</t>
  </si>
  <si>
    <t>Pohoz dna nebo svahů jakékoliv tloušťky ze štěrkodrtí, z terénu, frakce do 125 mm</t>
  </si>
  <si>
    <t>"příkop" 380,0</t>
  </si>
  <si>
    <t>380*0,5 'Přepočtené koeficientem množství</t>
  </si>
  <si>
    <t>28</t>
  </si>
  <si>
    <t>465511521</t>
  </si>
  <si>
    <t>Dlažba z lomového kamene do malty s vyplněním spár maltou a vyspárováním plocha nad 20 m2 tl 200 mm</t>
  </si>
  <si>
    <t>1036074621</t>
  </si>
  <si>
    <t>Dlažba z lomového kamene upraveného vodorovná nebo ve sklonu do 1:2 s dodáním hmot do malty MC 10, s vyplněním spár maltou MC 10 a s vyspárováním maltou MCS v ploše přes 20 m2, tl. 200 mm</t>
  </si>
  <si>
    <t>"zpevnění příkopu lomovým kamenem" 40,0</t>
  </si>
  <si>
    <t>Komunikace</t>
  </si>
  <si>
    <t>76</t>
  </si>
  <si>
    <t>561081131</t>
  </si>
  <si>
    <t>Zřízení podkladu ze zeminy upravené hydraulickými pojivy (Road Mix) tl do 500 mm plochy přes 5000 m2</t>
  </si>
  <si>
    <t>500457083</t>
  </si>
  <si>
    <t>Zřízení podkladu ze zeminy upravené hydraulickými pojivy (systém Road Mix) vápnem, cementem nebo směsnými pojivy (materiál ve specifikaci) s rozprostřením, promísením, vlhčením, zhutněním a ošetřením vodou plochy přes 5 000 m2, tloušťka po zhutnění přes 450 do 500 mm</t>
  </si>
  <si>
    <t>77</t>
  </si>
  <si>
    <t>585301600</t>
  </si>
  <si>
    <t>vápno CL 90 JM nehašené VL</t>
  </si>
  <si>
    <t>1592338009</t>
  </si>
  <si>
    <t>vápna pro stavební účely mleté ČSN EN 459-1 CL 90 JM  nehašené        VL</t>
  </si>
  <si>
    <t>" 3% CaO = 53kg/1m3 zeminy" 45560*0,5*0,053</t>
  </si>
  <si>
    <t>29</t>
  </si>
  <si>
    <t>564671111</t>
  </si>
  <si>
    <t>Podklad z kameniva hrubého drceného vel. 63-125 mm tl 250 mm</t>
  </si>
  <si>
    <t>151926424</t>
  </si>
  <si>
    <t>Podklad z kameniva hrubého drceného vel. 63-125 mm, s rozprostřením a zhutněním, po zhutnění tl. 250 mm</t>
  </si>
  <si>
    <t>"konstr.tl.570mm" 25978,44</t>
  </si>
  <si>
    <t>30</t>
  </si>
  <si>
    <t>564761111</t>
  </si>
  <si>
    <t>Podklad z kameniva hrubého drceného vel. 32-63 mm tl 200 mm</t>
  </si>
  <si>
    <t>315120035</t>
  </si>
  <si>
    <t>Podklad nebo kryt z kameniva hrubého drceného vel. 32-63 mm s rozprostřením a zhutněním, po zhutnění tl. 200 mm</t>
  </si>
  <si>
    <t>"konstrukce vozovky hosp.sjezdu" 780,0</t>
  </si>
  <si>
    <t>31</t>
  </si>
  <si>
    <t>564851111</t>
  </si>
  <si>
    <t>Podklad ze štěrkodrtě ŠD tl 150 mm</t>
  </si>
  <si>
    <t>1113395914</t>
  </si>
  <si>
    <t>Podklad ze štěrkodrti ŠD s rozprostřením a zhutněním, po zhutnění tl. 150 mm</t>
  </si>
  <si>
    <t>"konstrukce vozovky hosp.sjezdu"  780,0</t>
  </si>
  <si>
    <t>32</t>
  </si>
  <si>
    <t>564952113</t>
  </si>
  <si>
    <t>Podklad z mechanicky zpevněného kameniva MZK tl 170 mm</t>
  </si>
  <si>
    <t>-810539392</t>
  </si>
  <si>
    <t>Podklad z mechanicky zpevněného kameniva MZK (minerální beton) s rozprostřením a s hutněním, po zhutnění tl. 170 mm</t>
  </si>
  <si>
    <t>"konstr.tl.570mm"  19308,3</t>
  </si>
  <si>
    <t>33</t>
  </si>
  <si>
    <t>565135121</t>
  </si>
  <si>
    <t>Asfaltový beton vrstva podkladní ACP 16 (obalované kamenivo OKS) tl 50 mm š přes 3 m</t>
  </si>
  <si>
    <t>657826080</t>
  </si>
  <si>
    <t>Asfaltový beton vrstva podkladní ACP 16 (obalované kamenivo střednězrnné - OKS) s rozprostřením a zhutněním v pruhu šířky přes 3 m, po zhutnění tl. 50 mm</t>
  </si>
  <si>
    <t>"konstr.tl.570mm" 17904,06</t>
  </si>
  <si>
    <t>34</t>
  </si>
  <si>
    <t>569903311</t>
  </si>
  <si>
    <t>Zřízení zemních krajnic se zhutněním</t>
  </si>
  <si>
    <t>257067614</t>
  </si>
  <si>
    <t>Zřízení zemních krajnic z hornin jakékoliv třídy se zhutněním</t>
  </si>
  <si>
    <t>3108,0*0,5</t>
  </si>
  <si>
    <t>35</t>
  </si>
  <si>
    <t>583441710</t>
  </si>
  <si>
    <t>štěrkodrť frakce 0-32 třída C</t>
  </si>
  <si>
    <t>-2084719023</t>
  </si>
  <si>
    <t>kamenivo přírodní drcené hutné pro stavební účely PDK (drobné, hrubé a štěrkodrť) štěrkodrtě ČSN EN 13043 frakce   0-32    (Spilit)</t>
  </si>
  <si>
    <t>1554*1,67 'Přepočtené koeficientem množství</t>
  </si>
  <si>
    <t>36</t>
  </si>
  <si>
    <t>573211111</t>
  </si>
  <si>
    <t>Postřik živičný spojovací z asfaltu v množství do 0,70 kg/m2</t>
  </si>
  <si>
    <t>382296053</t>
  </si>
  <si>
    <t>Postřik živičný spojovací bez posypu kamenivem z asfaltu silničního, v množství od 0,50 do 0,70 kg/m2</t>
  </si>
  <si>
    <t>"konstr.tl.570mm" 17553,0*2</t>
  </si>
  <si>
    <t>37</t>
  </si>
  <si>
    <t>573411113</t>
  </si>
  <si>
    <t>Nátěr živičný uzavírací nebo udržovací s posypem z asfaltu v množství 1,25 kg/m2</t>
  </si>
  <si>
    <t>-1096326341</t>
  </si>
  <si>
    <t>Nátěr živičný uzavírací nebo udržovací s posypem kamenivem a se zaválcováním kameniva z asfaltu silničního, v množství 1,25 kg/m2</t>
  </si>
  <si>
    <t>38</t>
  </si>
  <si>
    <t>574381111</t>
  </si>
  <si>
    <t>Penetrační makadam hrubý PMH tl 90 mm</t>
  </si>
  <si>
    <t>-670364504</t>
  </si>
  <si>
    <t>Penetrační makadam PM s rozprostřením kameniva na sucho, s postřikem živicí, s posypem drtí a se zhutněním hrubý (PMH) z kameniva hrubého drceného, po zhutnění tl. 90 mm</t>
  </si>
  <si>
    <t>39</t>
  </si>
  <si>
    <t>577134221</t>
  </si>
  <si>
    <t>Asfaltový beton vrstva obrusná ACO 11 (ABS) tř. II tl 40 mm š přes 3 m z nemodifikovaného asfaltu</t>
  </si>
  <si>
    <t>1295011528</t>
  </si>
  <si>
    <t>Asfaltový beton vrstva obrusná ACO 11 (ABS) s rozprostřením a se zhutněním z nemodifikovaného asfaltu v pruhu šířky přes 3 m tř. II, po zhutnění tl. 40 mm</t>
  </si>
  <si>
    <t>"konstr.tl.570mm" 17553,0</t>
  </si>
  <si>
    <t>40</t>
  </si>
  <si>
    <t>577155121</t>
  </si>
  <si>
    <t>Asfaltový beton vrstva obrusná ACO 16 (ABH) tl 60 mm š přes 3 m z nemodifikovaného asfaltu</t>
  </si>
  <si>
    <t>1904253398</t>
  </si>
  <si>
    <t>Asfaltový beton vrstva obrusná ACO 16 (ABH) s rozprostřením a zhutněním z nemodifikovaného asfaltu, po zhutnění v pruhu šířky přes 3 m tl. 60 mm</t>
  </si>
  <si>
    <t>"konstr.tl.570mm"  17553,0</t>
  </si>
  <si>
    <t>41</t>
  </si>
  <si>
    <t>919122122</t>
  </si>
  <si>
    <t>Těsnění spár zálivkou za tepla pro komůrky š 15 mm hl 30 mm s těsnicím profilem</t>
  </si>
  <si>
    <t>-789381287</t>
  </si>
  <si>
    <t>Utěsnění dilatačních spár zálivkou za tepla v cementobetonovém nebo živičném krytu včetně adhezního nátěru s těsnicím profilem pod zálivkou, pro komůrky šířky 15 mm, hloubky 30 mm</t>
  </si>
  <si>
    <t>90,0</t>
  </si>
  <si>
    <t>Trubní vedení</t>
  </si>
  <si>
    <t>42</t>
  </si>
  <si>
    <t>894201151R</t>
  </si>
  <si>
    <t>Výtokový objekt betonový</t>
  </si>
  <si>
    <t>-1419255973</t>
  </si>
  <si>
    <t>43</t>
  </si>
  <si>
    <t>895931111R</t>
  </si>
  <si>
    <t>Vpusti kanalizačních horské z prefabrikovaných dílců,vč.mříže - mont.+dodávk.</t>
  </si>
  <si>
    <t>kus</t>
  </si>
  <si>
    <t>-304747010</t>
  </si>
  <si>
    <t>Ostatní konstrukce a práce-bourání</t>
  </si>
  <si>
    <t>44</t>
  </si>
  <si>
    <t>911231111</t>
  </si>
  <si>
    <t>Osazení a montáž ocelového zábradlí se sloup ocelovými dvě madla</t>
  </si>
  <si>
    <t>-1955876777</t>
  </si>
  <si>
    <t>DO-5-02247, DO-5-02248a</t>
  </si>
  <si>
    <t>70,0</t>
  </si>
  <si>
    <t>45</t>
  </si>
  <si>
    <t>553915340</t>
  </si>
  <si>
    <t>zábradelní systém pozinkovaný s výplní ze svislých ocelových tyčí ZSNH4/H2 - sestava 4 m</t>
  </si>
  <si>
    <t>-1236908881</t>
  </si>
  <si>
    <t>díly (sestavy) k částem a prefabrikátům kovovým zábradla silniční  ocelová pozinkovaná - sestavy s výplní ze svislých ocelových tyčí ZSNH4/H2 - sestava 4 m</t>
  </si>
  <si>
    <t>46</t>
  </si>
  <si>
    <t>911331111</t>
  </si>
  <si>
    <t>Svodidlo ocelové jednostranné zádržnosti N2 typ JSNH4/N2 se zaberaněním sloupků do 2 m</t>
  </si>
  <si>
    <t>-636203372</t>
  </si>
  <si>
    <t>Silniční svodidlo ocelové s osazením sloupků zaberaněním úroveň zádržnosti N2 vzdálenosti sloupků do 2 m JSNH4/N2 jednostranné</t>
  </si>
  <si>
    <t>118,0</t>
  </si>
  <si>
    <t>47</t>
  </si>
  <si>
    <t>911331123</t>
  </si>
  <si>
    <t>Svodidlo ocelové jednostranné zádržnosti N2 typ JSNH4/N2 se zaberaněním sloupků do 4 m</t>
  </si>
  <si>
    <t>-997349465</t>
  </si>
  <si>
    <t>Silniční svodidlo ocelové s osazením sloupků zaberaněním úroveň zádržnosti N2 vzdálenosti sloupků přes 2 do 4 m JSNH4/N2 jednostranné</t>
  </si>
  <si>
    <t>786,0</t>
  </si>
  <si>
    <t>48</t>
  </si>
  <si>
    <t>911331412</t>
  </si>
  <si>
    <t>Náběh ocelového svodidla jednostranný délky do 12 m se zaberaněním sloupků do 2 m</t>
  </si>
  <si>
    <t>28814579</t>
  </si>
  <si>
    <t>Silniční svodidlo ocelové s osazením sloupků zaberaněním náběh jednostranný, délky přes 4 do 12 m</t>
  </si>
  <si>
    <t>80,0</t>
  </si>
  <si>
    <t>49</t>
  </si>
  <si>
    <t>912211111</t>
  </si>
  <si>
    <t>Montáž směrového sloupku silničního plastového prosté uložení bez betonového základu</t>
  </si>
  <si>
    <t>1066630022</t>
  </si>
  <si>
    <t>Montáž směrového sloupku plastového s odrazkou prostým uložením bez betonového základu silničního</t>
  </si>
  <si>
    <t>DO-5-02267</t>
  </si>
  <si>
    <t>138</t>
  </si>
  <si>
    <t>50</t>
  </si>
  <si>
    <t>562889500</t>
  </si>
  <si>
    <t>sloupek silniční s retroreflexní fólií směrový 1200 mm</t>
  </si>
  <si>
    <t>-1910062985</t>
  </si>
  <si>
    <t>součásti tvářené z plastů pro výrobní spotřebu ostatní sloupky silniční s retroreflexní fólií směrový silniční "M" 1200 mm</t>
  </si>
  <si>
    <t>51</t>
  </si>
  <si>
    <t>914111111</t>
  </si>
  <si>
    <t>Montáž svislé dopravní značky do velikosti 1 m2 objímkami na sloupek nebo konzolu</t>
  </si>
  <si>
    <t>130908945</t>
  </si>
  <si>
    <t>Montáž svislé dopravní značky základní velikosti do 1 m2 objímkami na sloupky nebo konzoly</t>
  </si>
  <si>
    <t>52</t>
  </si>
  <si>
    <t>404440140</t>
  </si>
  <si>
    <t>značka dopravní svislá reflexní výstražná AL 3M A1 - A30, P1,P4 900 mm</t>
  </si>
  <si>
    <t>-1332880207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</si>
  <si>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</si>
  <si>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53</t>
  </si>
  <si>
    <t>914511111</t>
  </si>
  <si>
    <t>Montáž sloupku dopravních značek délky do 3,5 m s betonovým základem</t>
  </si>
  <si>
    <t>-1954927143</t>
  </si>
  <si>
    <t>Montáž sloupku dopravních značek délky do 3,5 m do betonového základu</t>
  </si>
  <si>
    <t>54</t>
  </si>
  <si>
    <t>404452300</t>
  </si>
  <si>
    <t>sloupek Zn 70 - 350</t>
  </si>
  <si>
    <t>-976516507</t>
  </si>
  <si>
    <t>výrobky a tabule orientační pro návěstí a zabezpečovací zařízení silniční značky dopravní svislé sloupky Zn 70 - 350</t>
  </si>
  <si>
    <t>55</t>
  </si>
  <si>
    <t>915231111</t>
  </si>
  <si>
    <t>Vodorovné dopravní značení bílým plastem přechody pro chodce, šipky, symboly</t>
  </si>
  <si>
    <t>-1705778794</t>
  </si>
  <si>
    <t>Vodorovné dopravní značení stříkaným plastem přechody pro chodce, šipky, symboly nápisy bílé základní</t>
  </si>
  <si>
    <t>1583,0</t>
  </si>
  <si>
    <t>56</t>
  </si>
  <si>
    <t>915621111</t>
  </si>
  <si>
    <t>Předznačení vodorovného plošného značení</t>
  </si>
  <si>
    <t>1784249065</t>
  </si>
  <si>
    <t>Předznačení pro vodorovné značení stříkané barvou nebo prováděné z nátěrových hmot plošné šipky, symboly, nápisy</t>
  </si>
  <si>
    <t>57</t>
  </si>
  <si>
    <t>919411141</t>
  </si>
  <si>
    <t>Čelo propustku z betonu prostého vodostavebného pro propustek z trub DN 600 až 800</t>
  </si>
  <si>
    <t>294721803</t>
  </si>
  <si>
    <t>Čelo propustku z betonu prostého vodostavebného, pro propustek z trub DN 600 až 800 mm</t>
  </si>
  <si>
    <t>DO-5-02264</t>
  </si>
  <si>
    <t>"st. 3,92km" 2</t>
  </si>
  <si>
    <t>58</t>
  </si>
  <si>
    <t>919411143R</t>
  </si>
  <si>
    <t>Čelo propustku z betonu prostého vodostavebného pro propustek z trub DN 1000</t>
  </si>
  <si>
    <t>-1294392591</t>
  </si>
  <si>
    <t>"st. 3,46 + 4,66km" 2</t>
  </si>
  <si>
    <t>59</t>
  </si>
  <si>
    <t>919413221</t>
  </si>
  <si>
    <t>Vtoková jímka z betonu prostého vodostavebného pro propustek z trub do DN 1500</t>
  </si>
  <si>
    <t>-191292120</t>
  </si>
  <si>
    <t>Vtoková jímka propustku z betonu prostého vodostavebného V 4 tř. B 20, propustku z trub DN 900 až 1500 mm</t>
  </si>
  <si>
    <t>60</t>
  </si>
  <si>
    <t>919521015</t>
  </si>
  <si>
    <t>Zřízení propustků z trub betonových DN 600</t>
  </si>
  <si>
    <t>-554736936</t>
  </si>
  <si>
    <t>Zřízení propustků a hospodářských přejezdů z trub betonových a železobetonových do DN 600</t>
  </si>
  <si>
    <t>DO-1-07700</t>
  </si>
  <si>
    <t>" STAN. 2,405  + 3,934 + 4,600" 10,0+15,0+12,0</t>
  </si>
  <si>
    <t>61</t>
  </si>
  <si>
    <t>592224100</t>
  </si>
  <si>
    <t>trouba hrdlová přímá železobetonová s integrovaným těsněním TZH-Q 600/2500 60 x 250 x 10 cm</t>
  </si>
  <si>
    <t>766023704</t>
  </si>
  <si>
    <t>trouby pro splaškové odpadní vody železobetonové trouby hrdlové přímé s integrovaným těsněním TZH-Q  600/2500  integro  60 x 250 x 10</t>
  </si>
  <si>
    <t>37,0/2,5</t>
  </si>
  <si>
    <t>62</t>
  </si>
  <si>
    <t>919521160</t>
  </si>
  <si>
    <t>Zřízení silničního propustku z trub betonových nebo ŽB DN 800</t>
  </si>
  <si>
    <t>-350865120</t>
  </si>
  <si>
    <t>Zřízení silničního propustku z trub betonových nebo železobetonových DN 800 mm</t>
  </si>
  <si>
    <t>12,3</t>
  </si>
  <si>
    <t>63</t>
  </si>
  <si>
    <t>592224120</t>
  </si>
  <si>
    <t>trouba hrdlová přímá železobet. s integrovaným těsněním DEHA TZH-Q 800/2500 80 x 250 x 11,5 cm</t>
  </si>
  <si>
    <t>815048241</t>
  </si>
  <si>
    <t>trouby pro splaškové odpadní vody železobetonové trouby hrdlové přímé s integrovaným těsněním TZH-Q  800/2500  integro DEHA 80 x 250 x 11,5</t>
  </si>
  <si>
    <t>12,3/2,5</t>
  </si>
  <si>
    <t>64</t>
  </si>
  <si>
    <t>919521180</t>
  </si>
  <si>
    <t>Zřízení silničního propustku z trub betonových nebo ŽB DN 1000</t>
  </si>
  <si>
    <t>-978438731</t>
  </si>
  <si>
    <t>Zřízení silničního propustku z trub betonových nebo železobetonových DN 1000 mm</t>
  </si>
  <si>
    <t>25,0*2</t>
  </si>
  <si>
    <t>65</t>
  </si>
  <si>
    <t>592224140</t>
  </si>
  <si>
    <t>trouba hrdlová přímá železobet. s integrovaným těsněním DEHA TZH-Q 1000/2500 100 x 250 x 13 cm</t>
  </si>
  <si>
    <t>1482279648</t>
  </si>
  <si>
    <t>trouby pro splaškové odpadní vody železobetonové trouby hrdlové přímé s integrovaným těsněním TZH-Q 1000/2500 integro DEHA 100x250x13</t>
  </si>
  <si>
    <t>50,0/2,5</t>
  </si>
  <si>
    <t>66</t>
  </si>
  <si>
    <t>919726202</t>
  </si>
  <si>
    <t>Geotextilie pro vyztužení, separaci a filtraci tkaná z PP podélná pevnost v tahu do 50 kN/m</t>
  </si>
  <si>
    <t>1199546057</t>
  </si>
  <si>
    <t>Geotextilie tkaná pro vyztužení, separaci nebo filtraci z polypropylenu, podélná pevnost v tahu přes 15 do 50 kN/m</t>
  </si>
  <si>
    <t>5523,0</t>
  </si>
  <si>
    <t>67</t>
  </si>
  <si>
    <t>919735113</t>
  </si>
  <si>
    <t>Řezání stávajícího živičného krytu hl do 150 mm</t>
  </si>
  <si>
    <t>965729165</t>
  </si>
  <si>
    <t>Řezání stávajícího živičného krytu nebo podkladu hloubky přes 100 do 150 mm</t>
  </si>
  <si>
    <t>15,0</t>
  </si>
  <si>
    <t>68</t>
  </si>
  <si>
    <t>935111112</t>
  </si>
  <si>
    <t>Osazení příkopového žlabu do štěrkopísku tl 100 mm z betonových desek</t>
  </si>
  <si>
    <t>1946319857</t>
  </si>
  <si>
    <t>Osazení betonového příkopového žlabu s vyplněním a zatřením spár cementovou maltou s ložem tl. 100 mm z kameniva těženého nebo štěrkopísku z betonových desek jakékoliv velikosti</t>
  </si>
  <si>
    <t>0,25*4*1578,0</t>
  </si>
  <si>
    <t>69</t>
  </si>
  <si>
    <t>592276300</t>
  </si>
  <si>
    <t>deska betonová meliorační TBM-Q 500/500 50x50x10 cm</t>
  </si>
  <si>
    <t>1369889025</t>
  </si>
  <si>
    <t>tvárnice meliorační a příkopové betonové a železobetonové desky meliorační TBM-Q 500/500   50 x 50 x 10</t>
  </si>
  <si>
    <t>6312*1,01 'Přepočtené koeficientem množství</t>
  </si>
  <si>
    <t>70</t>
  </si>
  <si>
    <t>935111211</t>
  </si>
  <si>
    <t>Osazení příkopového žlabu do štěrkopísku tl 100 mm z betonových tvárnic š 800 mm</t>
  </si>
  <si>
    <t>1815526947</t>
  </si>
  <si>
    <t>Osazení betonového příkopového žlabu s vyplněním a zatřením spár cementovou maltou s ložem tl. 100 mm z kameniva těženého nebo štěrkopísku z betonových příkopových tvárnic šířky přes 500 do 800 mm</t>
  </si>
  <si>
    <t>1578,0</t>
  </si>
  <si>
    <t>71</t>
  </si>
  <si>
    <t>592277280</t>
  </si>
  <si>
    <t>žlab betonový odvodňovací TBZ 50/65/16 51 x 65 x 15,7 cm</t>
  </si>
  <si>
    <t>1798015804</t>
  </si>
  <si>
    <t>tvárnice meliorační a příkopové betonové a železobetonové žlaby odvodňovací TBZ  50/65/16     51 x 65 x 15,7</t>
  </si>
  <si>
    <t>1578,0/0,51</t>
  </si>
  <si>
    <t>3094,11764705882*1,01 'Přepočtené koeficientem množství</t>
  </si>
  <si>
    <t>72</t>
  </si>
  <si>
    <t>979099141</t>
  </si>
  <si>
    <t xml:space="preserve">Poplatek za skládku </t>
  </si>
  <si>
    <t>-1035870025</t>
  </si>
  <si>
    <t>Poplatek za skládku asfaltových povrchů bez příměsi</t>
  </si>
  <si>
    <t>73</t>
  </si>
  <si>
    <t>997221551</t>
  </si>
  <si>
    <t>Vodorovná doprava suti ze sypkých materiálů do 1 km</t>
  </si>
  <si>
    <t>1187601252</t>
  </si>
  <si>
    <t>Vodorovná doprava suti bez naložení, ale se složením a s hrubým urovnáním ze sypkých materiálů, na vzdálenost do 1 km</t>
  </si>
  <si>
    <t>74</t>
  </si>
  <si>
    <t>997221559</t>
  </si>
  <si>
    <t>Příplatek ZKD 1 km u vodorovné dopravy suti ze sypkých materiálů</t>
  </si>
  <si>
    <t>-72650702</t>
  </si>
  <si>
    <t>Vodorovná doprava suti bez naložení, ale se složením a s hrubým urovnáním Příplatek k ceně za každý další i započatý 1 km přes 1 km</t>
  </si>
  <si>
    <t>579,2*4 'Přepočtené koeficientem množství</t>
  </si>
  <si>
    <t>99</t>
  </si>
  <si>
    <t>Přesun hmot</t>
  </si>
  <si>
    <t>75</t>
  </si>
  <si>
    <t>998225111</t>
  </si>
  <si>
    <t>Přesun hmot pro pozemní komunikace s krytem z kamene, monolitickým betonovým nebo živičným</t>
  </si>
  <si>
    <t>320210660</t>
  </si>
  <si>
    <t>Přesun hmot pro komunikace s krytem z kameniva, monolitickým betonovým nebo živičným dopravní vzdálenost do 200 m jakékoliv délky objektu</t>
  </si>
  <si>
    <t>SO 106a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</si>
  <si>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</si>
  <si>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</si>
  <si>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</si>
  <si>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</si>
  <si>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</si>
  <si>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</si>
  <si>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</si>
  <si>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</si>
  <si>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</si>
  <si>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RDS, dopracování detailů</t>
  </si>
  <si>
    <t>1024</t>
  </si>
  <si>
    <t>1723452700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</si>
  <si>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</si>
  <si>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</si>
  <si>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</si>
  <si>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</si>
  <si>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kpl</t>
  </si>
  <si>
    <t>1932057671</t>
  </si>
  <si>
    <t>Základní rozdělení průvodních činností a nákladů zařízení staveniště</t>
  </si>
  <si>
    <t>VRN4</t>
  </si>
  <si>
    <t>Inženýrská činnost</t>
  </si>
  <si>
    <t>041002000</t>
  </si>
  <si>
    <t>Geotechnický dozor stavby</t>
  </si>
  <si>
    <t>1203838110</t>
  </si>
  <si>
    <t>Hlavní tituly průvodních činností a nákladů inženýrská činnost dozory</t>
  </si>
  <si>
    <t>043002000</t>
  </si>
  <si>
    <t>Zkoušky a ostatní měření</t>
  </si>
  <si>
    <t>1638347212</t>
  </si>
  <si>
    <t>Hlavní tituly průvodních činností a nákladů inženýrská činnost zkoušky a ostatní měření</t>
  </si>
  <si>
    <t>"zkoušky únosnosti zemin" 701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</si>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</sst>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51" fillId="17" borderId="0" xfId="36" applyFill="1" applyAlignment="1">
      <alignment horizontal="left" vertical="top"/>
    </xf>
    <xf numFmtId="0" fontId="5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/>
    </xf>
    <xf numFmtId="0" fontId="0" fillId="17" borderId="0" xfId="0" applyFont="1" applyFill="1" applyAlignment="1" applyProtection="1">
      <alignment horizontal="left" vertical="top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51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68" fontId="33" fillId="0" borderId="36" xfId="0" applyNumberFormat="1" applyFont="1" applyBorder="1" applyAlignment="1" applyProtection="1">
      <alignment horizontal="right" vertical="center"/>
      <protection/>
    </xf>
    <xf numFmtId="164" fontId="33" fillId="0" borderId="36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18" borderId="36" xfId="0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3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31" fillId="0" borderId="31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9EBF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98D7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1E0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EBFB.tmp" descr="D:\KROSplusData\System\Temp\rad9EBF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8D78.tmp" descr="D:\KROSplusData\System\Temp\rad98D7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1E06.tmp" descr="D:\KROSplusData\System\Temp\radB1E0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624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625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15" t="s">
        <v>6</v>
      </c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93" t="s">
        <v>15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Q5" s="12"/>
      <c r="BE5" s="89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94" t="s">
        <v>18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Q6" s="12"/>
      <c r="BE6" s="90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90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90"/>
      <c r="BS8" s="6" t="s">
        <v>27</v>
      </c>
    </row>
    <row r="9" spans="2:71" s="2" customFormat="1" ht="15" customHeight="1">
      <c r="B9" s="10"/>
      <c r="AQ9" s="12"/>
      <c r="BE9" s="90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90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90"/>
      <c r="BS11" s="6" t="s">
        <v>19</v>
      </c>
    </row>
    <row r="12" spans="2:71" s="2" customFormat="1" ht="7.5" customHeight="1">
      <c r="B12" s="10"/>
      <c r="AQ12" s="12"/>
      <c r="BE12" s="90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90"/>
      <c r="BS13" s="6" t="s">
        <v>19</v>
      </c>
    </row>
    <row r="14" spans="2:71" s="2" customFormat="1" ht="15.75" customHeight="1">
      <c r="B14" s="10"/>
      <c r="E14" s="95" t="s">
        <v>33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8" t="s">
        <v>31</v>
      </c>
      <c r="AN14" s="20" t="s">
        <v>33</v>
      </c>
      <c r="AQ14" s="12"/>
      <c r="BE14" s="90"/>
      <c r="BS14" s="6" t="s">
        <v>7</v>
      </c>
    </row>
    <row r="15" spans="2:71" s="2" customFormat="1" ht="7.5" customHeight="1">
      <c r="B15" s="10"/>
      <c r="AQ15" s="12"/>
      <c r="BE15" s="90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90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9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90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9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30" customHeight="1">
      <c r="B20" s="10"/>
      <c r="E20" s="96" t="s">
        <v>39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Q20" s="12"/>
      <c r="BE20" s="90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90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90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97">
        <f>ROUND($AG$51,2)</f>
        <v>0</v>
      </c>
      <c r="AL23" s="98"/>
      <c r="AM23" s="98"/>
      <c r="AN23" s="98"/>
      <c r="AO23" s="98"/>
      <c r="AQ23" s="25"/>
      <c r="BE23" s="91"/>
    </row>
    <row r="24" spans="2:57" s="6" customFormat="1" ht="7.5" customHeight="1">
      <c r="B24" s="22"/>
      <c r="AQ24" s="25"/>
      <c r="BE24" s="91"/>
    </row>
    <row r="25" spans="2:57" s="6" customFormat="1" ht="14.25" customHeight="1">
      <c r="B25" s="22"/>
      <c r="L25" s="99" t="s">
        <v>41</v>
      </c>
      <c r="M25" s="91"/>
      <c r="N25" s="91"/>
      <c r="O25" s="91"/>
      <c r="W25" s="99" t="s">
        <v>42</v>
      </c>
      <c r="X25" s="91"/>
      <c r="Y25" s="91"/>
      <c r="Z25" s="91"/>
      <c r="AA25" s="91"/>
      <c r="AB25" s="91"/>
      <c r="AC25" s="91"/>
      <c r="AD25" s="91"/>
      <c r="AE25" s="91"/>
      <c r="AK25" s="99" t="s">
        <v>43</v>
      </c>
      <c r="AL25" s="91"/>
      <c r="AM25" s="91"/>
      <c r="AN25" s="91"/>
      <c r="AO25" s="91"/>
      <c r="AQ25" s="25"/>
      <c r="BE25" s="91"/>
    </row>
    <row r="26" spans="2:57" s="6" customFormat="1" ht="15" customHeight="1">
      <c r="B26" s="26"/>
      <c r="D26" s="27" t="s">
        <v>44</v>
      </c>
      <c r="F26" s="27" t="s">
        <v>45</v>
      </c>
      <c r="L26" s="100">
        <v>0.21</v>
      </c>
      <c r="M26" s="92"/>
      <c r="N26" s="92"/>
      <c r="O26" s="92"/>
      <c r="W26" s="101">
        <f>ROUND($AZ$51,2)</f>
        <v>0</v>
      </c>
      <c r="X26" s="92"/>
      <c r="Y26" s="92"/>
      <c r="Z26" s="92"/>
      <c r="AA26" s="92"/>
      <c r="AB26" s="92"/>
      <c r="AC26" s="92"/>
      <c r="AD26" s="92"/>
      <c r="AE26" s="92"/>
      <c r="AK26" s="101">
        <f>ROUND($AV$51,2)</f>
        <v>0</v>
      </c>
      <c r="AL26" s="92"/>
      <c r="AM26" s="92"/>
      <c r="AN26" s="92"/>
      <c r="AO26" s="92"/>
      <c r="AQ26" s="28"/>
      <c r="BE26" s="92"/>
    </row>
    <row r="27" spans="2:57" s="6" customFormat="1" ht="15" customHeight="1">
      <c r="B27" s="26"/>
      <c r="F27" s="27" t="s">
        <v>46</v>
      </c>
      <c r="L27" s="100">
        <v>0.15</v>
      </c>
      <c r="M27" s="92"/>
      <c r="N27" s="92"/>
      <c r="O27" s="92"/>
      <c r="W27" s="101">
        <f>ROUND($BA$51,2)</f>
        <v>0</v>
      </c>
      <c r="X27" s="92"/>
      <c r="Y27" s="92"/>
      <c r="Z27" s="92"/>
      <c r="AA27" s="92"/>
      <c r="AB27" s="92"/>
      <c r="AC27" s="92"/>
      <c r="AD27" s="92"/>
      <c r="AE27" s="92"/>
      <c r="AK27" s="101">
        <f>ROUND($AW$51,2)</f>
        <v>0</v>
      </c>
      <c r="AL27" s="92"/>
      <c r="AM27" s="92"/>
      <c r="AN27" s="92"/>
      <c r="AO27" s="92"/>
      <c r="AQ27" s="28"/>
      <c r="BE27" s="92"/>
    </row>
    <row r="28" spans="2:57" s="6" customFormat="1" ht="15" customHeight="1" hidden="1">
      <c r="B28" s="26"/>
      <c r="F28" s="27" t="s">
        <v>47</v>
      </c>
      <c r="L28" s="100">
        <v>0.21</v>
      </c>
      <c r="M28" s="92"/>
      <c r="N28" s="92"/>
      <c r="O28" s="92"/>
      <c r="W28" s="101">
        <f>ROUND($BB$51,2)</f>
        <v>0</v>
      </c>
      <c r="X28" s="92"/>
      <c r="Y28" s="92"/>
      <c r="Z28" s="92"/>
      <c r="AA28" s="92"/>
      <c r="AB28" s="92"/>
      <c r="AC28" s="92"/>
      <c r="AD28" s="92"/>
      <c r="AE28" s="92"/>
      <c r="AK28" s="101">
        <v>0</v>
      </c>
      <c r="AL28" s="92"/>
      <c r="AM28" s="92"/>
      <c r="AN28" s="92"/>
      <c r="AO28" s="92"/>
      <c r="AQ28" s="28"/>
      <c r="BE28" s="92"/>
    </row>
    <row r="29" spans="2:57" s="6" customFormat="1" ht="15" customHeight="1" hidden="1">
      <c r="B29" s="26"/>
      <c r="F29" s="27" t="s">
        <v>48</v>
      </c>
      <c r="L29" s="100">
        <v>0.15</v>
      </c>
      <c r="M29" s="92"/>
      <c r="N29" s="92"/>
      <c r="O29" s="92"/>
      <c r="W29" s="101">
        <f>ROUND($BC$51,2)</f>
        <v>0</v>
      </c>
      <c r="X29" s="92"/>
      <c r="Y29" s="92"/>
      <c r="Z29" s="92"/>
      <c r="AA29" s="92"/>
      <c r="AB29" s="92"/>
      <c r="AC29" s="92"/>
      <c r="AD29" s="92"/>
      <c r="AE29" s="92"/>
      <c r="AK29" s="101">
        <v>0</v>
      </c>
      <c r="AL29" s="92"/>
      <c r="AM29" s="92"/>
      <c r="AN29" s="92"/>
      <c r="AO29" s="92"/>
      <c r="AQ29" s="28"/>
      <c r="BE29" s="92"/>
    </row>
    <row r="30" spans="2:57" s="6" customFormat="1" ht="15" customHeight="1" hidden="1">
      <c r="B30" s="26"/>
      <c r="F30" s="27" t="s">
        <v>49</v>
      </c>
      <c r="L30" s="100">
        <v>0</v>
      </c>
      <c r="M30" s="92"/>
      <c r="N30" s="92"/>
      <c r="O30" s="92"/>
      <c r="W30" s="101">
        <f>ROUND($BD$51,2)</f>
        <v>0</v>
      </c>
      <c r="X30" s="92"/>
      <c r="Y30" s="92"/>
      <c r="Z30" s="92"/>
      <c r="AA30" s="92"/>
      <c r="AB30" s="92"/>
      <c r="AC30" s="92"/>
      <c r="AD30" s="92"/>
      <c r="AE30" s="92"/>
      <c r="AK30" s="101">
        <v>0</v>
      </c>
      <c r="AL30" s="92"/>
      <c r="AM30" s="92"/>
      <c r="AN30" s="92"/>
      <c r="AO30" s="92"/>
      <c r="AQ30" s="28"/>
      <c r="BE30" s="92"/>
    </row>
    <row r="31" spans="2:57" s="6" customFormat="1" ht="7.5" customHeight="1">
      <c r="B31" s="22"/>
      <c r="AQ31" s="25"/>
      <c r="BE31" s="91"/>
    </row>
    <row r="32" spans="2:57" s="6" customFormat="1" ht="27" customHeight="1">
      <c r="B32" s="22"/>
      <c r="C32" s="29"/>
      <c r="D32" s="30" t="s">
        <v>50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51</v>
      </c>
      <c r="U32" s="31"/>
      <c r="V32" s="31"/>
      <c r="W32" s="31"/>
      <c r="X32" s="102" t="s">
        <v>52</v>
      </c>
      <c r="Y32" s="103"/>
      <c r="Z32" s="103"/>
      <c r="AA32" s="103"/>
      <c r="AB32" s="103"/>
      <c r="AC32" s="31"/>
      <c r="AD32" s="31"/>
      <c r="AE32" s="31"/>
      <c r="AF32" s="31"/>
      <c r="AG32" s="31"/>
      <c r="AH32" s="31"/>
      <c r="AI32" s="31"/>
      <c r="AJ32" s="31"/>
      <c r="AK32" s="104">
        <f>ROUND(SUM($AK$23:$AK$30),2)</f>
        <v>0</v>
      </c>
      <c r="AL32" s="103"/>
      <c r="AM32" s="103"/>
      <c r="AN32" s="103"/>
      <c r="AO32" s="105"/>
      <c r="AP32" s="29"/>
      <c r="AQ32" s="33"/>
      <c r="BE32" s="91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53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06" t="str">
        <f>$K$6</f>
        <v>2720 Obnovení silnice III-2565 Most - Mariánské Radčice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107" t="str">
        <f>IF($AN$8="","",$AN$8)</f>
        <v>30.07.2014</v>
      </c>
      <c r="AN44" s="9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93" t="str">
        <f>IF($E$17="","",$E$17)</f>
        <v>Báňské projekty Teplice a.s.</v>
      </c>
      <c r="AN46" s="91"/>
      <c r="AO46" s="91"/>
      <c r="AP46" s="91"/>
      <c r="AR46" s="22"/>
      <c r="AS46" s="108" t="s">
        <v>54</v>
      </c>
      <c r="AT46" s="109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85"/>
      <c r="AT47" s="91"/>
      <c r="BD47" s="45"/>
    </row>
    <row r="48" spans="2:56" s="6" customFormat="1" ht="12" customHeight="1">
      <c r="B48" s="22"/>
      <c r="AR48" s="22"/>
      <c r="AS48" s="85"/>
      <c r="AT48" s="91"/>
      <c r="BD48" s="45"/>
    </row>
    <row r="49" spans="2:57" s="6" customFormat="1" ht="30" customHeight="1">
      <c r="B49" s="22"/>
      <c r="C49" s="119" t="s">
        <v>55</v>
      </c>
      <c r="D49" s="103"/>
      <c r="E49" s="103"/>
      <c r="F49" s="103"/>
      <c r="G49" s="103"/>
      <c r="H49" s="31"/>
      <c r="I49" s="86" t="s">
        <v>56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87" t="s">
        <v>57</v>
      </c>
      <c r="AH49" s="103"/>
      <c r="AI49" s="103"/>
      <c r="AJ49" s="103"/>
      <c r="AK49" s="103"/>
      <c r="AL49" s="103"/>
      <c r="AM49" s="103"/>
      <c r="AN49" s="86" t="s">
        <v>58</v>
      </c>
      <c r="AO49" s="103"/>
      <c r="AP49" s="103"/>
      <c r="AQ49" s="46" t="s">
        <v>59</v>
      </c>
      <c r="AR49" s="22"/>
      <c r="AS49" s="47" t="s">
        <v>60</v>
      </c>
      <c r="AT49" s="48" t="s">
        <v>61</v>
      </c>
      <c r="AU49" s="48" t="s">
        <v>62</v>
      </c>
      <c r="AV49" s="48" t="s">
        <v>63</v>
      </c>
      <c r="AW49" s="48" t="s">
        <v>64</v>
      </c>
      <c r="AX49" s="48" t="s">
        <v>65</v>
      </c>
      <c r="AY49" s="48" t="s">
        <v>66</v>
      </c>
      <c r="AZ49" s="48" t="s">
        <v>67</v>
      </c>
      <c r="BA49" s="48" t="s">
        <v>68</v>
      </c>
      <c r="BB49" s="48" t="s">
        <v>69</v>
      </c>
      <c r="BC49" s="48" t="s">
        <v>70</v>
      </c>
      <c r="BD49" s="49" t="s">
        <v>71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13">
        <f>ROUND($AG$52,2)</f>
        <v>0</v>
      </c>
      <c r="AH51" s="114"/>
      <c r="AI51" s="114"/>
      <c r="AJ51" s="114"/>
      <c r="AK51" s="114"/>
      <c r="AL51" s="114"/>
      <c r="AM51" s="114"/>
      <c r="AN51" s="113">
        <f>ROUND(SUM($AG$51,$AT$51),2)</f>
        <v>0</v>
      </c>
      <c r="AO51" s="114"/>
      <c r="AP51" s="114"/>
      <c r="AQ51" s="53"/>
      <c r="AR51" s="41"/>
      <c r="AS51" s="54">
        <f>ROUND($AS$52,2)</f>
        <v>0</v>
      </c>
      <c r="AT51" s="55">
        <f>ROUND(SUM($AV$51:$AW$51),2)</f>
        <v>0</v>
      </c>
      <c r="AU51" s="56">
        <f>ROUND($AU$52,5)</f>
        <v>0</v>
      </c>
      <c r="AV51" s="55">
        <f>ROUND($AZ$51*$L$26,2)</f>
        <v>0</v>
      </c>
      <c r="AW51" s="55">
        <f>ROUND($BA$51*$L$27,2)</f>
        <v>0</v>
      </c>
      <c r="AX51" s="55">
        <f>ROUND($BB$51*$L$26,2)</f>
        <v>0</v>
      </c>
      <c r="AY51" s="55">
        <f>ROUND($BC$51*$L$27,2)</f>
        <v>0</v>
      </c>
      <c r="AZ51" s="55">
        <f>ROUND($AZ$52,2)</f>
        <v>0</v>
      </c>
      <c r="BA51" s="55">
        <f>ROUND($BA$52,2)</f>
        <v>0</v>
      </c>
      <c r="BB51" s="55">
        <f>ROUND($BB$52,2)</f>
        <v>0</v>
      </c>
      <c r="BC51" s="55">
        <f>ROUND($BC$52,2)</f>
        <v>0</v>
      </c>
      <c r="BD51" s="57">
        <f>ROUND($BD$52,2)</f>
        <v>0</v>
      </c>
      <c r="BS51" s="40" t="s">
        <v>73</v>
      </c>
      <c r="BT51" s="40" t="s">
        <v>74</v>
      </c>
      <c r="BU51" s="58" t="s">
        <v>75</v>
      </c>
      <c r="BV51" s="40" t="s">
        <v>76</v>
      </c>
      <c r="BW51" s="40" t="s">
        <v>5</v>
      </c>
      <c r="BX51" s="40" t="s">
        <v>77</v>
      </c>
    </row>
    <row r="52" spans="2:91" s="59" customFormat="1" ht="28.5" customHeight="1">
      <c r="B52" s="60"/>
      <c r="C52" s="61"/>
      <c r="D52" s="111" t="s">
        <v>78</v>
      </c>
      <c r="E52" s="112"/>
      <c r="F52" s="112"/>
      <c r="G52" s="112"/>
      <c r="H52" s="112"/>
      <c r="I52" s="61"/>
      <c r="J52" s="111" t="s">
        <v>79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88">
        <f>ROUND(SUM($AG$53:$AG$54),2)</f>
        <v>0</v>
      </c>
      <c r="AH52" s="110"/>
      <c r="AI52" s="110"/>
      <c r="AJ52" s="110"/>
      <c r="AK52" s="110"/>
      <c r="AL52" s="110"/>
      <c r="AM52" s="110"/>
      <c r="AN52" s="88">
        <f>ROUND(SUM($AG$52,$AT$52),2)</f>
        <v>0</v>
      </c>
      <c r="AO52" s="110"/>
      <c r="AP52" s="110"/>
      <c r="AQ52" s="62" t="s">
        <v>80</v>
      </c>
      <c r="AR52" s="60"/>
      <c r="AS52" s="63">
        <f>ROUND(SUM($AS$53:$AS$54),2)</f>
        <v>0</v>
      </c>
      <c r="AT52" s="64">
        <f>ROUND(SUM($AV$52:$AW$52),2)</f>
        <v>0</v>
      </c>
      <c r="AU52" s="65">
        <f>ROUND(SUM($AU$53:$AU$54),5)</f>
        <v>0</v>
      </c>
      <c r="AV52" s="64">
        <f>ROUND($AZ$52*$L$26,2)</f>
        <v>0</v>
      </c>
      <c r="AW52" s="64">
        <f>ROUND($BA$52*$L$27,2)</f>
        <v>0</v>
      </c>
      <c r="AX52" s="64">
        <f>ROUND($BB$52*$L$26,2)</f>
        <v>0</v>
      </c>
      <c r="AY52" s="64">
        <f>ROUND($BC$52*$L$27,2)</f>
        <v>0</v>
      </c>
      <c r="AZ52" s="64">
        <f>ROUND(SUM($AZ$53:$AZ$54),2)</f>
        <v>0</v>
      </c>
      <c r="BA52" s="64">
        <f>ROUND(SUM($BA$53:$BA$54),2)</f>
        <v>0</v>
      </c>
      <c r="BB52" s="64">
        <f>ROUND(SUM($BB$53:$BB$54),2)</f>
        <v>0</v>
      </c>
      <c r="BC52" s="64">
        <f>ROUND(SUM($BC$53:$BC$54),2)</f>
        <v>0</v>
      </c>
      <c r="BD52" s="66">
        <f>ROUND(SUM($BD$53:$BD$54),2)</f>
        <v>0</v>
      </c>
      <c r="BS52" s="59" t="s">
        <v>73</v>
      </c>
      <c r="BT52" s="59" t="s">
        <v>22</v>
      </c>
      <c r="BU52" s="59" t="s">
        <v>75</v>
      </c>
      <c r="BV52" s="59" t="s">
        <v>76</v>
      </c>
      <c r="BW52" s="59" t="s">
        <v>81</v>
      </c>
      <c r="BX52" s="59" t="s">
        <v>5</v>
      </c>
      <c r="CL52" s="59" t="s">
        <v>82</v>
      </c>
      <c r="CM52" s="59" t="s">
        <v>83</v>
      </c>
    </row>
    <row r="53" spans="1:90" s="67" customFormat="1" ht="23.25" customHeight="1">
      <c r="A53" s="80" t="s">
        <v>626</v>
      </c>
      <c r="B53" s="68"/>
      <c r="C53" s="69"/>
      <c r="D53" s="69"/>
      <c r="E53" s="118" t="s">
        <v>78</v>
      </c>
      <c r="F53" s="117"/>
      <c r="G53" s="117"/>
      <c r="H53" s="117"/>
      <c r="I53" s="117"/>
      <c r="J53" s="69"/>
      <c r="K53" s="118" t="s">
        <v>84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6">
        <f>'SO 106 - Nová silniční ko...'!$J$29</f>
        <v>0</v>
      </c>
      <c r="AH53" s="117"/>
      <c r="AI53" s="117"/>
      <c r="AJ53" s="117"/>
      <c r="AK53" s="117"/>
      <c r="AL53" s="117"/>
      <c r="AM53" s="117"/>
      <c r="AN53" s="116">
        <f>ROUND(SUM($AG$53,$AT$53),2)</f>
        <v>0</v>
      </c>
      <c r="AO53" s="117"/>
      <c r="AP53" s="117"/>
      <c r="AQ53" s="70" t="s">
        <v>85</v>
      </c>
      <c r="AR53" s="68"/>
      <c r="AS53" s="71">
        <v>0</v>
      </c>
      <c r="AT53" s="72">
        <f>ROUND(SUM($AV$53:$AW$53),2)</f>
        <v>0</v>
      </c>
      <c r="AU53" s="73">
        <f>'SO 106 - Nová silniční ko...'!$P$90</f>
        <v>0</v>
      </c>
      <c r="AV53" s="72">
        <f>'SO 106 - Nová silniční ko...'!$J$32</f>
        <v>0</v>
      </c>
      <c r="AW53" s="72">
        <f>'SO 106 - Nová silniční ko...'!$J$33</f>
        <v>0</v>
      </c>
      <c r="AX53" s="72">
        <f>'SO 106 - Nová silniční ko...'!$J$34</f>
        <v>0</v>
      </c>
      <c r="AY53" s="72">
        <f>'SO 106 - Nová silniční ko...'!$J$35</f>
        <v>0</v>
      </c>
      <c r="AZ53" s="72">
        <f>'SO 106 - Nová silniční ko...'!$F$32</f>
        <v>0</v>
      </c>
      <c r="BA53" s="72">
        <f>'SO 106 - Nová silniční ko...'!$F$33</f>
        <v>0</v>
      </c>
      <c r="BB53" s="72">
        <f>'SO 106 - Nová silniční ko...'!$F$34</f>
        <v>0</v>
      </c>
      <c r="BC53" s="72">
        <f>'SO 106 - Nová silniční ko...'!$F$35</f>
        <v>0</v>
      </c>
      <c r="BD53" s="74">
        <f>'SO 106 - Nová silniční ko...'!$F$36</f>
        <v>0</v>
      </c>
      <c r="BT53" s="67" t="s">
        <v>83</v>
      </c>
      <c r="BV53" s="67" t="s">
        <v>76</v>
      </c>
      <c r="BW53" s="67" t="s">
        <v>86</v>
      </c>
      <c r="BX53" s="67" t="s">
        <v>81</v>
      </c>
      <c r="CL53" s="67" t="s">
        <v>82</v>
      </c>
    </row>
    <row r="54" spans="1:90" s="67" customFormat="1" ht="23.25" customHeight="1">
      <c r="A54" s="80" t="s">
        <v>626</v>
      </c>
      <c r="B54" s="68"/>
      <c r="C54" s="69"/>
      <c r="D54" s="69"/>
      <c r="E54" s="118" t="s">
        <v>87</v>
      </c>
      <c r="F54" s="117"/>
      <c r="G54" s="117"/>
      <c r="H54" s="117"/>
      <c r="I54" s="117"/>
      <c r="J54" s="69"/>
      <c r="K54" s="118" t="s">
        <v>88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6">
        <f>'SO 106a - Vedlejší a osta...'!$J$29</f>
        <v>0</v>
      </c>
      <c r="AH54" s="117"/>
      <c r="AI54" s="117"/>
      <c r="AJ54" s="117"/>
      <c r="AK54" s="117"/>
      <c r="AL54" s="117"/>
      <c r="AM54" s="117"/>
      <c r="AN54" s="116">
        <f>ROUND(SUM($AG$54,$AT$54),2)</f>
        <v>0</v>
      </c>
      <c r="AO54" s="117"/>
      <c r="AP54" s="117"/>
      <c r="AQ54" s="70" t="s">
        <v>85</v>
      </c>
      <c r="AR54" s="68"/>
      <c r="AS54" s="75">
        <v>0</v>
      </c>
      <c r="AT54" s="76">
        <f>ROUND(SUM($AV$54:$AW$54),2)</f>
        <v>0</v>
      </c>
      <c r="AU54" s="77">
        <f>'SO 106a - Vedlejší a osta...'!$P$86</f>
        <v>0</v>
      </c>
      <c r="AV54" s="76">
        <f>'SO 106a - Vedlejší a osta...'!$J$32</f>
        <v>0</v>
      </c>
      <c r="AW54" s="76">
        <f>'SO 106a - Vedlejší a osta...'!$J$33</f>
        <v>0</v>
      </c>
      <c r="AX54" s="76">
        <f>'SO 106a - Vedlejší a osta...'!$J$34</f>
        <v>0</v>
      </c>
      <c r="AY54" s="76">
        <f>'SO 106a - Vedlejší a osta...'!$J$35</f>
        <v>0</v>
      </c>
      <c r="AZ54" s="76">
        <f>'SO 106a - Vedlejší a osta...'!$F$32</f>
        <v>0</v>
      </c>
      <c r="BA54" s="76">
        <f>'SO 106a - Vedlejší a osta...'!$F$33</f>
        <v>0</v>
      </c>
      <c r="BB54" s="76">
        <f>'SO 106a - Vedlejší a osta...'!$F$34</f>
        <v>0</v>
      </c>
      <c r="BC54" s="76">
        <f>'SO 106a - Vedlejší a osta...'!$F$35</f>
        <v>0</v>
      </c>
      <c r="BD54" s="78">
        <f>'SO 106a - Vedlejší a osta...'!$F$36</f>
        <v>0</v>
      </c>
      <c r="BT54" s="67" t="s">
        <v>83</v>
      </c>
      <c r="BV54" s="67" t="s">
        <v>76</v>
      </c>
      <c r="BW54" s="67" t="s">
        <v>89</v>
      </c>
      <c r="BX54" s="67" t="s">
        <v>81</v>
      </c>
      <c r="CL54" s="67" t="s">
        <v>82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6 - Nová silniční ko...'!C2" tooltip="SO 106 - Nová silniční ko..." display="/"/>
    <hyperlink ref="A54" location="'SO 106a - Vedlejší a osta...'!C2" tooltip="SO 106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8"/>
  <sheetViews>
    <sheetView showGridLines="0" zoomScalePageLayoutView="0" workbookViewId="0" topLeftCell="A1">
      <pane ySplit="1" topLeftCell="BM356" activePane="bottomLeft" state="frozen"/>
      <selection pane="topLeft" activeCell="A1" sqref="A1"/>
      <selection pane="bottomLeft" activeCell="I93" sqref="I93:I366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627</v>
      </c>
      <c r="G1" s="121" t="s">
        <v>628</v>
      </c>
      <c r="H1" s="121"/>
      <c r="I1" s="82"/>
      <c r="J1" s="84" t="s">
        <v>629</v>
      </c>
      <c r="K1" s="83" t="s">
        <v>90</v>
      </c>
      <c r="L1" s="84" t="s">
        <v>630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86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83</v>
      </c>
    </row>
    <row r="4" spans="2:46" s="124" customFormat="1" ht="37.5" customHeight="1">
      <c r="B4" s="130"/>
      <c r="D4" s="131" t="s">
        <v>91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92</v>
      </c>
      <c r="K8" s="132"/>
    </row>
    <row r="9" spans="2:11" s="136" customFormat="1" ht="16.5" customHeight="1">
      <c r="B9" s="137"/>
      <c r="E9" s="135" t="s">
        <v>93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94</v>
      </c>
      <c r="K10" s="142"/>
    </row>
    <row r="11" spans="2:11" s="140" customFormat="1" ht="37.5" customHeight="1">
      <c r="B11" s="141"/>
      <c r="E11" s="143" t="s">
        <v>79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82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63.5" customHeight="1">
      <c r="B26" s="137"/>
      <c r="E26" s="147" t="s">
        <v>95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40</v>
      </c>
      <c r="J29" s="151">
        <f>ROUND($J$90,2)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42</v>
      </c>
      <c r="I31" s="152" t="s">
        <v>41</v>
      </c>
      <c r="J31" s="152" t="s">
        <v>43</v>
      </c>
      <c r="K31" s="142"/>
    </row>
    <row r="32" spans="2:11" s="140" customFormat="1" ht="15" customHeight="1">
      <c r="B32" s="141"/>
      <c r="D32" s="153" t="s">
        <v>44</v>
      </c>
      <c r="E32" s="153" t="s">
        <v>45</v>
      </c>
      <c r="F32" s="154">
        <f>ROUND(SUM($BE$90:$BE$367),2)</f>
        <v>0</v>
      </c>
      <c r="I32" s="155">
        <v>0.21</v>
      </c>
      <c r="J32" s="154">
        <f>ROUND(SUM($BE$90:$BE$367)*$I$32,2)</f>
        <v>0</v>
      </c>
      <c r="K32" s="142"/>
    </row>
    <row r="33" spans="2:11" s="140" customFormat="1" ht="15" customHeight="1">
      <c r="B33" s="141"/>
      <c r="E33" s="153" t="s">
        <v>46</v>
      </c>
      <c r="F33" s="154">
        <f>ROUND(SUM($BF$90:$BF$367),2)</f>
        <v>0</v>
      </c>
      <c r="I33" s="155">
        <v>0.15</v>
      </c>
      <c r="J33" s="154">
        <f>ROUND(SUM($BF$90:$BF$367)*$I$33,2)</f>
        <v>0</v>
      </c>
      <c r="K33" s="142"/>
    </row>
    <row r="34" spans="2:11" s="140" customFormat="1" ht="15" customHeight="1" hidden="1">
      <c r="B34" s="141"/>
      <c r="E34" s="153" t="s">
        <v>47</v>
      </c>
      <c r="F34" s="154">
        <f>ROUND(SUM($BG$90:$BG$367),2)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48</v>
      </c>
      <c r="F35" s="154">
        <f>ROUND(SUM($BH$90:$BH$367),2)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49</v>
      </c>
      <c r="F36" s="154">
        <f>ROUND(SUM($BI$90:$BI$367),2)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50</v>
      </c>
      <c r="E38" s="158"/>
      <c r="F38" s="158"/>
      <c r="G38" s="159" t="s">
        <v>51</v>
      </c>
      <c r="H38" s="160" t="s">
        <v>52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96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92</v>
      </c>
      <c r="K48" s="132"/>
    </row>
    <row r="49" spans="2:11" s="140" customFormat="1" ht="16.5" customHeight="1">
      <c r="B49" s="141"/>
      <c r="E49" s="135" t="s">
        <v>93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94</v>
      </c>
      <c r="K50" s="142"/>
    </row>
    <row r="51" spans="2:11" s="140" customFormat="1" ht="19.5" customHeight="1">
      <c r="B51" s="141"/>
      <c r="E51" s="143" t="str">
        <f>$E$11</f>
        <v>SO 106 - Nová silniční komunikace km 2,320 00 - 4,958 74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97</v>
      </c>
      <c r="D58" s="156"/>
      <c r="E58" s="156"/>
      <c r="F58" s="156"/>
      <c r="G58" s="156"/>
      <c r="H58" s="156"/>
      <c r="I58" s="156"/>
      <c r="J58" s="171" t="s">
        <v>98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99</v>
      </c>
      <c r="J60" s="151">
        <f>ROUND($J$90,2)</f>
        <v>0</v>
      </c>
      <c r="K60" s="142"/>
      <c r="AU60" s="140" t="s">
        <v>100</v>
      </c>
    </row>
    <row r="61" spans="2:11" s="174" customFormat="1" ht="25.5" customHeight="1">
      <c r="B61" s="175"/>
      <c r="D61" s="176" t="s">
        <v>101</v>
      </c>
      <c r="E61" s="176"/>
      <c r="F61" s="176"/>
      <c r="G61" s="176"/>
      <c r="H61" s="176"/>
      <c r="I61" s="176"/>
      <c r="J61" s="177">
        <f>ROUND($J$91,2)</f>
        <v>0</v>
      </c>
      <c r="K61" s="178"/>
    </row>
    <row r="62" spans="2:11" s="179" customFormat="1" ht="21" customHeight="1">
      <c r="B62" s="180"/>
      <c r="D62" s="181" t="s">
        <v>102</v>
      </c>
      <c r="E62" s="181"/>
      <c r="F62" s="181"/>
      <c r="G62" s="181"/>
      <c r="H62" s="181"/>
      <c r="I62" s="181"/>
      <c r="J62" s="182">
        <f>ROUND($J$92,2)</f>
        <v>0</v>
      </c>
      <c r="K62" s="183"/>
    </row>
    <row r="63" spans="2:11" s="179" customFormat="1" ht="21" customHeight="1">
      <c r="B63" s="180"/>
      <c r="D63" s="181" t="s">
        <v>103</v>
      </c>
      <c r="E63" s="181"/>
      <c r="F63" s="181"/>
      <c r="G63" s="181"/>
      <c r="H63" s="181"/>
      <c r="I63" s="181"/>
      <c r="J63" s="182">
        <f>ROUND($J$182,2)</f>
        <v>0</v>
      </c>
      <c r="K63" s="183"/>
    </row>
    <row r="64" spans="2:11" s="179" customFormat="1" ht="21" customHeight="1">
      <c r="B64" s="180"/>
      <c r="D64" s="181" t="s">
        <v>104</v>
      </c>
      <c r="E64" s="181"/>
      <c r="F64" s="181"/>
      <c r="G64" s="181"/>
      <c r="H64" s="181"/>
      <c r="I64" s="181"/>
      <c r="J64" s="182">
        <f>ROUND($J$187,2)</f>
        <v>0</v>
      </c>
      <c r="K64" s="183"/>
    </row>
    <row r="65" spans="2:11" s="179" customFormat="1" ht="21" customHeight="1">
      <c r="B65" s="180"/>
      <c r="D65" s="181" t="s">
        <v>105</v>
      </c>
      <c r="E65" s="181"/>
      <c r="F65" s="181"/>
      <c r="G65" s="181"/>
      <c r="H65" s="181"/>
      <c r="I65" s="181"/>
      <c r="J65" s="182">
        <f>ROUND($J$195,2)</f>
        <v>0</v>
      </c>
      <c r="K65" s="183"/>
    </row>
    <row r="66" spans="2:11" s="179" customFormat="1" ht="21" customHeight="1">
      <c r="B66" s="180"/>
      <c r="D66" s="181" t="s">
        <v>106</v>
      </c>
      <c r="E66" s="181"/>
      <c r="F66" s="181"/>
      <c r="G66" s="181"/>
      <c r="H66" s="181"/>
      <c r="I66" s="181"/>
      <c r="J66" s="182">
        <f>ROUND($J$252,2)</f>
        <v>0</v>
      </c>
      <c r="K66" s="183"/>
    </row>
    <row r="67" spans="2:11" s="179" customFormat="1" ht="21" customHeight="1">
      <c r="B67" s="180"/>
      <c r="D67" s="181" t="s">
        <v>107</v>
      </c>
      <c r="E67" s="181"/>
      <c r="F67" s="181"/>
      <c r="G67" s="181"/>
      <c r="H67" s="181"/>
      <c r="I67" s="181"/>
      <c r="J67" s="182">
        <f>ROUND($J$257,2)</f>
        <v>0</v>
      </c>
      <c r="K67" s="183"/>
    </row>
    <row r="68" spans="2:11" s="179" customFormat="1" ht="15.75" customHeight="1">
      <c r="B68" s="180"/>
      <c r="D68" s="181" t="s">
        <v>108</v>
      </c>
      <c r="E68" s="181"/>
      <c r="F68" s="181"/>
      <c r="G68" s="181"/>
      <c r="H68" s="181"/>
      <c r="I68" s="181"/>
      <c r="J68" s="182">
        <f>ROUND($J$365,2)</f>
        <v>0</v>
      </c>
      <c r="K68" s="183"/>
    </row>
    <row r="69" spans="2:11" s="140" customFormat="1" ht="22.5" customHeight="1">
      <c r="B69" s="141"/>
      <c r="K69" s="142"/>
    </row>
    <row r="70" spans="2:11" s="140" customFormat="1" ht="7.5" customHeight="1">
      <c r="B70" s="163"/>
      <c r="C70" s="164"/>
      <c r="D70" s="164"/>
      <c r="E70" s="164"/>
      <c r="F70" s="164"/>
      <c r="G70" s="164"/>
      <c r="H70" s="164"/>
      <c r="I70" s="164"/>
      <c r="J70" s="164"/>
      <c r="K70" s="165"/>
    </row>
    <row r="74" spans="2:12" s="140" customFormat="1" ht="7.5" customHeight="1">
      <c r="B74" s="167"/>
      <c r="C74" s="168"/>
      <c r="D74" s="168"/>
      <c r="E74" s="168"/>
      <c r="F74" s="168"/>
      <c r="G74" s="168"/>
      <c r="H74" s="168"/>
      <c r="I74" s="168"/>
      <c r="J74" s="168"/>
      <c r="K74" s="168"/>
      <c r="L74" s="141"/>
    </row>
    <row r="75" spans="2:12" s="140" customFormat="1" ht="37.5" customHeight="1">
      <c r="B75" s="141"/>
      <c r="C75" s="131" t="s">
        <v>109</v>
      </c>
      <c r="L75" s="141"/>
    </row>
    <row r="76" spans="2:12" s="140" customFormat="1" ht="7.5" customHeight="1">
      <c r="B76" s="141"/>
      <c r="L76" s="141"/>
    </row>
    <row r="77" spans="2:12" s="140" customFormat="1" ht="15" customHeight="1">
      <c r="B77" s="141"/>
      <c r="C77" s="134" t="s">
        <v>17</v>
      </c>
      <c r="L77" s="141"/>
    </row>
    <row r="78" spans="2:12" s="140" customFormat="1" ht="16.5" customHeight="1">
      <c r="B78" s="141"/>
      <c r="E78" s="135" t="str">
        <f>$E$7</f>
        <v>2720 Obnovení silnice III-2565 Most - Mariánské Radčice</v>
      </c>
      <c r="F78" s="144"/>
      <c r="G78" s="144"/>
      <c r="H78" s="144"/>
      <c r="L78" s="141"/>
    </row>
    <row r="79" spans="2:12" s="124" customFormat="1" ht="15.75" customHeight="1">
      <c r="B79" s="130"/>
      <c r="C79" s="134" t="s">
        <v>92</v>
      </c>
      <c r="L79" s="130"/>
    </row>
    <row r="80" spans="2:12" s="140" customFormat="1" ht="16.5" customHeight="1">
      <c r="B80" s="141"/>
      <c r="E80" s="135" t="s">
        <v>93</v>
      </c>
      <c r="F80" s="144"/>
      <c r="G80" s="144"/>
      <c r="H80" s="144"/>
      <c r="L80" s="141"/>
    </row>
    <row r="81" spans="2:12" s="140" customFormat="1" ht="15" customHeight="1">
      <c r="B81" s="141"/>
      <c r="C81" s="134" t="s">
        <v>94</v>
      </c>
      <c r="L81" s="141"/>
    </row>
    <row r="82" spans="2:12" s="140" customFormat="1" ht="19.5" customHeight="1">
      <c r="B82" s="141"/>
      <c r="E82" s="143" t="str">
        <f>$E$11</f>
        <v>SO 106 - Nová silniční komunikace km 2,320 00 - 4,958 74</v>
      </c>
      <c r="F82" s="144"/>
      <c r="G82" s="144"/>
      <c r="H82" s="144"/>
      <c r="L82" s="141"/>
    </row>
    <row r="83" spans="2:12" s="140" customFormat="1" ht="7.5" customHeight="1">
      <c r="B83" s="141"/>
      <c r="L83" s="141"/>
    </row>
    <row r="84" spans="2:12" s="140" customFormat="1" ht="18.75" customHeight="1">
      <c r="B84" s="141"/>
      <c r="C84" s="134" t="s">
        <v>23</v>
      </c>
      <c r="F84" s="145" t="str">
        <f>$F$14</f>
        <v> </v>
      </c>
      <c r="I84" s="134" t="s">
        <v>25</v>
      </c>
      <c r="J84" s="146" t="str">
        <f>IF($J$14="","",$J$14)</f>
        <v>30.07.2014</v>
      </c>
      <c r="L84" s="141"/>
    </row>
    <row r="85" spans="2:12" s="140" customFormat="1" ht="7.5" customHeight="1">
      <c r="B85" s="141"/>
      <c r="L85" s="141"/>
    </row>
    <row r="86" spans="2:12" s="140" customFormat="1" ht="15.75" customHeight="1">
      <c r="B86" s="141"/>
      <c r="C86" s="134" t="s">
        <v>28</v>
      </c>
      <c r="F86" s="145" t="str">
        <f>$E$17</f>
        <v>Statutární město Most</v>
      </c>
      <c r="I86" s="134" t="s">
        <v>35</v>
      </c>
      <c r="J86" s="145" t="str">
        <f>$E$23</f>
        <v>Báňské projekty Teplice a.s.</v>
      </c>
      <c r="L86" s="141"/>
    </row>
    <row r="87" spans="2:12" s="140" customFormat="1" ht="15" customHeight="1">
      <c r="B87" s="141"/>
      <c r="C87" s="134" t="s">
        <v>32</v>
      </c>
      <c r="F87" s="145">
        <f>IF($E$20="","",$E$20)</f>
      </c>
      <c r="L87" s="141"/>
    </row>
    <row r="88" spans="2:12" s="140" customFormat="1" ht="11.25" customHeight="1">
      <c r="B88" s="141"/>
      <c r="L88" s="141"/>
    </row>
    <row r="89" spans="2:20" s="184" customFormat="1" ht="30" customHeight="1">
      <c r="B89" s="185"/>
      <c r="C89" s="186" t="s">
        <v>110</v>
      </c>
      <c r="D89" s="187" t="s">
        <v>59</v>
      </c>
      <c r="E89" s="187" t="s">
        <v>55</v>
      </c>
      <c r="F89" s="187" t="s">
        <v>111</v>
      </c>
      <c r="G89" s="187" t="s">
        <v>112</v>
      </c>
      <c r="H89" s="187" t="s">
        <v>113</v>
      </c>
      <c r="I89" s="187" t="s">
        <v>114</v>
      </c>
      <c r="J89" s="187" t="s">
        <v>115</v>
      </c>
      <c r="K89" s="188" t="s">
        <v>116</v>
      </c>
      <c r="L89" s="185"/>
      <c r="M89" s="189" t="s">
        <v>117</v>
      </c>
      <c r="N89" s="190" t="s">
        <v>44</v>
      </c>
      <c r="O89" s="190" t="s">
        <v>118</v>
      </c>
      <c r="P89" s="190" t="s">
        <v>119</v>
      </c>
      <c r="Q89" s="190" t="s">
        <v>120</v>
      </c>
      <c r="R89" s="190" t="s">
        <v>121</v>
      </c>
      <c r="S89" s="190" t="s">
        <v>122</v>
      </c>
      <c r="T89" s="191" t="s">
        <v>123</v>
      </c>
    </row>
    <row r="90" spans="2:63" s="140" customFormat="1" ht="30" customHeight="1">
      <c r="B90" s="141"/>
      <c r="C90" s="173" t="s">
        <v>99</v>
      </c>
      <c r="J90" s="192">
        <f>$BK$90</f>
        <v>0</v>
      </c>
      <c r="L90" s="141"/>
      <c r="M90" s="193"/>
      <c r="N90" s="148"/>
      <c r="O90" s="148"/>
      <c r="P90" s="194">
        <f>$P$91</f>
        <v>0</v>
      </c>
      <c r="Q90" s="148"/>
      <c r="R90" s="194">
        <f>$R$91</f>
        <v>2143.3870267479997</v>
      </c>
      <c r="S90" s="148"/>
      <c r="T90" s="195">
        <f>$T$91</f>
        <v>579.1999999999999</v>
      </c>
      <c r="AT90" s="140" t="s">
        <v>73</v>
      </c>
      <c r="AU90" s="140" t="s">
        <v>100</v>
      </c>
      <c r="BK90" s="196">
        <f>$BK$91</f>
        <v>0</v>
      </c>
    </row>
    <row r="91" spans="2:63" s="197" customFormat="1" ht="37.5" customHeight="1">
      <c r="B91" s="198"/>
      <c r="D91" s="199" t="s">
        <v>73</v>
      </c>
      <c r="E91" s="200" t="s">
        <v>124</v>
      </c>
      <c r="F91" s="200" t="s">
        <v>125</v>
      </c>
      <c r="J91" s="201">
        <f>$BK$91</f>
        <v>0</v>
      </c>
      <c r="L91" s="198"/>
      <c r="M91" s="202"/>
      <c r="P91" s="203">
        <f>$P$92+$P$182+$P$187+$P$195+$P$252+$P$257</f>
        <v>0</v>
      </c>
      <c r="R91" s="203">
        <f>$R$92+$R$182+$R$187+$R$195+$R$252+$R$257</f>
        <v>2143.3870267479997</v>
      </c>
      <c r="T91" s="204">
        <f>$T$92+$T$182+$T$187+$T$195+$T$252+$T$257</f>
        <v>579.1999999999999</v>
      </c>
      <c r="AR91" s="199" t="s">
        <v>22</v>
      </c>
      <c r="AT91" s="199" t="s">
        <v>73</v>
      </c>
      <c r="AU91" s="199" t="s">
        <v>74</v>
      </c>
      <c r="AY91" s="199" t="s">
        <v>126</v>
      </c>
      <c r="BK91" s="205">
        <f>$BK$92+$BK$182+$BK$187+$BK$195+$BK$252+$BK$257</f>
        <v>0</v>
      </c>
    </row>
    <row r="92" spans="2:63" s="197" customFormat="1" ht="21" customHeight="1">
      <c r="B92" s="198"/>
      <c r="D92" s="199" t="s">
        <v>73</v>
      </c>
      <c r="E92" s="206" t="s">
        <v>22</v>
      </c>
      <c r="F92" s="206" t="s">
        <v>127</v>
      </c>
      <c r="J92" s="207">
        <f>$BK$92</f>
        <v>0</v>
      </c>
      <c r="L92" s="198"/>
      <c r="M92" s="202"/>
      <c r="P92" s="203">
        <f>SUM($P$93:$P$181)</f>
        <v>0</v>
      </c>
      <c r="R92" s="203">
        <f>SUM($R$93:$R$181)</f>
        <v>0.84357</v>
      </c>
      <c r="T92" s="204">
        <f>SUM($T$93:$T$181)</f>
        <v>579.1999999999999</v>
      </c>
      <c r="AR92" s="199" t="s">
        <v>22</v>
      </c>
      <c r="AT92" s="199" t="s">
        <v>73</v>
      </c>
      <c r="AU92" s="199" t="s">
        <v>22</v>
      </c>
      <c r="AY92" s="199" t="s">
        <v>126</v>
      </c>
      <c r="BK92" s="205">
        <f>SUM($BK$93:$BK$181)</f>
        <v>0</v>
      </c>
    </row>
    <row r="93" spans="2:65" s="140" customFormat="1" ht="15.75" customHeight="1">
      <c r="B93" s="141"/>
      <c r="C93" s="208" t="s">
        <v>22</v>
      </c>
      <c r="D93" s="208" t="s">
        <v>128</v>
      </c>
      <c r="E93" s="209" t="s">
        <v>129</v>
      </c>
      <c r="F93" s="210" t="s">
        <v>130</v>
      </c>
      <c r="G93" s="211" t="s">
        <v>131</v>
      </c>
      <c r="H93" s="212">
        <v>3200</v>
      </c>
      <c r="I93" s="253"/>
      <c r="J93" s="213">
        <f>ROUND($I$93*$H$93,2)</f>
        <v>0</v>
      </c>
      <c r="K93" s="210" t="s">
        <v>132</v>
      </c>
      <c r="L93" s="141"/>
      <c r="M93" s="214"/>
      <c r="N93" s="215" t="s">
        <v>45</v>
      </c>
      <c r="Q93" s="216">
        <v>0</v>
      </c>
      <c r="R93" s="216">
        <f>$Q$93*$H$93</f>
        <v>0</v>
      </c>
      <c r="S93" s="216">
        <v>0.181</v>
      </c>
      <c r="T93" s="217">
        <f>$S$93*$H$93</f>
        <v>579.1999999999999</v>
      </c>
      <c r="AR93" s="136" t="s">
        <v>133</v>
      </c>
      <c r="AT93" s="136" t="s">
        <v>128</v>
      </c>
      <c r="AU93" s="136" t="s">
        <v>83</v>
      </c>
      <c r="AY93" s="140" t="s">
        <v>126</v>
      </c>
      <c r="BE93" s="218">
        <f>IF($N$93="základní",$J$93,0)</f>
        <v>0</v>
      </c>
      <c r="BF93" s="218">
        <f>IF($N$93="snížená",$J$93,0)</f>
        <v>0</v>
      </c>
      <c r="BG93" s="218">
        <f>IF($N$93="zákl. přenesená",$J$93,0)</f>
        <v>0</v>
      </c>
      <c r="BH93" s="218">
        <f>IF($N$93="sníž. přenesená",$J$93,0)</f>
        <v>0</v>
      </c>
      <c r="BI93" s="218">
        <f>IF($N$93="nulová",$J$93,0)</f>
        <v>0</v>
      </c>
      <c r="BJ93" s="136" t="s">
        <v>22</v>
      </c>
      <c r="BK93" s="218">
        <f>ROUND($I$93*$H$93,2)</f>
        <v>0</v>
      </c>
      <c r="BL93" s="136" t="s">
        <v>133</v>
      </c>
      <c r="BM93" s="136" t="s">
        <v>134</v>
      </c>
    </row>
    <row r="94" spans="2:47" s="140" customFormat="1" ht="27" customHeight="1">
      <c r="B94" s="141"/>
      <c r="D94" s="219" t="s">
        <v>135</v>
      </c>
      <c r="F94" s="220" t="s">
        <v>136</v>
      </c>
      <c r="I94" s="254"/>
      <c r="L94" s="141"/>
      <c r="M94" s="221"/>
      <c r="T94" s="222"/>
      <c r="AT94" s="140" t="s">
        <v>135</v>
      </c>
      <c r="AU94" s="140" t="s">
        <v>83</v>
      </c>
    </row>
    <row r="95" spans="2:51" s="140" customFormat="1" ht="15.75" customHeight="1">
      <c r="B95" s="223"/>
      <c r="D95" s="224" t="s">
        <v>137</v>
      </c>
      <c r="E95" s="225"/>
      <c r="F95" s="226" t="s">
        <v>138</v>
      </c>
      <c r="H95" s="225"/>
      <c r="I95" s="254"/>
      <c r="L95" s="223"/>
      <c r="M95" s="227"/>
      <c r="T95" s="228"/>
      <c r="AT95" s="225" t="s">
        <v>137</v>
      </c>
      <c r="AU95" s="225" t="s">
        <v>83</v>
      </c>
      <c r="AV95" s="225" t="s">
        <v>22</v>
      </c>
      <c r="AW95" s="225" t="s">
        <v>100</v>
      </c>
      <c r="AX95" s="225" t="s">
        <v>74</v>
      </c>
      <c r="AY95" s="225" t="s">
        <v>126</v>
      </c>
    </row>
    <row r="96" spans="2:51" s="140" customFormat="1" ht="15.75" customHeight="1">
      <c r="B96" s="229"/>
      <c r="D96" s="224" t="s">
        <v>137</v>
      </c>
      <c r="E96" s="230"/>
      <c r="F96" s="231" t="s">
        <v>139</v>
      </c>
      <c r="H96" s="232">
        <v>3200</v>
      </c>
      <c r="I96" s="254"/>
      <c r="L96" s="229"/>
      <c r="M96" s="233"/>
      <c r="T96" s="234"/>
      <c r="AT96" s="230" t="s">
        <v>137</v>
      </c>
      <c r="AU96" s="230" t="s">
        <v>83</v>
      </c>
      <c r="AV96" s="230" t="s">
        <v>83</v>
      </c>
      <c r="AW96" s="230" t="s">
        <v>100</v>
      </c>
      <c r="AX96" s="230" t="s">
        <v>22</v>
      </c>
      <c r="AY96" s="230" t="s">
        <v>126</v>
      </c>
    </row>
    <row r="97" spans="2:65" s="140" customFormat="1" ht="15.75" customHeight="1">
      <c r="B97" s="141"/>
      <c r="C97" s="208" t="s">
        <v>83</v>
      </c>
      <c r="D97" s="208" t="s">
        <v>128</v>
      </c>
      <c r="E97" s="209" t="s">
        <v>140</v>
      </c>
      <c r="F97" s="210" t="s">
        <v>141</v>
      </c>
      <c r="G97" s="211" t="s">
        <v>142</v>
      </c>
      <c r="H97" s="212">
        <v>100</v>
      </c>
      <c r="I97" s="253"/>
      <c r="J97" s="213">
        <f>ROUND($I$97*$H$97,2)</f>
        <v>0</v>
      </c>
      <c r="K97" s="210" t="s">
        <v>132</v>
      </c>
      <c r="L97" s="141"/>
      <c r="M97" s="214"/>
      <c r="N97" s="215" t="s">
        <v>45</v>
      </c>
      <c r="Q97" s="216">
        <v>0</v>
      </c>
      <c r="R97" s="216">
        <f>$Q$97*$H$97</f>
        <v>0</v>
      </c>
      <c r="S97" s="216">
        <v>0</v>
      </c>
      <c r="T97" s="217">
        <f>$S$97*$H$97</f>
        <v>0</v>
      </c>
      <c r="AR97" s="136" t="s">
        <v>133</v>
      </c>
      <c r="AT97" s="136" t="s">
        <v>128</v>
      </c>
      <c r="AU97" s="136" t="s">
        <v>83</v>
      </c>
      <c r="AY97" s="140" t="s">
        <v>126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133</v>
      </c>
      <c r="BM97" s="136" t="s">
        <v>143</v>
      </c>
    </row>
    <row r="98" spans="2:47" s="140" customFormat="1" ht="16.5" customHeight="1">
      <c r="B98" s="141"/>
      <c r="D98" s="219" t="s">
        <v>135</v>
      </c>
      <c r="F98" s="220" t="s">
        <v>144</v>
      </c>
      <c r="I98" s="254"/>
      <c r="L98" s="141"/>
      <c r="M98" s="221"/>
      <c r="T98" s="222"/>
      <c r="AT98" s="140" t="s">
        <v>135</v>
      </c>
      <c r="AU98" s="140" t="s">
        <v>83</v>
      </c>
    </row>
    <row r="99" spans="2:65" s="140" customFormat="1" ht="15.75" customHeight="1">
      <c r="B99" s="141"/>
      <c r="C99" s="208" t="s">
        <v>145</v>
      </c>
      <c r="D99" s="208" t="s">
        <v>128</v>
      </c>
      <c r="E99" s="209" t="s">
        <v>146</v>
      </c>
      <c r="F99" s="210" t="s">
        <v>147</v>
      </c>
      <c r="G99" s="211" t="s">
        <v>148</v>
      </c>
      <c r="H99" s="212">
        <v>5</v>
      </c>
      <c r="I99" s="253"/>
      <c r="J99" s="213">
        <f>ROUND($I$99*$H$99,2)</f>
        <v>0</v>
      </c>
      <c r="K99" s="210" t="s">
        <v>132</v>
      </c>
      <c r="L99" s="141"/>
      <c r="M99" s="214"/>
      <c r="N99" s="215" t="s">
        <v>45</v>
      </c>
      <c r="Q99" s="216">
        <v>0</v>
      </c>
      <c r="R99" s="216">
        <f>$Q$99*$H$99</f>
        <v>0</v>
      </c>
      <c r="S99" s="216">
        <v>0</v>
      </c>
      <c r="T99" s="217">
        <f>$S$99*$H$99</f>
        <v>0</v>
      </c>
      <c r="AR99" s="136" t="s">
        <v>133</v>
      </c>
      <c r="AT99" s="136" t="s">
        <v>128</v>
      </c>
      <c r="AU99" s="136" t="s">
        <v>83</v>
      </c>
      <c r="AY99" s="140" t="s">
        <v>126</v>
      </c>
      <c r="BE99" s="218">
        <f>IF($N$99="základní",$J$99,0)</f>
        <v>0</v>
      </c>
      <c r="BF99" s="218">
        <f>IF($N$99="snížená",$J$99,0)</f>
        <v>0</v>
      </c>
      <c r="BG99" s="218">
        <f>IF($N$99="zákl. přenesená",$J$99,0)</f>
        <v>0</v>
      </c>
      <c r="BH99" s="218">
        <f>IF($N$99="sníž. přenesená",$J$99,0)</f>
        <v>0</v>
      </c>
      <c r="BI99" s="218">
        <f>IF($N$99="nulová",$J$99,0)</f>
        <v>0</v>
      </c>
      <c r="BJ99" s="136" t="s">
        <v>22</v>
      </c>
      <c r="BK99" s="218">
        <f>ROUND($I$99*$H$99,2)</f>
        <v>0</v>
      </c>
      <c r="BL99" s="136" t="s">
        <v>133</v>
      </c>
      <c r="BM99" s="136" t="s">
        <v>149</v>
      </c>
    </row>
    <row r="100" spans="2:47" s="140" customFormat="1" ht="27" customHeight="1">
      <c r="B100" s="141"/>
      <c r="D100" s="219" t="s">
        <v>135</v>
      </c>
      <c r="F100" s="220" t="s">
        <v>150</v>
      </c>
      <c r="I100" s="254"/>
      <c r="L100" s="141"/>
      <c r="M100" s="221"/>
      <c r="T100" s="222"/>
      <c r="AT100" s="140" t="s">
        <v>135</v>
      </c>
      <c r="AU100" s="140" t="s">
        <v>83</v>
      </c>
    </row>
    <row r="101" spans="2:65" s="140" customFormat="1" ht="15.75" customHeight="1">
      <c r="B101" s="141"/>
      <c r="C101" s="208" t="s">
        <v>133</v>
      </c>
      <c r="D101" s="208" t="s">
        <v>128</v>
      </c>
      <c r="E101" s="209" t="s">
        <v>151</v>
      </c>
      <c r="F101" s="210" t="s">
        <v>152</v>
      </c>
      <c r="G101" s="211" t="s">
        <v>153</v>
      </c>
      <c r="H101" s="212">
        <v>4020</v>
      </c>
      <c r="I101" s="253"/>
      <c r="J101" s="213">
        <f>ROUND($I$101*$H$101,2)</f>
        <v>0</v>
      </c>
      <c r="K101" s="210" t="s">
        <v>132</v>
      </c>
      <c r="L101" s="141"/>
      <c r="M101" s="214"/>
      <c r="N101" s="215" t="s">
        <v>45</v>
      </c>
      <c r="Q101" s="216">
        <v>0</v>
      </c>
      <c r="R101" s="216">
        <f>$Q$101*$H$101</f>
        <v>0</v>
      </c>
      <c r="S101" s="216">
        <v>0</v>
      </c>
      <c r="T101" s="217">
        <f>$S$101*$H$101</f>
        <v>0</v>
      </c>
      <c r="AR101" s="136" t="s">
        <v>133</v>
      </c>
      <c r="AT101" s="136" t="s">
        <v>128</v>
      </c>
      <c r="AU101" s="136" t="s">
        <v>83</v>
      </c>
      <c r="AY101" s="140" t="s">
        <v>126</v>
      </c>
      <c r="BE101" s="218">
        <f>IF($N$101="základní",$J$101,0)</f>
        <v>0</v>
      </c>
      <c r="BF101" s="218">
        <f>IF($N$101="snížená",$J$101,0)</f>
        <v>0</v>
      </c>
      <c r="BG101" s="218">
        <f>IF($N$101="zákl. přenesená",$J$101,0)</f>
        <v>0</v>
      </c>
      <c r="BH101" s="218">
        <f>IF($N$101="sníž. přenesená",$J$101,0)</f>
        <v>0</v>
      </c>
      <c r="BI101" s="218">
        <f>IF($N$101="nulová",$J$101,0)</f>
        <v>0</v>
      </c>
      <c r="BJ101" s="136" t="s">
        <v>22</v>
      </c>
      <c r="BK101" s="218">
        <f>ROUND($I$101*$H$101,2)</f>
        <v>0</v>
      </c>
      <c r="BL101" s="136" t="s">
        <v>133</v>
      </c>
      <c r="BM101" s="136" t="s">
        <v>154</v>
      </c>
    </row>
    <row r="102" spans="2:47" s="140" customFormat="1" ht="27" customHeight="1">
      <c r="B102" s="141"/>
      <c r="D102" s="219" t="s">
        <v>135</v>
      </c>
      <c r="F102" s="220" t="s">
        <v>155</v>
      </c>
      <c r="I102" s="254"/>
      <c r="L102" s="141"/>
      <c r="M102" s="221"/>
      <c r="T102" s="222"/>
      <c r="AT102" s="140" t="s">
        <v>135</v>
      </c>
      <c r="AU102" s="140" t="s">
        <v>83</v>
      </c>
    </row>
    <row r="103" spans="2:51" s="140" customFormat="1" ht="15.75" customHeight="1">
      <c r="B103" s="223"/>
      <c r="D103" s="224" t="s">
        <v>137</v>
      </c>
      <c r="E103" s="225"/>
      <c r="F103" s="226" t="s">
        <v>156</v>
      </c>
      <c r="H103" s="225"/>
      <c r="I103" s="254"/>
      <c r="L103" s="223"/>
      <c r="M103" s="227"/>
      <c r="T103" s="228"/>
      <c r="AT103" s="225" t="s">
        <v>137</v>
      </c>
      <c r="AU103" s="225" t="s">
        <v>83</v>
      </c>
      <c r="AV103" s="225" t="s">
        <v>22</v>
      </c>
      <c r="AW103" s="225" t="s">
        <v>100</v>
      </c>
      <c r="AX103" s="225" t="s">
        <v>74</v>
      </c>
      <c r="AY103" s="225" t="s">
        <v>126</v>
      </c>
    </row>
    <row r="104" spans="2:51" s="140" customFormat="1" ht="15.75" customHeight="1">
      <c r="B104" s="229"/>
      <c r="D104" s="224" t="s">
        <v>137</v>
      </c>
      <c r="E104" s="230"/>
      <c r="F104" s="231" t="s">
        <v>157</v>
      </c>
      <c r="H104" s="232">
        <v>26800</v>
      </c>
      <c r="I104" s="254"/>
      <c r="L104" s="229"/>
      <c r="M104" s="233"/>
      <c r="T104" s="234"/>
      <c r="AT104" s="230" t="s">
        <v>137</v>
      </c>
      <c r="AU104" s="230" t="s">
        <v>83</v>
      </c>
      <c r="AV104" s="230" t="s">
        <v>83</v>
      </c>
      <c r="AW104" s="230" t="s">
        <v>100</v>
      </c>
      <c r="AX104" s="230" t="s">
        <v>22</v>
      </c>
      <c r="AY104" s="230" t="s">
        <v>126</v>
      </c>
    </row>
    <row r="105" spans="2:51" s="140" customFormat="1" ht="15.75" customHeight="1">
      <c r="B105" s="229"/>
      <c r="D105" s="224" t="s">
        <v>137</v>
      </c>
      <c r="F105" s="231" t="s">
        <v>158</v>
      </c>
      <c r="H105" s="232">
        <v>4020</v>
      </c>
      <c r="I105" s="254"/>
      <c r="L105" s="229"/>
      <c r="M105" s="233"/>
      <c r="T105" s="234"/>
      <c r="AT105" s="230" t="s">
        <v>137</v>
      </c>
      <c r="AU105" s="230" t="s">
        <v>83</v>
      </c>
      <c r="AV105" s="230" t="s">
        <v>83</v>
      </c>
      <c r="AW105" s="230" t="s">
        <v>74</v>
      </c>
      <c r="AX105" s="230" t="s">
        <v>22</v>
      </c>
      <c r="AY105" s="230" t="s">
        <v>126</v>
      </c>
    </row>
    <row r="106" spans="2:65" s="140" customFormat="1" ht="15.75" customHeight="1">
      <c r="B106" s="141"/>
      <c r="C106" s="208" t="s">
        <v>159</v>
      </c>
      <c r="D106" s="208" t="s">
        <v>128</v>
      </c>
      <c r="E106" s="209" t="s">
        <v>160</v>
      </c>
      <c r="F106" s="210" t="s">
        <v>161</v>
      </c>
      <c r="G106" s="211" t="s">
        <v>153</v>
      </c>
      <c r="H106" s="212">
        <v>17562</v>
      </c>
      <c r="I106" s="253"/>
      <c r="J106" s="213">
        <f>ROUND($I$106*$H$106,2)</f>
        <v>0</v>
      </c>
      <c r="K106" s="210" t="s">
        <v>132</v>
      </c>
      <c r="L106" s="141"/>
      <c r="M106" s="214"/>
      <c r="N106" s="215" t="s">
        <v>45</v>
      </c>
      <c r="Q106" s="216">
        <v>0</v>
      </c>
      <c r="R106" s="216">
        <f>$Q$106*$H$106</f>
        <v>0</v>
      </c>
      <c r="S106" s="216">
        <v>0</v>
      </c>
      <c r="T106" s="217">
        <f>$S$106*$H$106</f>
        <v>0</v>
      </c>
      <c r="AR106" s="136" t="s">
        <v>133</v>
      </c>
      <c r="AT106" s="136" t="s">
        <v>128</v>
      </c>
      <c r="AU106" s="136" t="s">
        <v>83</v>
      </c>
      <c r="AY106" s="140" t="s">
        <v>126</v>
      </c>
      <c r="BE106" s="218">
        <f>IF($N$106="základní",$J$106,0)</f>
        <v>0</v>
      </c>
      <c r="BF106" s="218">
        <f>IF($N$106="snížená",$J$106,0)</f>
        <v>0</v>
      </c>
      <c r="BG106" s="218">
        <f>IF($N$106="zákl. přenesená",$J$106,0)</f>
        <v>0</v>
      </c>
      <c r="BH106" s="218">
        <f>IF($N$106="sníž. přenesená",$J$106,0)</f>
        <v>0</v>
      </c>
      <c r="BI106" s="218">
        <f>IF($N$106="nulová",$J$106,0)</f>
        <v>0</v>
      </c>
      <c r="BJ106" s="136" t="s">
        <v>22</v>
      </c>
      <c r="BK106" s="218">
        <f>ROUND($I$106*$H$106,2)</f>
        <v>0</v>
      </c>
      <c r="BL106" s="136" t="s">
        <v>133</v>
      </c>
      <c r="BM106" s="136" t="s">
        <v>162</v>
      </c>
    </row>
    <row r="107" spans="2:47" s="140" customFormat="1" ht="27" customHeight="1">
      <c r="B107" s="141"/>
      <c r="D107" s="219" t="s">
        <v>135</v>
      </c>
      <c r="F107" s="220" t="s">
        <v>163</v>
      </c>
      <c r="I107" s="254"/>
      <c r="L107" s="141"/>
      <c r="M107" s="221"/>
      <c r="T107" s="222"/>
      <c r="AT107" s="140" t="s">
        <v>135</v>
      </c>
      <c r="AU107" s="140" t="s">
        <v>83</v>
      </c>
    </row>
    <row r="108" spans="2:51" s="140" customFormat="1" ht="15.75" customHeight="1">
      <c r="B108" s="223"/>
      <c r="D108" s="224" t="s">
        <v>137</v>
      </c>
      <c r="E108" s="225"/>
      <c r="F108" s="226" t="s">
        <v>156</v>
      </c>
      <c r="H108" s="225"/>
      <c r="I108" s="254"/>
      <c r="L108" s="223"/>
      <c r="M108" s="227"/>
      <c r="T108" s="228"/>
      <c r="AT108" s="225" t="s">
        <v>137</v>
      </c>
      <c r="AU108" s="225" t="s">
        <v>83</v>
      </c>
      <c r="AV108" s="225" t="s">
        <v>22</v>
      </c>
      <c r="AW108" s="225" t="s">
        <v>100</v>
      </c>
      <c r="AX108" s="225" t="s">
        <v>74</v>
      </c>
      <c r="AY108" s="225" t="s">
        <v>126</v>
      </c>
    </row>
    <row r="109" spans="2:51" s="140" customFormat="1" ht="15.75" customHeight="1">
      <c r="B109" s="229"/>
      <c r="D109" s="224" t="s">
        <v>137</v>
      </c>
      <c r="E109" s="230"/>
      <c r="F109" s="231" t="s">
        <v>164</v>
      </c>
      <c r="H109" s="232">
        <v>17562</v>
      </c>
      <c r="I109" s="254"/>
      <c r="L109" s="229"/>
      <c r="M109" s="233"/>
      <c r="T109" s="234"/>
      <c r="AT109" s="230" t="s">
        <v>137</v>
      </c>
      <c r="AU109" s="230" t="s">
        <v>83</v>
      </c>
      <c r="AV109" s="230" t="s">
        <v>83</v>
      </c>
      <c r="AW109" s="230" t="s">
        <v>100</v>
      </c>
      <c r="AX109" s="230" t="s">
        <v>22</v>
      </c>
      <c r="AY109" s="230" t="s">
        <v>126</v>
      </c>
    </row>
    <row r="110" spans="2:65" s="140" customFormat="1" ht="15.75" customHeight="1">
      <c r="B110" s="141"/>
      <c r="C110" s="208" t="s">
        <v>165</v>
      </c>
      <c r="D110" s="208" t="s">
        <v>128</v>
      </c>
      <c r="E110" s="209" t="s">
        <v>166</v>
      </c>
      <c r="F110" s="210" t="s">
        <v>167</v>
      </c>
      <c r="G110" s="211" t="s">
        <v>153</v>
      </c>
      <c r="H110" s="212">
        <v>8826</v>
      </c>
      <c r="I110" s="253"/>
      <c r="J110" s="213">
        <f>ROUND($I$110*$H$110,2)</f>
        <v>0</v>
      </c>
      <c r="K110" s="210" t="s">
        <v>132</v>
      </c>
      <c r="L110" s="141"/>
      <c r="M110" s="214"/>
      <c r="N110" s="215" t="s">
        <v>45</v>
      </c>
      <c r="Q110" s="216">
        <v>0</v>
      </c>
      <c r="R110" s="216">
        <f>$Q$110*$H$110</f>
        <v>0</v>
      </c>
      <c r="S110" s="216">
        <v>0</v>
      </c>
      <c r="T110" s="217">
        <f>$S$110*$H$110</f>
        <v>0</v>
      </c>
      <c r="AR110" s="136" t="s">
        <v>133</v>
      </c>
      <c r="AT110" s="136" t="s">
        <v>128</v>
      </c>
      <c r="AU110" s="136" t="s">
        <v>83</v>
      </c>
      <c r="AY110" s="140" t="s">
        <v>126</v>
      </c>
      <c r="BE110" s="218">
        <f>IF($N$110="základní",$J$110,0)</f>
        <v>0</v>
      </c>
      <c r="BF110" s="218">
        <f>IF($N$110="snížená",$J$110,0)</f>
        <v>0</v>
      </c>
      <c r="BG110" s="218">
        <f>IF($N$110="zákl. přenesená",$J$110,0)</f>
        <v>0</v>
      </c>
      <c r="BH110" s="218">
        <f>IF($N$110="sníž. přenesená",$J$110,0)</f>
        <v>0</v>
      </c>
      <c r="BI110" s="218">
        <f>IF($N$110="nulová",$J$110,0)</f>
        <v>0</v>
      </c>
      <c r="BJ110" s="136" t="s">
        <v>22</v>
      </c>
      <c r="BK110" s="218">
        <f>ROUND($I$110*$H$110,2)</f>
        <v>0</v>
      </c>
      <c r="BL110" s="136" t="s">
        <v>133</v>
      </c>
      <c r="BM110" s="136" t="s">
        <v>168</v>
      </c>
    </row>
    <row r="111" spans="2:47" s="140" customFormat="1" ht="27" customHeight="1">
      <c r="B111" s="141"/>
      <c r="D111" s="219" t="s">
        <v>135</v>
      </c>
      <c r="F111" s="220" t="s">
        <v>169</v>
      </c>
      <c r="I111" s="254"/>
      <c r="L111" s="141"/>
      <c r="M111" s="221"/>
      <c r="T111" s="222"/>
      <c r="AT111" s="140" t="s">
        <v>135</v>
      </c>
      <c r="AU111" s="140" t="s">
        <v>83</v>
      </c>
    </row>
    <row r="112" spans="2:51" s="140" customFormat="1" ht="15.75" customHeight="1">
      <c r="B112" s="229"/>
      <c r="D112" s="224" t="s">
        <v>137</v>
      </c>
      <c r="F112" s="231" t="s">
        <v>170</v>
      </c>
      <c r="H112" s="232">
        <v>8826</v>
      </c>
      <c r="I112" s="254"/>
      <c r="L112" s="229"/>
      <c r="M112" s="233"/>
      <c r="T112" s="234"/>
      <c r="AT112" s="230" t="s">
        <v>137</v>
      </c>
      <c r="AU112" s="230" t="s">
        <v>83</v>
      </c>
      <c r="AV112" s="230" t="s">
        <v>83</v>
      </c>
      <c r="AW112" s="230" t="s">
        <v>74</v>
      </c>
      <c r="AX112" s="230" t="s">
        <v>22</v>
      </c>
      <c r="AY112" s="230" t="s">
        <v>126</v>
      </c>
    </row>
    <row r="113" spans="2:65" s="140" customFormat="1" ht="15.75" customHeight="1">
      <c r="B113" s="141"/>
      <c r="C113" s="208" t="s">
        <v>171</v>
      </c>
      <c r="D113" s="208" t="s">
        <v>128</v>
      </c>
      <c r="E113" s="209" t="s">
        <v>172</v>
      </c>
      <c r="F113" s="210" t="s">
        <v>173</v>
      </c>
      <c r="G113" s="211" t="s">
        <v>153</v>
      </c>
      <c r="H113" s="212">
        <v>1280</v>
      </c>
      <c r="I113" s="253"/>
      <c r="J113" s="213">
        <f>ROUND($I$113*$H$113,2)</f>
        <v>0</v>
      </c>
      <c r="K113" s="210" t="s">
        <v>132</v>
      </c>
      <c r="L113" s="141"/>
      <c r="M113" s="214"/>
      <c r="N113" s="215" t="s">
        <v>45</v>
      </c>
      <c r="Q113" s="216">
        <v>0</v>
      </c>
      <c r="R113" s="216">
        <f>$Q$113*$H$113</f>
        <v>0</v>
      </c>
      <c r="S113" s="216">
        <v>0</v>
      </c>
      <c r="T113" s="217">
        <f>$S$113*$H$113</f>
        <v>0</v>
      </c>
      <c r="AR113" s="136" t="s">
        <v>133</v>
      </c>
      <c r="AT113" s="136" t="s">
        <v>128</v>
      </c>
      <c r="AU113" s="136" t="s">
        <v>83</v>
      </c>
      <c r="AY113" s="140" t="s">
        <v>126</v>
      </c>
      <c r="BE113" s="218">
        <f>IF($N$113="základní",$J$113,0)</f>
        <v>0</v>
      </c>
      <c r="BF113" s="218">
        <f>IF($N$113="snížená",$J$113,0)</f>
        <v>0</v>
      </c>
      <c r="BG113" s="218">
        <f>IF($N$113="zákl. přenesená",$J$113,0)</f>
        <v>0</v>
      </c>
      <c r="BH113" s="218">
        <f>IF($N$113="sníž. přenesená",$J$113,0)</f>
        <v>0</v>
      </c>
      <c r="BI113" s="218">
        <f>IF($N$113="nulová",$J$113,0)</f>
        <v>0</v>
      </c>
      <c r="BJ113" s="136" t="s">
        <v>22</v>
      </c>
      <c r="BK113" s="218">
        <f>ROUND($I$113*$H$113,2)</f>
        <v>0</v>
      </c>
      <c r="BL113" s="136" t="s">
        <v>133</v>
      </c>
      <c r="BM113" s="136" t="s">
        <v>174</v>
      </c>
    </row>
    <row r="114" spans="2:47" s="140" customFormat="1" ht="27" customHeight="1">
      <c r="B114" s="141"/>
      <c r="D114" s="219" t="s">
        <v>135</v>
      </c>
      <c r="F114" s="220" t="s">
        <v>175</v>
      </c>
      <c r="I114" s="254"/>
      <c r="L114" s="141"/>
      <c r="M114" s="221"/>
      <c r="T114" s="222"/>
      <c r="AT114" s="140" t="s">
        <v>135</v>
      </c>
      <c r="AU114" s="140" t="s">
        <v>83</v>
      </c>
    </row>
    <row r="115" spans="2:51" s="140" customFormat="1" ht="15.75" customHeight="1">
      <c r="B115" s="223"/>
      <c r="D115" s="224" t="s">
        <v>137</v>
      </c>
      <c r="E115" s="225"/>
      <c r="F115" s="226" t="s">
        <v>156</v>
      </c>
      <c r="H115" s="225"/>
      <c r="I115" s="254"/>
      <c r="L115" s="223"/>
      <c r="M115" s="227"/>
      <c r="T115" s="228"/>
      <c r="AT115" s="225" t="s">
        <v>137</v>
      </c>
      <c r="AU115" s="225" t="s">
        <v>83</v>
      </c>
      <c r="AV115" s="225" t="s">
        <v>22</v>
      </c>
      <c r="AW115" s="225" t="s">
        <v>100</v>
      </c>
      <c r="AX115" s="225" t="s">
        <v>74</v>
      </c>
      <c r="AY115" s="225" t="s">
        <v>126</v>
      </c>
    </row>
    <row r="116" spans="2:51" s="140" customFormat="1" ht="15.75" customHeight="1">
      <c r="B116" s="229"/>
      <c r="D116" s="224" t="s">
        <v>137</v>
      </c>
      <c r="E116" s="230"/>
      <c r="F116" s="231" t="s">
        <v>176</v>
      </c>
      <c r="H116" s="232">
        <v>1280</v>
      </c>
      <c r="I116" s="254"/>
      <c r="L116" s="229"/>
      <c r="M116" s="233"/>
      <c r="T116" s="234"/>
      <c r="AT116" s="230" t="s">
        <v>137</v>
      </c>
      <c r="AU116" s="230" t="s">
        <v>83</v>
      </c>
      <c r="AV116" s="230" t="s">
        <v>83</v>
      </c>
      <c r="AW116" s="230" t="s">
        <v>100</v>
      </c>
      <c r="AX116" s="230" t="s">
        <v>22</v>
      </c>
      <c r="AY116" s="230" t="s">
        <v>126</v>
      </c>
    </row>
    <row r="117" spans="2:65" s="140" customFormat="1" ht="15.75" customHeight="1">
      <c r="B117" s="141"/>
      <c r="C117" s="208" t="s">
        <v>177</v>
      </c>
      <c r="D117" s="208" t="s">
        <v>128</v>
      </c>
      <c r="E117" s="209" t="s">
        <v>178</v>
      </c>
      <c r="F117" s="210" t="s">
        <v>179</v>
      </c>
      <c r="G117" s="211" t="s">
        <v>153</v>
      </c>
      <c r="H117" s="212">
        <v>400</v>
      </c>
      <c r="I117" s="253"/>
      <c r="J117" s="213">
        <f>ROUND($I$117*$H$117,2)</f>
        <v>0</v>
      </c>
      <c r="K117" s="210" t="s">
        <v>132</v>
      </c>
      <c r="L117" s="141"/>
      <c r="M117" s="214"/>
      <c r="N117" s="215" t="s">
        <v>45</v>
      </c>
      <c r="Q117" s="216">
        <v>0</v>
      </c>
      <c r="R117" s="216">
        <f>$Q$117*$H$117</f>
        <v>0</v>
      </c>
      <c r="S117" s="216">
        <v>0</v>
      </c>
      <c r="T117" s="217">
        <f>$S$117*$H$117</f>
        <v>0</v>
      </c>
      <c r="AR117" s="136" t="s">
        <v>133</v>
      </c>
      <c r="AT117" s="136" t="s">
        <v>128</v>
      </c>
      <c r="AU117" s="136" t="s">
        <v>83</v>
      </c>
      <c r="AY117" s="140" t="s">
        <v>126</v>
      </c>
      <c r="BE117" s="218">
        <f>IF($N$117="základní",$J$117,0)</f>
        <v>0</v>
      </c>
      <c r="BF117" s="218">
        <f>IF($N$117="snížená",$J$117,0)</f>
        <v>0</v>
      </c>
      <c r="BG117" s="218">
        <f>IF($N$117="zákl. přenesená",$J$117,0)</f>
        <v>0</v>
      </c>
      <c r="BH117" s="218">
        <f>IF($N$117="sníž. přenesená",$J$117,0)</f>
        <v>0</v>
      </c>
      <c r="BI117" s="218">
        <f>IF($N$117="nulová",$J$117,0)</f>
        <v>0</v>
      </c>
      <c r="BJ117" s="136" t="s">
        <v>22</v>
      </c>
      <c r="BK117" s="218">
        <f>ROUND($I$117*$H$117,2)</f>
        <v>0</v>
      </c>
      <c r="BL117" s="136" t="s">
        <v>133</v>
      </c>
      <c r="BM117" s="136" t="s">
        <v>180</v>
      </c>
    </row>
    <row r="118" spans="2:47" s="140" customFormat="1" ht="27" customHeight="1">
      <c r="B118" s="141"/>
      <c r="D118" s="219" t="s">
        <v>135</v>
      </c>
      <c r="F118" s="220" t="s">
        <v>181</v>
      </c>
      <c r="I118" s="254"/>
      <c r="L118" s="141"/>
      <c r="M118" s="221"/>
      <c r="T118" s="222"/>
      <c r="AT118" s="140" t="s">
        <v>135</v>
      </c>
      <c r="AU118" s="140" t="s">
        <v>83</v>
      </c>
    </row>
    <row r="119" spans="2:51" s="140" customFormat="1" ht="15.75" customHeight="1">
      <c r="B119" s="223"/>
      <c r="D119" s="224" t="s">
        <v>137</v>
      </c>
      <c r="E119" s="225"/>
      <c r="F119" s="226" t="s">
        <v>156</v>
      </c>
      <c r="H119" s="225"/>
      <c r="I119" s="254"/>
      <c r="L119" s="223"/>
      <c r="M119" s="227"/>
      <c r="T119" s="228"/>
      <c r="AT119" s="225" t="s">
        <v>137</v>
      </c>
      <c r="AU119" s="225" t="s">
        <v>83</v>
      </c>
      <c r="AV119" s="225" t="s">
        <v>22</v>
      </c>
      <c r="AW119" s="225" t="s">
        <v>100</v>
      </c>
      <c r="AX119" s="225" t="s">
        <v>74</v>
      </c>
      <c r="AY119" s="225" t="s">
        <v>126</v>
      </c>
    </row>
    <row r="120" spans="2:51" s="140" customFormat="1" ht="15.75" customHeight="1">
      <c r="B120" s="229"/>
      <c r="D120" s="224" t="s">
        <v>137</v>
      </c>
      <c r="E120" s="230"/>
      <c r="F120" s="231" t="s">
        <v>182</v>
      </c>
      <c r="H120" s="232">
        <v>400</v>
      </c>
      <c r="I120" s="254"/>
      <c r="L120" s="229"/>
      <c r="M120" s="233"/>
      <c r="T120" s="234"/>
      <c r="AT120" s="230" t="s">
        <v>137</v>
      </c>
      <c r="AU120" s="230" t="s">
        <v>83</v>
      </c>
      <c r="AV120" s="230" t="s">
        <v>83</v>
      </c>
      <c r="AW120" s="230" t="s">
        <v>100</v>
      </c>
      <c r="AX120" s="230" t="s">
        <v>22</v>
      </c>
      <c r="AY120" s="230" t="s">
        <v>126</v>
      </c>
    </row>
    <row r="121" spans="2:65" s="140" customFormat="1" ht="15.75" customHeight="1">
      <c r="B121" s="141"/>
      <c r="C121" s="208" t="s">
        <v>183</v>
      </c>
      <c r="D121" s="208" t="s">
        <v>128</v>
      </c>
      <c r="E121" s="209" t="s">
        <v>184</v>
      </c>
      <c r="F121" s="210" t="s">
        <v>185</v>
      </c>
      <c r="G121" s="211" t="s">
        <v>153</v>
      </c>
      <c r="H121" s="212">
        <v>200</v>
      </c>
      <c r="I121" s="253"/>
      <c r="J121" s="213">
        <f>ROUND($I$121*$H$121,2)</f>
        <v>0</v>
      </c>
      <c r="K121" s="210" t="s">
        <v>132</v>
      </c>
      <c r="L121" s="141"/>
      <c r="M121" s="214"/>
      <c r="N121" s="215" t="s">
        <v>45</v>
      </c>
      <c r="Q121" s="216">
        <v>0</v>
      </c>
      <c r="R121" s="216">
        <f>$Q$121*$H$121</f>
        <v>0</v>
      </c>
      <c r="S121" s="216">
        <v>0</v>
      </c>
      <c r="T121" s="217">
        <f>$S$121*$H$121</f>
        <v>0</v>
      </c>
      <c r="AR121" s="136" t="s">
        <v>133</v>
      </c>
      <c r="AT121" s="136" t="s">
        <v>128</v>
      </c>
      <c r="AU121" s="136" t="s">
        <v>83</v>
      </c>
      <c r="AY121" s="140" t="s">
        <v>126</v>
      </c>
      <c r="BE121" s="218">
        <f>IF($N$121="základní",$J$121,0)</f>
        <v>0</v>
      </c>
      <c r="BF121" s="218">
        <f>IF($N$121="snížená",$J$121,0)</f>
        <v>0</v>
      </c>
      <c r="BG121" s="218">
        <f>IF($N$121="zákl. přenesená",$J$121,0)</f>
        <v>0</v>
      </c>
      <c r="BH121" s="218">
        <f>IF($N$121="sníž. přenesená",$J$121,0)</f>
        <v>0</v>
      </c>
      <c r="BI121" s="218">
        <f>IF($N$121="nulová",$J$121,0)</f>
        <v>0</v>
      </c>
      <c r="BJ121" s="136" t="s">
        <v>22</v>
      </c>
      <c r="BK121" s="218">
        <f>ROUND($I$121*$H$121,2)</f>
        <v>0</v>
      </c>
      <c r="BL121" s="136" t="s">
        <v>133</v>
      </c>
      <c r="BM121" s="136" t="s">
        <v>186</v>
      </c>
    </row>
    <row r="122" spans="2:47" s="140" customFormat="1" ht="27" customHeight="1">
      <c r="B122" s="141"/>
      <c r="D122" s="219" t="s">
        <v>135</v>
      </c>
      <c r="F122" s="220" t="s">
        <v>187</v>
      </c>
      <c r="I122" s="254"/>
      <c r="L122" s="141"/>
      <c r="M122" s="221"/>
      <c r="T122" s="222"/>
      <c r="AT122" s="140" t="s">
        <v>135</v>
      </c>
      <c r="AU122" s="140" t="s">
        <v>83</v>
      </c>
    </row>
    <row r="123" spans="2:51" s="140" customFormat="1" ht="15.75" customHeight="1">
      <c r="B123" s="229"/>
      <c r="D123" s="224" t="s">
        <v>137</v>
      </c>
      <c r="F123" s="231" t="s">
        <v>188</v>
      </c>
      <c r="H123" s="232">
        <v>200</v>
      </c>
      <c r="I123" s="254"/>
      <c r="L123" s="229"/>
      <c r="M123" s="233"/>
      <c r="T123" s="234"/>
      <c r="AT123" s="230" t="s">
        <v>137</v>
      </c>
      <c r="AU123" s="230" t="s">
        <v>83</v>
      </c>
      <c r="AV123" s="230" t="s">
        <v>83</v>
      </c>
      <c r="AW123" s="230" t="s">
        <v>74</v>
      </c>
      <c r="AX123" s="230" t="s">
        <v>22</v>
      </c>
      <c r="AY123" s="230" t="s">
        <v>126</v>
      </c>
    </row>
    <row r="124" spans="2:65" s="140" customFormat="1" ht="15.75" customHeight="1">
      <c r="B124" s="141"/>
      <c r="C124" s="208" t="s">
        <v>27</v>
      </c>
      <c r="D124" s="208" t="s">
        <v>128</v>
      </c>
      <c r="E124" s="209" t="s">
        <v>189</v>
      </c>
      <c r="F124" s="210" t="s">
        <v>190</v>
      </c>
      <c r="G124" s="211" t="s">
        <v>153</v>
      </c>
      <c r="H124" s="212">
        <v>450</v>
      </c>
      <c r="I124" s="253"/>
      <c r="J124" s="213">
        <f>ROUND($I$124*$H$124,2)</f>
        <v>0</v>
      </c>
      <c r="K124" s="210" t="s">
        <v>132</v>
      </c>
      <c r="L124" s="141"/>
      <c r="M124" s="214"/>
      <c r="N124" s="215" t="s">
        <v>45</v>
      </c>
      <c r="Q124" s="216">
        <v>0</v>
      </c>
      <c r="R124" s="216">
        <f>$Q$124*$H$124</f>
        <v>0</v>
      </c>
      <c r="S124" s="216">
        <v>0</v>
      </c>
      <c r="T124" s="217">
        <f>$S$124*$H$124</f>
        <v>0</v>
      </c>
      <c r="AR124" s="136" t="s">
        <v>133</v>
      </c>
      <c r="AT124" s="136" t="s">
        <v>128</v>
      </c>
      <c r="AU124" s="136" t="s">
        <v>83</v>
      </c>
      <c r="AY124" s="140" t="s">
        <v>126</v>
      </c>
      <c r="BE124" s="218">
        <f>IF($N$124="základní",$J$124,0)</f>
        <v>0</v>
      </c>
      <c r="BF124" s="218">
        <f>IF($N$124="snížená",$J$124,0)</f>
        <v>0</v>
      </c>
      <c r="BG124" s="218">
        <f>IF($N$124="zákl. přenesená",$J$124,0)</f>
        <v>0</v>
      </c>
      <c r="BH124" s="218">
        <f>IF($N$124="sníž. přenesená",$J$124,0)</f>
        <v>0</v>
      </c>
      <c r="BI124" s="218">
        <f>IF($N$124="nulová",$J$124,0)</f>
        <v>0</v>
      </c>
      <c r="BJ124" s="136" t="s">
        <v>22</v>
      </c>
      <c r="BK124" s="218">
        <f>ROUND($I$124*$H$124,2)</f>
        <v>0</v>
      </c>
      <c r="BL124" s="136" t="s">
        <v>133</v>
      </c>
      <c r="BM124" s="136" t="s">
        <v>191</v>
      </c>
    </row>
    <row r="125" spans="2:47" s="140" customFormat="1" ht="16.5" customHeight="1">
      <c r="B125" s="141"/>
      <c r="D125" s="219" t="s">
        <v>135</v>
      </c>
      <c r="F125" s="220" t="s">
        <v>192</v>
      </c>
      <c r="I125" s="254"/>
      <c r="L125" s="141"/>
      <c r="M125" s="221"/>
      <c r="T125" s="222"/>
      <c r="AT125" s="140" t="s">
        <v>135</v>
      </c>
      <c r="AU125" s="140" t="s">
        <v>83</v>
      </c>
    </row>
    <row r="126" spans="2:51" s="140" customFormat="1" ht="15.75" customHeight="1">
      <c r="B126" s="223"/>
      <c r="D126" s="224" t="s">
        <v>137</v>
      </c>
      <c r="E126" s="225"/>
      <c r="F126" s="226" t="s">
        <v>156</v>
      </c>
      <c r="H126" s="225"/>
      <c r="I126" s="254"/>
      <c r="L126" s="223"/>
      <c r="M126" s="227"/>
      <c r="T126" s="228"/>
      <c r="AT126" s="225" t="s">
        <v>137</v>
      </c>
      <c r="AU126" s="225" t="s">
        <v>83</v>
      </c>
      <c r="AV126" s="225" t="s">
        <v>22</v>
      </c>
      <c r="AW126" s="225" t="s">
        <v>100</v>
      </c>
      <c r="AX126" s="225" t="s">
        <v>74</v>
      </c>
      <c r="AY126" s="225" t="s">
        <v>126</v>
      </c>
    </row>
    <row r="127" spans="2:51" s="140" customFormat="1" ht="15.75" customHeight="1">
      <c r="B127" s="229"/>
      <c r="D127" s="224" t="s">
        <v>137</v>
      </c>
      <c r="E127" s="230"/>
      <c r="F127" s="231" t="s">
        <v>193</v>
      </c>
      <c r="H127" s="232">
        <v>450</v>
      </c>
      <c r="I127" s="254"/>
      <c r="L127" s="229"/>
      <c r="M127" s="233"/>
      <c r="T127" s="234"/>
      <c r="AT127" s="230" t="s">
        <v>137</v>
      </c>
      <c r="AU127" s="230" t="s">
        <v>83</v>
      </c>
      <c r="AV127" s="230" t="s">
        <v>83</v>
      </c>
      <c r="AW127" s="230" t="s">
        <v>100</v>
      </c>
      <c r="AX127" s="230" t="s">
        <v>22</v>
      </c>
      <c r="AY127" s="230" t="s">
        <v>126</v>
      </c>
    </row>
    <row r="128" spans="2:65" s="140" customFormat="1" ht="15.75" customHeight="1">
      <c r="B128" s="141"/>
      <c r="C128" s="208" t="s">
        <v>194</v>
      </c>
      <c r="D128" s="208" t="s">
        <v>128</v>
      </c>
      <c r="E128" s="209" t="s">
        <v>195</v>
      </c>
      <c r="F128" s="210" t="s">
        <v>196</v>
      </c>
      <c r="G128" s="211" t="s">
        <v>153</v>
      </c>
      <c r="H128" s="212">
        <v>225</v>
      </c>
      <c r="I128" s="253"/>
      <c r="J128" s="213">
        <f>ROUND($I$128*$H$128,2)</f>
        <v>0</v>
      </c>
      <c r="K128" s="210" t="s">
        <v>132</v>
      </c>
      <c r="L128" s="141"/>
      <c r="M128" s="214"/>
      <c r="N128" s="215" t="s">
        <v>45</v>
      </c>
      <c r="Q128" s="216">
        <v>0</v>
      </c>
      <c r="R128" s="216">
        <f>$Q$128*$H$128</f>
        <v>0</v>
      </c>
      <c r="S128" s="216">
        <v>0</v>
      </c>
      <c r="T128" s="217">
        <f>$S$128*$H$128</f>
        <v>0</v>
      </c>
      <c r="AR128" s="136" t="s">
        <v>133</v>
      </c>
      <c r="AT128" s="136" t="s">
        <v>128</v>
      </c>
      <c r="AU128" s="136" t="s">
        <v>83</v>
      </c>
      <c r="AY128" s="140" t="s">
        <v>126</v>
      </c>
      <c r="BE128" s="218">
        <f>IF($N$128="základní",$J$128,0)</f>
        <v>0</v>
      </c>
      <c r="BF128" s="218">
        <f>IF($N$128="snížená",$J$128,0)</f>
        <v>0</v>
      </c>
      <c r="BG128" s="218">
        <f>IF($N$128="zákl. přenesená",$J$128,0)</f>
        <v>0</v>
      </c>
      <c r="BH128" s="218">
        <f>IF($N$128="sníž. přenesená",$J$128,0)</f>
        <v>0</v>
      </c>
      <c r="BI128" s="218">
        <f>IF($N$128="nulová",$J$128,0)</f>
        <v>0</v>
      </c>
      <c r="BJ128" s="136" t="s">
        <v>22</v>
      </c>
      <c r="BK128" s="218">
        <f>ROUND($I$128*$H$128,2)</f>
        <v>0</v>
      </c>
      <c r="BL128" s="136" t="s">
        <v>133</v>
      </c>
      <c r="BM128" s="136" t="s">
        <v>197</v>
      </c>
    </row>
    <row r="129" spans="2:47" s="140" customFormat="1" ht="27" customHeight="1">
      <c r="B129" s="141"/>
      <c r="D129" s="219" t="s">
        <v>135</v>
      </c>
      <c r="F129" s="220" t="s">
        <v>198</v>
      </c>
      <c r="I129" s="254"/>
      <c r="L129" s="141"/>
      <c r="M129" s="221"/>
      <c r="T129" s="222"/>
      <c r="AT129" s="140" t="s">
        <v>135</v>
      </c>
      <c r="AU129" s="140" t="s">
        <v>83</v>
      </c>
    </row>
    <row r="130" spans="2:51" s="140" customFormat="1" ht="15.75" customHeight="1">
      <c r="B130" s="229"/>
      <c r="D130" s="224" t="s">
        <v>137</v>
      </c>
      <c r="F130" s="231" t="s">
        <v>199</v>
      </c>
      <c r="H130" s="232">
        <v>225</v>
      </c>
      <c r="I130" s="254"/>
      <c r="L130" s="229"/>
      <c r="M130" s="233"/>
      <c r="T130" s="234"/>
      <c r="AT130" s="230" t="s">
        <v>137</v>
      </c>
      <c r="AU130" s="230" t="s">
        <v>83</v>
      </c>
      <c r="AV130" s="230" t="s">
        <v>83</v>
      </c>
      <c r="AW130" s="230" t="s">
        <v>74</v>
      </c>
      <c r="AX130" s="230" t="s">
        <v>22</v>
      </c>
      <c r="AY130" s="230" t="s">
        <v>126</v>
      </c>
    </row>
    <row r="131" spans="2:65" s="140" customFormat="1" ht="15.75" customHeight="1">
      <c r="B131" s="141"/>
      <c r="C131" s="208" t="s">
        <v>200</v>
      </c>
      <c r="D131" s="208" t="s">
        <v>128</v>
      </c>
      <c r="E131" s="209" t="s">
        <v>201</v>
      </c>
      <c r="F131" s="210" t="s">
        <v>202</v>
      </c>
      <c r="G131" s="211" t="s">
        <v>203</v>
      </c>
      <c r="H131" s="212">
        <v>224</v>
      </c>
      <c r="I131" s="253"/>
      <c r="J131" s="213">
        <f>ROUND($I$131*$H$131,2)</f>
        <v>0</v>
      </c>
      <c r="K131" s="210" t="s">
        <v>132</v>
      </c>
      <c r="L131" s="141"/>
      <c r="M131" s="214"/>
      <c r="N131" s="215" t="s">
        <v>45</v>
      </c>
      <c r="Q131" s="216">
        <v>0</v>
      </c>
      <c r="R131" s="216">
        <f>$Q$131*$H$131</f>
        <v>0</v>
      </c>
      <c r="S131" s="216">
        <v>0</v>
      </c>
      <c r="T131" s="217">
        <f>$S$131*$H$131</f>
        <v>0</v>
      </c>
      <c r="AR131" s="136" t="s">
        <v>133</v>
      </c>
      <c r="AT131" s="136" t="s">
        <v>128</v>
      </c>
      <c r="AU131" s="136" t="s">
        <v>83</v>
      </c>
      <c r="AY131" s="140" t="s">
        <v>126</v>
      </c>
      <c r="BE131" s="218">
        <f>IF($N$131="základní",$J$131,0)</f>
        <v>0</v>
      </c>
      <c r="BF131" s="218">
        <f>IF($N$131="snížená",$J$131,0)</f>
        <v>0</v>
      </c>
      <c r="BG131" s="218">
        <f>IF($N$131="zákl. přenesená",$J$131,0)</f>
        <v>0</v>
      </c>
      <c r="BH131" s="218">
        <f>IF($N$131="sníž. přenesená",$J$131,0)</f>
        <v>0</v>
      </c>
      <c r="BI131" s="218">
        <f>IF($N$131="nulová",$J$131,0)</f>
        <v>0</v>
      </c>
      <c r="BJ131" s="136" t="s">
        <v>22</v>
      </c>
      <c r="BK131" s="218">
        <f>ROUND($I$131*$H$131,2)</f>
        <v>0</v>
      </c>
      <c r="BL131" s="136" t="s">
        <v>133</v>
      </c>
      <c r="BM131" s="136" t="s">
        <v>204</v>
      </c>
    </row>
    <row r="132" spans="2:47" s="140" customFormat="1" ht="27" customHeight="1">
      <c r="B132" s="141"/>
      <c r="D132" s="219" t="s">
        <v>135</v>
      </c>
      <c r="F132" s="220" t="s">
        <v>205</v>
      </c>
      <c r="I132" s="254"/>
      <c r="L132" s="141"/>
      <c r="M132" s="221"/>
      <c r="T132" s="222"/>
      <c r="AT132" s="140" t="s">
        <v>135</v>
      </c>
      <c r="AU132" s="140" t="s">
        <v>83</v>
      </c>
    </row>
    <row r="133" spans="2:51" s="140" customFormat="1" ht="15.75" customHeight="1">
      <c r="B133" s="223"/>
      <c r="D133" s="224" t="s">
        <v>137</v>
      </c>
      <c r="E133" s="225"/>
      <c r="F133" s="226" t="s">
        <v>156</v>
      </c>
      <c r="H133" s="225"/>
      <c r="I133" s="254"/>
      <c r="L133" s="223"/>
      <c r="M133" s="227"/>
      <c r="T133" s="228"/>
      <c r="AT133" s="225" t="s">
        <v>137</v>
      </c>
      <c r="AU133" s="225" t="s">
        <v>83</v>
      </c>
      <c r="AV133" s="225" t="s">
        <v>22</v>
      </c>
      <c r="AW133" s="225" t="s">
        <v>100</v>
      </c>
      <c r="AX133" s="225" t="s">
        <v>74</v>
      </c>
      <c r="AY133" s="225" t="s">
        <v>126</v>
      </c>
    </row>
    <row r="134" spans="2:51" s="140" customFormat="1" ht="15.75" customHeight="1">
      <c r="B134" s="229"/>
      <c r="D134" s="224" t="s">
        <v>137</v>
      </c>
      <c r="E134" s="230"/>
      <c r="F134" s="231" t="s">
        <v>206</v>
      </c>
      <c r="H134" s="232">
        <v>224</v>
      </c>
      <c r="I134" s="254"/>
      <c r="L134" s="229"/>
      <c r="M134" s="233"/>
      <c r="T134" s="234"/>
      <c r="AT134" s="230" t="s">
        <v>137</v>
      </c>
      <c r="AU134" s="230" t="s">
        <v>83</v>
      </c>
      <c r="AV134" s="230" t="s">
        <v>83</v>
      </c>
      <c r="AW134" s="230" t="s">
        <v>100</v>
      </c>
      <c r="AX134" s="230" t="s">
        <v>22</v>
      </c>
      <c r="AY134" s="230" t="s">
        <v>126</v>
      </c>
    </row>
    <row r="135" spans="2:65" s="140" customFormat="1" ht="15.75" customHeight="1">
      <c r="B135" s="141"/>
      <c r="C135" s="208" t="s">
        <v>207</v>
      </c>
      <c r="D135" s="208" t="s">
        <v>128</v>
      </c>
      <c r="E135" s="209" t="s">
        <v>208</v>
      </c>
      <c r="F135" s="210" t="s">
        <v>209</v>
      </c>
      <c r="G135" s="211" t="s">
        <v>153</v>
      </c>
      <c r="H135" s="212">
        <v>19782</v>
      </c>
      <c r="I135" s="253"/>
      <c r="J135" s="213">
        <f>ROUND($I$135*$H$135,2)</f>
        <v>0</v>
      </c>
      <c r="K135" s="210" t="s">
        <v>132</v>
      </c>
      <c r="L135" s="141"/>
      <c r="M135" s="214"/>
      <c r="N135" s="215" t="s">
        <v>45</v>
      </c>
      <c r="Q135" s="216">
        <v>0</v>
      </c>
      <c r="R135" s="216">
        <f>$Q$135*$H$135</f>
        <v>0</v>
      </c>
      <c r="S135" s="216">
        <v>0</v>
      </c>
      <c r="T135" s="217">
        <f>$S$135*$H$135</f>
        <v>0</v>
      </c>
      <c r="AR135" s="136" t="s">
        <v>133</v>
      </c>
      <c r="AT135" s="136" t="s">
        <v>128</v>
      </c>
      <c r="AU135" s="136" t="s">
        <v>83</v>
      </c>
      <c r="AY135" s="140" t="s">
        <v>126</v>
      </c>
      <c r="BE135" s="218">
        <f>IF($N$135="základní",$J$135,0)</f>
        <v>0</v>
      </c>
      <c r="BF135" s="218">
        <f>IF($N$135="snížená",$J$135,0)</f>
        <v>0</v>
      </c>
      <c r="BG135" s="218">
        <f>IF($N$135="zákl. přenesená",$J$135,0)</f>
        <v>0</v>
      </c>
      <c r="BH135" s="218">
        <f>IF($N$135="sníž. přenesená",$J$135,0)</f>
        <v>0</v>
      </c>
      <c r="BI135" s="218">
        <f>IF($N$135="nulová",$J$135,0)</f>
        <v>0</v>
      </c>
      <c r="BJ135" s="136" t="s">
        <v>22</v>
      </c>
      <c r="BK135" s="218">
        <f>ROUND($I$135*$H$135,2)</f>
        <v>0</v>
      </c>
      <c r="BL135" s="136" t="s">
        <v>133</v>
      </c>
      <c r="BM135" s="136" t="s">
        <v>210</v>
      </c>
    </row>
    <row r="136" spans="2:47" s="140" customFormat="1" ht="27" customHeight="1">
      <c r="B136" s="141"/>
      <c r="D136" s="219" t="s">
        <v>135</v>
      </c>
      <c r="F136" s="220" t="s">
        <v>211</v>
      </c>
      <c r="I136" s="254"/>
      <c r="L136" s="141"/>
      <c r="M136" s="221"/>
      <c r="T136" s="222"/>
      <c r="AT136" s="140" t="s">
        <v>135</v>
      </c>
      <c r="AU136" s="140" t="s">
        <v>83</v>
      </c>
    </row>
    <row r="137" spans="2:51" s="140" customFormat="1" ht="15.75" customHeight="1">
      <c r="B137" s="229"/>
      <c r="D137" s="224" t="s">
        <v>137</v>
      </c>
      <c r="E137" s="230"/>
      <c r="F137" s="231" t="s">
        <v>212</v>
      </c>
      <c r="H137" s="232">
        <v>17652</v>
      </c>
      <c r="I137" s="254"/>
      <c r="L137" s="229"/>
      <c r="M137" s="233"/>
      <c r="T137" s="234"/>
      <c r="AT137" s="230" t="s">
        <v>137</v>
      </c>
      <c r="AU137" s="230" t="s">
        <v>83</v>
      </c>
      <c r="AV137" s="230" t="s">
        <v>83</v>
      </c>
      <c r="AW137" s="230" t="s">
        <v>100</v>
      </c>
      <c r="AX137" s="230" t="s">
        <v>74</v>
      </c>
      <c r="AY137" s="230" t="s">
        <v>126</v>
      </c>
    </row>
    <row r="138" spans="2:51" s="140" customFormat="1" ht="15.75" customHeight="1">
      <c r="B138" s="229"/>
      <c r="D138" s="224" t="s">
        <v>137</v>
      </c>
      <c r="E138" s="230"/>
      <c r="F138" s="231" t="s">
        <v>213</v>
      </c>
      <c r="H138" s="232">
        <v>1280</v>
      </c>
      <c r="I138" s="254"/>
      <c r="L138" s="229"/>
      <c r="M138" s="233"/>
      <c r="T138" s="234"/>
      <c r="AT138" s="230" t="s">
        <v>137</v>
      </c>
      <c r="AU138" s="230" t="s">
        <v>83</v>
      </c>
      <c r="AV138" s="230" t="s">
        <v>83</v>
      </c>
      <c r="AW138" s="230" t="s">
        <v>100</v>
      </c>
      <c r="AX138" s="230" t="s">
        <v>74</v>
      </c>
      <c r="AY138" s="230" t="s">
        <v>126</v>
      </c>
    </row>
    <row r="139" spans="2:51" s="140" customFormat="1" ht="15.75" customHeight="1">
      <c r="B139" s="229"/>
      <c r="D139" s="224" t="s">
        <v>137</v>
      </c>
      <c r="E139" s="230"/>
      <c r="F139" s="231" t="s">
        <v>214</v>
      </c>
      <c r="H139" s="232">
        <v>450</v>
      </c>
      <c r="I139" s="254"/>
      <c r="L139" s="229"/>
      <c r="M139" s="233"/>
      <c r="T139" s="234"/>
      <c r="AT139" s="230" t="s">
        <v>137</v>
      </c>
      <c r="AU139" s="230" t="s">
        <v>83</v>
      </c>
      <c r="AV139" s="230" t="s">
        <v>83</v>
      </c>
      <c r="AW139" s="230" t="s">
        <v>100</v>
      </c>
      <c r="AX139" s="230" t="s">
        <v>74</v>
      </c>
      <c r="AY139" s="230" t="s">
        <v>126</v>
      </c>
    </row>
    <row r="140" spans="2:51" s="140" customFormat="1" ht="15.75" customHeight="1">
      <c r="B140" s="229"/>
      <c r="D140" s="224" t="s">
        <v>137</v>
      </c>
      <c r="E140" s="230"/>
      <c r="F140" s="231" t="s">
        <v>215</v>
      </c>
      <c r="H140" s="232">
        <v>400</v>
      </c>
      <c r="I140" s="254"/>
      <c r="L140" s="229"/>
      <c r="M140" s="233"/>
      <c r="T140" s="234"/>
      <c r="AT140" s="230" t="s">
        <v>137</v>
      </c>
      <c r="AU140" s="230" t="s">
        <v>83</v>
      </c>
      <c r="AV140" s="230" t="s">
        <v>83</v>
      </c>
      <c r="AW140" s="230" t="s">
        <v>100</v>
      </c>
      <c r="AX140" s="230" t="s">
        <v>74</v>
      </c>
      <c r="AY140" s="230" t="s">
        <v>126</v>
      </c>
    </row>
    <row r="141" spans="2:51" s="140" customFormat="1" ht="15.75" customHeight="1">
      <c r="B141" s="235"/>
      <c r="D141" s="224" t="s">
        <v>137</v>
      </c>
      <c r="E141" s="236"/>
      <c r="F141" s="237" t="s">
        <v>216</v>
      </c>
      <c r="H141" s="238">
        <v>19782</v>
      </c>
      <c r="I141" s="254"/>
      <c r="L141" s="235"/>
      <c r="M141" s="239"/>
      <c r="T141" s="240"/>
      <c r="AT141" s="236" t="s">
        <v>137</v>
      </c>
      <c r="AU141" s="236" t="s">
        <v>83</v>
      </c>
      <c r="AV141" s="236" t="s">
        <v>133</v>
      </c>
      <c r="AW141" s="236" t="s">
        <v>100</v>
      </c>
      <c r="AX141" s="236" t="s">
        <v>22</v>
      </c>
      <c r="AY141" s="236" t="s">
        <v>126</v>
      </c>
    </row>
    <row r="142" spans="2:65" s="140" customFormat="1" ht="15.75" customHeight="1">
      <c r="B142" s="141"/>
      <c r="C142" s="208" t="s">
        <v>217</v>
      </c>
      <c r="D142" s="208" t="s">
        <v>128</v>
      </c>
      <c r="E142" s="209" t="s">
        <v>218</v>
      </c>
      <c r="F142" s="210" t="s">
        <v>219</v>
      </c>
      <c r="G142" s="211" t="s">
        <v>153</v>
      </c>
      <c r="H142" s="212">
        <v>42400</v>
      </c>
      <c r="I142" s="253"/>
      <c r="J142" s="213">
        <f>ROUND($I$142*$H$142,2)</f>
        <v>0</v>
      </c>
      <c r="K142" s="210" t="s">
        <v>132</v>
      </c>
      <c r="L142" s="141"/>
      <c r="M142" s="214"/>
      <c r="N142" s="215" t="s">
        <v>45</v>
      </c>
      <c r="Q142" s="216">
        <v>0</v>
      </c>
      <c r="R142" s="216">
        <f>$Q$142*$H$142</f>
        <v>0</v>
      </c>
      <c r="S142" s="216">
        <v>0</v>
      </c>
      <c r="T142" s="217">
        <f>$S$142*$H$142</f>
        <v>0</v>
      </c>
      <c r="AR142" s="136" t="s">
        <v>133</v>
      </c>
      <c r="AT142" s="136" t="s">
        <v>128</v>
      </c>
      <c r="AU142" s="136" t="s">
        <v>83</v>
      </c>
      <c r="AY142" s="140" t="s">
        <v>126</v>
      </c>
      <c r="BE142" s="218">
        <f>IF($N$142="základní",$J$142,0)</f>
        <v>0</v>
      </c>
      <c r="BF142" s="218">
        <f>IF($N$142="snížená",$J$142,0)</f>
        <v>0</v>
      </c>
      <c r="BG142" s="218">
        <f>IF($N$142="zákl. přenesená",$J$142,0)</f>
        <v>0</v>
      </c>
      <c r="BH142" s="218">
        <f>IF($N$142="sníž. přenesená",$J$142,0)</f>
        <v>0</v>
      </c>
      <c r="BI142" s="218">
        <f>IF($N$142="nulová",$J$142,0)</f>
        <v>0</v>
      </c>
      <c r="BJ142" s="136" t="s">
        <v>22</v>
      </c>
      <c r="BK142" s="218">
        <f>ROUND($I$142*$H$142,2)</f>
        <v>0</v>
      </c>
      <c r="BL142" s="136" t="s">
        <v>133</v>
      </c>
      <c r="BM142" s="136" t="s">
        <v>220</v>
      </c>
    </row>
    <row r="143" spans="2:47" s="140" customFormat="1" ht="27" customHeight="1">
      <c r="B143" s="141"/>
      <c r="D143" s="219" t="s">
        <v>135</v>
      </c>
      <c r="F143" s="220" t="s">
        <v>221</v>
      </c>
      <c r="I143" s="254"/>
      <c r="L143" s="141"/>
      <c r="M143" s="221"/>
      <c r="T143" s="222"/>
      <c r="AT143" s="140" t="s">
        <v>135</v>
      </c>
      <c r="AU143" s="140" t="s">
        <v>83</v>
      </c>
    </row>
    <row r="144" spans="2:51" s="140" customFormat="1" ht="15.75" customHeight="1">
      <c r="B144" s="229"/>
      <c r="D144" s="224" t="s">
        <v>137</v>
      </c>
      <c r="E144" s="230"/>
      <c r="F144" s="231" t="s">
        <v>222</v>
      </c>
      <c r="H144" s="232">
        <v>42400</v>
      </c>
      <c r="I144" s="254"/>
      <c r="L144" s="229"/>
      <c r="M144" s="233"/>
      <c r="T144" s="234"/>
      <c r="AT144" s="230" t="s">
        <v>137</v>
      </c>
      <c r="AU144" s="230" t="s">
        <v>83</v>
      </c>
      <c r="AV144" s="230" t="s">
        <v>83</v>
      </c>
      <c r="AW144" s="230" t="s">
        <v>100</v>
      </c>
      <c r="AX144" s="230" t="s">
        <v>22</v>
      </c>
      <c r="AY144" s="230" t="s">
        <v>126</v>
      </c>
    </row>
    <row r="145" spans="2:65" s="140" customFormat="1" ht="15.75" customHeight="1">
      <c r="B145" s="141"/>
      <c r="C145" s="208" t="s">
        <v>9</v>
      </c>
      <c r="D145" s="208" t="s">
        <v>128</v>
      </c>
      <c r="E145" s="209" t="s">
        <v>223</v>
      </c>
      <c r="F145" s="210" t="s">
        <v>224</v>
      </c>
      <c r="G145" s="211" t="s">
        <v>153</v>
      </c>
      <c r="H145" s="212">
        <v>212000</v>
      </c>
      <c r="I145" s="253"/>
      <c r="J145" s="213">
        <f>ROUND($I$145*$H$145,2)</f>
        <v>0</v>
      </c>
      <c r="K145" s="210" t="s">
        <v>132</v>
      </c>
      <c r="L145" s="141"/>
      <c r="M145" s="214"/>
      <c r="N145" s="215" t="s">
        <v>45</v>
      </c>
      <c r="Q145" s="216">
        <v>0</v>
      </c>
      <c r="R145" s="216">
        <f>$Q$145*$H$145</f>
        <v>0</v>
      </c>
      <c r="S145" s="216">
        <v>0</v>
      </c>
      <c r="T145" s="217">
        <f>$S$145*$H$145</f>
        <v>0</v>
      </c>
      <c r="AR145" s="136" t="s">
        <v>133</v>
      </c>
      <c r="AT145" s="136" t="s">
        <v>128</v>
      </c>
      <c r="AU145" s="136" t="s">
        <v>83</v>
      </c>
      <c r="AY145" s="140" t="s">
        <v>126</v>
      </c>
      <c r="BE145" s="218">
        <f>IF($N$145="základní",$J$145,0)</f>
        <v>0</v>
      </c>
      <c r="BF145" s="218">
        <f>IF($N$145="snížená",$J$145,0)</f>
        <v>0</v>
      </c>
      <c r="BG145" s="218">
        <f>IF($N$145="zákl. přenesená",$J$145,0)</f>
        <v>0</v>
      </c>
      <c r="BH145" s="218">
        <f>IF($N$145="sníž. přenesená",$J$145,0)</f>
        <v>0</v>
      </c>
      <c r="BI145" s="218">
        <f>IF($N$145="nulová",$J$145,0)</f>
        <v>0</v>
      </c>
      <c r="BJ145" s="136" t="s">
        <v>22</v>
      </c>
      <c r="BK145" s="218">
        <f>ROUND($I$145*$H$145,2)</f>
        <v>0</v>
      </c>
      <c r="BL145" s="136" t="s">
        <v>133</v>
      </c>
      <c r="BM145" s="136" t="s">
        <v>225</v>
      </c>
    </row>
    <row r="146" spans="2:47" s="140" customFormat="1" ht="27" customHeight="1">
      <c r="B146" s="141"/>
      <c r="D146" s="219" t="s">
        <v>135</v>
      </c>
      <c r="F146" s="220" t="s">
        <v>226</v>
      </c>
      <c r="I146" s="254"/>
      <c r="L146" s="141"/>
      <c r="M146" s="221"/>
      <c r="T146" s="222"/>
      <c r="AT146" s="140" t="s">
        <v>135</v>
      </c>
      <c r="AU146" s="140" t="s">
        <v>83</v>
      </c>
    </row>
    <row r="147" spans="2:51" s="140" customFormat="1" ht="15.75" customHeight="1">
      <c r="B147" s="229"/>
      <c r="D147" s="224" t="s">
        <v>137</v>
      </c>
      <c r="E147" s="230"/>
      <c r="F147" s="231" t="s">
        <v>227</v>
      </c>
      <c r="H147" s="232">
        <v>42400</v>
      </c>
      <c r="I147" s="254"/>
      <c r="L147" s="229"/>
      <c r="M147" s="233"/>
      <c r="T147" s="234"/>
      <c r="AT147" s="230" t="s">
        <v>137</v>
      </c>
      <c r="AU147" s="230" t="s">
        <v>83</v>
      </c>
      <c r="AV147" s="230" t="s">
        <v>83</v>
      </c>
      <c r="AW147" s="230" t="s">
        <v>100</v>
      </c>
      <c r="AX147" s="230" t="s">
        <v>22</v>
      </c>
      <c r="AY147" s="230" t="s">
        <v>126</v>
      </c>
    </row>
    <row r="148" spans="2:51" s="140" customFormat="1" ht="15.75" customHeight="1">
      <c r="B148" s="229"/>
      <c r="D148" s="224" t="s">
        <v>137</v>
      </c>
      <c r="F148" s="231" t="s">
        <v>228</v>
      </c>
      <c r="H148" s="232">
        <v>212000</v>
      </c>
      <c r="I148" s="254"/>
      <c r="L148" s="229"/>
      <c r="M148" s="233"/>
      <c r="T148" s="234"/>
      <c r="AT148" s="230" t="s">
        <v>137</v>
      </c>
      <c r="AU148" s="230" t="s">
        <v>83</v>
      </c>
      <c r="AV148" s="230" t="s">
        <v>83</v>
      </c>
      <c r="AW148" s="230" t="s">
        <v>74</v>
      </c>
      <c r="AX148" s="230" t="s">
        <v>22</v>
      </c>
      <c r="AY148" s="230" t="s">
        <v>126</v>
      </c>
    </row>
    <row r="149" spans="2:65" s="140" customFormat="1" ht="15.75" customHeight="1">
      <c r="B149" s="141"/>
      <c r="C149" s="241" t="s">
        <v>229</v>
      </c>
      <c r="D149" s="241" t="s">
        <v>230</v>
      </c>
      <c r="E149" s="242" t="s">
        <v>231</v>
      </c>
      <c r="F149" s="243" t="s">
        <v>232</v>
      </c>
      <c r="G149" s="244" t="s">
        <v>233</v>
      </c>
      <c r="H149" s="245">
        <v>72080</v>
      </c>
      <c r="I149" s="255"/>
      <c r="J149" s="246">
        <f>ROUND($I$149*$H$149,2)</f>
        <v>0</v>
      </c>
      <c r="K149" s="243"/>
      <c r="L149" s="247"/>
      <c r="M149" s="248"/>
      <c r="N149" s="249" t="s">
        <v>45</v>
      </c>
      <c r="Q149" s="216">
        <v>0</v>
      </c>
      <c r="R149" s="216">
        <f>$Q$149*$H$149</f>
        <v>0</v>
      </c>
      <c r="S149" s="216">
        <v>0</v>
      </c>
      <c r="T149" s="217">
        <f>$S$149*$H$149</f>
        <v>0</v>
      </c>
      <c r="AR149" s="136" t="s">
        <v>177</v>
      </c>
      <c r="AT149" s="136" t="s">
        <v>230</v>
      </c>
      <c r="AU149" s="136" t="s">
        <v>83</v>
      </c>
      <c r="AY149" s="140" t="s">
        <v>126</v>
      </c>
      <c r="BE149" s="218">
        <f>IF($N$149="základní",$J$149,0)</f>
        <v>0</v>
      </c>
      <c r="BF149" s="218">
        <f>IF($N$149="snížená",$J$149,0)</f>
        <v>0</v>
      </c>
      <c r="BG149" s="218">
        <f>IF($N$149="zákl. přenesená",$J$149,0)</f>
        <v>0</v>
      </c>
      <c r="BH149" s="218">
        <f>IF($N$149="sníž. přenesená",$J$149,0)</f>
        <v>0</v>
      </c>
      <c r="BI149" s="218">
        <f>IF($N$149="nulová",$J$149,0)</f>
        <v>0</v>
      </c>
      <c r="BJ149" s="136" t="s">
        <v>22</v>
      </c>
      <c r="BK149" s="218">
        <f>ROUND($I$149*$H$149,2)</f>
        <v>0</v>
      </c>
      <c r="BL149" s="136" t="s">
        <v>133</v>
      </c>
      <c r="BM149" s="136" t="s">
        <v>234</v>
      </c>
    </row>
    <row r="150" spans="2:47" s="140" customFormat="1" ht="16.5" customHeight="1">
      <c r="B150" s="141"/>
      <c r="D150" s="219" t="s">
        <v>135</v>
      </c>
      <c r="F150" s="220" t="s">
        <v>232</v>
      </c>
      <c r="I150" s="254"/>
      <c r="L150" s="141"/>
      <c r="M150" s="221"/>
      <c r="T150" s="222"/>
      <c r="AT150" s="140" t="s">
        <v>135</v>
      </c>
      <c r="AU150" s="140" t="s">
        <v>83</v>
      </c>
    </row>
    <row r="151" spans="2:65" s="140" customFormat="1" ht="15.75" customHeight="1">
      <c r="B151" s="141"/>
      <c r="C151" s="208" t="s">
        <v>235</v>
      </c>
      <c r="D151" s="208" t="s">
        <v>128</v>
      </c>
      <c r="E151" s="209" t="s">
        <v>236</v>
      </c>
      <c r="F151" s="210" t="s">
        <v>237</v>
      </c>
      <c r="G151" s="211" t="s">
        <v>153</v>
      </c>
      <c r="H151" s="212">
        <v>42400</v>
      </c>
      <c r="I151" s="253"/>
      <c r="J151" s="213">
        <f>ROUND($I$151*$H$151,2)</f>
        <v>0</v>
      </c>
      <c r="K151" s="210" t="s">
        <v>132</v>
      </c>
      <c r="L151" s="141"/>
      <c r="M151" s="214"/>
      <c r="N151" s="215" t="s">
        <v>45</v>
      </c>
      <c r="Q151" s="216">
        <v>0</v>
      </c>
      <c r="R151" s="216">
        <f>$Q$151*$H$151</f>
        <v>0</v>
      </c>
      <c r="S151" s="216">
        <v>0</v>
      </c>
      <c r="T151" s="217">
        <f>$S$151*$H$151</f>
        <v>0</v>
      </c>
      <c r="AR151" s="136" t="s">
        <v>133</v>
      </c>
      <c r="AT151" s="136" t="s">
        <v>128</v>
      </c>
      <c r="AU151" s="136" t="s">
        <v>83</v>
      </c>
      <c r="AY151" s="140" t="s">
        <v>126</v>
      </c>
      <c r="BE151" s="218">
        <f>IF($N$151="základní",$J$151,0)</f>
        <v>0</v>
      </c>
      <c r="BF151" s="218">
        <f>IF($N$151="snížená",$J$151,0)</f>
        <v>0</v>
      </c>
      <c r="BG151" s="218">
        <f>IF($N$151="zákl. přenesená",$J$151,0)</f>
        <v>0</v>
      </c>
      <c r="BH151" s="218">
        <f>IF($N$151="sníž. přenesená",$J$151,0)</f>
        <v>0</v>
      </c>
      <c r="BI151" s="218">
        <f>IF($N$151="nulová",$J$151,0)</f>
        <v>0</v>
      </c>
      <c r="BJ151" s="136" t="s">
        <v>22</v>
      </c>
      <c r="BK151" s="218">
        <f>ROUND($I$151*$H$151,2)</f>
        <v>0</v>
      </c>
      <c r="BL151" s="136" t="s">
        <v>133</v>
      </c>
      <c r="BM151" s="136" t="s">
        <v>238</v>
      </c>
    </row>
    <row r="152" spans="2:47" s="140" customFormat="1" ht="38.25" customHeight="1">
      <c r="B152" s="141"/>
      <c r="D152" s="219" t="s">
        <v>135</v>
      </c>
      <c r="F152" s="220" t="s">
        <v>239</v>
      </c>
      <c r="I152" s="254"/>
      <c r="L152" s="141"/>
      <c r="M152" s="221"/>
      <c r="T152" s="222"/>
      <c r="AT152" s="140" t="s">
        <v>135</v>
      </c>
      <c r="AU152" s="140" t="s">
        <v>83</v>
      </c>
    </row>
    <row r="153" spans="2:51" s="140" customFormat="1" ht="15.75" customHeight="1">
      <c r="B153" s="223"/>
      <c r="D153" s="224" t="s">
        <v>137</v>
      </c>
      <c r="E153" s="225"/>
      <c r="F153" s="226" t="s">
        <v>156</v>
      </c>
      <c r="H153" s="225"/>
      <c r="I153" s="254"/>
      <c r="L153" s="223"/>
      <c r="M153" s="227"/>
      <c r="T153" s="228"/>
      <c r="AT153" s="225" t="s">
        <v>137</v>
      </c>
      <c r="AU153" s="225" t="s">
        <v>83</v>
      </c>
      <c r="AV153" s="225" t="s">
        <v>22</v>
      </c>
      <c r="AW153" s="225" t="s">
        <v>100</v>
      </c>
      <c r="AX153" s="225" t="s">
        <v>74</v>
      </c>
      <c r="AY153" s="225" t="s">
        <v>126</v>
      </c>
    </row>
    <row r="154" spans="2:51" s="140" customFormat="1" ht="15.75" customHeight="1">
      <c r="B154" s="229"/>
      <c r="D154" s="224" t="s">
        <v>137</v>
      </c>
      <c r="E154" s="230"/>
      <c r="F154" s="231" t="s">
        <v>240</v>
      </c>
      <c r="H154" s="232">
        <v>42400</v>
      </c>
      <c r="I154" s="254"/>
      <c r="L154" s="229"/>
      <c r="M154" s="233"/>
      <c r="T154" s="234"/>
      <c r="AT154" s="230" t="s">
        <v>137</v>
      </c>
      <c r="AU154" s="230" t="s">
        <v>83</v>
      </c>
      <c r="AV154" s="230" t="s">
        <v>83</v>
      </c>
      <c r="AW154" s="230" t="s">
        <v>100</v>
      </c>
      <c r="AX154" s="230" t="s">
        <v>22</v>
      </c>
      <c r="AY154" s="230" t="s">
        <v>126</v>
      </c>
    </row>
    <row r="155" spans="2:65" s="140" customFormat="1" ht="15.75" customHeight="1">
      <c r="B155" s="141"/>
      <c r="C155" s="208" t="s">
        <v>241</v>
      </c>
      <c r="D155" s="208" t="s">
        <v>128</v>
      </c>
      <c r="E155" s="209" t="s">
        <v>242</v>
      </c>
      <c r="F155" s="210" t="s">
        <v>243</v>
      </c>
      <c r="G155" s="211" t="s">
        <v>233</v>
      </c>
      <c r="H155" s="212">
        <v>33629.4</v>
      </c>
      <c r="I155" s="253"/>
      <c r="J155" s="213">
        <f>ROUND($I$155*$H$155,2)</f>
        <v>0</v>
      </c>
      <c r="K155" s="210"/>
      <c r="L155" s="141"/>
      <c r="M155" s="214"/>
      <c r="N155" s="215" t="s">
        <v>45</v>
      </c>
      <c r="Q155" s="216">
        <v>0</v>
      </c>
      <c r="R155" s="216">
        <f>$Q$155*$H$155</f>
        <v>0</v>
      </c>
      <c r="S155" s="216">
        <v>0</v>
      </c>
      <c r="T155" s="217">
        <f>$S$155*$H$155</f>
        <v>0</v>
      </c>
      <c r="AR155" s="136" t="s">
        <v>133</v>
      </c>
      <c r="AT155" s="136" t="s">
        <v>128</v>
      </c>
      <c r="AU155" s="136" t="s">
        <v>83</v>
      </c>
      <c r="AY155" s="140" t="s">
        <v>126</v>
      </c>
      <c r="BE155" s="218">
        <f>IF($N$155="základní",$J$155,0)</f>
        <v>0</v>
      </c>
      <c r="BF155" s="218">
        <f>IF($N$155="snížená",$J$155,0)</f>
        <v>0</v>
      </c>
      <c r="BG155" s="218">
        <f>IF($N$155="zákl. přenesená",$J$155,0)</f>
        <v>0</v>
      </c>
      <c r="BH155" s="218">
        <f>IF($N$155="sníž. přenesená",$J$155,0)</f>
        <v>0</v>
      </c>
      <c r="BI155" s="218">
        <f>IF($N$155="nulová",$J$155,0)</f>
        <v>0</v>
      </c>
      <c r="BJ155" s="136" t="s">
        <v>22</v>
      </c>
      <c r="BK155" s="218">
        <f>ROUND($I$155*$H$155,2)</f>
        <v>0</v>
      </c>
      <c r="BL155" s="136" t="s">
        <v>133</v>
      </c>
      <c r="BM155" s="136" t="s">
        <v>244</v>
      </c>
    </row>
    <row r="156" spans="2:47" s="140" customFormat="1" ht="16.5" customHeight="1">
      <c r="B156" s="141"/>
      <c r="D156" s="219" t="s">
        <v>135</v>
      </c>
      <c r="F156" s="220" t="s">
        <v>243</v>
      </c>
      <c r="I156" s="254"/>
      <c r="L156" s="141"/>
      <c r="M156" s="221"/>
      <c r="T156" s="222"/>
      <c r="AT156" s="140" t="s">
        <v>135</v>
      </c>
      <c r="AU156" s="140" t="s">
        <v>83</v>
      </c>
    </row>
    <row r="157" spans="2:51" s="140" customFormat="1" ht="15.75" customHeight="1">
      <c r="B157" s="229"/>
      <c r="D157" s="224" t="s">
        <v>137</v>
      </c>
      <c r="F157" s="231" t="s">
        <v>245</v>
      </c>
      <c r="H157" s="232">
        <v>33629.4</v>
      </c>
      <c r="I157" s="254"/>
      <c r="L157" s="229"/>
      <c r="M157" s="233"/>
      <c r="T157" s="234"/>
      <c r="AT157" s="230" t="s">
        <v>137</v>
      </c>
      <c r="AU157" s="230" t="s">
        <v>83</v>
      </c>
      <c r="AV157" s="230" t="s">
        <v>83</v>
      </c>
      <c r="AW157" s="230" t="s">
        <v>74</v>
      </c>
      <c r="AX157" s="230" t="s">
        <v>22</v>
      </c>
      <c r="AY157" s="230" t="s">
        <v>126</v>
      </c>
    </row>
    <row r="158" spans="2:65" s="140" customFormat="1" ht="15.75" customHeight="1">
      <c r="B158" s="141"/>
      <c r="C158" s="208" t="s">
        <v>246</v>
      </c>
      <c r="D158" s="208" t="s">
        <v>128</v>
      </c>
      <c r="E158" s="209" t="s">
        <v>247</v>
      </c>
      <c r="F158" s="210" t="s">
        <v>248</v>
      </c>
      <c r="G158" s="211" t="s">
        <v>153</v>
      </c>
      <c r="H158" s="212">
        <v>850</v>
      </c>
      <c r="I158" s="253"/>
      <c r="J158" s="213">
        <f>ROUND($I$158*$H$158,2)</f>
        <v>0</v>
      </c>
      <c r="K158" s="210" t="s">
        <v>132</v>
      </c>
      <c r="L158" s="141"/>
      <c r="M158" s="214"/>
      <c r="N158" s="215" t="s">
        <v>45</v>
      </c>
      <c r="Q158" s="216">
        <v>0</v>
      </c>
      <c r="R158" s="216">
        <f>$Q$158*$H$158</f>
        <v>0</v>
      </c>
      <c r="S158" s="216">
        <v>0</v>
      </c>
      <c r="T158" s="217">
        <f>$S$158*$H$158</f>
        <v>0</v>
      </c>
      <c r="AR158" s="136" t="s">
        <v>133</v>
      </c>
      <c r="AT158" s="136" t="s">
        <v>128</v>
      </c>
      <c r="AU158" s="136" t="s">
        <v>83</v>
      </c>
      <c r="AY158" s="140" t="s">
        <v>126</v>
      </c>
      <c r="BE158" s="218">
        <f>IF($N$158="základní",$J$158,0)</f>
        <v>0</v>
      </c>
      <c r="BF158" s="218">
        <f>IF($N$158="snížená",$J$158,0)</f>
        <v>0</v>
      </c>
      <c r="BG158" s="218">
        <f>IF($N$158="zákl. přenesená",$J$158,0)</f>
        <v>0</v>
      </c>
      <c r="BH158" s="218">
        <f>IF($N$158="sníž. přenesená",$J$158,0)</f>
        <v>0</v>
      </c>
      <c r="BI158" s="218">
        <f>IF($N$158="nulová",$J$158,0)</f>
        <v>0</v>
      </c>
      <c r="BJ158" s="136" t="s">
        <v>22</v>
      </c>
      <c r="BK158" s="218">
        <f>ROUND($I$158*$H$158,2)</f>
        <v>0</v>
      </c>
      <c r="BL158" s="136" t="s">
        <v>133</v>
      </c>
      <c r="BM158" s="136" t="s">
        <v>249</v>
      </c>
    </row>
    <row r="159" spans="2:47" s="140" customFormat="1" ht="27" customHeight="1">
      <c r="B159" s="141"/>
      <c r="D159" s="219" t="s">
        <v>135</v>
      </c>
      <c r="F159" s="220" t="s">
        <v>250</v>
      </c>
      <c r="I159" s="254"/>
      <c r="L159" s="141"/>
      <c r="M159" s="221"/>
      <c r="T159" s="222"/>
      <c r="AT159" s="140" t="s">
        <v>135</v>
      </c>
      <c r="AU159" s="140" t="s">
        <v>83</v>
      </c>
    </row>
    <row r="160" spans="2:51" s="140" customFormat="1" ht="15.75" customHeight="1">
      <c r="B160" s="223"/>
      <c r="D160" s="224" t="s">
        <v>137</v>
      </c>
      <c r="E160" s="225"/>
      <c r="F160" s="226" t="s">
        <v>156</v>
      </c>
      <c r="H160" s="225"/>
      <c r="I160" s="254"/>
      <c r="L160" s="223"/>
      <c r="M160" s="227"/>
      <c r="T160" s="228"/>
      <c r="AT160" s="225" t="s">
        <v>137</v>
      </c>
      <c r="AU160" s="225" t="s">
        <v>83</v>
      </c>
      <c r="AV160" s="225" t="s">
        <v>22</v>
      </c>
      <c r="AW160" s="225" t="s">
        <v>100</v>
      </c>
      <c r="AX160" s="225" t="s">
        <v>74</v>
      </c>
      <c r="AY160" s="225" t="s">
        <v>126</v>
      </c>
    </row>
    <row r="161" spans="2:51" s="140" customFormat="1" ht="15.75" customHeight="1">
      <c r="B161" s="229"/>
      <c r="D161" s="224" t="s">
        <v>137</v>
      </c>
      <c r="E161" s="230"/>
      <c r="F161" s="231" t="s">
        <v>251</v>
      </c>
      <c r="H161" s="232">
        <v>850</v>
      </c>
      <c r="I161" s="254"/>
      <c r="L161" s="229"/>
      <c r="M161" s="233"/>
      <c r="T161" s="234"/>
      <c r="AT161" s="230" t="s">
        <v>137</v>
      </c>
      <c r="AU161" s="230" t="s">
        <v>83</v>
      </c>
      <c r="AV161" s="230" t="s">
        <v>83</v>
      </c>
      <c r="AW161" s="230" t="s">
        <v>100</v>
      </c>
      <c r="AX161" s="230" t="s">
        <v>22</v>
      </c>
      <c r="AY161" s="230" t="s">
        <v>126</v>
      </c>
    </row>
    <row r="162" spans="2:65" s="140" customFormat="1" ht="15.75" customHeight="1">
      <c r="B162" s="141"/>
      <c r="C162" s="241" t="s">
        <v>252</v>
      </c>
      <c r="D162" s="241" t="s">
        <v>230</v>
      </c>
      <c r="E162" s="242" t="s">
        <v>253</v>
      </c>
      <c r="F162" s="243" t="s">
        <v>254</v>
      </c>
      <c r="G162" s="244" t="s">
        <v>233</v>
      </c>
      <c r="H162" s="245">
        <v>1419.5</v>
      </c>
      <c r="I162" s="255"/>
      <c r="J162" s="246">
        <f>ROUND($I$162*$H$162,2)</f>
        <v>0</v>
      </c>
      <c r="K162" s="243" t="s">
        <v>132</v>
      </c>
      <c r="L162" s="247"/>
      <c r="M162" s="248"/>
      <c r="N162" s="249" t="s">
        <v>45</v>
      </c>
      <c r="Q162" s="216">
        <v>0</v>
      </c>
      <c r="R162" s="216">
        <f>$Q$162*$H$162</f>
        <v>0</v>
      </c>
      <c r="S162" s="216">
        <v>0</v>
      </c>
      <c r="T162" s="217">
        <f>$S$162*$H$162</f>
        <v>0</v>
      </c>
      <c r="AR162" s="136" t="s">
        <v>177</v>
      </c>
      <c r="AT162" s="136" t="s">
        <v>230</v>
      </c>
      <c r="AU162" s="136" t="s">
        <v>83</v>
      </c>
      <c r="AY162" s="140" t="s">
        <v>126</v>
      </c>
      <c r="BE162" s="218">
        <f>IF($N$162="základní",$J$162,0)</f>
        <v>0</v>
      </c>
      <c r="BF162" s="218">
        <f>IF($N$162="snížená",$J$162,0)</f>
        <v>0</v>
      </c>
      <c r="BG162" s="218">
        <f>IF($N$162="zákl. přenesená",$J$162,0)</f>
        <v>0</v>
      </c>
      <c r="BH162" s="218">
        <f>IF($N$162="sníž. přenesená",$J$162,0)</f>
        <v>0</v>
      </c>
      <c r="BI162" s="218">
        <f>IF($N$162="nulová",$J$162,0)</f>
        <v>0</v>
      </c>
      <c r="BJ162" s="136" t="s">
        <v>22</v>
      </c>
      <c r="BK162" s="218">
        <f>ROUND($I$162*$H$162,2)</f>
        <v>0</v>
      </c>
      <c r="BL162" s="136" t="s">
        <v>133</v>
      </c>
      <c r="BM162" s="136" t="s">
        <v>255</v>
      </c>
    </row>
    <row r="163" spans="2:47" s="140" customFormat="1" ht="27" customHeight="1">
      <c r="B163" s="141"/>
      <c r="D163" s="219" t="s">
        <v>135</v>
      </c>
      <c r="F163" s="220" t="s">
        <v>256</v>
      </c>
      <c r="I163" s="254"/>
      <c r="L163" s="141"/>
      <c r="M163" s="221"/>
      <c r="T163" s="222"/>
      <c r="AT163" s="140" t="s">
        <v>135</v>
      </c>
      <c r="AU163" s="140" t="s">
        <v>83</v>
      </c>
    </row>
    <row r="164" spans="2:51" s="140" customFormat="1" ht="15.75" customHeight="1">
      <c r="B164" s="229"/>
      <c r="D164" s="224" t="s">
        <v>137</v>
      </c>
      <c r="F164" s="231" t="s">
        <v>257</v>
      </c>
      <c r="H164" s="232">
        <v>1419.5</v>
      </c>
      <c r="I164" s="254"/>
      <c r="L164" s="229"/>
      <c r="M164" s="233"/>
      <c r="T164" s="234"/>
      <c r="AT164" s="230" t="s">
        <v>137</v>
      </c>
      <c r="AU164" s="230" t="s">
        <v>83</v>
      </c>
      <c r="AV164" s="230" t="s">
        <v>83</v>
      </c>
      <c r="AW164" s="230" t="s">
        <v>74</v>
      </c>
      <c r="AX164" s="230" t="s">
        <v>22</v>
      </c>
      <c r="AY164" s="230" t="s">
        <v>126</v>
      </c>
    </row>
    <row r="165" spans="2:65" s="140" customFormat="1" ht="15.75" customHeight="1">
      <c r="B165" s="141"/>
      <c r="C165" s="208" t="s">
        <v>8</v>
      </c>
      <c r="D165" s="208" t="s">
        <v>128</v>
      </c>
      <c r="E165" s="209" t="s">
        <v>258</v>
      </c>
      <c r="F165" s="210" t="s">
        <v>259</v>
      </c>
      <c r="G165" s="211" t="s">
        <v>131</v>
      </c>
      <c r="H165" s="212">
        <v>26780</v>
      </c>
      <c r="I165" s="253"/>
      <c r="J165" s="213">
        <f>ROUND($I$165*$H$165,2)</f>
        <v>0</v>
      </c>
      <c r="K165" s="210" t="s">
        <v>132</v>
      </c>
      <c r="L165" s="141"/>
      <c r="M165" s="214"/>
      <c r="N165" s="215" t="s">
        <v>45</v>
      </c>
      <c r="Q165" s="216">
        <v>0</v>
      </c>
      <c r="R165" s="216">
        <f>$Q$165*$H$165</f>
        <v>0</v>
      </c>
      <c r="S165" s="216">
        <v>0</v>
      </c>
      <c r="T165" s="217">
        <f>$S$165*$H$165</f>
        <v>0</v>
      </c>
      <c r="AR165" s="136" t="s">
        <v>133</v>
      </c>
      <c r="AT165" s="136" t="s">
        <v>128</v>
      </c>
      <c r="AU165" s="136" t="s">
        <v>83</v>
      </c>
      <c r="AY165" s="140" t="s">
        <v>126</v>
      </c>
      <c r="BE165" s="218">
        <f>IF($N$165="základní",$J$165,0)</f>
        <v>0</v>
      </c>
      <c r="BF165" s="218">
        <f>IF($N$165="snížená",$J$165,0)</f>
        <v>0</v>
      </c>
      <c r="BG165" s="218">
        <f>IF($N$165="zákl. přenesená",$J$165,0)</f>
        <v>0</v>
      </c>
      <c r="BH165" s="218">
        <f>IF($N$165="sníž. přenesená",$J$165,0)</f>
        <v>0</v>
      </c>
      <c r="BI165" s="218">
        <f>IF($N$165="nulová",$J$165,0)</f>
        <v>0</v>
      </c>
      <c r="BJ165" s="136" t="s">
        <v>22</v>
      </c>
      <c r="BK165" s="218">
        <f>ROUND($I$165*$H$165,2)</f>
        <v>0</v>
      </c>
      <c r="BL165" s="136" t="s">
        <v>133</v>
      </c>
      <c r="BM165" s="136" t="s">
        <v>260</v>
      </c>
    </row>
    <row r="166" spans="2:47" s="140" customFormat="1" ht="16.5" customHeight="1">
      <c r="B166" s="141"/>
      <c r="D166" s="219" t="s">
        <v>135</v>
      </c>
      <c r="F166" s="220" t="s">
        <v>261</v>
      </c>
      <c r="I166" s="254"/>
      <c r="L166" s="141"/>
      <c r="M166" s="221"/>
      <c r="T166" s="222"/>
      <c r="AT166" s="140" t="s">
        <v>135</v>
      </c>
      <c r="AU166" s="140" t="s">
        <v>83</v>
      </c>
    </row>
    <row r="167" spans="2:51" s="140" customFormat="1" ht="15.75" customHeight="1">
      <c r="B167" s="223"/>
      <c r="D167" s="224" t="s">
        <v>137</v>
      </c>
      <c r="E167" s="225"/>
      <c r="F167" s="226" t="s">
        <v>156</v>
      </c>
      <c r="H167" s="225"/>
      <c r="I167" s="254"/>
      <c r="L167" s="223"/>
      <c r="M167" s="227"/>
      <c r="T167" s="228"/>
      <c r="AT167" s="225" t="s">
        <v>137</v>
      </c>
      <c r="AU167" s="225" t="s">
        <v>83</v>
      </c>
      <c r="AV167" s="225" t="s">
        <v>22</v>
      </c>
      <c r="AW167" s="225" t="s">
        <v>100</v>
      </c>
      <c r="AX167" s="225" t="s">
        <v>74</v>
      </c>
      <c r="AY167" s="225" t="s">
        <v>126</v>
      </c>
    </row>
    <row r="168" spans="2:51" s="140" customFormat="1" ht="15.75" customHeight="1">
      <c r="B168" s="229"/>
      <c r="D168" s="224" t="s">
        <v>137</v>
      </c>
      <c r="E168" s="230"/>
      <c r="F168" s="231" t="s">
        <v>262</v>
      </c>
      <c r="H168" s="232">
        <v>26780</v>
      </c>
      <c r="I168" s="254"/>
      <c r="L168" s="229"/>
      <c r="M168" s="233"/>
      <c r="T168" s="234"/>
      <c r="AT168" s="230" t="s">
        <v>137</v>
      </c>
      <c r="AU168" s="230" t="s">
        <v>83</v>
      </c>
      <c r="AV168" s="230" t="s">
        <v>83</v>
      </c>
      <c r="AW168" s="230" t="s">
        <v>100</v>
      </c>
      <c r="AX168" s="230" t="s">
        <v>22</v>
      </c>
      <c r="AY168" s="230" t="s">
        <v>126</v>
      </c>
    </row>
    <row r="169" spans="2:65" s="140" customFormat="1" ht="15.75" customHeight="1">
      <c r="B169" s="141"/>
      <c r="C169" s="208" t="s">
        <v>263</v>
      </c>
      <c r="D169" s="208" t="s">
        <v>128</v>
      </c>
      <c r="E169" s="209" t="s">
        <v>264</v>
      </c>
      <c r="F169" s="210" t="s">
        <v>265</v>
      </c>
      <c r="G169" s="211" t="s">
        <v>131</v>
      </c>
      <c r="H169" s="212">
        <v>26780</v>
      </c>
      <c r="I169" s="253"/>
      <c r="J169" s="213">
        <f>ROUND($I$169*$H$169,2)</f>
        <v>0</v>
      </c>
      <c r="K169" s="210" t="s">
        <v>132</v>
      </c>
      <c r="L169" s="141"/>
      <c r="M169" s="214"/>
      <c r="N169" s="215" t="s">
        <v>45</v>
      </c>
      <c r="Q169" s="216">
        <v>0</v>
      </c>
      <c r="R169" s="216">
        <f>$Q$169*$H$169</f>
        <v>0</v>
      </c>
      <c r="S169" s="216">
        <v>0</v>
      </c>
      <c r="T169" s="217">
        <f>$S$169*$H$169</f>
        <v>0</v>
      </c>
      <c r="AR169" s="136" t="s">
        <v>133</v>
      </c>
      <c r="AT169" s="136" t="s">
        <v>128</v>
      </c>
      <c r="AU169" s="136" t="s">
        <v>83</v>
      </c>
      <c r="AY169" s="140" t="s">
        <v>126</v>
      </c>
      <c r="BE169" s="218">
        <f>IF($N$169="základní",$J$169,0)</f>
        <v>0</v>
      </c>
      <c r="BF169" s="218">
        <f>IF($N$169="snížená",$J$169,0)</f>
        <v>0</v>
      </c>
      <c r="BG169" s="218">
        <f>IF($N$169="zákl. přenesená",$J$169,0)</f>
        <v>0</v>
      </c>
      <c r="BH169" s="218">
        <f>IF($N$169="sníž. přenesená",$J$169,0)</f>
        <v>0</v>
      </c>
      <c r="BI169" s="218">
        <f>IF($N$169="nulová",$J$169,0)</f>
        <v>0</v>
      </c>
      <c r="BJ169" s="136" t="s">
        <v>22</v>
      </c>
      <c r="BK169" s="218">
        <f>ROUND($I$169*$H$169,2)</f>
        <v>0</v>
      </c>
      <c r="BL169" s="136" t="s">
        <v>133</v>
      </c>
      <c r="BM169" s="136" t="s">
        <v>266</v>
      </c>
    </row>
    <row r="170" spans="2:47" s="140" customFormat="1" ht="27" customHeight="1">
      <c r="B170" s="141"/>
      <c r="D170" s="219" t="s">
        <v>135</v>
      </c>
      <c r="F170" s="220" t="s">
        <v>267</v>
      </c>
      <c r="I170" s="254"/>
      <c r="L170" s="141"/>
      <c r="M170" s="221"/>
      <c r="T170" s="222"/>
      <c r="AT170" s="140" t="s">
        <v>135</v>
      </c>
      <c r="AU170" s="140" t="s">
        <v>83</v>
      </c>
    </row>
    <row r="171" spans="2:51" s="140" customFormat="1" ht="15.75" customHeight="1">
      <c r="B171" s="223"/>
      <c r="D171" s="224" t="s">
        <v>137</v>
      </c>
      <c r="E171" s="225"/>
      <c r="F171" s="226" t="s">
        <v>156</v>
      </c>
      <c r="H171" s="225"/>
      <c r="I171" s="254"/>
      <c r="L171" s="223"/>
      <c r="M171" s="227"/>
      <c r="T171" s="228"/>
      <c r="AT171" s="225" t="s">
        <v>137</v>
      </c>
      <c r="AU171" s="225" t="s">
        <v>83</v>
      </c>
      <c r="AV171" s="225" t="s">
        <v>22</v>
      </c>
      <c r="AW171" s="225" t="s">
        <v>100</v>
      </c>
      <c r="AX171" s="225" t="s">
        <v>74</v>
      </c>
      <c r="AY171" s="225" t="s">
        <v>126</v>
      </c>
    </row>
    <row r="172" spans="2:51" s="140" customFormat="1" ht="15.75" customHeight="1">
      <c r="B172" s="229"/>
      <c r="D172" s="224" t="s">
        <v>137</v>
      </c>
      <c r="E172" s="230"/>
      <c r="F172" s="231" t="s">
        <v>262</v>
      </c>
      <c r="H172" s="232">
        <v>26780</v>
      </c>
      <c r="I172" s="254"/>
      <c r="L172" s="229"/>
      <c r="M172" s="233"/>
      <c r="T172" s="234"/>
      <c r="AT172" s="230" t="s">
        <v>137</v>
      </c>
      <c r="AU172" s="230" t="s">
        <v>83</v>
      </c>
      <c r="AV172" s="230" t="s">
        <v>83</v>
      </c>
      <c r="AW172" s="230" t="s">
        <v>100</v>
      </c>
      <c r="AX172" s="230" t="s">
        <v>22</v>
      </c>
      <c r="AY172" s="230" t="s">
        <v>126</v>
      </c>
    </row>
    <row r="173" spans="2:65" s="140" customFormat="1" ht="15.75" customHeight="1">
      <c r="B173" s="141"/>
      <c r="C173" s="241" t="s">
        <v>268</v>
      </c>
      <c r="D173" s="241" t="s">
        <v>230</v>
      </c>
      <c r="E173" s="242" t="s">
        <v>269</v>
      </c>
      <c r="F173" s="243" t="s">
        <v>270</v>
      </c>
      <c r="G173" s="244" t="s">
        <v>271</v>
      </c>
      <c r="H173" s="245">
        <v>843.57</v>
      </c>
      <c r="I173" s="255"/>
      <c r="J173" s="246">
        <f>ROUND($I$173*$H$173,2)</f>
        <v>0</v>
      </c>
      <c r="K173" s="243" t="s">
        <v>132</v>
      </c>
      <c r="L173" s="247"/>
      <c r="M173" s="248"/>
      <c r="N173" s="249" t="s">
        <v>45</v>
      </c>
      <c r="Q173" s="216">
        <v>0.001</v>
      </c>
      <c r="R173" s="216">
        <f>$Q$173*$H$173</f>
        <v>0.84357</v>
      </c>
      <c r="S173" s="216">
        <v>0</v>
      </c>
      <c r="T173" s="217">
        <f>$S$173*$H$173</f>
        <v>0</v>
      </c>
      <c r="AR173" s="136" t="s">
        <v>177</v>
      </c>
      <c r="AT173" s="136" t="s">
        <v>230</v>
      </c>
      <c r="AU173" s="136" t="s">
        <v>83</v>
      </c>
      <c r="AY173" s="140" t="s">
        <v>126</v>
      </c>
      <c r="BE173" s="218">
        <f>IF($N$173="základní",$J$173,0)</f>
        <v>0</v>
      </c>
      <c r="BF173" s="218">
        <f>IF($N$173="snížená",$J$173,0)</f>
        <v>0</v>
      </c>
      <c r="BG173" s="218">
        <f>IF($N$173="zákl. přenesená",$J$173,0)</f>
        <v>0</v>
      </c>
      <c r="BH173" s="218">
        <f>IF($N$173="sníž. přenesená",$J$173,0)</f>
        <v>0</v>
      </c>
      <c r="BI173" s="218">
        <f>IF($N$173="nulová",$J$173,0)</f>
        <v>0</v>
      </c>
      <c r="BJ173" s="136" t="s">
        <v>22</v>
      </c>
      <c r="BK173" s="218">
        <f>ROUND($I$173*$H$173,2)</f>
        <v>0</v>
      </c>
      <c r="BL173" s="136" t="s">
        <v>133</v>
      </c>
      <c r="BM173" s="136" t="s">
        <v>272</v>
      </c>
    </row>
    <row r="174" spans="2:47" s="140" customFormat="1" ht="16.5" customHeight="1">
      <c r="B174" s="141"/>
      <c r="D174" s="219" t="s">
        <v>135</v>
      </c>
      <c r="F174" s="220" t="s">
        <v>273</v>
      </c>
      <c r="I174" s="254"/>
      <c r="L174" s="141"/>
      <c r="M174" s="221"/>
      <c r="T174" s="222"/>
      <c r="AT174" s="140" t="s">
        <v>135</v>
      </c>
      <c r="AU174" s="140" t="s">
        <v>83</v>
      </c>
    </row>
    <row r="175" spans="2:51" s="140" customFormat="1" ht="15.75" customHeight="1">
      <c r="B175" s="229"/>
      <c r="D175" s="224" t="s">
        <v>137</v>
      </c>
      <c r="F175" s="231" t="s">
        <v>274</v>
      </c>
      <c r="H175" s="232">
        <v>843.57</v>
      </c>
      <c r="I175" s="254"/>
      <c r="L175" s="229"/>
      <c r="M175" s="233"/>
      <c r="T175" s="234"/>
      <c r="AT175" s="230" t="s">
        <v>137</v>
      </c>
      <c r="AU175" s="230" t="s">
        <v>83</v>
      </c>
      <c r="AV175" s="230" t="s">
        <v>83</v>
      </c>
      <c r="AW175" s="230" t="s">
        <v>74</v>
      </c>
      <c r="AX175" s="230" t="s">
        <v>22</v>
      </c>
      <c r="AY175" s="230" t="s">
        <v>126</v>
      </c>
    </row>
    <row r="176" spans="2:65" s="140" customFormat="1" ht="15.75" customHeight="1">
      <c r="B176" s="141"/>
      <c r="C176" s="208" t="s">
        <v>275</v>
      </c>
      <c r="D176" s="208" t="s">
        <v>128</v>
      </c>
      <c r="E176" s="209" t="s">
        <v>276</v>
      </c>
      <c r="F176" s="210" t="s">
        <v>277</v>
      </c>
      <c r="G176" s="211" t="s">
        <v>131</v>
      </c>
      <c r="H176" s="212">
        <v>70100</v>
      </c>
      <c r="I176" s="253"/>
      <c r="J176" s="213">
        <f>ROUND($I$176*$H$176,2)</f>
        <v>0</v>
      </c>
      <c r="K176" s="210" t="s">
        <v>132</v>
      </c>
      <c r="L176" s="141"/>
      <c r="M176" s="214"/>
      <c r="N176" s="215" t="s">
        <v>45</v>
      </c>
      <c r="Q176" s="216">
        <v>0</v>
      </c>
      <c r="R176" s="216">
        <f>$Q$176*$H$176</f>
        <v>0</v>
      </c>
      <c r="S176" s="216">
        <v>0</v>
      </c>
      <c r="T176" s="217">
        <f>$S$176*$H$176</f>
        <v>0</v>
      </c>
      <c r="AR176" s="136" t="s">
        <v>133</v>
      </c>
      <c r="AT176" s="136" t="s">
        <v>128</v>
      </c>
      <c r="AU176" s="136" t="s">
        <v>83</v>
      </c>
      <c r="AY176" s="140" t="s">
        <v>126</v>
      </c>
      <c r="BE176" s="218">
        <f>IF($N$176="základní",$J$176,0)</f>
        <v>0</v>
      </c>
      <c r="BF176" s="218">
        <f>IF($N$176="snížená",$J$176,0)</f>
        <v>0</v>
      </c>
      <c r="BG176" s="218">
        <f>IF($N$176="zákl. přenesená",$J$176,0)</f>
        <v>0</v>
      </c>
      <c r="BH176" s="218">
        <f>IF($N$176="sníž. přenesená",$J$176,0)</f>
        <v>0</v>
      </c>
      <c r="BI176" s="218">
        <f>IF($N$176="nulová",$J$176,0)</f>
        <v>0</v>
      </c>
      <c r="BJ176" s="136" t="s">
        <v>22</v>
      </c>
      <c r="BK176" s="218">
        <f>ROUND($I$176*$H$176,2)</f>
        <v>0</v>
      </c>
      <c r="BL176" s="136" t="s">
        <v>133</v>
      </c>
      <c r="BM176" s="136" t="s">
        <v>278</v>
      </c>
    </row>
    <row r="177" spans="2:47" s="140" customFormat="1" ht="16.5" customHeight="1">
      <c r="B177" s="141"/>
      <c r="D177" s="219" t="s">
        <v>135</v>
      </c>
      <c r="F177" s="220" t="s">
        <v>279</v>
      </c>
      <c r="I177" s="254"/>
      <c r="L177" s="141"/>
      <c r="M177" s="221"/>
      <c r="T177" s="222"/>
      <c r="AT177" s="140" t="s">
        <v>135</v>
      </c>
      <c r="AU177" s="140" t="s">
        <v>83</v>
      </c>
    </row>
    <row r="178" spans="2:51" s="140" customFormat="1" ht="15.75" customHeight="1">
      <c r="B178" s="229"/>
      <c r="D178" s="224" t="s">
        <v>137</v>
      </c>
      <c r="E178" s="230"/>
      <c r="F178" s="231" t="s">
        <v>280</v>
      </c>
      <c r="H178" s="232">
        <v>70100</v>
      </c>
      <c r="I178" s="254"/>
      <c r="L178" s="229"/>
      <c r="M178" s="233"/>
      <c r="T178" s="234"/>
      <c r="AT178" s="230" t="s">
        <v>137</v>
      </c>
      <c r="AU178" s="230" t="s">
        <v>83</v>
      </c>
      <c r="AV178" s="230" t="s">
        <v>83</v>
      </c>
      <c r="AW178" s="230" t="s">
        <v>100</v>
      </c>
      <c r="AX178" s="230" t="s">
        <v>74</v>
      </c>
      <c r="AY178" s="230" t="s">
        <v>126</v>
      </c>
    </row>
    <row r="179" spans="2:65" s="140" customFormat="1" ht="15.75" customHeight="1">
      <c r="B179" s="141"/>
      <c r="C179" s="208" t="s">
        <v>281</v>
      </c>
      <c r="D179" s="208" t="s">
        <v>128</v>
      </c>
      <c r="E179" s="209" t="s">
        <v>282</v>
      </c>
      <c r="F179" s="210" t="s">
        <v>283</v>
      </c>
      <c r="G179" s="211" t="s">
        <v>131</v>
      </c>
      <c r="H179" s="212">
        <v>22300</v>
      </c>
      <c r="I179" s="253"/>
      <c r="J179" s="213">
        <f>ROUND($I$179*$H$179,2)</f>
        <v>0</v>
      </c>
      <c r="K179" s="210" t="s">
        <v>132</v>
      </c>
      <c r="L179" s="141"/>
      <c r="M179" s="214"/>
      <c r="N179" s="215" t="s">
        <v>45</v>
      </c>
      <c r="Q179" s="216">
        <v>0</v>
      </c>
      <c r="R179" s="216">
        <f>$Q$179*$H$179</f>
        <v>0</v>
      </c>
      <c r="S179" s="216">
        <v>0</v>
      </c>
      <c r="T179" s="217">
        <f>$S$179*$H$179</f>
        <v>0</v>
      </c>
      <c r="AR179" s="136" t="s">
        <v>133</v>
      </c>
      <c r="AT179" s="136" t="s">
        <v>128</v>
      </c>
      <c r="AU179" s="136" t="s">
        <v>83</v>
      </c>
      <c r="AY179" s="140" t="s">
        <v>126</v>
      </c>
      <c r="BE179" s="218">
        <f>IF($N$179="základní",$J$179,0)</f>
        <v>0</v>
      </c>
      <c r="BF179" s="218">
        <f>IF($N$179="snížená",$J$179,0)</f>
        <v>0</v>
      </c>
      <c r="BG179" s="218">
        <f>IF($N$179="zákl. přenesená",$J$179,0)</f>
        <v>0</v>
      </c>
      <c r="BH179" s="218">
        <f>IF($N$179="sníž. přenesená",$J$179,0)</f>
        <v>0</v>
      </c>
      <c r="BI179" s="218">
        <f>IF($N$179="nulová",$J$179,0)</f>
        <v>0</v>
      </c>
      <c r="BJ179" s="136" t="s">
        <v>22</v>
      </c>
      <c r="BK179" s="218">
        <f>ROUND($I$179*$H$179,2)</f>
        <v>0</v>
      </c>
      <c r="BL179" s="136" t="s">
        <v>133</v>
      </c>
      <c r="BM179" s="136" t="s">
        <v>284</v>
      </c>
    </row>
    <row r="180" spans="2:47" s="140" customFormat="1" ht="27" customHeight="1">
      <c r="B180" s="141"/>
      <c r="D180" s="219" t="s">
        <v>135</v>
      </c>
      <c r="F180" s="220" t="s">
        <v>285</v>
      </c>
      <c r="I180" s="254"/>
      <c r="L180" s="141"/>
      <c r="M180" s="221"/>
      <c r="T180" s="222"/>
      <c r="AT180" s="140" t="s">
        <v>135</v>
      </c>
      <c r="AU180" s="140" t="s">
        <v>83</v>
      </c>
    </row>
    <row r="181" spans="2:51" s="140" customFormat="1" ht="15.75" customHeight="1">
      <c r="B181" s="229"/>
      <c r="D181" s="224" t="s">
        <v>137</v>
      </c>
      <c r="E181" s="230"/>
      <c r="F181" s="231" t="s">
        <v>286</v>
      </c>
      <c r="H181" s="232">
        <v>22300</v>
      </c>
      <c r="I181" s="254"/>
      <c r="L181" s="229"/>
      <c r="M181" s="233"/>
      <c r="T181" s="234"/>
      <c r="AT181" s="230" t="s">
        <v>137</v>
      </c>
      <c r="AU181" s="230" t="s">
        <v>83</v>
      </c>
      <c r="AV181" s="230" t="s">
        <v>83</v>
      </c>
      <c r="AW181" s="230" t="s">
        <v>100</v>
      </c>
      <c r="AX181" s="230" t="s">
        <v>74</v>
      </c>
      <c r="AY181" s="230" t="s">
        <v>126</v>
      </c>
    </row>
    <row r="182" spans="2:63" s="197" customFormat="1" ht="30.75" customHeight="1">
      <c r="B182" s="198"/>
      <c r="D182" s="199" t="s">
        <v>73</v>
      </c>
      <c r="E182" s="206" t="s">
        <v>83</v>
      </c>
      <c r="F182" s="206" t="s">
        <v>287</v>
      </c>
      <c r="I182" s="256"/>
      <c r="J182" s="207">
        <f>$BK$182</f>
        <v>0</v>
      </c>
      <c r="L182" s="198"/>
      <c r="M182" s="202"/>
      <c r="P182" s="203">
        <f>SUM($P$183:$P$186)</f>
        <v>0</v>
      </c>
      <c r="R182" s="203">
        <f>SUM($R$183:$R$186)</f>
        <v>50.751590400000005</v>
      </c>
      <c r="T182" s="204">
        <f>SUM($T$183:$T$186)</f>
        <v>0</v>
      </c>
      <c r="AR182" s="199" t="s">
        <v>22</v>
      </c>
      <c r="AT182" s="199" t="s">
        <v>73</v>
      </c>
      <c r="AU182" s="199" t="s">
        <v>22</v>
      </c>
      <c r="AY182" s="199" t="s">
        <v>126</v>
      </c>
      <c r="BK182" s="205">
        <f>SUM($BK$183:$BK$186)</f>
        <v>0</v>
      </c>
    </row>
    <row r="183" spans="2:65" s="140" customFormat="1" ht="15.75" customHeight="1">
      <c r="B183" s="141"/>
      <c r="C183" s="208" t="s">
        <v>288</v>
      </c>
      <c r="D183" s="208" t="s">
        <v>128</v>
      </c>
      <c r="E183" s="209" t="s">
        <v>289</v>
      </c>
      <c r="F183" s="210" t="s">
        <v>290</v>
      </c>
      <c r="G183" s="211" t="s">
        <v>203</v>
      </c>
      <c r="H183" s="212">
        <v>224</v>
      </c>
      <c r="I183" s="253"/>
      <c r="J183" s="213">
        <f>ROUND($I$183*$H$183,2)</f>
        <v>0</v>
      </c>
      <c r="K183" s="210" t="s">
        <v>132</v>
      </c>
      <c r="L183" s="141"/>
      <c r="M183" s="214"/>
      <c r="N183" s="215" t="s">
        <v>45</v>
      </c>
      <c r="Q183" s="216">
        <v>0.2265696</v>
      </c>
      <c r="R183" s="216">
        <f>$Q$183*$H$183</f>
        <v>50.751590400000005</v>
      </c>
      <c r="S183" s="216">
        <v>0</v>
      </c>
      <c r="T183" s="217">
        <f>$S$183*$H$183</f>
        <v>0</v>
      </c>
      <c r="AR183" s="136" t="s">
        <v>133</v>
      </c>
      <c r="AT183" s="136" t="s">
        <v>128</v>
      </c>
      <c r="AU183" s="136" t="s">
        <v>83</v>
      </c>
      <c r="AY183" s="140" t="s">
        <v>126</v>
      </c>
      <c r="BE183" s="218">
        <f>IF($N$183="základní",$J$183,0)</f>
        <v>0</v>
      </c>
      <c r="BF183" s="218">
        <f>IF($N$183="snížená",$J$183,0)</f>
        <v>0</v>
      </c>
      <c r="BG183" s="218">
        <f>IF($N$183="zákl. přenesená",$J$183,0)</f>
        <v>0</v>
      </c>
      <c r="BH183" s="218">
        <f>IF($N$183="sníž. přenesená",$J$183,0)</f>
        <v>0</v>
      </c>
      <c r="BI183" s="218">
        <f>IF($N$183="nulová",$J$183,0)</f>
        <v>0</v>
      </c>
      <c r="BJ183" s="136" t="s">
        <v>22</v>
      </c>
      <c r="BK183" s="218">
        <f>ROUND($I$183*$H$183,2)</f>
        <v>0</v>
      </c>
      <c r="BL183" s="136" t="s">
        <v>133</v>
      </c>
      <c r="BM183" s="136" t="s">
        <v>291</v>
      </c>
    </row>
    <row r="184" spans="2:47" s="140" customFormat="1" ht="27" customHeight="1">
      <c r="B184" s="141"/>
      <c r="D184" s="219" t="s">
        <v>135</v>
      </c>
      <c r="F184" s="220" t="s">
        <v>292</v>
      </c>
      <c r="I184" s="254"/>
      <c r="L184" s="141"/>
      <c r="M184" s="221"/>
      <c r="T184" s="222"/>
      <c r="AT184" s="140" t="s">
        <v>135</v>
      </c>
      <c r="AU184" s="140" t="s">
        <v>83</v>
      </c>
    </row>
    <row r="185" spans="2:51" s="140" customFormat="1" ht="15.75" customHeight="1">
      <c r="B185" s="223"/>
      <c r="D185" s="224" t="s">
        <v>137</v>
      </c>
      <c r="E185" s="225"/>
      <c r="F185" s="226" t="s">
        <v>293</v>
      </c>
      <c r="H185" s="225"/>
      <c r="I185" s="254"/>
      <c r="L185" s="223"/>
      <c r="M185" s="227"/>
      <c r="T185" s="228"/>
      <c r="AT185" s="225" t="s">
        <v>137</v>
      </c>
      <c r="AU185" s="225" t="s">
        <v>83</v>
      </c>
      <c r="AV185" s="225" t="s">
        <v>22</v>
      </c>
      <c r="AW185" s="225" t="s">
        <v>100</v>
      </c>
      <c r="AX185" s="225" t="s">
        <v>74</v>
      </c>
      <c r="AY185" s="225" t="s">
        <v>126</v>
      </c>
    </row>
    <row r="186" spans="2:51" s="140" customFormat="1" ht="15.75" customHeight="1">
      <c r="B186" s="229"/>
      <c r="D186" s="224" t="s">
        <v>137</v>
      </c>
      <c r="E186" s="230"/>
      <c r="F186" s="231" t="s">
        <v>206</v>
      </c>
      <c r="H186" s="232">
        <v>224</v>
      </c>
      <c r="I186" s="254"/>
      <c r="L186" s="229"/>
      <c r="M186" s="233"/>
      <c r="T186" s="234"/>
      <c r="AT186" s="230" t="s">
        <v>137</v>
      </c>
      <c r="AU186" s="230" t="s">
        <v>83</v>
      </c>
      <c r="AV186" s="230" t="s">
        <v>83</v>
      </c>
      <c r="AW186" s="230" t="s">
        <v>100</v>
      </c>
      <c r="AX186" s="230" t="s">
        <v>22</v>
      </c>
      <c r="AY186" s="230" t="s">
        <v>126</v>
      </c>
    </row>
    <row r="187" spans="2:63" s="197" customFormat="1" ht="30.75" customHeight="1">
      <c r="B187" s="198"/>
      <c r="D187" s="199" t="s">
        <v>73</v>
      </c>
      <c r="E187" s="206" t="s">
        <v>133</v>
      </c>
      <c r="F187" s="206" t="s">
        <v>294</v>
      </c>
      <c r="I187" s="256"/>
      <c r="J187" s="207">
        <f>$BK$187</f>
        <v>0</v>
      </c>
      <c r="L187" s="198"/>
      <c r="M187" s="202"/>
      <c r="P187" s="203">
        <f>SUM($P$188:$P$194)</f>
        <v>0</v>
      </c>
      <c r="R187" s="203">
        <f>SUM($R$188:$R$194)</f>
        <v>439.15408</v>
      </c>
      <c r="T187" s="204">
        <f>SUM($T$188:$T$194)</f>
        <v>0</v>
      </c>
      <c r="AR187" s="199" t="s">
        <v>22</v>
      </c>
      <c r="AT187" s="199" t="s">
        <v>73</v>
      </c>
      <c r="AU187" s="199" t="s">
        <v>22</v>
      </c>
      <c r="AY187" s="199" t="s">
        <v>126</v>
      </c>
      <c r="BK187" s="205">
        <f>SUM($BK$188:$BK$194)</f>
        <v>0</v>
      </c>
    </row>
    <row r="188" spans="2:65" s="140" customFormat="1" ht="15.75" customHeight="1">
      <c r="B188" s="141"/>
      <c r="C188" s="208" t="s">
        <v>295</v>
      </c>
      <c r="D188" s="208" t="s">
        <v>128</v>
      </c>
      <c r="E188" s="209" t="s">
        <v>296</v>
      </c>
      <c r="F188" s="210" t="s">
        <v>297</v>
      </c>
      <c r="G188" s="211" t="s">
        <v>153</v>
      </c>
      <c r="H188" s="212">
        <v>190</v>
      </c>
      <c r="I188" s="253"/>
      <c r="J188" s="213">
        <f>ROUND($I$188*$H$188,2)</f>
        <v>0</v>
      </c>
      <c r="K188" s="210" t="s">
        <v>132</v>
      </c>
      <c r="L188" s="141"/>
      <c r="M188" s="214"/>
      <c r="N188" s="215" t="s">
        <v>45</v>
      </c>
      <c r="Q188" s="216">
        <v>2.16</v>
      </c>
      <c r="R188" s="216">
        <f>$Q$188*$H$188</f>
        <v>410.40000000000003</v>
      </c>
      <c r="S188" s="216">
        <v>0</v>
      </c>
      <c r="T188" s="217">
        <f>$S$188*$H$188</f>
        <v>0</v>
      </c>
      <c r="AR188" s="136" t="s">
        <v>133</v>
      </c>
      <c r="AT188" s="136" t="s">
        <v>128</v>
      </c>
      <c r="AU188" s="136" t="s">
        <v>83</v>
      </c>
      <c r="AY188" s="140" t="s">
        <v>126</v>
      </c>
      <c r="BE188" s="218">
        <f>IF($N$188="základní",$J$188,0)</f>
        <v>0</v>
      </c>
      <c r="BF188" s="218">
        <f>IF($N$188="snížená",$J$188,0)</f>
        <v>0</v>
      </c>
      <c r="BG188" s="218">
        <f>IF($N$188="zákl. přenesená",$J$188,0)</f>
        <v>0</v>
      </c>
      <c r="BH188" s="218">
        <f>IF($N$188="sníž. přenesená",$J$188,0)</f>
        <v>0</v>
      </c>
      <c r="BI188" s="218">
        <f>IF($N$188="nulová",$J$188,0)</f>
        <v>0</v>
      </c>
      <c r="BJ188" s="136" t="s">
        <v>22</v>
      </c>
      <c r="BK188" s="218">
        <f>ROUND($I$188*$H$188,2)</f>
        <v>0</v>
      </c>
      <c r="BL188" s="136" t="s">
        <v>133</v>
      </c>
      <c r="BM188" s="136" t="s">
        <v>298</v>
      </c>
    </row>
    <row r="189" spans="2:47" s="140" customFormat="1" ht="16.5" customHeight="1">
      <c r="B189" s="141"/>
      <c r="D189" s="219" t="s">
        <v>135</v>
      </c>
      <c r="F189" s="220" t="s">
        <v>299</v>
      </c>
      <c r="I189" s="254"/>
      <c r="L189" s="141"/>
      <c r="M189" s="221"/>
      <c r="T189" s="222"/>
      <c r="AT189" s="140" t="s">
        <v>135</v>
      </c>
      <c r="AU189" s="140" t="s">
        <v>83</v>
      </c>
    </row>
    <row r="190" spans="2:51" s="140" customFormat="1" ht="15.75" customHeight="1">
      <c r="B190" s="229"/>
      <c r="D190" s="224" t="s">
        <v>137</v>
      </c>
      <c r="E190" s="230"/>
      <c r="F190" s="231" t="s">
        <v>300</v>
      </c>
      <c r="H190" s="232">
        <v>380</v>
      </c>
      <c r="I190" s="254"/>
      <c r="L190" s="229"/>
      <c r="M190" s="233"/>
      <c r="T190" s="234"/>
      <c r="AT190" s="230" t="s">
        <v>137</v>
      </c>
      <c r="AU190" s="230" t="s">
        <v>83</v>
      </c>
      <c r="AV190" s="230" t="s">
        <v>83</v>
      </c>
      <c r="AW190" s="230" t="s">
        <v>100</v>
      </c>
      <c r="AX190" s="230" t="s">
        <v>74</v>
      </c>
      <c r="AY190" s="230" t="s">
        <v>126</v>
      </c>
    </row>
    <row r="191" spans="2:51" s="140" customFormat="1" ht="15.75" customHeight="1">
      <c r="B191" s="229"/>
      <c r="D191" s="224" t="s">
        <v>137</v>
      </c>
      <c r="F191" s="231" t="s">
        <v>301</v>
      </c>
      <c r="H191" s="232">
        <v>190</v>
      </c>
      <c r="I191" s="254"/>
      <c r="L191" s="229"/>
      <c r="M191" s="233"/>
      <c r="T191" s="234"/>
      <c r="AT191" s="230" t="s">
        <v>137</v>
      </c>
      <c r="AU191" s="230" t="s">
        <v>83</v>
      </c>
      <c r="AV191" s="230" t="s">
        <v>83</v>
      </c>
      <c r="AW191" s="230" t="s">
        <v>74</v>
      </c>
      <c r="AX191" s="230" t="s">
        <v>22</v>
      </c>
      <c r="AY191" s="230" t="s">
        <v>126</v>
      </c>
    </row>
    <row r="192" spans="2:65" s="140" customFormat="1" ht="15.75" customHeight="1">
      <c r="B192" s="141"/>
      <c r="C192" s="208" t="s">
        <v>302</v>
      </c>
      <c r="D192" s="208" t="s">
        <v>128</v>
      </c>
      <c r="E192" s="209" t="s">
        <v>303</v>
      </c>
      <c r="F192" s="210" t="s">
        <v>304</v>
      </c>
      <c r="G192" s="211" t="s">
        <v>131</v>
      </c>
      <c r="H192" s="212">
        <v>40</v>
      </c>
      <c r="I192" s="253"/>
      <c r="J192" s="213">
        <f>ROUND($I$192*$H$192,2)</f>
        <v>0</v>
      </c>
      <c r="K192" s="210" t="s">
        <v>132</v>
      </c>
      <c r="L192" s="141"/>
      <c r="M192" s="214"/>
      <c r="N192" s="215" t="s">
        <v>45</v>
      </c>
      <c r="Q192" s="216">
        <v>0.718852</v>
      </c>
      <c r="R192" s="216">
        <f>$Q$192*$H$192</f>
        <v>28.754080000000002</v>
      </c>
      <c r="S192" s="216">
        <v>0</v>
      </c>
      <c r="T192" s="217">
        <f>$S$192*$H$192</f>
        <v>0</v>
      </c>
      <c r="AR192" s="136" t="s">
        <v>133</v>
      </c>
      <c r="AT192" s="136" t="s">
        <v>128</v>
      </c>
      <c r="AU192" s="136" t="s">
        <v>83</v>
      </c>
      <c r="AY192" s="140" t="s">
        <v>126</v>
      </c>
      <c r="BE192" s="218">
        <f>IF($N$192="základní",$J$192,0)</f>
        <v>0</v>
      </c>
      <c r="BF192" s="218">
        <f>IF($N$192="snížená",$J$192,0)</f>
        <v>0</v>
      </c>
      <c r="BG192" s="218">
        <f>IF($N$192="zákl. přenesená",$J$192,0)</f>
        <v>0</v>
      </c>
      <c r="BH192" s="218">
        <f>IF($N$192="sníž. přenesená",$J$192,0)</f>
        <v>0</v>
      </c>
      <c r="BI192" s="218">
        <f>IF($N$192="nulová",$J$192,0)</f>
        <v>0</v>
      </c>
      <c r="BJ192" s="136" t="s">
        <v>22</v>
      </c>
      <c r="BK192" s="218">
        <f>ROUND($I$192*$H$192,2)</f>
        <v>0</v>
      </c>
      <c r="BL192" s="136" t="s">
        <v>133</v>
      </c>
      <c r="BM192" s="136" t="s">
        <v>305</v>
      </c>
    </row>
    <row r="193" spans="2:47" s="140" customFormat="1" ht="27" customHeight="1">
      <c r="B193" s="141"/>
      <c r="D193" s="219" t="s">
        <v>135</v>
      </c>
      <c r="F193" s="220" t="s">
        <v>306</v>
      </c>
      <c r="I193" s="254"/>
      <c r="L193" s="141"/>
      <c r="M193" s="221"/>
      <c r="T193" s="222"/>
      <c r="AT193" s="140" t="s">
        <v>135</v>
      </c>
      <c r="AU193" s="140" t="s">
        <v>83</v>
      </c>
    </row>
    <row r="194" spans="2:51" s="140" customFormat="1" ht="15.75" customHeight="1">
      <c r="B194" s="229"/>
      <c r="D194" s="224" t="s">
        <v>137</v>
      </c>
      <c r="E194" s="230"/>
      <c r="F194" s="231" t="s">
        <v>307</v>
      </c>
      <c r="H194" s="232">
        <v>40</v>
      </c>
      <c r="I194" s="254"/>
      <c r="L194" s="229"/>
      <c r="M194" s="233"/>
      <c r="T194" s="234"/>
      <c r="AT194" s="230" t="s">
        <v>137</v>
      </c>
      <c r="AU194" s="230" t="s">
        <v>83</v>
      </c>
      <c r="AV194" s="230" t="s">
        <v>83</v>
      </c>
      <c r="AW194" s="230" t="s">
        <v>100</v>
      </c>
      <c r="AX194" s="230" t="s">
        <v>74</v>
      </c>
      <c r="AY194" s="230" t="s">
        <v>126</v>
      </c>
    </row>
    <row r="195" spans="2:63" s="197" customFormat="1" ht="30.75" customHeight="1">
      <c r="B195" s="198"/>
      <c r="D195" s="199" t="s">
        <v>73</v>
      </c>
      <c r="E195" s="206" t="s">
        <v>159</v>
      </c>
      <c r="F195" s="206" t="s">
        <v>308</v>
      </c>
      <c r="I195" s="256"/>
      <c r="J195" s="207">
        <f>$BK$195</f>
        <v>0</v>
      </c>
      <c r="L195" s="198"/>
      <c r="M195" s="202"/>
      <c r="P195" s="203">
        <f>SUM($P$196:$P$251)</f>
        <v>0</v>
      </c>
      <c r="R195" s="203">
        <f>SUM($R$196:$R$251)</f>
        <v>21.430210199999998</v>
      </c>
      <c r="T195" s="204">
        <f>SUM($T$196:$T$251)</f>
        <v>0</v>
      </c>
      <c r="AR195" s="199" t="s">
        <v>22</v>
      </c>
      <c r="AT195" s="199" t="s">
        <v>73</v>
      </c>
      <c r="AU195" s="199" t="s">
        <v>22</v>
      </c>
      <c r="AY195" s="199" t="s">
        <v>126</v>
      </c>
      <c r="BK195" s="205">
        <f>SUM($BK$196:$BK$251)</f>
        <v>0</v>
      </c>
    </row>
    <row r="196" spans="2:65" s="140" customFormat="1" ht="15.75" customHeight="1">
      <c r="B196" s="141"/>
      <c r="C196" s="208" t="s">
        <v>309</v>
      </c>
      <c r="D196" s="208" t="s">
        <v>128</v>
      </c>
      <c r="E196" s="209" t="s">
        <v>310</v>
      </c>
      <c r="F196" s="210" t="s">
        <v>311</v>
      </c>
      <c r="G196" s="211" t="s">
        <v>131</v>
      </c>
      <c r="H196" s="212">
        <v>45560</v>
      </c>
      <c r="I196" s="253"/>
      <c r="J196" s="213">
        <f>ROUND($I$196*$H$196,2)</f>
        <v>0</v>
      </c>
      <c r="K196" s="210" t="s">
        <v>132</v>
      </c>
      <c r="L196" s="141"/>
      <c r="M196" s="214"/>
      <c r="N196" s="215" t="s">
        <v>45</v>
      </c>
      <c r="Q196" s="216">
        <v>0</v>
      </c>
      <c r="R196" s="216">
        <f>$Q$196*$H$196</f>
        <v>0</v>
      </c>
      <c r="S196" s="216">
        <v>0</v>
      </c>
      <c r="T196" s="217">
        <f>$S$196*$H$196</f>
        <v>0</v>
      </c>
      <c r="AR196" s="136" t="s">
        <v>133</v>
      </c>
      <c r="AT196" s="136" t="s">
        <v>128</v>
      </c>
      <c r="AU196" s="136" t="s">
        <v>83</v>
      </c>
      <c r="AY196" s="140" t="s">
        <v>126</v>
      </c>
      <c r="BE196" s="218">
        <f>IF($N$196="základní",$J$196,0)</f>
        <v>0</v>
      </c>
      <c r="BF196" s="218">
        <f>IF($N$196="snížená",$J$196,0)</f>
        <v>0</v>
      </c>
      <c r="BG196" s="218">
        <f>IF($N$196="zákl. přenesená",$J$196,0)</f>
        <v>0</v>
      </c>
      <c r="BH196" s="218">
        <f>IF($N$196="sníž. přenesená",$J$196,0)</f>
        <v>0</v>
      </c>
      <c r="BI196" s="218">
        <f>IF($N$196="nulová",$J$196,0)</f>
        <v>0</v>
      </c>
      <c r="BJ196" s="136" t="s">
        <v>22</v>
      </c>
      <c r="BK196" s="218">
        <f>ROUND($I$196*$H$196,2)</f>
        <v>0</v>
      </c>
      <c r="BL196" s="136" t="s">
        <v>133</v>
      </c>
      <c r="BM196" s="136" t="s">
        <v>312</v>
      </c>
    </row>
    <row r="197" spans="2:47" s="140" customFormat="1" ht="38.25" customHeight="1">
      <c r="B197" s="141"/>
      <c r="D197" s="219" t="s">
        <v>135</v>
      </c>
      <c r="F197" s="220" t="s">
        <v>313</v>
      </c>
      <c r="I197" s="254"/>
      <c r="L197" s="141"/>
      <c r="M197" s="221"/>
      <c r="T197" s="222"/>
      <c r="AT197" s="140" t="s">
        <v>135</v>
      </c>
      <c r="AU197" s="140" t="s">
        <v>83</v>
      </c>
    </row>
    <row r="198" spans="2:65" s="140" customFormat="1" ht="15.75" customHeight="1">
      <c r="B198" s="141"/>
      <c r="C198" s="241" t="s">
        <v>314</v>
      </c>
      <c r="D198" s="241" t="s">
        <v>230</v>
      </c>
      <c r="E198" s="242" t="s">
        <v>315</v>
      </c>
      <c r="F198" s="243" t="s">
        <v>316</v>
      </c>
      <c r="G198" s="244" t="s">
        <v>233</v>
      </c>
      <c r="H198" s="245">
        <v>1207.34</v>
      </c>
      <c r="I198" s="255"/>
      <c r="J198" s="246">
        <f>ROUND($I$198*$H$198,2)</f>
        <v>0</v>
      </c>
      <c r="K198" s="243" t="s">
        <v>132</v>
      </c>
      <c r="L198" s="247"/>
      <c r="M198" s="248"/>
      <c r="N198" s="249" t="s">
        <v>45</v>
      </c>
      <c r="Q198" s="216">
        <v>0</v>
      </c>
      <c r="R198" s="216">
        <f>$Q$198*$H$198</f>
        <v>0</v>
      </c>
      <c r="S198" s="216">
        <v>0</v>
      </c>
      <c r="T198" s="217">
        <f>$S$198*$H$198</f>
        <v>0</v>
      </c>
      <c r="AR198" s="136" t="s">
        <v>177</v>
      </c>
      <c r="AT198" s="136" t="s">
        <v>230</v>
      </c>
      <c r="AU198" s="136" t="s">
        <v>83</v>
      </c>
      <c r="AY198" s="140" t="s">
        <v>126</v>
      </c>
      <c r="BE198" s="218">
        <f>IF($N$198="základní",$J$198,0)</f>
        <v>0</v>
      </c>
      <c r="BF198" s="218">
        <f>IF($N$198="snížená",$J$198,0)</f>
        <v>0</v>
      </c>
      <c r="BG198" s="218">
        <f>IF($N$198="zákl. přenesená",$J$198,0)</f>
        <v>0</v>
      </c>
      <c r="BH198" s="218">
        <f>IF($N$198="sníž. přenesená",$J$198,0)</f>
        <v>0</v>
      </c>
      <c r="BI198" s="218">
        <f>IF($N$198="nulová",$J$198,0)</f>
        <v>0</v>
      </c>
      <c r="BJ198" s="136" t="s">
        <v>22</v>
      </c>
      <c r="BK198" s="218">
        <f>ROUND($I$198*$H$198,2)</f>
        <v>0</v>
      </c>
      <c r="BL198" s="136" t="s">
        <v>133</v>
      </c>
      <c r="BM198" s="136" t="s">
        <v>317</v>
      </c>
    </row>
    <row r="199" spans="2:47" s="140" customFormat="1" ht="16.5" customHeight="1">
      <c r="B199" s="141"/>
      <c r="D199" s="219" t="s">
        <v>135</v>
      </c>
      <c r="F199" s="220" t="s">
        <v>318</v>
      </c>
      <c r="I199" s="254"/>
      <c r="L199" s="141"/>
      <c r="M199" s="221"/>
      <c r="T199" s="222"/>
      <c r="AT199" s="140" t="s">
        <v>135</v>
      </c>
      <c r="AU199" s="140" t="s">
        <v>83</v>
      </c>
    </row>
    <row r="200" spans="2:51" s="140" customFormat="1" ht="15.75" customHeight="1">
      <c r="B200" s="229"/>
      <c r="D200" s="224" t="s">
        <v>137</v>
      </c>
      <c r="E200" s="230"/>
      <c r="F200" s="231" t="s">
        <v>319</v>
      </c>
      <c r="H200" s="232">
        <v>1207.34</v>
      </c>
      <c r="I200" s="254"/>
      <c r="L200" s="229"/>
      <c r="M200" s="233"/>
      <c r="T200" s="234"/>
      <c r="AT200" s="230" t="s">
        <v>137</v>
      </c>
      <c r="AU200" s="230" t="s">
        <v>83</v>
      </c>
      <c r="AV200" s="230" t="s">
        <v>83</v>
      </c>
      <c r="AW200" s="230" t="s">
        <v>100</v>
      </c>
      <c r="AX200" s="230" t="s">
        <v>74</v>
      </c>
      <c r="AY200" s="230" t="s">
        <v>126</v>
      </c>
    </row>
    <row r="201" spans="2:65" s="140" customFormat="1" ht="15.75" customHeight="1">
      <c r="B201" s="141"/>
      <c r="C201" s="208" t="s">
        <v>320</v>
      </c>
      <c r="D201" s="208" t="s">
        <v>128</v>
      </c>
      <c r="E201" s="209" t="s">
        <v>321</v>
      </c>
      <c r="F201" s="210" t="s">
        <v>322</v>
      </c>
      <c r="G201" s="211" t="s">
        <v>131</v>
      </c>
      <c r="H201" s="212">
        <v>25978.44</v>
      </c>
      <c r="I201" s="253"/>
      <c r="J201" s="213">
        <f>ROUND($I$201*$H$201,2)</f>
        <v>0</v>
      </c>
      <c r="K201" s="210" t="s">
        <v>132</v>
      </c>
      <c r="L201" s="141"/>
      <c r="M201" s="214"/>
      <c r="N201" s="215" t="s">
        <v>45</v>
      </c>
      <c r="Q201" s="216">
        <v>0</v>
      </c>
      <c r="R201" s="216">
        <f>$Q$201*$H$201</f>
        <v>0</v>
      </c>
      <c r="S201" s="216">
        <v>0</v>
      </c>
      <c r="T201" s="217">
        <f>$S$201*$H$201</f>
        <v>0</v>
      </c>
      <c r="AR201" s="136" t="s">
        <v>133</v>
      </c>
      <c r="AT201" s="136" t="s">
        <v>128</v>
      </c>
      <c r="AU201" s="136" t="s">
        <v>83</v>
      </c>
      <c r="AY201" s="140" t="s">
        <v>126</v>
      </c>
      <c r="BE201" s="218">
        <f>IF($N$201="základní",$J$201,0)</f>
        <v>0</v>
      </c>
      <c r="BF201" s="218">
        <f>IF($N$201="snížená",$J$201,0)</f>
        <v>0</v>
      </c>
      <c r="BG201" s="218">
        <f>IF($N$201="zákl. přenesená",$J$201,0)</f>
        <v>0</v>
      </c>
      <c r="BH201" s="218">
        <f>IF($N$201="sníž. přenesená",$J$201,0)</f>
        <v>0</v>
      </c>
      <c r="BI201" s="218">
        <f>IF($N$201="nulová",$J$201,0)</f>
        <v>0</v>
      </c>
      <c r="BJ201" s="136" t="s">
        <v>22</v>
      </c>
      <c r="BK201" s="218">
        <f>ROUND($I$201*$H$201,2)</f>
        <v>0</v>
      </c>
      <c r="BL201" s="136" t="s">
        <v>133</v>
      </c>
      <c r="BM201" s="136" t="s">
        <v>323</v>
      </c>
    </row>
    <row r="202" spans="2:47" s="140" customFormat="1" ht="16.5" customHeight="1">
      <c r="B202" s="141"/>
      <c r="D202" s="219" t="s">
        <v>135</v>
      </c>
      <c r="F202" s="220" t="s">
        <v>324</v>
      </c>
      <c r="I202" s="254"/>
      <c r="L202" s="141"/>
      <c r="M202" s="221"/>
      <c r="T202" s="222"/>
      <c r="AT202" s="140" t="s">
        <v>135</v>
      </c>
      <c r="AU202" s="140" t="s">
        <v>83</v>
      </c>
    </row>
    <row r="203" spans="2:51" s="140" customFormat="1" ht="15.75" customHeight="1">
      <c r="B203" s="223"/>
      <c r="D203" s="224" t="s">
        <v>137</v>
      </c>
      <c r="E203" s="225"/>
      <c r="F203" s="226" t="s">
        <v>156</v>
      </c>
      <c r="H203" s="225"/>
      <c r="I203" s="254"/>
      <c r="L203" s="223"/>
      <c r="M203" s="227"/>
      <c r="T203" s="228"/>
      <c r="AT203" s="225" t="s">
        <v>137</v>
      </c>
      <c r="AU203" s="225" t="s">
        <v>83</v>
      </c>
      <c r="AV203" s="225" t="s">
        <v>22</v>
      </c>
      <c r="AW203" s="225" t="s">
        <v>100</v>
      </c>
      <c r="AX203" s="225" t="s">
        <v>74</v>
      </c>
      <c r="AY203" s="225" t="s">
        <v>126</v>
      </c>
    </row>
    <row r="204" spans="2:51" s="140" customFormat="1" ht="15.75" customHeight="1">
      <c r="B204" s="229"/>
      <c r="D204" s="224" t="s">
        <v>137</v>
      </c>
      <c r="E204" s="230"/>
      <c r="F204" s="231" t="s">
        <v>325</v>
      </c>
      <c r="H204" s="232">
        <v>25978.44</v>
      </c>
      <c r="I204" s="254"/>
      <c r="L204" s="229"/>
      <c r="M204" s="233"/>
      <c r="T204" s="234"/>
      <c r="AT204" s="230" t="s">
        <v>137</v>
      </c>
      <c r="AU204" s="230" t="s">
        <v>83</v>
      </c>
      <c r="AV204" s="230" t="s">
        <v>83</v>
      </c>
      <c r="AW204" s="230" t="s">
        <v>100</v>
      </c>
      <c r="AX204" s="230" t="s">
        <v>22</v>
      </c>
      <c r="AY204" s="230" t="s">
        <v>126</v>
      </c>
    </row>
    <row r="205" spans="2:65" s="140" customFormat="1" ht="15.75" customHeight="1">
      <c r="B205" s="141"/>
      <c r="C205" s="208" t="s">
        <v>326</v>
      </c>
      <c r="D205" s="208" t="s">
        <v>128</v>
      </c>
      <c r="E205" s="209" t="s">
        <v>327</v>
      </c>
      <c r="F205" s="210" t="s">
        <v>328</v>
      </c>
      <c r="G205" s="211" t="s">
        <v>131</v>
      </c>
      <c r="H205" s="212">
        <v>780</v>
      </c>
      <c r="I205" s="253"/>
      <c r="J205" s="213">
        <f>ROUND($I$205*$H$205,2)</f>
        <v>0</v>
      </c>
      <c r="K205" s="210" t="s">
        <v>132</v>
      </c>
      <c r="L205" s="141"/>
      <c r="M205" s="214"/>
      <c r="N205" s="215" t="s">
        <v>45</v>
      </c>
      <c r="Q205" s="216">
        <v>0</v>
      </c>
      <c r="R205" s="216">
        <f>$Q$205*$H$205</f>
        <v>0</v>
      </c>
      <c r="S205" s="216">
        <v>0</v>
      </c>
      <c r="T205" s="217">
        <f>$S$205*$H$205</f>
        <v>0</v>
      </c>
      <c r="AR205" s="136" t="s">
        <v>133</v>
      </c>
      <c r="AT205" s="136" t="s">
        <v>128</v>
      </c>
      <c r="AU205" s="136" t="s">
        <v>83</v>
      </c>
      <c r="AY205" s="140" t="s">
        <v>126</v>
      </c>
      <c r="BE205" s="218">
        <f>IF($N$205="základní",$J$205,0)</f>
        <v>0</v>
      </c>
      <c r="BF205" s="218">
        <f>IF($N$205="snížená",$J$205,0)</f>
        <v>0</v>
      </c>
      <c r="BG205" s="218">
        <f>IF($N$205="zákl. přenesená",$J$205,0)</f>
        <v>0</v>
      </c>
      <c r="BH205" s="218">
        <f>IF($N$205="sníž. přenesená",$J$205,0)</f>
        <v>0</v>
      </c>
      <c r="BI205" s="218">
        <f>IF($N$205="nulová",$J$205,0)</f>
        <v>0</v>
      </c>
      <c r="BJ205" s="136" t="s">
        <v>22</v>
      </c>
      <c r="BK205" s="218">
        <f>ROUND($I$205*$H$205,2)</f>
        <v>0</v>
      </c>
      <c r="BL205" s="136" t="s">
        <v>133</v>
      </c>
      <c r="BM205" s="136" t="s">
        <v>329</v>
      </c>
    </row>
    <row r="206" spans="2:47" s="140" customFormat="1" ht="16.5" customHeight="1">
      <c r="B206" s="141"/>
      <c r="D206" s="219" t="s">
        <v>135</v>
      </c>
      <c r="F206" s="220" t="s">
        <v>330</v>
      </c>
      <c r="I206" s="254"/>
      <c r="L206" s="141"/>
      <c r="M206" s="221"/>
      <c r="T206" s="222"/>
      <c r="AT206" s="140" t="s">
        <v>135</v>
      </c>
      <c r="AU206" s="140" t="s">
        <v>83</v>
      </c>
    </row>
    <row r="207" spans="2:51" s="140" customFormat="1" ht="15.75" customHeight="1">
      <c r="B207" s="223"/>
      <c r="D207" s="224" t="s">
        <v>137</v>
      </c>
      <c r="E207" s="225"/>
      <c r="F207" s="226" t="s">
        <v>156</v>
      </c>
      <c r="H207" s="225"/>
      <c r="I207" s="254"/>
      <c r="L207" s="223"/>
      <c r="M207" s="227"/>
      <c r="T207" s="228"/>
      <c r="AT207" s="225" t="s">
        <v>137</v>
      </c>
      <c r="AU207" s="225" t="s">
        <v>83</v>
      </c>
      <c r="AV207" s="225" t="s">
        <v>22</v>
      </c>
      <c r="AW207" s="225" t="s">
        <v>100</v>
      </c>
      <c r="AX207" s="225" t="s">
        <v>74</v>
      </c>
      <c r="AY207" s="225" t="s">
        <v>126</v>
      </c>
    </row>
    <row r="208" spans="2:51" s="140" customFormat="1" ht="15.75" customHeight="1">
      <c r="B208" s="229"/>
      <c r="D208" s="224" t="s">
        <v>137</v>
      </c>
      <c r="E208" s="230"/>
      <c r="F208" s="231" t="s">
        <v>331</v>
      </c>
      <c r="H208" s="232">
        <v>780</v>
      </c>
      <c r="I208" s="254"/>
      <c r="L208" s="229"/>
      <c r="M208" s="233"/>
      <c r="T208" s="234"/>
      <c r="AT208" s="230" t="s">
        <v>137</v>
      </c>
      <c r="AU208" s="230" t="s">
        <v>83</v>
      </c>
      <c r="AV208" s="230" t="s">
        <v>83</v>
      </c>
      <c r="AW208" s="230" t="s">
        <v>100</v>
      </c>
      <c r="AX208" s="230" t="s">
        <v>22</v>
      </c>
      <c r="AY208" s="230" t="s">
        <v>126</v>
      </c>
    </row>
    <row r="209" spans="2:65" s="140" customFormat="1" ht="15.75" customHeight="1">
      <c r="B209" s="141"/>
      <c r="C209" s="208" t="s">
        <v>332</v>
      </c>
      <c r="D209" s="208" t="s">
        <v>128</v>
      </c>
      <c r="E209" s="209" t="s">
        <v>333</v>
      </c>
      <c r="F209" s="210" t="s">
        <v>334</v>
      </c>
      <c r="G209" s="211" t="s">
        <v>131</v>
      </c>
      <c r="H209" s="212">
        <v>780</v>
      </c>
      <c r="I209" s="253"/>
      <c r="J209" s="213">
        <f>ROUND($I$209*$H$209,2)</f>
        <v>0</v>
      </c>
      <c r="K209" s="210" t="s">
        <v>132</v>
      </c>
      <c r="L209" s="141"/>
      <c r="M209" s="214"/>
      <c r="N209" s="215" t="s">
        <v>45</v>
      </c>
      <c r="Q209" s="216">
        <v>0</v>
      </c>
      <c r="R209" s="216">
        <f>$Q$209*$H$209</f>
        <v>0</v>
      </c>
      <c r="S209" s="216">
        <v>0</v>
      </c>
      <c r="T209" s="217">
        <f>$S$209*$H$209</f>
        <v>0</v>
      </c>
      <c r="AR209" s="136" t="s">
        <v>133</v>
      </c>
      <c r="AT209" s="136" t="s">
        <v>128</v>
      </c>
      <c r="AU209" s="136" t="s">
        <v>83</v>
      </c>
      <c r="AY209" s="140" t="s">
        <v>126</v>
      </c>
      <c r="BE209" s="218">
        <f>IF($N$209="základní",$J$209,0)</f>
        <v>0</v>
      </c>
      <c r="BF209" s="218">
        <f>IF($N$209="snížená",$J$209,0)</f>
        <v>0</v>
      </c>
      <c r="BG209" s="218">
        <f>IF($N$209="zákl. přenesená",$J$209,0)</f>
        <v>0</v>
      </c>
      <c r="BH209" s="218">
        <f>IF($N$209="sníž. přenesená",$J$209,0)</f>
        <v>0</v>
      </c>
      <c r="BI209" s="218">
        <f>IF($N$209="nulová",$J$209,0)</f>
        <v>0</v>
      </c>
      <c r="BJ209" s="136" t="s">
        <v>22</v>
      </c>
      <c r="BK209" s="218">
        <f>ROUND($I$209*$H$209,2)</f>
        <v>0</v>
      </c>
      <c r="BL209" s="136" t="s">
        <v>133</v>
      </c>
      <c r="BM209" s="136" t="s">
        <v>335</v>
      </c>
    </row>
    <row r="210" spans="2:47" s="140" customFormat="1" ht="16.5" customHeight="1">
      <c r="B210" s="141"/>
      <c r="D210" s="219" t="s">
        <v>135</v>
      </c>
      <c r="F210" s="220" t="s">
        <v>336</v>
      </c>
      <c r="I210" s="254"/>
      <c r="L210" s="141"/>
      <c r="M210" s="221"/>
      <c r="T210" s="222"/>
      <c r="AT210" s="140" t="s">
        <v>135</v>
      </c>
      <c r="AU210" s="140" t="s">
        <v>83</v>
      </c>
    </row>
    <row r="211" spans="2:51" s="140" customFormat="1" ht="15.75" customHeight="1">
      <c r="B211" s="223"/>
      <c r="D211" s="224" t="s">
        <v>137</v>
      </c>
      <c r="E211" s="225"/>
      <c r="F211" s="226" t="s">
        <v>156</v>
      </c>
      <c r="H211" s="225"/>
      <c r="I211" s="254"/>
      <c r="L211" s="223"/>
      <c r="M211" s="227"/>
      <c r="T211" s="228"/>
      <c r="AT211" s="225" t="s">
        <v>137</v>
      </c>
      <c r="AU211" s="225" t="s">
        <v>83</v>
      </c>
      <c r="AV211" s="225" t="s">
        <v>22</v>
      </c>
      <c r="AW211" s="225" t="s">
        <v>100</v>
      </c>
      <c r="AX211" s="225" t="s">
        <v>74</v>
      </c>
      <c r="AY211" s="225" t="s">
        <v>126</v>
      </c>
    </row>
    <row r="212" spans="2:51" s="140" customFormat="1" ht="15.75" customHeight="1">
      <c r="B212" s="229"/>
      <c r="D212" s="224" t="s">
        <v>137</v>
      </c>
      <c r="E212" s="230"/>
      <c r="F212" s="231" t="s">
        <v>337</v>
      </c>
      <c r="H212" s="232">
        <v>780</v>
      </c>
      <c r="I212" s="254"/>
      <c r="L212" s="229"/>
      <c r="M212" s="233"/>
      <c r="T212" s="234"/>
      <c r="AT212" s="230" t="s">
        <v>137</v>
      </c>
      <c r="AU212" s="230" t="s">
        <v>83</v>
      </c>
      <c r="AV212" s="230" t="s">
        <v>83</v>
      </c>
      <c r="AW212" s="230" t="s">
        <v>100</v>
      </c>
      <c r="AX212" s="230" t="s">
        <v>22</v>
      </c>
      <c r="AY212" s="230" t="s">
        <v>126</v>
      </c>
    </row>
    <row r="213" spans="2:65" s="140" customFormat="1" ht="15.75" customHeight="1">
      <c r="B213" s="141"/>
      <c r="C213" s="208" t="s">
        <v>338</v>
      </c>
      <c r="D213" s="208" t="s">
        <v>128</v>
      </c>
      <c r="E213" s="209" t="s">
        <v>339</v>
      </c>
      <c r="F213" s="210" t="s">
        <v>340</v>
      </c>
      <c r="G213" s="211" t="s">
        <v>131</v>
      </c>
      <c r="H213" s="212">
        <v>19308.3</v>
      </c>
      <c r="I213" s="253"/>
      <c r="J213" s="213">
        <f>ROUND($I$213*$H$213,2)</f>
        <v>0</v>
      </c>
      <c r="K213" s="210" t="s">
        <v>132</v>
      </c>
      <c r="L213" s="141"/>
      <c r="M213" s="214"/>
      <c r="N213" s="215" t="s">
        <v>45</v>
      </c>
      <c r="Q213" s="216">
        <v>0</v>
      </c>
      <c r="R213" s="216">
        <f>$Q$213*$H$213</f>
        <v>0</v>
      </c>
      <c r="S213" s="216">
        <v>0</v>
      </c>
      <c r="T213" s="217">
        <f>$S$213*$H$213</f>
        <v>0</v>
      </c>
      <c r="AR213" s="136" t="s">
        <v>133</v>
      </c>
      <c r="AT213" s="136" t="s">
        <v>128</v>
      </c>
      <c r="AU213" s="136" t="s">
        <v>83</v>
      </c>
      <c r="AY213" s="140" t="s">
        <v>126</v>
      </c>
      <c r="BE213" s="218">
        <f>IF($N$213="základní",$J$213,0)</f>
        <v>0</v>
      </c>
      <c r="BF213" s="218">
        <f>IF($N$213="snížená",$J$213,0)</f>
        <v>0</v>
      </c>
      <c r="BG213" s="218">
        <f>IF($N$213="zákl. přenesená",$J$213,0)</f>
        <v>0</v>
      </c>
      <c r="BH213" s="218">
        <f>IF($N$213="sníž. přenesená",$J$213,0)</f>
        <v>0</v>
      </c>
      <c r="BI213" s="218">
        <f>IF($N$213="nulová",$J$213,0)</f>
        <v>0</v>
      </c>
      <c r="BJ213" s="136" t="s">
        <v>22</v>
      </c>
      <c r="BK213" s="218">
        <f>ROUND($I$213*$H$213,2)</f>
        <v>0</v>
      </c>
      <c r="BL213" s="136" t="s">
        <v>133</v>
      </c>
      <c r="BM213" s="136" t="s">
        <v>341</v>
      </c>
    </row>
    <row r="214" spans="2:47" s="140" customFormat="1" ht="16.5" customHeight="1">
      <c r="B214" s="141"/>
      <c r="D214" s="219" t="s">
        <v>135</v>
      </c>
      <c r="F214" s="220" t="s">
        <v>342</v>
      </c>
      <c r="I214" s="254"/>
      <c r="L214" s="141"/>
      <c r="M214" s="221"/>
      <c r="T214" s="222"/>
      <c r="AT214" s="140" t="s">
        <v>135</v>
      </c>
      <c r="AU214" s="140" t="s">
        <v>83</v>
      </c>
    </row>
    <row r="215" spans="2:51" s="140" customFormat="1" ht="15.75" customHeight="1">
      <c r="B215" s="223"/>
      <c r="D215" s="224" t="s">
        <v>137</v>
      </c>
      <c r="E215" s="225"/>
      <c r="F215" s="226" t="s">
        <v>156</v>
      </c>
      <c r="H215" s="225"/>
      <c r="I215" s="254"/>
      <c r="L215" s="223"/>
      <c r="M215" s="227"/>
      <c r="T215" s="228"/>
      <c r="AT215" s="225" t="s">
        <v>137</v>
      </c>
      <c r="AU215" s="225" t="s">
        <v>83</v>
      </c>
      <c r="AV215" s="225" t="s">
        <v>22</v>
      </c>
      <c r="AW215" s="225" t="s">
        <v>100</v>
      </c>
      <c r="AX215" s="225" t="s">
        <v>74</v>
      </c>
      <c r="AY215" s="225" t="s">
        <v>126</v>
      </c>
    </row>
    <row r="216" spans="2:51" s="140" customFormat="1" ht="15.75" customHeight="1">
      <c r="B216" s="229"/>
      <c r="D216" s="224" t="s">
        <v>137</v>
      </c>
      <c r="E216" s="230"/>
      <c r="F216" s="231" t="s">
        <v>343</v>
      </c>
      <c r="H216" s="232">
        <v>19308.3</v>
      </c>
      <c r="I216" s="254"/>
      <c r="L216" s="229"/>
      <c r="M216" s="233"/>
      <c r="T216" s="234"/>
      <c r="AT216" s="230" t="s">
        <v>137</v>
      </c>
      <c r="AU216" s="230" t="s">
        <v>83</v>
      </c>
      <c r="AV216" s="230" t="s">
        <v>83</v>
      </c>
      <c r="AW216" s="230" t="s">
        <v>100</v>
      </c>
      <c r="AX216" s="230" t="s">
        <v>22</v>
      </c>
      <c r="AY216" s="230" t="s">
        <v>126</v>
      </c>
    </row>
    <row r="217" spans="2:65" s="140" customFormat="1" ht="15.75" customHeight="1">
      <c r="B217" s="141"/>
      <c r="C217" s="208" t="s">
        <v>344</v>
      </c>
      <c r="D217" s="208" t="s">
        <v>128</v>
      </c>
      <c r="E217" s="209" t="s">
        <v>345</v>
      </c>
      <c r="F217" s="210" t="s">
        <v>346</v>
      </c>
      <c r="G217" s="211" t="s">
        <v>131</v>
      </c>
      <c r="H217" s="212">
        <v>17904.06</v>
      </c>
      <c r="I217" s="253"/>
      <c r="J217" s="213">
        <f>ROUND($I$217*$H$217,2)</f>
        <v>0</v>
      </c>
      <c r="K217" s="210" t="s">
        <v>132</v>
      </c>
      <c r="L217" s="141"/>
      <c r="M217" s="214"/>
      <c r="N217" s="215" t="s">
        <v>45</v>
      </c>
      <c r="Q217" s="216">
        <v>0</v>
      </c>
      <c r="R217" s="216">
        <f>$Q$217*$H$217</f>
        <v>0</v>
      </c>
      <c r="S217" s="216">
        <v>0</v>
      </c>
      <c r="T217" s="217">
        <f>$S$217*$H$217</f>
        <v>0</v>
      </c>
      <c r="AR217" s="136" t="s">
        <v>133</v>
      </c>
      <c r="AT217" s="136" t="s">
        <v>128</v>
      </c>
      <c r="AU217" s="136" t="s">
        <v>83</v>
      </c>
      <c r="AY217" s="140" t="s">
        <v>126</v>
      </c>
      <c r="BE217" s="218">
        <f>IF($N$217="základní",$J$217,0)</f>
        <v>0</v>
      </c>
      <c r="BF217" s="218">
        <f>IF($N$217="snížená",$J$217,0)</f>
        <v>0</v>
      </c>
      <c r="BG217" s="218">
        <f>IF($N$217="zákl. přenesená",$J$217,0)</f>
        <v>0</v>
      </c>
      <c r="BH217" s="218">
        <f>IF($N$217="sníž. přenesená",$J$217,0)</f>
        <v>0</v>
      </c>
      <c r="BI217" s="218">
        <f>IF($N$217="nulová",$J$217,0)</f>
        <v>0</v>
      </c>
      <c r="BJ217" s="136" t="s">
        <v>22</v>
      </c>
      <c r="BK217" s="218">
        <f>ROUND($I$217*$H$217,2)</f>
        <v>0</v>
      </c>
      <c r="BL217" s="136" t="s">
        <v>133</v>
      </c>
      <c r="BM217" s="136" t="s">
        <v>347</v>
      </c>
    </row>
    <row r="218" spans="2:47" s="140" customFormat="1" ht="27" customHeight="1">
      <c r="B218" s="141"/>
      <c r="D218" s="219" t="s">
        <v>135</v>
      </c>
      <c r="F218" s="220" t="s">
        <v>348</v>
      </c>
      <c r="I218" s="254"/>
      <c r="L218" s="141"/>
      <c r="M218" s="221"/>
      <c r="T218" s="222"/>
      <c r="AT218" s="140" t="s">
        <v>135</v>
      </c>
      <c r="AU218" s="140" t="s">
        <v>83</v>
      </c>
    </row>
    <row r="219" spans="2:51" s="140" customFormat="1" ht="15.75" customHeight="1">
      <c r="B219" s="223"/>
      <c r="D219" s="224" t="s">
        <v>137</v>
      </c>
      <c r="E219" s="225"/>
      <c r="F219" s="226" t="s">
        <v>156</v>
      </c>
      <c r="H219" s="225"/>
      <c r="I219" s="254"/>
      <c r="L219" s="223"/>
      <c r="M219" s="227"/>
      <c r="T219" s="228"/>
      <c r="AT219" s="225" t="s">
        <v>137</v>
      </c>
      <c r="AU219" s="225" t="s">
        <v>83</v>
      </c>
      <c r="AV219" s="225" t="s">
        <v>22</v>
      </c>
      <c r="AW219" s="225" t="s">
        <v>100</v>
      </c>
      <c r="AX219" s="225" t="s">
        <v>74</v>
      </c>
      <c r="AY219" s="225" t="s">
        <v>126</v>
      </c>
    </row>
    <row r="220" spans="2:51" s="140" customFormat="1" ht="15.75" customHeight="1">
      <c r="B220" s="229"/>
      <c r="D220" s="224" t="s">
        <v>137</v>
      </c>
      <c r="E220" s="230"/>
      <c r="F220" s="231" t="s">
        <v>349</v>
      </c>
      <c r="H220" s="232">
        <v>17904.06</v>
      </c>
      <c r="I220" s="254"/>
      <c r="L220" s="229"/>
      <c r="M220" s="233"/>
      <c r="T220" s="234"/>
      <c r="AT220" s="230" t="s">
        <v>137</v>
      </c>
      <c r="AU220" s="230" t="s">
        <v>83</v>
      </c>
      <c r="AV220" s="230" t="s">
        <v>83</v>
      </c>
      <c r="AW220" s="230" t="s">
        <v>100</v>
      </c>
      <c r="AX220" s="230" t="s">
        <v>22</v>
      </c>
      <c r="AY220" s="230" t="s">
        <v>126</v>
      </c>
    </row>
    <row r="221" spans="2:65" s="140" customFormat="1" ht="15.75" customHeight="1">
      <c r="B221" s="141"/>
      <c r="C221" s="208" t="s">
        <v>350</v>
      </c>
      <c r="D221" s="208" t="s">
        <v>128</v>
      </c>
      <c r="E221" s="209" t="s">
        <v>351</v>
      </c>
      <c r="F221" s="210" t="s">
        <v>352</v>
      </c>
      <c r="G221" s="211" t="s">
        <v>153</v>
      </c>
      <c r="H221" s="212">
        <v>1554</v>
      </c>
      <c r="I221" s="253"/>
      <c r="J221" s="213">
        <f>ROUND($I$221*$H$221,2)</f>
        <v>0</v>
      </c>
      <c r="K221" s="210" t="s">
        <v>132</v>
      </c>
      <c r="L221" s="141"/>
      <c r="M221" s="214"/>
      <c r="N221" s="215" t="s">
        <v>45</v>
      </c>
      <c r="Q221" s="216">
        <v>0</v>
      </c>
      <c r="R221" s="216">
        <f>$Q$221*$H$221</f>
        <v>0</v>
      </c>
      <c r="S221" s="216">
        <v>0</v>
      </c>
      <c r="T221" s="217">
        <f>$S$221*$H$221</f>
        <v>0</v>
      </c>
      <c r="AR221" s="136" t="s">
        <v>133</v>
      </c>
      <c r="AT221" s="136" t="s">
        <v>128</v>
      </c>
      <c r="AU221" s="136" t="s">
        <v>83</v>
      </c>
      <c r="AY221" s="140" t="s">
        <v>126</v>
      </c>
      <c r="BE221" s="218">
        <f>IF($N$221="základní",$J$221,0)</f>
        <v>0</v>
      </c>
      <c r="BF221" s="218">
        <f>IF($N$221="snížená",$J$221,0)</f>
        <v>0</v>
      </c>
      <c r="BG221" s="218">
        <f>IF($N$221="zákl. přenesená",$J$221,0)</f>
        <v>0</v>
      </c>
      <c r="BH221" s="218">
        <f>IF($N$221="sníž. přenesená",$J$221,0)</f>
        <v>0</v>
      </c>
      <c r="BI221" s="218">
        <f>IF($N$221="nulová",$J$221,0)</f>
        <v>0</v>
      </c>
      <c r="BJ221" s="136" t="s">
        <v>22</v>
      </c>
      <c r="BK221" s="218">
        <f>ROUND($I$221*$H$221,2)</f>
        <v>0</v>
      </c>
      <c r="BL221" s="136" t="s">
        <v>133</v>
      </c>
      <c r="BM221" s="136" t="s">
        <v>353</v>
      </c>
    </row>
    <row r="222" spans="2:47" s="140" customFormat="1" ht="16.5" customHeight="1">
      <c r="B222" s="141"/>
      <c r="D222" s="219" t="s">
        <v>135</v>
      </c>
      <c r="F222" s="220" t="s">
        <v>354</v>
      </c>
      <c r="I222" s="254"/>
      <c r="L222" s="141"/>
      <c r="M222" s="221"/>
      <c r="T222" s="222"/>
      <c r="AT222" s="140" t="s">
        <v>135</v>
      </c>
      <c r="AU222" s="140" t="s">
        <v>83</v>
      </c>
    </row>
    <row r="223" spans="2:51" s="140" customFormat="1" ht="15.75" customHeight="1">
      <c r="B223" s="223"/>
      <c r="D223" s="224" t="s">
        <v>137</v>
      </c>
      <c r="E223" s="225"/>
      <c r="F223" s="226" t="s">
        <v>156</v>
      </c>
      <c r="H223" s="225"/>
      <c r="I223" s="254"/>
      <c r="L223" s="223"/>
      <c r="M223" s="227"/>
      <c r="T223" s="228"/>
      <c r="AT223" s="225" t="s">
        <v>137</v>
      </c>
      <c r="AU223" s="225" t="s">
        <v>83</v>
      </c>
      <c r="AV223" s="225" t="s">
        <v>22</v>
      </c>
      <c r="AW223" s="225" t="s">
        <v>100</v>
      </c>
      <c r="AX223" s="225" t="s">
        <v>74</v>
      </c>
      <c r="AY223" s="225" t="s">
        <v>126</v>
      </c>
    </row>
    <row r="224" spans="2:51" s="140" customFormat="1" ht="15.75" customHeight="1">
      <c r="B224" s="229"/>
      <c r="D224" s="224" t="s">
        <v>137</v>
      </c>
      <c r="E224" s="230"/>
      <c r="F224" s="231" t="s">
        <v>355</v>
      </c>
      <c r="H224" s="232">
        <v>1554</v>
      </c>
      <c r="I224" s="254"/>
      <c r="L224" s="229"/>
      <c r="M224" s="233"/>
      <c r="T224" s="234"/>
      <c r="AT224" s="230" t="s">
        <v>137</v>
      </c>
      <c r="AU224" s="230" t="s">
        <v>83</v>
      </c>
      <c r="AV224" s="230" t="s">
        <v>83</v>
      </c>
      <c r="AW224" s="230" t="s">
        <v>100</v>
      </c>
      <c r="AX224" s="230" t="s">
        <v>22</v>
      </c>
      <c r="AY224" s="230" t="s">
        <v>126</v>
      </c>
    </row>
    <row r="225" spans="2:65" s="140" customFormat="1" ht="15.75" customHeight="1">
      <c r="B225" s="141"/>
      <c r="C225" s="241" t="s">
        <v>356</v>
      </c>
      <c r="D225" s="241" t="s">
        <v>230</v>
      </c>
      <c r="E225" s="242" t="s">
        <v>357</v>
      </c>
      <c r="F225" s="243" t="s">
        <v>358</v>
      </c>
      <c r="G225" s="244" t="s">
        <v>233</v>
      </c>
      <c r="H225" s="245">
        <v>2595.18</v>
      </c>
      <c r="I225" s="255"/>
      <c r="J225" s="246">
        <f>ROUND($I$225*$H$225,2)</f>
        <v>0</v>
      </c>
      <c r="K225" s="243" t="s">
        <v>132</v>
      </c>
      <c r="L225" s="247"/>
      <c r="M225" s="248"/>
      <c r="N225" s="249" t="s">
        <v>45</v>
      </c>
      <c r="Q225" s="216">
        <v>0</v>
      </c>
      <c r="R225" s="216">
        <f>$Q$225*$H$225</f>
        <v>0</v>
      </c>
      <c r="S225" s="216">
        <v>0</v>
      </c>
      <c r="T225" s="217">
        <f>$S$225*$H$225</f>
        <v>0</v>
      </c>
      <c r="AR225" s="136" t="s">
        <v>177</v>
      </c>
      <c r="AT225" s="136" t="s">
        <v>230</v>
      </c>
      <c r="AU225" s="136" t="s">
        <v>83</v>
      </c>
      <c r="AY225" s="140" t="s">
        <v>126</v>
      </c>
      <c r="BE225" s="218">
        <f>IF($N$225="základní",$J$225,0)</f>
        <v>0</v>
      </c>
      <c r="BF225" s="218">
        <f>IF($N$225="snížená",$J$225,0)</f>
        <v>0</v>
      </c>
      <c r="BG225" s="218">
        <f>IF($N$225="zákl. přenesená",$J$225,0)</f>
        <v>0</v>
      </c>
      <c r="BH225" s="218">
        <f>IF($N$225="sníž. přenesená",$J$225,0)</f>
        <v>0</v>
      </c>
      <c r="BI225" s="218">
        <f>IF($N$225="nulová",$J$225,0)</f>
        <v>0</v>
      </c>
      <c r="BJ225" s="136" t="s">
        <v>22</v>
      </c>
      <c r="BK225" s="218">
        <f>ROUND($I$225*$H$225,2)</f>
        <v>0</v>
      </c>
      <c r="BL225" s="136" t="s">
        <v>133</v>
      </c>
      <c r="BM225" s="136" t="s">
        <v>359</v>
      </c>
    </row>
    <row r="226" spans="2:47" s="140" customFormat="1" ht="27" customHeight="1">
      <c r="B226" s="141"/>
      <c r="D226" s="219" t="s">
        <v>135</v>
      </c>
      <c r="F226" s="220" t="s">
        <v>360</v>
      </c>
      <c r="I226" s="254"/>
      <c r="L226" s="141"/>
      <c r="M226" s="221"/>
      <c r="T226" s="222"/>
      <c r="AT226" s="140" t="s">
        <v>135</v>
      </c>
      <c r="AU226" s="140" t="s">
        <v>83</v>
      </c>
    </row>
    <row r="227" spans="2:51" s="140" customFormat="1" ht="15.75" customHeight="1">
      <c r="B227" s="229"/>
      <c r="D227" s="224" t="s">
        <v>137</v>
      </c>
      <c r="F227" s="231" t="s">
        <v>361</v>
      </c>
      <c r="H227" s="232">
        <v>2595.18</v>
      </c>
      <c r="I227" s="254"/>
      <c r="L227" s="229"/>
      <c r="M227" s="233"/>
      <c r="T227" s="234"/>
      <c r="AT227" s="230" t="s">
        <v>137</v>
      </c>
      <c r="AU227" s="230" t="s">
        <v>83</v>
      </c>
      <c r="AV227" s="230" t="s">
        <v>83</v>
      </c>
      <c r="AW227" s="230" t="s">
        <v>74</v>
      </c>
      <c r="AX227" s="230" t="s">
        <v>22</v>
      </c>
      <c r="AY227" s="230" t="s">
        <v>126</v>
      </c>
    </row>
    <row r="228" spans="2:65" s="140" customFormat="1" ht="15.75" customHeight="1">
      <c r="B228" s="141"/>
      <c r="C228" s="208" t="s">
        <v>362</v>
      </c>
      <c r="D228" s="208" t="s">
        <v>128</v>
      </c>
      <c r="E228" s="209" t="s">
        <v>363</v>
      </c>
      <c r="F228" s="210" t="s">
        <v>364</v>
      </c>
      <c r="G228" s="211" t="s">
        <v>131</v>
      </c>
      <c r="H228" s="212">
        <v>35106</v>
      </c>
      <c r="I228" s="253"/>
      <c r="J228" s="213">
        <f>ROUND($I$228*$H$228,2)</f>
        <v>0</v>
      </c>
      <c r="K228" s="210" t="s">
        <v>132</v>
      </c>
      <c r="L228" s="141"/>
      <c r="M228" s="214"/>
      <c r="N228" s="215" t="s">
        <v>45</v>
      </c>
      <c r="Q228" s="216">
        <v>0.00061</v>
      </c>
      <c r="R228" s="216">
        <f>$Q$228*$H$228</f>
        <v>21.414659999999998</v>
      </c>
      <c r="S228" s="216">
        <v>0</v>
      </c>
      <c r="T228" s="217">
        <f>$S$228*$H$228</f>
        <v>0</v>
      </c>
      <c r="AR228" s="136" t="s">
        <v>133</v>
      </c>
      <c r="AT228" s="136" t="s">
        <v>128</v>
      </c>
      <c r="AU228" s="136" t="s">
        <v>83</v>
      </c>
      <c r="AY228" s="140" t="s">
        <v>126</v>
      </c>
      <c r="BE228" s="218">
        <f>IF($N$228="základní",$J$228,0)</f>
        <v>0</v>
      </c>
      <c r="BF228" s="218">
        <f>IF($N$228="snížená",$J$228,0)</f>
        <v>0</v>
      </c>
      <c r="BG228" s="218">
        <f>IF($N$228="zákl. přenesená",$J$228,0)</f>
        <v>0</v>
      </c>
      <c r="BH228" s="218">
        <f>IF($N$228="sníž. přenesená",$J$228,0)</f>
        <v>0</v>
      </c>
      <c r="BI228" s="218">
        <f>IF($N$228="nulová",$J$228,0)</f>
        <v>0</v>
      </c>
      <c r="BJ228" s="136" t="s">
        <v>22</v>
      </c>
      <c r="BK228" s="218">
        <f>ROUND($I$228*$H$228,2)</f>
        <v>0</v>
      </c>
      <c r="BL228" s="136" t="s">
        <v>133</v>
      </c>
      <c r="BM228" s="136" t="s">
        <v>365</v>
      </c>
    </row>
    <row r="229" spans="2:47" s="140" customFormat="1" ht="16.5" customHeight="1">
      <c r="B229" s="141"/>
      <c r="D229" s="219" t="s">
        <v>135</v>
      </c>
      <c r="F229" s="220" t="s">
        <v>366</v>
      </c>
      <c r="I229" s="254"/>
      <c r="L229" s="141"/>
      <c r="M229" s="221"/>
      <c r="T229" s="222"/>
      <c r="AT229" s="140" t="s">
        <v>135</v>
      </c>
      <c r="AU229" s="140" t="s">
        <v>83</v>
      </c>
    </row>
    <row r="230" spans="2:51" s="140" customFormat="1" ht="15.75" customHeight="1">
      <c r="B230" s="223"/>
      <c r="D230" s="224" t="s">
        <v>137</v>
      </c>
      <c r="E230" s="225"/>
      <c r="F230" s="226" t="s">
        <v>156</v>
      </c>
      <c r="H230" s="225"/>
      <c r="I230" s="254"/>
      <c r="L230" s="223"/>
      <c r="M230" s="227"/>
      <c r="T230" s="228"/>
      <c r="AT230" s="225" t="s">
        <v>137</v>
      </c>
      <c r="AU230" s="225" t="s">
        <v>83</v>
      </c>
      <c r="AV230" s="225" t="s">
        <v>22</v>
      </c>
      <c r="AW230" s="225" t="s">
        <v>100</v>
      </c>
      <c r="AX230" s="225" t="s">
        <v>74</v>
      </c>
      <c r="AY230" s="225" t="s">
        <v>126</v>
      </c>
    </row>
    <row r="231" spans="2:51" s="140" customFormat="1" ht="15.75" customHeight="1">
      <c r="B231" s="229"/>
      <c r="D231" s="224" t="s">
        <v>137</v>
      </c>
      <c r="E231" s="230"/>
      <c r="F231" s="231" t="s">
        <v>367</v>
      </c>
      <c r="H231" s="232">
        <v>35106</v>
      </c>
      <c r="I231" s="254"/>
      <c r="L231" s="229"/>
      <c r="M231" s="233"/>
      <c r="T231" s="234"/>
      <c r="AT231" s="230" t="s">
        <v>137</v>
      </c>
      <c r="AU231" s="230" t="s">
        <v>83</v>
      </c>
      <c r="AV231" s="230" t="s">
        <v>83</v>
      </c>
      <c r="AW231" s="230" t="s">
        <v>100</v>
      </c>
      <c r="AX231" s="230" t="s">
        <v>22</v>
      </c>
      <c r="AY231" s="230" t="s">
        <v>126</v>
      </c>
    </row>
    <row r="232" spans="2:65" s="140" customFormat="1" ht="15.75" customHeight="1">
      <c r="B232" s="141"/>
      <c r="C232" s="208" t="s">
        <v>368</v>
      </c>
      <c r="D232" s="208" t="s">
        <v>128</v>
      </c>
      <c r="E232" s="209" t="s">
        <v>369</v>
      </c>
      <c r="F232" s="210" t="s">
        <v>370</v>
      </c>
      <c r="G232" s="211" t="s">
        <v>131</v>
      </c>
      <c r="H232" s="212">
        <v>780</v>
      </c>
      <c r="I232" s="253"/>
      <c r="J232" s="213">
        <f>ROUND($I$232*$H$232,2)</f>
        <v>0</v>
      </c>
      <c r="K232" s="210" t="s">
        <v>132</v>
      </c>
      <c r="L232" s="141"/>
      <c r="M232" s="214"/>
      <c r="N232" s="215" t="s">
        <v>45</v>
      </c>
      <c r="Q232" s="216">
        <v>0</v>
      </c>
      <c r="R232" s="216">
        <f>$Q$232*$H$232</f>
        <v>0</v>
      </c>
      <c r="S232" s="216">
        <v>0</v>
      </c>
      <c r="T232" s="217">
        <f>$S$232*$H$232</f>
        <v>0</v>
      </c>
      <c r="AR232" s="136" t="s">
        <v>133</v>
      </c>
      <c r="AT232" s="136" t="s">
        <v>128</v>
      </c>
      <c r="AU232" s="136" t="s">
        <v>83</v>
      </c>
      <c r="AY232" s="140" t="s">
        <v>126</v>
      </c>
      <c r="BE232" s="218">
        <f>IF($N$232="základní",$J$232,0)</f>
        <v>0</v>
      </c>
      <c r="BF232" s="218">
        <f>IF($N$232="snížená",$J$232,0)</f>
        <v>0</v>
      </c>
      <c r="BG232" s="218">
        <f>IF($N$232="zákl. přenesená",$J$232,0)</f>
        <v>0</v>
      </c>
      <c r="BH232" s="218">
        <f>IF($N$232="sníž. přenesená",$J$232,0)</f>
        <v>0</v>
      </c>
      <c r="BI232" s="218">
        <f>IF($N$232="nulová",$J$232,0)</f>
        <v>0</v>
      </c>
      <c r="BJ232" s="136" t="s">
        <v>22</v>
      </c>
      <c r="BK232" s="218">
        <f>ROUND($I$232*$H$232,2)</f>
        <v>0</v>
      </c>
      <c r="BL232" s="136" t="s">
        <v>133</v>
      </c>
      <c r="BM232" s="136" t="s">
        <v>371</v>
      </c>
    </row>
    <row r="233" spans="2:47" s="140" customFormat="1" ht="27" customHeight="1">
      <c r="B233" s="141"/>
      <c r="D233" s="219" t="s">
        <v>135</v>
      </c>
      <c r="F233" s="220" t="s">
        <v>372</v>
      </c>
      <c r="I233" s="254"/>
      <c r="L233" s="141"/>
      <c r="M233" s="221"/>
      <c r="T233" s="222"/>
      <c r="AT233" s="140" t="s">
        <v>135</v>
      </c>
      <c r="AU233" s="140" t="s">
        <v>83</v>
      </c>
    </row>
    <row r="234" spans="2:51" s="140" customFormat="1" ht="15.75" customHeight="1">
      <c r="B234" s="223"/>
      <c r="D234" s="224" t="s">
        <v>137</v>
      </c>
      <c r="E234" s="225"/>
      <c r="F234" s="226" t="s">
        <v>156</v>
      </c>
      <c r="H234" s="225"/>
      <c r="I234" s="254"/>
      <c r="L234" s="223"/>
      <c r="M234" s="227"/>
      <c r="T234" s="228"/>
      <c r="AT234" s="225" t="s">
        <v>137</v>
      </c>
      <c r="AU234" s="225" t="s">
        <v>83</v>
      </c>
      <c r="AV234" s="225" t="s">
        <v>22</v>
      </c>
      <c r="AW234" s="225" t="s">
        <v>100</v>
      </c>
      <c r="AX234" s="225" t="s">
        <v>74</v>
      </c>
      <c r="AY234" s="225" t="s">
        <v>126</v>
      </c>
    </row>
    <row r="235" spans="2:51" s="140" customFormat="1" ht="15.75" customHeight="1">
      <c r="B235" s="229"/>
      <c r="D235" s="224" t="s">
        <v>137</v>
      </c>
      <c r="E235" s="230"/>
      <c r="F235" s="231" t="s">
        <v>331</v>
      </c>
      <c r="H235" s="232">
        <v>780</v>
      </c>
      <c r="I235" s="254"/>
      <c r="L235" s="229"/>
      <c r="M235" s="233"/>
      <c r="T235" s="234"/>
      <c r="AT235" s="230" t="s">
        <v>137</v>
      </c>
      <c r="AU235" s="230" t="s">
        <v>83</v>
      </c>
      <c r="AV235" s="230" t="s">
        <v>83</v>
      </c>
      <c r="AW235" s="230" t="s">
        <v>100</v>
      </c>
      <c r="AX235" s="230" t="s">
        <v>22</v>
      </c>
      <c r="AY235" s="230" t="s">
        <v>126</v>
      </c>
    </row>
    <row r="236" spans="2:65" s="140" customFormat="1" ht="15.75" customHeight="1">
      <c r="B236" s="141"/>
      <c r="C236" s="208" t="s">
        <v>373</v>
      </c>
      <c r="D236" s="208" t="s">
        <v>128</v>
      </c>
      <c r="E236" s="209" t="s">
        <v>374</v>
      </c>
      <c r="F236" s="210" t="s">
        <v>375</v>
      </c>
      <c r="G236" s="211" t="s">
        <v>131</v>
      </c>
      <c r="H236" s="212">
        <v>780</v>
      </c>
      <c r="I236" s="253"/>
      <c r="J236" s="213">
        <f>ROUND($I$236*$H$236,2)</f>
        <v>0</v>
      </c>
      <c r="K236" s="210" t="s">
        <v>132</v>
      </c>
      <c r="L236" s="141"/>
      <c r="M236" s="214"/>
      <c r="N236" s="215" t="s">
        <v>45</v>
      </c>
      <c r="Q236" s="216">
        <v>0</v>
      </c>
      <c r="R236" s="216">
        <f>$Q$236*$H$236</f>
        <v>0</v>
      </c>
      <c r="S236" s="216">
        <v>0</v>
      </c>
      <c r="T236" s="217">
        <f>$S$236*$H$236</f>
        <v>0</v>
      </c>
      <c r="AR236" s="136" t="s">
        <v>133</v>
      </c>
      <c r="AT236" s="136" t="s">
        <v>128</v>
      </c>
      <c r="AU236" s="136" t="s">
        <v>83</v>
      </c>
      <c r="AY236" s="140" t="s">
        <v>126</v>
      </c>
      <c r="BE236" s="218">
        <f>IF($N$236="základní",$J$236,0)</f>
        <v>0</v>
      </c>
      <c r="BF236" s="218">
        <f>IF($N$236="snížená",$J$236,0)</f>
        <v>0</v>
      </c>
      <c r="BG236" s="218">
        <f>IF($N$236="zákl. přenesená",$J$236,0)</f>
        <v>0</v>
      </c>
      <c r="BH236" s="218">
        <f>IF($N$236="sníž. přenesená",$J$236,0)</f>
        <v>0</v>
      </c>
      <c r="BI236" s="218">
        <f>IF($N$236="nulová",$J$236,0)</f>
        <v>0</v>
      </c>
      <c r="BJ236" s="136" t="s">
        <v>22</v>
      </c>
      <c r="BK236" s="218">
        <f>ROUND($I$236*$H$236,2)</f>
        <v>0</v>
      </c>
      <c r="BL236" s="136" t="s">
        <v>133</v>
      </c>
      <c r="BM236" s="136" t="s">
        <v>376</v>
      </c>
    </row>
    <row r="237" spans="2:47" s="140" customFormat="1" ht="27" customHeight="1">
      <c r="B237" s="141"/>
      <c r="D237" s="219" t="s">
        <v>135</v>
      </c>
      <c r="F237" s="220" t="s">
        <v>377</v>
      </c>
      <c r="I237" s="254"/>
      <c r="L237" s="141"/>
      <c r="M237" s="221"/>
      <c r="T237" s="222"/>
      <c r="AT237" s="140" t="s">
        <v>135</v>
      </c>
      <c r="AU237" s="140" t="s">
        <v>83</v>
      </c>
    </row>
    <row r="238" spans="2:51" s="140" customFormat="1" ht="15.75" customHeight="1">
      <c r="B238" s="223"/>
      <c r="D238" s="224" t="s">
        <v>137</v>
      </c>
      <c r="E238" s="225"/>
      <c r="F238" s="226" t="s">
        <v>156</v>
      </c>
      <c r="H238" s="225"/>
      <c r="I238" s="254"/>
      <c r="L238" s="223"/>
      <c r="M238" s="227"/>
      <c r="T238" s="228"/>
      <c r="AT238" s="225" t="s">
        <v>137</v>
      </c>
      <c r="AU238" s="225" t="s">
        <v>83</v>
      </c>
      <c r="AV238" s="225" t="s">
        <v>22</v>
      </c>
      <c r="AW238" s="225" t="s">
        <v>100</v>
      </c>
      <c r="AX238" s="225" t="s">
        <v>74</v>
      </c>
      <c r="AY238" s="225" t="s">
        <v>126</v>
      </c>
    </row>
    <row r="239" spans="2:51" s="140" customFormat="1" ht="15.75" customHeight="1">
      <c r="B239" s="229"/>
      <c r="D239" s="224" t="s">
        <v>137</v>
      </c>
      <c r="E239" s="230"/>
      <c r="F239" s="231" t="s">
        <v>337</v>
      </c>
      <c r="H239" s="232">
        <v>780</v>
      </c>
      <c r="I239" s="254"/>
      <c r="L239" s="229"/>
      <c r="M239" s="233"/>
      <c r="T239" s="234"/>
      <c r="AT239" s="230" t="s">
        <v>137</v>
      </c>
      <c r="AU239" s="230" t="s">
        <v>83</v>
      </c>
      <c r="AV239" s="230" t="s">
        <v>83</v>
      </c>
      <c r="AW239" s="230" t="s">
        <v>100</v>
      </c>
      <c r="AX239" s="230" t="s">
        <v>22</v>
      </c>
      <c r="AY239" s="230" t="s">
        <v>126</v>
      </c>
    </row>
    <row r="240" spans="2:65" s="140" customFormat="1" ht="15.75" customHeight="1">
      <c r="B240" s="141"/>
      <c r="C240" s="208" t="s">
        <v>378</v>
      </c>
      <c r="D240" s="208" t="s">
        <v>128</v>
      </c>
      <c r="E240" s="209" t="s">
        <v>379</v>
      </c>
      <c r="F240" s="210" t="s">
        <v>380</v>
      </c>
      <c r="G240" s="211" t="s">
        <v>131</v>
      </c>
      <c r="H240" s="212">
        <v>17553</v>
      </c>
      <c r="I240" s="253"/>
      <c r="J240" s="213">
        <f>ROUND($I$240*$H$240,2)</f>
        <v>0</v>
      </c>
      <c r="K240" s="210" t="s">
        <v>132</v>
      </c>
      <c r="L240" s="141"/>
      <c r="M240" s="214"/>
      <c r="N240" s="215" t="s">
        <v>45</v>
      </c>
      <c r="Q240" s="216">
        <v>0</v>
      </c>
      <c r="R240" s="216">
        <f>$Q$240*$H$240</f>
        <v>0</v>
      </c>
      <c r="S240" s="216">
        <v>0</v>
      </c>
      <c r="T240" s="217">
        <f>$S$240*$H$240</f>
        <v>0</v>
      </c>
      <c r="AR240" s="136" t="s">
        <v>133</v>
      </c>
      <c r="AT240" s="136" t="s">
        <v>128</v>
      </c>
      <c r="AU240" s="136" t="s">
        <v>83</v>
      </c>
      <c r="AY240" s="140" t="s">
        <v>126</v>
      </c>
      <c r="BE240" s="218">
        <f>IF($N$240="základní",$J$240,0)</f>
        <v>0</v>
      </c>
      <c r="BF240" s="218">
        <f>IF($N$240="snížená",$J$240,0)</f>
        <v>0</v>
      </c>
      <c r="BG240" s="218">
        <f>IF($N$240="zákl. přenesená",$J$240,0)</f>
        <v>0</v>
      </c>
      <c r="BH240" s="218">
        <f>IF($N$240="sníž. přenesená",$J$240,0)</f>
        <v>0</v>
      </c>
      <c r="BI240" s="218">
        <f>IF($N$240="nulová",$J$240,0)</f>
        <v>0</v>
      </c>
      <c r="BJ240" s="136" t="s">
        <v>22</v>
      </c>
      <c r="BK240" s="218">
        <f>ROUND($I$240*$H$240,2)</f>
        <v>0</v>
      </c>
      <c r="BL240" s="136" t="s">
        <v>133</v>
      </c>
      <c r="BM240" s="136" t="s">
        <v>381</v>
      </c>
    </row>
    <row r="241" spans="2:47" s="140" customFormat="1" ht="27" customHeight="1">
      <c r="B241" s="141"/>
      <c r="D241" s="219" t="s">
        <v>135</v>
      </c>
      <c r="F241" s="220" t="s">
        <v>382</v>
      </c>
      <c r="I241" s="254"/>
      <c r="L241" s="141"/>
      <c r="M241" s="221"/>
      <c r="T241" s="222"/>
      <c r="AT241" s="140" t="s">
        <v>135</v>
      </c>
      <c r="AU241" s="140" t="s">
        <v>83</v>
      </c>
    </row>
    <row r="242" spans="2:51" s="140" customFormat="1" ht="15.75" customHeight="1">
      <c r="B242" s="223"/>
      <c r="D242" s="224" t="s">
        <v>137</v>
      </c>
      <c r="E242" s="225"/>
      <c r="F242" s="226" t="s">
        <v>156</v>
      </c>
      <c r="H242" s="225"/>
      <c r="I242" s="254"/>
      <c r="L242" s="223"/>
      <c r="M242" s="227"/>
      <c r="T242" s="228"/>
      <c r="AT242" s="225" t="s">
        <v>137</v>
      </c>
      <c r="AU242" s="225" t="s">
        <v>83</v>
      </c>
      <c r="AV242" s="225" t="s">
        <v>22</v>
      </c>
      <c r="AW242" s="225" t="s">
        <v>100</v>
      </c>
      <c r="AX242" s="225" t="s">
        <v>74</v>
      </c>
      <c r="AY242" s="225" t="s">
        <v>126</v>
      </c>
    </row>
    <row r="243" spans="2:51" s="140" customFormat="1" ht="15.75" customHeight="1">
      <c r="B243" s="229"/>
      <c r="D243" s="224" t="s">
        <v>137</v>
      </c>
      <c r="E243" s="230"/>
      <c r="F243" s="231" t="s">
        <v>383</v>
      </c>
      <c r="H243" s="232">
        <v>17553</v>
      </c>
      <c r="I243" s="254"/>
      <c r="L243" s="229"/>
      <c r="M243" s="233"/>
      <c r="T243" s="234"/>
      <c r="AT243" s="230" t="s">
        <v>137</v>
      </c>
      <c r="AU243" s="230" t="s">
        <v>83</v>
      </c>
      <c r="AV243" s="230" t="s">
        <v>83</v>
      </c>
      <c r="AW243" s="230" t="s">
        <v>100</v>
      </c>
      <c r="AX243" s="230" t="s">
        <v>22</v>
      </c>
      <c r="AY243" s="230" t="s">
        <v>126</v>
      </c>
    </row>
    <row r="244" spans="2:65" s="140" customFormat="1" ht="15.75" customHeight="1">
      <c r="B244" s="141"/>
      <c r="C244" s="208" t="s">
        <v>384</v>
      </c>
      <c r="D244" s="208" t="s">
        <v>128</v>
      </c>
      <c r="E244" s="209" t="s">
        <v>385</v>
      </c>
      <c r="F244" s="210" t="s">
        <v>386</v>
      </c>
      <c r="G244" s="211" t="s">
        <v>131</v>
      </c>
      <c r="H244" s="212">
        <v>17553</v>
      </c>
      <c r="I244" s="253"/>
      <c r="J244" s="213">
        <f>ROUND($I$244*$H$244,2)</f>
        <v>0</v>
      </c>
      <c r="K244" s="210" t="s">
        <v>132</v>
      </c>
      <c r="L244" s="141"/>
      <c r="M244" s="214"/>
      <c r="N244" s="215" t="s">
        <v>45</v>
      </c>
      <c r="Q244" s="216">
        <v>0</v>
      </c>
      <c r="R244" s="216">
        <f>$Q$244*$H$244</f>
        <v>0</v>
      </c>
      <c r="S244" s="216">
        <v>0</v>
      </c>
      <c r="T244" s="217">
        <f>$S$244*$H$244</f>
        <v>0</v>
      </c>
      <c r="AR244" s="136" t="s">
        <v>133</v>
      </c>
      <c r="AT244" s="136" t="s">
        <v>128</v>
      </c>
      <c r="AU244" s="136" t="s">
        <v>83</v>
      </c>
      <c r="AY244" s="140" t="s">
        <v>126</v>
      </c>
      <c r="BE244" s="218">
        <f>IF($N$244="základní",$J$244,0)</f>
        <v>0</v>
      </c>
      <c r="BF244" s="218">
        <f>IF($N$244="snížená",$J$244,0)</f>
        <v>0</v>
      </c>
      <c r="BG244" s="218">
        <f>IF($N$244="zákl. přenesená",$J$244,0)</f>
        <v>0</v>
      </c>
      <c r="BH244" s="218">
        <f>IF($N$244="sníž. přenesená",$J$244,0)</f>
        <v>0</v>
      </c>
      <c r="BI244" s="218">
        <f>IF($N$244="nulová",$J$244,0)</f>
        <v>0</v>
      </c>
      <c r="BJ244" s="136" t="s">
        <v>22</v>
      </c>
      <c r="BK244" s="218">
        <f>ROUND($I$244*$H$244,2)</f>
        <v>0</v>
      </c>
      <c r="BL244" s="136" t="s">
        <v>133</v>
      </c>
      <c r="BM244" s="136" t="s">
        <v>387</v>
      </c>
    </row>
    <row r="245" spans="2:47" s="140" customFormat="1" ht="27" customHeight="1">
      <c r="B245" s="141"/>
      <c r="D245" s="219" t="s">
        <v>135</v>
      </c>
      <c r="F245" s="220" t="s">
        <v>388</v>
      </c>
      <c r="I245" s="254"/>
      <c r="L245" s="141"/>
      <c r="M245" s="221"/>
      <c r="T245" s="222"/>
      <c r="AT245" s="140" t="s">
        <v>135</v>
      </c>
      <c r="AU245" s="140" t="s">
        <v>83</v>
      </c>
    </row>
    <row r="246" spans="2:51" s="140" customFormat="1" ht="15.75" customHeight="1">
      <c r="B246" s="223"/>
      <c r="D246" s="224" t="s">
        <v>137</v>
      </c>
      <c r="E246" s="225"/>
      <c r="F246" s="226" t="s">
        <v>156</v>
      </c>
      <c r="H246" s="225"/>
      <c r="I246" s="254"/>
      <c r="L246" s="223"/>
      <c r="M246" s="227"/>
      <c r="T246" s="228"/>
      <c r="AT246" s="225" t="s">
        <v>137</v>
      </c>
      <c r="AU246" s="225" t="s">
        <v>83</v>
      </c>
      <c r="AV246" s="225" t="s">
        <v>22</v>
      </c>
      <c r="AW246" s="225" t="s">
        <v>100</v>
      </c>
      <c r="AX246" s="225" t="s">
        <v>74</v>
      </c>
      <c r="AY246" s="225" t="s">
        <v>126</v>
      </c>
    </row>
    <row r="247" spans="2:51" s="140" customFormat="1" ht="15.75" customHeight="1">
      <c r="B247" s="229"/>
      <c r="D247" s="224" t="s">
        <v>137</v>
      </c>
      <c r="E247" s="230"/>
      <c r="F247" s="231" t="s">
        <v>389</v>
      </c>
      <c r="H247" s="232">
        <v>17553</v>
      </c>
      <c r="I247" s="254"/>
      <c r="L247" s="229"/>
      <c r="M247" s="233"/>
      <c r="T247" s="234"/>
      <c r="AT247" s="230" t="s">
        <v>137</v>
      </c>
      <c r="AU247" s="230" t="s">
        <v>83</v>
      </c>
      <c r="AV247" s="230" t="s">
        <v>83</v>
      </c>
      <c r="AW247" s="230" t="s">
        <v>100</v>
      </c>
      <c r="AX247" s="230" t="s">
        <v>22</v>
      </c>
      <c r="AY247" s="230" t="s">
        <v>126</v>
      </c>
    </row>
    <row r="248" spans="2:65" s="140" customFormat="1" ht="15.75" customHeight="1">
      <c r="B248" s="141"/>
      <c r="C248" s="208" t="s">
        <v>390</v>
      </c>
      <c r="D248" s="208" t="s">
        <v>128</v>
      </c>
      <c r="E248" s="209" t="s">
        <v>391</v>
      </c>
      <c r="F248" s="210" t="s">
        <v>392</v>
      </c>
      <c r="G248" s="211" t="s">
        <v>203</v>
      </c>
      <c r="H248" s="212">
        <v>90</v>
      </c>
      <c r="I248" s="253"/>
      <c r="J248" s="213">
        <f>ROUND($I$248*$H$248,2)</f>
        <v>0</v>
      </c>
      <c r="K248" s="210" t="s">
        <v>132</v>
      </c>
      <c r="L248" s="141"/>
      <c r="M248" s="214"/>
      <c r="N248" s="215" t="s">
        <v>45</v>
      </c>
      <c r="Q248" s="216">
        <v>0.00017278</v>
      </c>
      <c r="R248" s="216">
        <f>$Q$248*$H$248</f>
        <v>0.0155502</v>
      </c>
      <c r="S248" s="216">
        <v>0</v>
      </c>
      <c r="T248" s="217">
        <f>$S$248*$H$248</f>
        <v>0</v>
      </c>
      <c r="AR248" s="136" t="s">
        <v>133</v>
      </c>
      <c r="AT248" s="136" t="s">
        <v>128</v>
      </c>
      <c r="AU248" s="136" t="s">
        <v>83</v>
      </c>
      <c r="AY248" s="140" t="s">
        <v>126</v>
      </c>
      <c r="BE248" s="218">
        <f>IF($N$248="základní",$J$248,0)</f>
        <v>0</v>
      </c>
      <c r="BF248" s="218">
        <f>IF($N$248="snížená",$J$248,0)</f>
        <v>0</v>
      </c>
      <c r="BG248" s="218">
        <f>IF($N$248="zákl. přenesená",$J$248,0)</f>
        <v>0</v>
      </c>
      <c r="BH248" s="218">
        <f>IF($N$248="sníž. přenesená",$J$248,0)</f>
        <v>0</v>
      </c>
      <c r="BI248" s="218">
        <f>IF($N$248="nulová",$J$248,0)</f>
        <v>0</v>
      </c>
      <c r="BJ248" s="136" t="s">
        <v>22</v>
      </c>
      <c r="BK248" s="218">
        <f>ROUND($I$248*$H$248,2)</f>
        <v>0</v>
      </c>
      <c r="BL248" s="136" t="s">
        <v>133</v>
      </c>
      <c r="BM248" s="136" t="s">
        <v>393</v>
      </c>
    </row>
    <row r="249" spans="2:47" s="140" customFormat="1" ht="27" customHeight="1">
      <c r="B249" s="141"/>
      <c r="D249" s="219" t="s">
        <v>135</v>
      </c>
      <c r="F249" s="220" t="s">
        <v>394</v>
      </c>
      <c r="I249" s="254"/>
      <c r="L249" s="141"/>
      <c r="M249" s="221"/>
      <c r="T249" s="222"/>
      <c r="AT249" s="140" t="s">
        <v>135</v>
      </c>
      <c r="AU249" s="140" t="s">
        <v>83</v>
      </c>
    </row>
    <row r="250" spans="2:51" s="140" customFormat="1" ht="15.75" customHeight="1">
      <c r="B250" s="223"/>
      <c r="D250" s="224" t="s">
        <v>137</v>
      </c>
      <c r="E250" s="225"/>
      <c r="F250" s="226" t="s">
        <v>156</v>
      </c>
      <c r="H250" s="225"/>
      <c r="I250" s="254"/>
      <c r="L250" s="223"/>
      <c r="M250" s="227"/>
      <c r="T250" s="228"/>
      <c r="AT250" s="225" t="s">
        <v>137</v>
      </c>
      <c r="AU250" s="225" t="s">
        <v>83</v>
      </c>
      <c r="AV250" s="225" t="s">
        <v>22</v>
      </c>
      <c r="AW250" s="225" t="s">
        <v>100</v>
      </c>
      <c r="AX250" s="225" t="s">
        <v>74</v>
      </c>
      <c r="AY250" s="225" t="s">
        <v>126</v>
      </c>
    </row>
    <row r="251" spans="2:51" s="140" customFormat="1" ht="15.75" customHeight="1">
      <c r="B251" s="229"/>
      <c r="D251" s="224" t="s">
        <v>137</v>
      </c>
      <c r="E251" s="230"/>
      <c r="F251" s="231" t="s">
        <v>395</v>
      </c>
      <c r="H251" s="232">
        <v>90</v>
      </c>
      <c r="I251" s="254"/>
      <c r="L251" s="229"/>
      <c r="M251" s="233"/>
      <c r="T251" s="234"/>
      <c r="AT251" s="230" t="s">
        <v>137</v>
      </c>
      <c r="AU251" s="230" t="s">
        <v>83</v>
      </c>
      <c r="AV251" s="230" t="s">
        <v>83</v>
      </c>
      <c r="AW251" s="230" t="s">
        <v>100</v>
      </c>
      <c r="AX251" s="230" t="s">
        <v>22</v>
      </c>
      <c r="AY251" s="230" t="s">
        <v>126</v>
      </c>
    </row>
    <row r="252" spans="2:63" s="197" customFormat="1" ht="30.75" customHeight="1">
      <c r="B252" s="198"/>
      <c r="D252" s="199" t="s">
        <v>73</v>
      </c>
      <c r="E252" s="206" t="s">
        <v>177</v>
      </c>
      <c r="F252" s="206" t="s">
        <v>396</v>
      </c>
      <c r="I252" s="256"/>
      <c r="J252" s="207">
        <f>$BK$252</f>
        <v>0</v>
      </c>
      <c r="L252" s="198"/>
      <c r="M252" s="202"/>
      <c r="P252" s="203">
        <f>SUM($P$253:$P$256)</f>
        <v>0</v>
      </c>
      <c r="R252" s="203">
        <f>SUM($R$253:$R$256)</f>
        <v>7.478499055</v>
      </c>
      <c r="T252" s="204">
        <f>SUM($T$253:$T$256)</f>
        <v>0</v>
      </c>
      <c r="AR252" s="199" t="s">
        <v>22</v>
      </c>
      <c r="AT252" s="199" t="s">
        <v>73</v>
      </c>
      <c r="AU252" s="199" t="s">
        <v>22</v>
      </c>
      <c r="AY252" s="199" t="s">
        <v>126</v>
      </c>
      <c r="BK252" s="205">
        <f>SUM($BK$253:$BK$256)</f>
        <v>0</v>
      </c>
    </row>
    <row r="253" spans="2:65" s="140" customFormat="1" ht="15.75" customHeight="1">
      <c r="B253" s="141"/>
      <c r="C253" s="208" t="s">
        <v>397</v>
      </c>
      <c r="D253" s="208" t="s">
        <v>128</v>
      </c>
      <c r="E253" s="209" t="s">
        <v>398</v>
      </c>
      <c r="F253" s="210" t="s">
        <v>399</v>
      </c>
      <c r="G253" s="211" t="s">
        <v>153</v>
      </c>
      <c r="H253" s="212">
        <v>1.5</v>
      </c>
      <c r="I253" s="253"/>
      <c r="J253" s="213">
        <f>ROUND($I$253*$H$253,2)</f>
        <v>0</v>
      </c>
      <c r="K253" s="210"/>
      <c r="L253" s="141"/>
      <c r="M253" s="214"/>
      <c r="N253" s="215" t="s">
        <v>45</v>
      </c>
      <c r="Q253" s="216">
        <v>0</v>
      </c>
      <c r="R253" s="216">
        <f>$Q$253*$H$253</f>
        <v>0</v>
      </c>
      <c r="S253" s="216">
        <v>0</v>
      </c>
      <c r="T253" s="217">
        <f>$S$253*$H$253</f>
        <v>0</v>
      </c>
      <c r="AR253" s="136" t="s">
        <v>133</v>
      </c>
      <c r="AT253" s="136" t="s">
        <v>128</v>
      </c>
      <c r="AU253" s="136" t="s">
        <v>83</v>
      </c>
      <c r="AY253" s="140" t="s">
        <v>126</v>
      </c>
      <c r="BE253" s="218">
        <f>IF($N$253="základní",$J$253,0)</f>
        <v>0</v>
      </c>
      <c r="BF253" s="218">
        <f>IF($N$253="snížená",$J$253,0)</f>
        <v>0</v>
      </c>
      <c r="BG253" s="218">
        <f>IF($N$253="zákl. přenesená",$J$253,0)</f>
        <v>0</v>
      </c>
      <c r="BH253" s="218">
        <f>IF($N$253="sníž. přenesená",$J$253,0)</f>
        <v>0</v>
      </c>
      <c r="BI253" s="218">
        <f>IF($N$253="nulová",$J$253,0)</f>
        <v>0</v>
      </c>
      <c r="BJ253" s="136" t="s">
        <v>22</v>
      </c>
      <c r="BK253" s="218">
        <f>ROUND($I$253*$H$253,2)</f>
        <v>0</v>
      </c>
      <c r="BL253" s="136" t="s">
        <v>133</v>
      </c>
      <c r="BM253" s="136" t="s">
        <v>400</v>
      </c>
    </row>
    <row r="254" spans="2:47" s="140" customFormat="1" ht="16.5" customHeight="1">
      <c r="B254" s="141"/>
      <c r="D254" s="219" t="s">
        <v>135</v>
      </c>
      <c r="F254" s="220" t="s">
        <v>399</v>
      </c>
      <c r="I254" s="254"/>
      <c r="L254" s="141"/>
      <c r="M254" s="221"/>
      <c r="T254" s="222"/>
      <c r="AT254" s="140" t="s">
        <v>135</v>
      </c>
      <c r="AU254" s="140" t="s">
        <v>83</v>
      </c>
    </row>
    <row r="255" spans="2:65" s="140" customFormat="1" ht="15.75" customHeight="1">
      <c r="B255" s="141"/>
      <c r="C255" s="208" t="s">
        <v>401</v>
      </c>
      <c r="D255" s="208" t="s">
        <v>128</v>
      </c>
      <c r="E255" s="209" t="s">
        <v>402</v>
      </c>
      <c r="F255" s="210" t="s">
        <v>403</v>
      </c>
      <c r="G255" s="211" t="s">
        <v>404</v>
      </c>
      <c r="H255" s="212">
        <v>1</v>
      </c>
      <c r="I255" s="253"/>
      <c r="J255" s="213">
        <f>ROUND($I$255*$H$255,2)</f>
        <v>0</v>
      </c>
      <c r="K255" s="210"/>
      <c r="L255" s="141"/>
      <c r="M255" s="214"/>
      <c r="N255" s="215" t="s">
        <v>45</v>
      </c>
      <c r="Q255" s="216">
        <v>7.478499055</v>
      </c>
      <c r="R255" s="216">
        <f>$Q$255*$H$255</f>
        <v>7.478499055</v>
      </c>
      <c r="S255" s="216">
        <v>0</v>
      </c>
      <c r="T255" s="217">
        <f>$S$255*$H$255</f>
        <v>0</v>
      </c>
      <c r="AR255" s="136" t="s">
        <v>133</v>
      </c>
      <c r="AT255" s="136" t="s">
        <v>128</v>
      </c>
      <c r="AU255" s="136" t="s">
        <v>83</v>
      </c>
      <c r="AY255" s="140" t="s">
        <v>126</v>
      </c>
      <c r="BE255" s="218">
        <f>IF($N$255="základní",$J$255,0)</f>
        <v>0</v>
      </c>
      <c r="BF255" s="218">
        <f>IF($N$255="snížená",$J$255,0)</f>
        <v>0</v>
      </c>
      <c r="BG255" s="218">
        <f>IF($N$255="zákl. přenesená",$J$255,0)</f>
        <v>0</v>
      </c>
      <c r="BH255" s="218">
        <f>IF($N$255="sníž. přenesená",$J$255,0)</f>
        <v>0</v>
      </c>
      <c r="BI255" s="218">
        <f>IF($N$255="nulová",$J$255,0)</f>
        <v>0</v>
      </c>
      <c r="BJ255" s="136" t="s">
        <v>22</v>
      </c>
      <c r="BK255" s="218">
        <f>ROUND($I$255*$H$255,2)</f>
        <v>0</v>
      </c>
      <c r="BL255" s="136" t="s">
        <v>133</v>
      </c>
      <c r="BM255" s="136" t="s">
        <v>405</v>
      </c>
    </row>
    <row r="256" spans="2:47" s="140" customFormat="1" ht="16.5" customHeight="1">
      <c r="B256" s="141"/>
      <c r="D256" s="219" t="s">
        <v>135</v>
      </c>
      <c r="F256" s="220" t="s">
        <v>403</v>
      </c>
      <c r="I256" s="254"/>
      <c r="L256" s="141"/>
      <c r="M256" s="221"/>
      <c r="T256" s="222"/>
      <c r="AT256" s="140" t="s">
        <v>135</v>
      </c>
      <c r="AU256" s="140" t="s">
        <v>83</v>
      </c>
    </row>
    <row r="257" spans="2:63" s="197" customFormat="1" ht="30.75" customHeight="1">
      <c r="B257" s="198"/>
      <c r="D257" s="199" t="s">
        <v>73</v>
      </c>
      <c r="E257" s="206" t="s">
        <v>183</v>
      </c>
      <c r="F257" s="206" t="s">
        <v>406</v>
      </c>
      <c r="I257" s="256"/>
      <c r="J257" s="207">
        <f>$BK$257</f>
        <v>0</v>
      </c>
      <c r="L257" s="198"/>
      <c r="M257" s="202"/>
      <c r="P257" s="203">
        <f>$P$258+SUM($P$259:$P$365)</f>
        <v>0</v>
      </c>
      <c r="R257" s="203">
        <f>$R$258+SUM($R$259:$R$365)</f>
        <v>1623.729077093</v>
      </c>
      <c r="T257" s="204">
        <f>$T$258+SUM($T$259:$T$365)</f>
        <v>0</v>
      </c>
      <c r="AR257" s="199" t="s">
        <v>22</v>
      </c>
      <c r="AT257" s="199" t="s">
        <v>73</v>
      </c>
      <c r="AU257" s="199" t="s">
        <v>22</v>
      </c>
      <c r="AY257" s="199" t="s">
        <v>126</v>
      </c>
      <c r="BK257" s="205">
        <f>$BK$258+SUM($BK$259:$BK$365)</f>
        <v>0</v>
      </c>
    </row>
    <row r="258" spans="2:65" s="140" customFormat="1" ht="15.75" customHeight="1">
      <c r="B258" s="141"/>
      <c r="C258" s="208" t="s">
        <v>407</v>
      </c>
      <c r="D258" s="208" t="s">
        <v>128</v>
      </c>
      <c r="E258" s="209" t="s">
        <v>408</v>
      </c>
      <c r="F258" s="210" t="s">
        <v>409</v>
      </c>
      <c r="G258" s="211" t="s">
        <v>203</v>
      </c>
      <c r="H258" s="212">
        <v>70</v>
      </c>
      <c r="I258" s="253"/>
      <c r="J258" s="213">
        <f>ROUND($I$258*$H$258,2)</f>
        <v>0</v>
      </c>
      <c r="K258" s="210"/>
      <c r="L258" s="141"/>
      <c r="M258" s="214"/>
      <c r="N258" s="215" t="s">
        <v>45</v>
      </c>
      <c r="Q258" s="216">
        <v>0.1117</v>
      </c>
      <c r="R258" s="216">
        <f>$Q$258*$H$258</f>
        <v>7.819</v>
      </c>
      <c r="S258" s="216">
        <v>0</v>
      </c>
      <c r="T258" s="217">
        <f>$S$258*$H$258</f>
        <v>0</v>
      </c>
      <c r="AR258" s="136" t="s">
        <v>133</v>
      </c>
      <c r="AT258" s="136" t="s">
        <v>128</v>
      </c>
      <c r="AU258" s="136" t="s">
        <v>83</v>
      </c>
      <c r="AY258" s="140" t="s">
        <v>126</v>
      </c>
      <c r="BE258" s="218">
        <f>IF($N$258="základní",$J$258,0)</f>
        <v>0</v>
      </c>
      <c r="BF258" s="218">
        <f>IF($N$258="snížená",$J$258,0)</f>
        <v>0</v>
      </c>
      <c r="BG258" s="218">
        <f>IF($N$258="zákl. přenesená",$J$258,0)</f>
        <v>0</v>
      </c>
      <c r="BH258" s="218">
        <f>IF($N$258="sníž. přenesená",$J$258,0)</f>
        <v>0</v>
      </c>
      <c r="BI258" s="218">
        <f>IF($N$258="nulová",$J$258,0)</f>
        <v>0</v>
      </c>
      <c r="BJ258" s="136" t="s">
        <v>22</v>
      </c>
      <c r="BK258" s="218">
        <f>ROUND($I$258*$H$258,2)</f>
        <v>0</v>
      </c>
      <c r="BL258" s="136" t="s">
        <v>133</v>
      </c>
      <c r="BM258" s="136" t="s">
        <v>410</v>
      </c>
    </row>
    <row r="259" spans="2:47" s="140" customFormat="1" ht="16.5" customHeight="1">
      <c r="B259" s="141"/>
      <c r="D259" s="219" t="s">
        <v>135</v>
      </c>
      <c r="F259" s="220" t="s">
        <v>409</v>
      </c>
      <c r="I259" s="254"/>
      <c r="L259" s="141"/>
      <c r="M259" s="221"/>
      <c r="T259" s="222"/>
      <c r="AT259" s="140" t="s">
        <v>135</v>
      </c>
      <c r="AU259" s="140" t="s">
        <v>83</v>
      </c>
    </row>
    <row r="260" spans="2:51" s="140" customFormat="1" ht="15.75" customHeight="1">
      <c r="B260" s="223"/>
      <c r="D260" s="224" t="s">
        <v>137</v>
      </c>
      <c r="E260" s="225"/>
      <c r="F260" s="226" t="s">
        <v>411</v>
      </c>
      <c r="H260" s="225"/>
      <c r="I260" s="254"/>
      <c r="L260" s="223"/>
      <c r="M260" s="227"/>
      <c r="T260" s="228"/>
      <c r="AT260" s="225" t="s">
        <v>137</v>
      </c>
      <c r="AU260" s="225" t="s">
        <v>83</v>
      </c>
      <c r="AV260" s="225" t="s">
        <v>22</v>
      </c>
      <c r="AW260" s="225" t="s">
        <v>100</v>
      </c>
      <c r="AX260" s="225" t="s">
        <v>74</v>
      </c>
      <c r="AY260" s="225" t="s">
        <v>126</v>
      </c>
    </row>
    <row r="261" spans="2:51" s="140" customFormat="1" ht="15.75" customHeight="1">
      <c r="B261" s="229"/>
      <c r="D261" s="224" t="s">
        <v>137</v>
      </c>
      <c r="E261" s="230"/>
      <c r="F261" s="231" t="s">
        <v>412</v>
      </c>
      <c r="H261" s="232">
        <v>70</v>
      </c>
      <c r="I261" s="254"/>
      <c r="L261" s="229"/>
      <c r="M261" s="233"/>
      <c r="T261" s="234"/>
      <c r="AT261" s="230" t="s">
        <v>137</v>
      </c>
      <c r="AU261" s="230" t="s">
        <v>83</v>
      </c>
      <c r="AV261" s="230" t="s">
        <v>83</v>
      </c>
      <c r="AW261" s="230" t="s">
        <v>100</v>
      </c>
      <c r="AX261" s="230" t="s">
        <v>22</v>
      </c>
      <c r="AY261" s="230" t="s">
        <v>126</v>
      </c>
    </row>
    <row r="262" spans="2:65" s="140" customFormat="1" ht="15.75" customHeight="1">
      <c r="B262" s="141"/>
      <c r="C262" s="241" t="s">
        <v>413</v>
      </c>
      <c r="D262" s="241" t="s">
        <v>230</v>
      </c>
      <c r="E262" s="242" t="s">
        <v>414</v>
      </c>
      <c r="F262" s="243" t="s">
        <v>415</v>
      </c>
      <c r="G262" s="244" t="s">
        <v>203</v>
      </c>
      <c r="H262" s="245">
        <v>70</v>
      </c>
      <c r="I262" s="255"/>
      <c r="J262" s="246">
        <f>ROUND($I$262*$H$262,2)</f>
        <v>0</v>
      </c>
      <c r="K262" s="243" t="s">
        <v>132</v>
      </c>
      <c r="L262" s="247"/>
      <c r="M262" s="248"/>
      <c r="N262" s="249" t="s">
        <v>45</v>
      </c>
      <c r="Q262" s="216">
        <v>0.0705</v>
      </c>
      <c r="R262" s="216">
        <f>$Q$262*$H$262</f>
        <v>4.935</v>
      </c>
      <c r="S262" s="216">
        <v>0</v>
      </c>
      <c r="T262" s="217">
        <f>$S$262*$H$262</f>
        <v>0</v>
      </c>
      <c r="AR262" s="136" t="s">
        <v>177</v>
      </c>
      <c r="AT262" s="136" t="s">
        <v>230</v>
      </c>
      <c r="AU262" s="136" t="s">
        <v>83</v>
      </c>
      <c r="AY262" s="140" t="s">
        <v>126</v>
      </c>
      <c r="BE262" s="218">
        <f>IF($N$262="základní",$J$262,0)</f>
        <v>0</v>
      </c>
      <c r="BF262" s="218">
        <f>IF($N$262="snížená",$J$262,0)</f>
        <v>0</v>
      </c>
      <c r="BG262" s="218">
        <f>IF($N$262="zákl. přenesená",$J$262,0)</f>
        <v>0</v>
      </c>
      <c r="BH262" s="218">
        <f>IF($N$262="sníž. přenesená",$J$262,0)</f>
        <v>0</v>
      </c>
      <c r="BI262" s="218">
        <f>IF($N$262="nulová",$J$262,0)</f>
        <v>0</v>
      </c>
      <c r="BJ262" s="136" t="s">
        <v>22</v>
      </c>
      <c r="BK262" s="218">
        <f>ROUND($I$262*$H$262,2)</f>
        <v>0</v>
      </c>
      <c r="BL262" s="136" t="s">
        <v>133</v>
      </c>
      <c r="BM262" s="136" t="s">
        <v>416</v>
      </c>
    </row>
    <row r="263" spans="2:47" s="140" customFormat="1" ht="27" customHeight="1">
      <c r="B263" s="141"/>
      <c r="D263" s="219" t="s">
        <v>135</v>
      </c>
      <c r="F263" s="220" t="s">
        <v>417</v>
      </c>
      <c r="I263" s="254"/>
      <c r="L263" s="141"/>
      <c r="M263" s="221"/>
      <c r="T263" s="222"/>
      <c r="AT263" s="140" t="s">
        <v>135</v>
      </c>
      <c r="AU263" s="140" t="s">
        <v>83</v>
      </c>
    </row>
    <row r="264" spans="2:65" s="140" customFormat="1" ht="15.75" customHeight="1">
      <c r="B264" s="141"/>
      <c r="C264" s="208" t="s">
        <v>418</v>
      </c>
      <c r="D264" s="208" t="s">
        <v>128</v>
      </c>
      <c r="E264" s="209" t="s">
        <v>419</v>
      </c>
      <c r="F264" s="210" t="s">
        <v>420</v>
      </c>
      <c r="G264" s="211" t="s">
        <v>203</v>
      </c>
      <c r="H264" s="212">
        <v>118</v>
      </c>
      <c r="I264" s="253"/>
      <c r="J264" s="213">
        <f>ROUND($I$264*$H$264,2)</f>
        <v>0</v>
      </c>
      <c r="K264" s="210" t="s">
        <v>132</v>
      </c>
      <c r="L264" s="141"/>
      <c r="M264" s="214"/>
      <c r="N264" s="215" t="s">
        <v>45</v>
      </c>
      <c r="Q264" s="216">
        <v>0.0283</v>
      </c>
      <c r="R264" s="216">
        <f>$Q$264*$H$264</f>
        <v>3.3394</v>
      </c>
      <c r="S264" s="216">
        <v>0</v>
      </c>
      <c r="T264" s="217">
        <f>$S$264*$H$264</f>
        <v>0</v>
      </c>
      <c r="AR264" s="136" t="s">
        <v>133</v>
      </c>
      <c r="AT264" s="136" t="s">
        <v>128</v>
      </c>
      <c r="AU264" s="136" t="s">
        <v>83</v>
      </c>
      <c r="AY264" s="140" t="s">
        <v>126</v>
      </c>
      <c r="BE264" s="218">
        <f>IF($N$264="základní",$J$264,0)</f>
        <v>0</v>
      </c>
      <c r="BF264" s="218">
        <f>IF($N$264="snížená",$J$264,0)</f>
        <v>0</v>
      </c>
      <c r="BG264" s="218">
        <f>IF($N$264="zákl. přenesená",$J$264,0)</f>
        <v>0</v>
      </c>
      <c r="BH264" s="218">
        <f>IF($N$264="sníž. přenesená",$J$264,0)</f>
        <v>0</v>
      </c>
      <c r="BI264" s="218">
        <f>IF($N$264="nulová",$J$264,0)</f>
        <v>0</v>
      </c>
      <c r="BJ264" s="136" t="s">
        <v>22</v>
      </c>
      <c r="BK264" s="218">
        <f>ROUND($I$264*$H$264,2)</f>
        <v>0</v>
      </c>
      <c r="BL264" s="136" t="s">
        <v>133</v>
      </c>
      <c r="BM264" s="136" t="s">
        <v>421</v>
      </c>
    </row>
    <row r="265" spans="2:47" s="140" customFormat="1" ht="27" customHeight="1">
      <c r="B265" s="141"/>
      <c r="D265" s="219" t="s">
        <v>135</v>
      </c>
      <c r="F265" s="220" t="s">
        <v>422</v>
      </c>
      <c r="I265" s="254"/>
      <c r="L265" s="141"/>
      <c r="M265" s="221"/>
      <c r="T265" s="222"/>
      <c r="AT265" s="140" t="s">
        <v>135</v>
      </c>
      <c r="AU265" s="140" t="s">
        <v>83</v>
      </c>
    </row>
    <row r="266" spans="2:51" s="140" customFormat="1" ht="15.75" customHeight="1">
      <c r="B266" s="223"/>
      <c r="D266" s="224" t="s">
        <v>137</v>
      </c>
      <c r="E266" s="225"/>
      <c r="F266" s="226" t="s">
        <v>411</v>
      </c>
      <c r="H266" s="225"/>
      <c r="I266" s="254"/>
      <c r="L266" s="223"/>
      <c r="M266" s="227"/>
      <c r="T266" s="228"/>
      <c r="AT266" s="225" t="s">
        <v>137</v>
      </c>
      <c r="AU266" s="225" t="s">
        <v>83</v>
      </c>
      <c r="AV266" s="225" t="s">
        <v>22</v>
      </c>
      <c r="AW266" s="225" t="s">
        <v>100</v>
      </c>
      <c r="AX266" s="225" t="s">
        <v>74</v>
      </c>
      <c r="AY266" s="225" t="s">
        <v>126</v>
      </c>
    </row>
    <row r="267" spans="2:51" s="140" customFormat="1" ht="15.75" customHeight="1">
      <c r="B267" s="229"/>
      <c r="D267" s="224" t="s">
        <v>137</v>
      </c>
      <c r="E267" s="230"/>
      <c r="F267" s="231" t="s">
        <v>423</v>
      </c>
      <c r="H267" s="232">
        <v>118</v>
      </c>
      <c r="I267" s="254"/>
      <c r="L267" s="229"/>
      <c r="M267" s="233"/>
      <c r="T267" s="234"/>
      <c r="AT267" s="230" t="s">
        <v>137</v>
      </c>
      <c r="AU267" s="230" t="s">
        <v>83</v>
      </c>
      <c r="AV267" s="230" t="s">
        <v>83</v>
      </c>
      <c r="AW267" s="230" t="s">
        <v>100</v>
      </c>
      <c r="AX267" s="230" t="s">
        <v>22</v>
      </c>
      <c r="AY267" s="230" t="s">
        <v>126</v>
      </c>
    </row>
    <row r="268" spans="2:65" s="140" customFormat="1" ht="15.75" customHeight="1">
      <c r="B268" s="141"/>
      <c r="C268" s="208" t="s">
        <v>424</v>
      </c>
      <c r="D268" s="208" t="s">
        <v>128</v>
      </c>
      <c r="E268" s="209" t="s">
        <v>425</v>
      </c>
      <c r="F268" s="210" t="s">
        <v>426</v>
      </c>
      <c r="G268" s="211" t="s">
        <v>203</v>
      </c>
      <c r="H268" s="212">
        <v>786</v>
      </c>
      <c r="I268" s="253"/>
      <c r="J268" s="213">
        <f>ROUND($I$268*$H$268,2)</f>
        <v>0</v>
      </c>
      <c r="K268" s="210" t="s">
        <v>132</v>
      </c>
      <c r="L268" s="141"/>
      <c r="M268" s="214"/>
      <c r="N268" s="215" t="s">
        <v>45</v>
      </c>
      <c r="Q268" s="216">
        <v>0.0231</v>
      </c>
      <c r="R268" s="216">
        <f>$Q$268*$H$268</f>
        <v>18.1566</v>
      </c>
      <c r="S268" s="216">
        <v>0</v>
      </c>
      <c r="T268" s="217">
        <f>$S$268*$H$268</f>
        <v>0</v>
      </c>
      <c r="AR268" s="136" t="s">
        <v>133</v>
      </c>
      <c r="AT268" s="136" t="s">
        <v>128</v>
      </c>
      <c r="AU268" s="136" t="s">
        <v>83</v>
      </c>
      <c r="AY268" s="140" t="s">
        <v>126</v>
      </c>
      <c r="BE268" s="218">
        <f>IF($N$268="základní",$J$268,0)</f>
        <v>0</v>
      </c>
      <c r="BF268" s="218">
        <f>IF($N$268="snížená",$J$268,0)</f>
        <v>0</v>
      </c>
      <c r="BG268" s="218">
        <f>IF($N$268="zákl. přenesená",$J$268,0)</f>
        <v>0</v>
      </c>
      <c r="BH268" s="218">
        <f>IF($N$268="sníž. přenesená",$J$268,0)</f>
        <v>0</v>
      </c>
      <c r="BI268" s="218">
        <f>IF($N$268="nulová",$J$268,0)</f>
        <v>0</v>
      </c>
      <c r="BJ268" s="136" t="s">
        <v>22</v>
      </c>
      <c r="BK268" s="218">
        <f>ROUND($I$268*$H$268,2)</f>
        <v>0</v>
      </c>
      <c r="BL268" s="136" t="s">
        <v>133</v>
      </c>
      <c r="BM268" s="136" t="s">
        <v>427</v>
      </c>
    </row>
    <row r="269" spans="2:47" s="140" customFormat="1" ht="27" customHeight="1">
      <c r="B269" s="141"/>
      <c r="D269" s="219" t="s">
        <v>135</v>
      </c>
      <c r="F269" s="220" t="s">
        <v>428</v>
      </c>
      <c r="I269" s="254"/>
      <c r="L269" s="141"/>
      <c r="M269" s="221"/>
      <c r="T269" s="222"/>
      <c r="AT269" s="140" t="s">
        <v>135</v>
      </c>
      <c r="AU269" s="140" t="s">
        <v>83</v>
      </c>
    </row>
    <row r="270" spans="2:51" s="140" customFormat="1" ht="15.75" customHeight="1">
      <c r="B270" s="223"/>
      <c r="D270" s="224" t="s">
        <v>137</v>
      </c>
      <c r="E270" s="225"/>
      <c r="F270" s="226" t="s">
        <v>411</v>
      </c>
      <c r="H270" s="225"/>
      <c r="I270" s="254"/>
      <c r="L270" s="223"/>
      <c r="M270" s="227"/>
      <c r="T270" s="228"/>
      <c r="AT270" s="225" t="s">
        <v>137</v>
      </c>
      <c r="AU270" s="225" t="s">
        <v>83</v>
      </c>
      <c r="AV270" s="225" t="s">
        <v>22</v>
      </c>
      <c r="AW270" s="225" t="s">
        <v>100</v>
      </c>
      <c r="AX270" s="225" t="s">
        <v>74</v>
      </c>
      <c r="AY270" s="225" t="s">
        <v>126</v>
      </c>
    </row>
    <row r="271" spans="2:51" s="140" customFormat="1" ht="15.75" customHeight="1">
      <c r="B271" s="229"/>
      <c r="D271" s="224" t="s">
        <v>137</v>
      </c>
      <c r="E271" s="230"/>
      <c r="F271" s="231" t="s">
        <v>429</v>
      </c>
      <c r="H271" s="232">
        <v>786</v>
      </c>
      <c r="I271" s="254"/>
      <c r="L271" s="229"/>
      <c r="M271" s="233"/>
      <c r="T271" s="234"/>
      <c r="AT271" s="230" t="s">
        <v>137</v>
      </c>
      <c r="AU271" s="230" t="s">
        <v>83</v>
      </c>
      <c r="AV271" s="230" t="s">
        <v>83</v>
      </c>
      <c r="AW271" s="230" t="s">
        <v>100</v>
      </c>
      <c r="AX271" s="230" t="s">
        <v>22</v>
      </c>
      <c r="AY271" s="230" t="s">
        <v>126</v>
      </c>
    </row>
    <row r="272" spans="2:65" s="140" customFormat="1" ht="15.75" customHeight="1">
      <c r="B272" s="141"/>
      <c r="C272" s="208" t="s">
        <v>430</v>
      </c>
      <c r="D272" s="208" t="s">
        <v>128</v>
      </c>
      <c r="E272" s="209" t="s">
        <v>431</v>
      </c>
      <c r="F272" s="210" t="s">
        <v>432</v>
      </c>
      <c r="G272" s="211" t="s">
        <v>203</v>
      </c>
      <c r="H272" s="212">
        <v>80</v>
      </c>
      <c r="I272" s="253"/>
      <c r="J272" s="213">
        <f>ROUND($I$272*$H$272,2)</f>
        <v>0</v>
      </c>
      <c r="K272" s="210" t="s">
        <v>132</v>
      </c>
      <c r="L272" s="141"/>
      <c r="M272" s="214"/>
      <c r="N272" s="215" t="s">
        <v>45</v>
      </c>
      <c r="Q272" s="216">
        <v>0.0278</v>
      </c>
      <c r="R272" s="216">
        <f>$Q$272*$H$272</f>
        <v>2.2239999999999998</v>
      </c>
      <c r="S272" s="216">
        <v>0</v>
      </c>
      <c r="T272" s="217">
        <f>$S$272*$H$272</f>
        <v>0</v>
      </c>
      <c r="AR272" s="136" t="s">
        <v>133</v>
      </c>
      <c r="AT272" s="136" t="s">
        <v>128</v>
      </c>
      <c r="AU272" s="136" t="s">
        <v>83</v>
      </c>
      <c r="AY272" s="140" t="s">
        <v>126</v>
      </c>
      <c r="BE272" s="218">
        <f>IF($N$272="základní",$J$272,0)</f>
        <v>0</v>
      </c>
      <c r="BF272" s="218">
        <f>IF($N$272="snížená",$J$272,0)</f>
        <v>0</v>
      </c>
      <c r="BG272" s="218">
        <f>IF($N$272="zákl. přenesená",$J$272,0)</f>
        <v>0</v>
      </c>
      <c r="BH272" s="218">
        <f>IF($N$272="sníž. přenesená",$J$272,0)</f>
        <v>0</v>
      </c>
      <c r="BI272" s="218">
        <f>IF($N$272="nulová",$J$272,0)</f>
        <v>0</v>
      </c>
      <c r="BJ272" s="136" t="s">
        <v>22</v>
      </c>
      <c r="BK272" s="218">
        <f>ROUND($I$272*$H$272,2)</f>
        <v>0</v>
      </c>
      <c r="BL272" s="136" t="s">
        <v>133</v>
      </c>
      <c r="BM272" s="136" t="s">
        <v>433</v>
      </c>
    </row>
    <row r="273" spans="2:47" s="140" customFormat="1" ht="16.5" customHeight="1">
      <c r="B273" s="141"/>
      <c r="D273" s="219" t="s">
        <v>135</v>
      </c>
      <c r="F273" s="220" t="s">
        <v>434</v>
      </c>
      <c r="I273" s="254"/>
      <c r="L273" s="141"/>
      <c r="M273" s="221"/>
      <c r="T273" s="222"/>
      <c r="AT273" s="140" t="s">
        <v>135</v>
      </c>
      <c r="AU273" s="140" t="s">
        <v>83</v>
      </c>
    </row>
    <row r="274" spans="2:51" s="140" customFormat="1" ht="15.75" customHeight="1">
      <c r="B274" s="223"/>
      <c r="D274" s="224" t="s">
        <v>137</v>
      </c>
      <c r="E274" s="225"/>
      <c r="F274" s="226" t="s">
        <v>411</v>
      </c>
      <c r="H274" s="225"/>
      <c r="I274" s="254"/>
      <c r="L274" s="223"/>
      <c r="M274" s="227"/>
      <c r="T274" s="228"/>
      <c r="AT274" s="225" t="s">
        <v>137</v>
      </c>
      <c r="AU274" s="225" t="s">
        <v>83</v>
      </c>
      <c r="AV274" s="225" t="s">
        <v>22</v>
      </c>
      <c r="AW274" s="225" t="s">
        <v>100</v>
      </c>
      <c r="AX274" s="225" t="s">
        <v>74</v>
      </c>
      <c r="AY274" s="225" t="s">
        <v>126</v>
      </c>
    </row>
    <row r="275" spans="2:51" s="140" customFormat="1" ht="15.75" customHeight="1">
      <c r="B275" s="229"/>
      <c r="D275" s="224" t="s">
        <v>137</v>
      </c>
      <c r="E275" s="230"/>
      <c r="F275" s="231" t="s">
        <v>435</v>
      </c>
      <c r="H275" s="232">
        <v>80</v>
      </c>
      <c r="I275" s="254"/>
      <c r="L275" s="229"/>
      <c r="M275" s="233"/>
      <c r="T275" s="234"/>
      <c r="AT275" s="230" t="s">
        <v>137</v>
      </c>
      <c r="AU275" s="230" t="s">
        <v>83</v>
      </c>
      <c r="AV275" s="230" t="s">
        <v>83</v>
      </c>
      <c r="AW275" s="230" t="s">
        <v>100</v>
      </c>
      <c r="AX275" s="230" t="s">
        <v>22</v>
      </c>
      <c r="AY275" s="230" t="s">
        <v>126</v>
      </c>
    </row>
    <row r="276" spans="2:65" s="140" customFormat="1" ht="15.75" customHeight="1">
      <c r="B276" s="141"/>
      <c r="C276" s="208" t="s">
        <v>436</v>
      </c>
      <c r="D276" s="208" t="s">
        <v>128</v>
      </c>
      <c r="E276" s="209" t="s">
        <v>437</v>
      </c>
      <c r="F276" s="210" t="s">
        <v>438</v>
      </c>
      <c r="G276" s="211" t="s">
        <v>404</v>
      </c>
      <c r="H276" s="212">
        <v>138</v>
      </c>
      <c r="I276" s="253"/>
      <c r="J276" s="213">
        <f>ROUND($I$276*$H$276,2)</f>
        <v>0</v>
      </c>
      <c r="K276" s="210" t="s">
        <v>132</v>
      </c>
      <c r="L276" s="141"/>
      <c r="M276" s="214"/>
      <c r="N276" s="215" t="s">
        <v>45</v>
      </c>
      <c r="Q276" s="216">
        <v>0</v>
      </c>
      <c r="R276" s="216">
        <f>$Q$276*$H$276</f>
        <v>0</v>
      </c>
      <c r="S276" s="216">
        <v>0</v>
      </c>
      <c r="T276" s="217">
        <f>$S$276*$H$276</f>
        <v>0</v>
      </c>
      <c r="AR276" s="136" t="s">
        <v>133</v>
      </c>
      <c r="AT276" s="136" t="s">
        <v>128</v>
      </c>
      <c r="AU276" s="136" t="s">
        <v>83</v>
      </c>
      <c r="AY276" s="140" t="s">
        <v>126</v>
      </c>
      <c r="BE276" s="218">
        <f>IF($N$276="základní",$J$276,0)</f>
        <v>0</v>
      </c>
      <c r="BF276" s="218">
        <f>IF($N$276="snížená",$J$276,0)</f>
        <v>0</v>
      </c>
      <c r="BG276" s="218">
        <f>IF($N$276="zákl. přenesená",$J$276,0)</f>
        <v>0</v>
      </c>
      <c r="BH276" s="218">
        <f>IF($N$276="sníž. přenesená",$J$276,0)</f>
        <v>0</v>
      </c>
      <c r="BI276" s="218">
        <f>IF($N$276="nulová",$J$276,0)</f>
        <v>0</v>
      </c>
      <c r="BJ276" s="136" t="s">
        <v>22</v>
      </c>
      <c r="BK276" s="218">
        <f>ROUND($I$276*$H$276,2)</f>
        <v>0</v>
      </c>
      <c r="BL276" s="136" t="s">
        <v>133</v>
      </c>
      <c r="BM276" s="136" t="s">
        <v>439</v>
      </c>
    </row>
    <row r="277" spans="2:47" s="140" customFormat="1" ht="16.5" customHeight="1">
      <c r="B277" s="141"/>
      <c r="D277" s="219" t="s">
        <v>135</v>
      </c>
      <c r="F277" s="220" t="s">
        <v>440</v>
      </c>
      <c r="I277" s="254"/>
      <c r="L277" s="141"/>
      <c r="M277" s="221"/>
      <c r="T277" s="222"/>
      <c r="AT277" s="140" t="s">
        <v>135</v>
      </c>
      <c r="AU277" s="140" t="s">
        <v>83</v>
      </c>
    </row>
    <row r="278" spans="2:51" s="140" customFormat="1" ht="15.75" customHeight="1">
      <c r="B278" s="223"/>
      <c r="D278" s="224" t="s">
        <v>137</v>
      </c>
      <c r="E278" s="225"/>
      <c r="F278" s="226" t="s">
        <v>441</v>
      </c>
      <c r="H278" s="225"/>
      <c r="I278" s="254"/>
      <c r="L278" s="223"/>
      <c r="M278" s="227"/>
      <c r="T278" s="228"/>
      <c r="AT278" s="225" t="s">
        <v>137</v>
      </c>
      <c r="AU278" s="225" t="s">
        <v>83</v>
      </c>
      <c r="AV278" s="225" t="s">
        <v>22</v>
      </c>
      <c r="AW278" s="225" t="s">
        <v>100</v>
      </c>
      <c r="AX278" s="225" t="s">
        <v>74</v>
      </c>
      <c r="AY278" s="225" t="s">
        <v>126</v>
      </c>
    </row>
    <row r="279" spans="2:51" s="140" customFormat="1" ht="15.75" customHeight="1">
      <c r="B279" s="229"/>
      <c r="D279" s="224" t="s">
        <v>137</v>
      </c>
      <c r="E279" s="230"/>
      <c r="F279" s="231" t="s">
        <v>442</v>
      </c>
      <c r="H279" s="232">
        <v>138</v>
      </c>
      <c r="I279" s="254"/>
      <c r="L279" s="229"/>
      <c r="M279" s="233"/>
      <c r="T279" s="234"/>
      <c r="AT279" s="230" t="s">
        <v>137</v>
      </c>
      <c r="AU279" s="230" t="s">
        <v>83</v>
      </c>
      <c r="AV279" s="230" t="s">
        <v>83</v>
      </c>
      <c r="AW279" s="230" t="s">
        <v>100</v>
      </c>
      <c r="AX279" s="230" t="s">
        <v>22</v>
      </c>
      <c r="AY279" s="230" t="s">
        <v>126</v>
      </c>
    </row>
    <row r="280" spans="2:65" s="140" customFormat="1" ht="15.75" customHeight="1">
      <c r="B280" s="141"/>
      <c r="C280" s="241" t="s">
        <v>443</v>
      </c>
      <c r="D280" s="241" t="s">
        <v>230</v>
      </c>
      <c r="E280" s="242" t="s">
        <v>444</v>
      </c>
      <c r="F280" s="243" t="s">
        <v>445</v>
      </c>
      <c r="G280" s="244" t="s">
        <v>404</v>
      </c>
      <c r="H280" s="245">
        <v>138</v>
      </c>
      <c r="I280" s="255"/>
      <c r="J280" s="246">
        <f>ROUND($I$280*$H$280,2)</f>
        <v>0</v>
      </c>
      <c r="K280" s="243" t="s">
        <v>132</v>
      </c>
      <c r="L280" s="247"/>
      <c r="M280" s="248"/>
      <c r="N280" s="249" t="s">
        <v>45</v>
      </c>
      <c r="Q280" s="216">
        <v>0.0022</v>
      </c>
      <c r="R280" s="216">
        <f>$Q$280*$H$280</f>
        <v>0.30360000000000004</v>
      </c>
      <c r="S280" s="216">
        <v>0</v>
      </c>
      <c r="T280" s="217">
        <f>$S$280*$H$280</f>
        <v>0</v>
      </c>
      <c r="AR280" s="136" t="s">
        <v>177</v>
      </c>
      <c r="AT280" s="136" t="s">
        <v>230</v>
      </c>
      <c r="AU280" s="136" t="s">
        <v>83</v>
      </c>
      <c r="AY280" s="140" t="s">
        <v>126</v>
      </c>
      <c r="BE280" s="218">
        <f>IF($N$280="základní",$J$280,0)</f>
        <v>0</v>
      </c>
      <c r="BF280" s="218">
        <f>IF($N$280="snížená",$J$280,0)</f>
        <v>0</v>
      </c>
      <c r="BG280" s="218">
        <f>IF($N$280="zákl. přenesená",$J$280,0)</f>
        <v>0</v>
      </c>
      <c r="BH280" s="218">
        <f>IF($N$280="sníž. přenesená",$J$280,0)</f>
        <v>0</v>
      </c>
      <c r="BI280" s="218">
        <f>IF($N$280="nulová",$J$280,0)</f>
        <v>0</v>
      </c>
      <c r="BJ280" s="136" t="s">
        <v>22</v>
      </c>
      <c r="BK280" s="218">
        <f>ROUND($I$280*$H$280,2)</f>
        <v>0</v>
      </c>
      <c r="BL280" s="136" t="s">
        <v>133</v>
      </c>
      <c r="BM280" s="136" t="s">
        <v>446</v>
      </c>
    </row>
    <row r="281" spans="2:47" s="140" customFormat="1" ht="16.5" customHeight="1">
      <c r="B281" s="141"/>
      <c r="D281" s="219" t="s">
        <v>135</v>
      </c>
      <c r="F281" s="220" t="s">
        <v>447</v>
      </c>
      <c r="I281" s="254"/>
      <c r="L281" s="141"/>
      <c r="M281" s="221"/>
      <c r="T281" s="222"/>
      <c r="AT281" s="140" t="s">
        <v>135</v>
      </c>
      <c r="AU281" s="140" t="s">
        <v>83</v>
      </c>
    </row>
    <row r="282" spans="2:65" s="140" customFormat="1" ht="15.75" customHeight="1">
      <c r="B282" s="141"/>
      <c r="C282" s="208" t="s">
        <v>448</v>
      </c>
      <c r="D282" s="208" t="s">
        <v>128</v>
      </c>
      <c r="E282" s="209" t="s">
        <v>449</v>
      </c>
      <c r="F282" s="210" t="s">
        <v>450</v>
      </c>
      <c r="G282" s="211" t="s">
        <v>404</v>
      </c>
      <c r="H282" s="212">
        <v>27</v>
      </c>
      <c r="I282" s="253"/>
      <c r="J282" s="213">
        <f>ROUND($I$282*$H$282,2)</f>
        <v>0</v>
      </c>
      <c r="K282" s="210" t="s">
        <v>132</v>
      </c>
      <c r="L282" s="141"/>
      <c r="M282" s="214"/>
      <c r="N282" s="215" t="s">
        <v>45</v>
      </c>
      <c r="Q282" s="216">
        <v>0.0007</v>
      </c>
      <c r="R282" s="216">
        <f>$Q$282*$H$282</f>
        <v>0.0189</v>
      </c>
      <c r="S282" s="216">
        <v>0</v>
      </c>
      <c r="T282" s="217">
        <f>$S$282*$H$282</f>
        <v>0</v>
      </c>
      <c r="AR282" s="136" t="s">
        <v>133</v>
      </c>
      <c r="AT282" s="136" t="s">
        <v>128</v>
      </c>
      <c r="AU282" s="136" t="s">
        <v>83</v>
      </c>
      <c r="AY282" s="140" t="s">
        <v>126</v>
      </c>
      <c r="BE282" s="218">
        <f>IF($N$282="základní",$J$282,0)</f>
        <v>0</v>
      </c>
      <c r="BF282" s="218">
        <f>IF($N$282="snížená",$J$282,0)</f>
        <v>0</v>
      </c>
      <c r="BG282" s="218">
        <f>IF($N$282="zákl. přenesená",$J$282,0)</f>
        <v>0</v>
      </c>
      <c r="BH282" s="218">
        <f>IF($N$282="sníž. přenesená",$J$282,0)</f>
        <v>0</v>
      </c>
      <c r="BI282" s="218">
        <f>IF($N$282="nulová",$J$282,0)</f>
        <v>0</v>
      </c>
      <c r="BJ282" s="136" t="s">
        <v>22</v>
      </c>
      <c r="BK282" s="218">
        <f>ROUND($I$282*$H$282,2)</f>
        <v>0</v>
      </c>
      <c r="BL282" s="136" t="s">
        <v>133</v>
      </c>
      <c r="BM282" s="136" t="s">
        <v>451</v>
      </c>
    </row>
    <row r="283" spans="2:47" s="140" customFormat="1" ht="16.5" customHeight="1">
      <c r="B283" s="141"/>
      <c r="D283" s="219" t="s">
        <v>135</v>
      </c>
      <c r="F283" s="220" t="s">
        <v>452</v>
      </c>
      <c r="I283" s="254"/>
      <c r="L283" s="141"/>
      <c r="M283" s="221"/>
      <c r="T283" s="222"/>
      <c r="AT283" s="140" t="s">
        <v>135</v>
      </c>
      <c r="AU283" s="140" t="s">
        <v>83</v>
      </c>
    </row>
    <row r="284" spans="2:51" s="140" customFormat="1" ht="15.75" customHeight="1">
      <c r="B284" s="223"/>
      <c r="D284" s="224" t="s">
        <v>137</v>
      </c>
      <c r="E284" s="225"/>
      <c r="F284" s="226" t="s">
        <v>441</v>
      </c>
      <c r="H284" s="225"/>
      <c r="I284" s="254"/>
      <c r="L284" s="223"/>
      <c r="M284" s="227"/>
      <c r="T284" s="228"/>
      <c r="AT284" s="225" t="s">
        <v>137</v>
      </c>
      <c r="AU284" s="225" t="s">
        <v>83</v>
      </c>
      <c r="AV284" s="225" t="s">
        <v>22</v>
      </c>
      <c r="AW284" s="225" t="s">
        <v>100</v>
      </c>
      <c r="AX284" s="225" t="s">
        <v>74</v>
      </c>
      <c r="AY284" s="225" t="s">
        <v>126</v>
      </c>
    </row>
    <row r="285" spans="2:51" s="140" customFormat="1" ht="15.75" customHeight="1">
      <c r="B285" s="229"/>
      <c r="D285" s="224" t="s">
        <v>137</v>
      </c>
      <c r="E285" s="230"/>
      <c r="F285" s="231" t="s">
        <v>295</v>
      </c>
      <c r="H285" s="232">
        <v>27</v>
      </c>
      <c r="I285" s="254"/>
      <c r="L285" s="229"/>
      <c r="M285" s="233"/>
      <c r="T285" s="234"/>
      <c r="AT285" s="230" t="s">
        <v>137</v>
      </c>
      <c r="AU285" s="230" t="s">
        <v>83</v>
      </c>
      <c r="AV285" s="230" t="s">
        <v>83</v>
      </c>
      <c r="AW285" s="230" t="s">
        <v>100</v>
      </c>
      <c r="AX285" s="230" t="s">
        <v>22</v>
      </c>
      <c r="AY285" s="230" t="s">
        <v>126</v>
      </c>
    </row>
    <row r="286" spans="2:65" s="140" customFormat="1" ht="15.75" customHeight="1">
      <c r="B286" s="141"/>
      <c r="C286" s="241" t="s">
        <v>453</v>
      </c>
      <c r="D286" s="241" t="s">
        <v>230</v>
      </c>
      <c r="E286" s="242" t="s">
        <v>454</v>
      </c>
      <c r="F286" s="243" t="s">
        <v>455</v>
      </c>
      <c r="G286" s="244" t="s">
        <v>404</v>
      </c>
      <c r="H286" s="245">
        <v>27</v>
      </c>
      <c r="I286" s="255"/>
      <c r="J286" s="246">
        <f>ROUND($I$286*$H$286,2)</f>
        <v>0</v>
      </c>
      <c r="K286" s="243" t="s">
        <v>132</v>
      </c>
      <c r="L286" s="247"/>
      <c r="M286" s="248"/>
      <c r="N286" s="249" t="s">
        <v>45</v>
      </c>
      <c r="Q286" s="216">
        <v>0.0031</v>
      </c>
      <c r="R286" s="216">
        <f>$Q$286*$H$286</f>
        <v>0.0837</v>
      </c>
      <c r="S286" s="216">
        <v>0</v>
      </c>
      <c r="T286" s="217">
        <f>$S$286*$H$286</f>
        <v>0</v>
      </c>
      <c r="AR286" s="136" t="s">
        <v>177</v>
      </c>
      <c r="AT286" s="136" t="s">
        <v>230</v>
      </c>
      <c r="AU286" s="136" t="s">
        <v>83</v>
      </c>
      <c r="AY286" s="140" t="s">
        <v>126</v>
      </c>
      <c r="BE286" s="218">
        <f>IF($N$286="základní",$J$286,0)</f>
        <v>0</v>
      </c>
      <c r="BF286" s="218">
        <f>IF($N$286="snížená",$J$286,0)</f>
        <v>0</v>
      </c>
      <c r="BG286" s="218">
        <f>IF($N$286="zákl. přenesená",$J$286,0)</f>
        <v>0</v>
      </c>
      <c r="BH286" s="218">
        <f>IF($N$286="sníž. přenesená",$J$286,0)</f>
        <v>0</v>
      </c>
      <c r="BI286" s="218">
        <f>IF($N$286="nulová",$J$286,0)</f>
        <v>0</v>
      </c>
      <c r="BJ286" s="136" t="s">
        <v>22</v>
      </c>
      <c r="BK286" s="218">
        <f>ROUND($I$286*$H$286,2)</f>
        <v>0</v>
      </c>
      <c r="BL286" s="136" t="s">
        <v>133</v>
      </c>
      <c r="BM286" s="136" t="s">
        <v>456</v>
      </c>
    </row>
    <row r="287" spans="2:47" s="140" customFormat="1" ht="27" customHeight="1">
      <c r="B287" s="141"/>
      <c r="D287" s="219" t="s">
        <v>135</v>
      </c>
      <c r="F287" s="220" t="s">
        <v>457</v>
      </c>
      <c r="I287" s="254"/>
      <c r="L287" s="141"/>
      <c r="M287" s="221"/>
      <c r="T287" s="222"/>
      <c r="AT287" s="140" t="s">
        <v>135</v>
      </c>
      <c r="AU287" s="140" t="s">
        <v>83</v>
      </c>
    </row>
    <row r="288" spans="2:65" s="140" customFormat="1" ht="15.75" customHeight="1">
      <c r="B288" s="141"/>
      <c r="C288" s="208" t="s">
        <v>458</v>
      </c>
      <c r="D288" s="208" t="s">
        <v>128</v>
      </c>
      <c r="E288" s="209" t="s">
        <v>459</v>
      </c>
      <c r="F288" s="210" t="s">
        <v>460</v>
      </c>
      <c r="G288" s="211" t="s">
        <v>404</v>
      </c>
      <c r="H288" s="212">
        <v>21</v>
      </c>
      <c r="I288" s="253"/>
      <c r="J288" s="213">
        <f>ROUND($I$288*$H$288,2)</f>
        <v>0</v>
      </c>
      <c r="K288" s="210" t="s">
        <v>132</v>
      </c>
      <c r="L288" s="141"/>
      <c r="M288" s="214"/>
      <c r="N288" s="215" t="s">
        <v>45</v>
      </c>
      <c r="Q288" s="216">
        <v>0.109405</v>
      </c>
      <c r="R288" s="216">
        <f>$Q$288*$H$288</f>
        <v>2.297505</v>
      </c>
      <c r="S288" s="216">
        <v>0</v>
      </c>
      <c r="T288" s="217">
        <f>$S$288*$H$288</f>
        <v>0</v>
      </c>
      <c r="AR288" s="136" t="s">
        <v>133</v>
      </c>
      <c r="AT288" s="136" t="s">
        <v>128</v>
      </c>
      <c r="AU288" s="136" t="s">
        <v>83</v>
      </c>
      <c r="AY288" s="140" t="s">
        <v>126</v>
      </c>
      <c r="BE288" s="218">
        <f>IF($N$288="základní",$J$288,0)</f>
        <v>0</v>
      </c>
      <c r="BF288" s="218">
        <f>IF($N$288="snížená",$J$288,0)</f>
        <v>0</v>
      </c>
      <c r="BG288" s="218">
        <f>IF($N$288="zákl. přenesená",$J$288,0)</f>
        <v>0</v>
      </c>
      <c r="BH288" s="218">
        <f>IF($N$288="sníž. přenesená",$J$288,0)</f>
        <v>0</v>
      </c>
      <c r="BI288" s="218">
        <f>IF($N$288="nulová",$J$288,0)</f>
        <v>0</v>
      </c>
      <c r="BJ288" s="136" t="s">
        <v>22</v>
      </c>
      <c r="BK288" s="218">
        <f>ROUND($I$288*$H$288,2)</f>
        <v>0</v>
      </c>
      <c r="BL288" s="136" t="s">
        <v>133</v>
      </c>
      <c r="BM288" s="136" t="s">
        <v>461</v>
      </c>
    </row>
    <row r="289" spans="2:47" s="140" customFormat="1" ht="16.5" customHeight="1">
      <c r="B289" s="141"/>
      <c r="D289" s="219" t="s">
        <v>135</v>
      </c>
      <c r="F289" s="220" t="s">
        <v>462</v>
      </c>
      <c r="I289" s="254"/>
      <c r="L289" s="141"/>
      <c r="M289" s="221"/>
      <c r="T289" s="222"/>
      <c r="AT289" s="140" t="s">
        <v>135</v>
      </c>
      <c r="AU289" s="140" t="s">
        <v>83</v>
      </c>
    </row>
    <row r="290" spans="2:51" s="140" customFormat="1" ht="15.75" customHeight="1">
      <c r="B290" s="223"/>
      <c r="D290" s="224" t="s">
        <v>137</v>
      </c>
      <c r="E290" s="225"/>
      <c r="F290" s="226" t="s">
        <v>441</v>
      </c>
      <c r="H290" s="225"/>
      <c r="I290" s="254"/>
      <c r="L290" s="223"/>
      <c r="M290" s="227"/>
      <c r="T290" s="228"/>
      <c r="AT290" s="225" t="s">
        <v>137</v>
      </c>
      <c r="AU290" s="225" t="s">
        <v>83</v>
      </c>
      <c r="AV290" s="225" t="s">
        <v>22</v>
      </c>
      <c r="AW290" s="225" t="s">
        <v>100</v>
      </c>
      <c r="AX290" s="225" t="s">
        <v>74</v>
      </c>
      <c r="AY290" s="225" t="s">
        <v>126</v>
      </c>
    </row>
    <row r="291" spans="2:51" s="140" customFormat="1" ht="15.75" customHeight="1">
      <c r="B291" s="229"/>
      <c r="D291" s="224" t="s">
        <v>137</v>
      </c>
      <c r="E291" s="230"/>
      <c r="F291" s="231" t="s">
        <v>8</v>
      </c>
      <c r="H291" s="232">
        <v>21</v>
      </c>
      <c r="I291" s="254"/>
      <c r="L291" s="229"/>
      <c r="M291" s="233"/>
      <c r="T291" s="234"/>
      <c r="AT291" s="230" t="s">
        <v>137</v>
      </c>
      <c r="AU291" s="230" t="s">
        <v>83</v>
      </c>
      <c r="AV291" s="230" t="s">
        <v>83</v>
      </c>
      <c r="AW291" s="230" t="s">
        <v>100</v>
      </c>
      <c r="AX291" s="230" t="s">
        <v>22</v>
      </c>
      <c r="AY291" s="230" t="s">
        <v>126</v>
      </c>
    </row>
    <row r="292" spans="2:65" s="140" customFormat="1" ht="15.75" customHeight="1">
      <c r="B292" s="141"/>
      <c r="C292" s="241" t="s">
        <v>463</v>
      </c>
      <c r="D292" s="241" t="s">
        <v>230</v>
      </c>
      <c r="E292" s="242" t="s">
        <v>464</v>
      </c>
      <c r="F292" s="243" t="s">
        <v>465</v>
      </c>
      <c r="G292" s="244" t="s">
        <v>404</v>
      </c>
      <c r="H292" s="245">
        <v>21</v>
      </c>
      <c r="I292" s="255"/>
      <c r="J292" s="246">
        <f>ROUND($I$292*$H$292,2)</f>
        <v>0</v>
      </c>
      <c r="K292" s="243" t="s">
        <v>132</v>
      </c>
      <c r="L292" s="247"/>
      <c r="M292" s="248"/>
      <c r="N292" s="249" t="s">
        <v>45</v>
      </c>
      <c r="Q292" s="216">
        <v>0.0065</v>
      </c>
      <c r="R292" s="216">
        <f>$Q$292*$H$292</f>
        <v>0.13649999999999998</v>
      </c>
      <c r="S292" s="216">
        <v>0</v>
      </c>
      <c r="T292" s="217">
        <f>$S$292*$H$292</f>
        <v>0</v>
      </c>
      <c r="AR292" s="136" t="s">
        <v>177</v>
      </c>
      <c r="AT292" s="136" t="s">
        <v>230</v>
      </c>
      <c r="AU292" s="136" t="s">
        <v>83</v>
      </c>
      <c r="AY292" s="140" t="s">
        <v>126</v>
      </c>
      <c r="BE292" s="218">
        <f>IF($N$292="základní",$J$292,0)</f>
        <v>0</v>
      </c>
      <c r="BF292" s="218">
        <f>IF($N$292="snížená",$J$292,0)</f>
        <v>0</v>
      </c>
      <c r="BG292" s="218">
        <f>IF($N$292="zákl. přenesená",$J$292,0)</f>
        <v>0</v>
      </c>
      <c r="BH292" s="218">
        <f>IF($N$292="sníž. přenesená",$J$292,0)</f>
        <v>0</v>
      </c>
      <c r="BI292" s="218">
        <f>IF($N$292="nulová",$J$292,0)</f>
        <v>0</v>
      </c>
      <c r="BJ292" s="136" t="s">
        <v>22</v>
      </c>
      <c r="BK292" s="218">
        <f>ROUND($I$292*$H$292,2)</f>
        <v>0</v>
      </c>
      <c r="BL292" s="136" t="s">
        <v>133</v>
      </c>
      <c r="BM292" s="136" t="s">
        <v>466</v>
      </c>
    </row>
    <row r="293" spans="2:47" s="140" customFormat="1" ht="16.5" customHeight="1">
      <c r="B293" s="141"/>
      <c r="D293" s="219" t="s">
        <v>135</v>
      </c>
      <c r="F293" s="220" t="s">
        <v>467</v>
      </c>
      <c r="I293" s="254"/>
      <c r="L293" s="141"/>
      <c r="M293" s="221"/>
      <c r="T293" s="222"/>
      <c r="AT293" s="140" t="s">
        <v>135</v>
      </c>
      <c r="AU293" s="140" t="s">
        <v>83</v>
      </c>
    </row>
    <row r="294" spans="2:65" s="140" customFormat="1" ht="15.75" customHeight="1">
      <c r="B294" s="141"/>
      <c r="C294" s="208" t="s">
        <v>468</v>
      </c>
      <c r="D294" s="208" t="s">
        <v>128</v>
      </c>
      <c r="E294" s="209" t="s">
        <v>469</v>
      </c>
      <c r="F294" s="210" t="s">
        <v>470</v>
      </c>
      <c r="G294" s="211" t="s">
        <v>131</v>
      </c>
      <c r="H294" s="212">
        <v>1583</v>
      </c>
      <c r="I294" s="253"/>
      <c r="J294" s="213">
        <f>ROUND($I$294*$H$294,2)</f>
        <v>0</v>
      </c>
      <c r="K294" s="210" t="s">
        <v>132</v>
      </c>
      <c r="L294" s="141"/>
      <c r="M294" s="214"/>
      <c r="N294" s="215" t="s">
        <v>45</v>
      </c>
      <c r="Q294" s="216">
        <v>0.0016</v>
      </c>
      <c r="R294" s="216">
        <f>$Q$294*$H$294</f>
        <v>2.5328</v>
      </c>
      <c r="S294" s="216">
        <v>0</v>
      </c>
      <c r="T294" s="217">
        <f>$S$294*$H$294</f>
        <v>0</v>
      </c>
      <c r="AR294" s="136" t="s">
        <v>133</v>
      </c>
      <c r="AT294" s="136" t="s">
        <v>128</v>
      </c>
      <c r="AU294" s="136" t="s">
        <v>83</v>
      </c>
      <c r="AY294" s="140" t="s">
        <v>126</v>
      </c>
      <c r="BE294" s="218">
        <f>IF($N$294="základní",$J$294,0)</f>
        <v>0</v>
      </c>
      <c r="BF294" s="218">
        <f>IF($N$294="snížená",$J$294,0)</f>
        <v>0</v>
      </c>
      <c r="BG294" s="218">
        <f>IF($N$294="zákl. přenesená",$J$294,0)</f>
        <v>0</v>
      </c>
      <c r="BH294" s="218">
        <f>IF($N$294="sníž. přenesená",$J$294,0)</f>
        <v>0</v>
      </c>
      <c r="BI294" s="218">
        <f>IF($N$294="nulová",$J$294,0)</f>
        <v>0</v>
      </c>
      <c r="BJ294" s="136" t="s">
        <v>22</v>
      </c>
      <c r="BK294" s="218">
        <f>ROUND($I$294*$H$294,2)</f>
        <v>0</v>
      </c>
      <c r="BL294" s="136" t="s">
        <v>133</v>
      </c>
      <c r="BM294" s="136" t="s">
        <v>471</v>
      </c>
    </row>
    <row r="295" spans="2:47" s="140" customFormat="1" ht="16.5" customHeight="1">
      <c r="B295" s="141"/>
      <c r="D295" s="219" t="s">
        <v>135</v>
      </c>
      <c r="F295" s="220" t="s">
        <v>472</v>
      </c>
      <c r="I295" s="254"/>
      <c r="L295" s="141"/>
      <c r="M295" s="221"/>
      <c r="T295" s="222"/>
      <c r="AT295" s="140" t="s">
        <v>135</v>
      </c>
      <c r="AU295" s="140" t="s">
        <v>83</v>
      </c>
    </row>
    <row r="296" spans="2:51" s="140" customFormat="1" ht="15.75" customHeight="1">
      <c r="B296" s="223"/>
      <c r="D296" s="224" t="s">
        <v>137</v>
      </c>
      <c r="E296" s="225"/>
      <c r="F296" s="226" t="s">
        <v>441</v>
      </c>
      <c r="H296" s="225"/>
      <c r="I296" s="254"/>
      <c r="L296" s="223"/>
      <c r="M296" s="227"/>
      <c r="T296" s="228"/>
      <c r="AT296" s="225" t="s">
        <v>137</v>
      </c>
      <c r="AU296" s="225" t="s">
        <v>83</v>
      </c>
      <c r="AV296" s="225" t="s">
        <v>22</v>
      </c>
      <c r="AW296" s="225" t="s">
        <v>100</v>
      </c>
      <c r="AX296" s="225" t="s">
        <v>74</v>
      </c>
      <c r="AY296" s="225" t="s">
        <v>126</v>
      </c>
    </row>
    <row r="297" spans="2:51" s="140" customFormat="1" ht="15.75" customHeight="1">
      <c r="B297" s="229"/>
      <c r="D297" s="224" t="s">
        <v>137</v>
      </c>
      <c r="E297" s="230"/>
      <c r="F297" s="231" t="s">
        <v>473</v>
      </c>
      <c r="H297" s="232">
        <v>1583</v>
      </c>
      <c r="I297" s="254"/>
      <c r="L297" s="229"/>
      <c r="M297" s="233"/>
      <c r="T297" s="234"/>
      <c r="AT297" s="230" t="s">
        <v>137</v>
      </c>
      <c r="AU297" s="230" t="s">
        <v>83</v>
      </c>
      <c r="AV297" s="230" t="s">
        <v>83</v>
      </c>
      <c r="AW297" s="230" t="s">
        <v>100</v>
      </c>
      <c r="AX297" s="230" t="s">
        <v>22</v>
      </c>
      <c r="AY297" s="230" t="s">
        <v>126</v>
      </c>
    </row>
    <row r="298" spans="2:65" s="140" customFormat="1" ht="15.75" customHeight="1">
      <c r="B298" s="141"/>
      <c r="C298" s="208" t="s">
        <v>474</v>
      </c>
      <c r="D298" s="208" t="s">
        <v>128</v>
      </c>
      <c r="E298" s="209" t="s">
        <v>475</v>
      </c>
      <c r="F298" s="210" t="s">
        <v>476</v>
      </c>
      <c r="G298" s="211" t="s">
        <v>131</v>
      </c>
      <c r="H298" s="212">
        <v>1583</v>
      </c>
      <c r="I298" s="253"/>
      <c r="J298" s="213">
        <f>ROUND($I$298*$H$298,2)</f>
        <v>0</v>
      </c>
      <c r="K298" s="210" t="s">
        <v>132</v>
      </c>
      <c r="L298" s="141"/>
      <c r="M298" s="214"/>
      <c r="N298" s="215" t="s">
        <v>45</v>
      </c>
      <c r="Q298" s="216">
        <v>9.38E-06</v>
      </c>
      <c r="R298" s="216">
        <f>$Q$298*$H$298</f>
        <v>0.01484854</v>
      </c>
      <c r="S298" s="216">
        <v>0</v>
      </c>
      <c r="T298" s="217">
        <f>$S$298*$H$298</f>
        <v>0</v>
      </c>
      <c r="AR298" s="136" t="s">
        <v>133</v>
      </c>
      <c r="AT298" s="136" t="s">
        <v>128</v>
      </c>
      <c r="AU298" s="136" t="s">
        <v>83</v>
      </c>
      <c r="AY298" s="140" t="s">
        <v>126</v>
      </c>
      <c r="BE298" s="218">
        <f>IF($N$298="základní",$J$298,0)</f>
        <v>0</v>
      </c>
      <c r="BF298" s="218">
        <f>IF($N$298="snížená",$J$298,0)</f>
        <v>0</v>
      </c>
      <c r="BG298" s="218">
        <f>IF($N$298="zákl. přenesená",$J$298,0)</f>
        <v>0</v>
      </c>
      <c r="BH298" s="218">
        <f>IF($N$298="sníž. přenesená",$J$298,0)</f>
        <v>0</v>
      </c>
      <c r="BI298" s="218">
        <f>IF($N$298="nulová",$J$298,0)</f>
        <v>0</v>
      </c>
      <c r="BJ298" s="136" t="s">
        <v>22</v>
      </c>
      <c r="BK298" s="218">
        <f>ROUND($I$298*$H$298,2)</f>
        <v>0</v>
      </c>
      <c r="BL298" s="136" t="s">
        <v>133</v>
      </c>
      <c r="BM298" s="136" t="s">
        <v>477</v>
      </c>
    </row>
    <row r="299" spans="2:47" s="140" customFormat="1" ht="16.5" customHeight="1">
      <c r="B299" s="141"/>
      <c r="D299" s="219" t="s">
        <v>135</v>
      </c>
      <c r="F299" s="220" t="s">
        <v>478</v>
      </c>
      <c r="I299" s="254"/>
      <c r="L299" s="141"/>
      <c r="M299" s="221"/>
      <c r="T299" s="222"/>
      <c r="AT299" s="140" t="s">
        <v>135</v>
      </c>
      <c r="AU299" s="140" t="s">
        <v>83</v>
      </c>
    </row>
    <row r="300" spans="2:51" s="140" customFormat="1" ht="15.75" customHeight="1">
      <c r="B300" s="223"/>
      <c r="D300" s="224" t="s">
        <v>137</v>
      </c>
      <c r="E300" s="225"/>
      <c r="F300" s="226" t="s">
        <v>441</v>
      </c>
      <c r="H300" s="225"/>
      <c r="I300" s="254"/>
      <c r="L300" s="223"/>
      <c r="M300" s="227"/>
      <c r="T300" s="228"/>
      <c r="AT300" s="225" t="s">
        <v>137</v>
      </c>
      <c r="AU300" s="225" t="s">
        <v>83</v>
      </c>
      <c r="AV300" s="225" t="s">
        <v>22</v>
      </c>
      <c r="AW300" s="225" t="s">
        <v>100</v>
      </c>
      <c r="AX300" s="225" t="s">
        <v>74</v>
      </c>
      <c r="AY300" s="225" t="s">
        <v>126</v>
      </c>
    </row>
    <row r="301" spans="2:51" s="140" customFormat="1" ht="15.75" customHeight="1">
      <c r="B301" s="229"/>
      <c r="D301" s="224" t="s">
        <v>137</v>
      </c>
      <c r="E301" s="230"/>
      <c r="F301" s="231" t="s">
        <v>473</v>
      </c>
      <c r="H301" s="232">
        <v>1583</v>
      </c>
      <c r="I301" s="254"/>
      <c r="L301" s="229"/>
      <c r="M301" s="233"/>
      <c r="T301" s="234"/>
      <c r="AT301" s="230" t="s">
        <v>137</v>
      </c>
      <c r="AU301" s="230" t="s">
        <v>83</v>
      </c>
      <c r="AV301" s="230" t="s">
        <v>83</v>
      </c>
      <c r="AW301" s="230" t="s">
        <v>100</v>
      </c>
      <c r="AX301" s="230" t="s">
        <v>22</v>
      </c>
      <c r="AY301" s="230" t="s">
        <v>126</v>
      </c>
    </row>
    <row r="302" spans="2:65" s="140" customFormat="1" ht="15.75" customHeight="1">
      <c r="B302" s="141"/>
      <c r="C302" s="208" t="s">
        <v>479</v>
      </c>
      <c r="D302" s="208" t="s">
        <v>128</v>
      </c>
      <c r="E302" s="209" t="s">
        <v>480</v>
      </c>
      <c r="F302" s="210" t="s">
        <v>481</v>
      </c>
      <c r="G302" s="211" t="s">
        <v>404</v>
      </c>
      <c r="H302" s="212">
        <v>2</v>
      </c>
      <c r="I302" s="253"/>
      <c r="J302" s="213">
        <f>ROUND($I$302*$H$302,2)</f>
        <v>0</v>
      </c>
      <c r="K302" s="210" t="s">
        <v>132</v>
      </c>
      <c r="L302" s="141"/>
      <c r="M302" s="214"/>
      <c r="N302" s="215" t="s">
        <v>45</v>
      </c>
      <c r="Q302" s="216">
        <v>14.145119839</v>
      </c>
      <c r="R302" s="216">
        <f>$Q$302*$H$302</f>
        <v>28.290239678</v>
      </c>
      <c r="S302" s="216">
        <v>0</v>
      </c>
      <c r="T302" s="217">
        <f>$S$302*$H$302</f>
        <v>0</v>
      </c>
      <c r="AR302" s="136" t="s">
        <v>133</v>
      </c>
      <c r="AT302" s="136" t="s">
        <v>128</v>
      </c>
      <c r="AU302" s="136" t="s">
        <v>83</v>
      </c>
      <c r="AY302" s="140" t="s">
        <v>126</v>
      </c>
      <c r="BE302" s="218">
        <f>IF($N$302="základní",$J$302,0)</f>
        <v>0</v>
      </c>
      <c r="BF302" s="218">
        <f>IF($N$302="snížená",$J$302,0)</f>
        <v>0</v>
      </c>
      <c r="BG302" s="218">
        <f>IF($N$302="zákl. přenesená",$J$302,0)</f>
        <v>0</v>
      </c>
      <c r="BH302" s="218">
        <f>IF($N$302="sníž. přenesená",$J$302,0)</f>
        <v>0</v>
      </c>
      <c r="BI302" s="218">
        <f>IF($N$302="nulová",$J$302,0)</f>
        <v>0</v>
      </c>
      <c r="BJ302" s="136" t="s">
        <v>22</v>
      </c>
      <c r="BK302" s="218">
        <f>ROUND($I$302*$H$302,2)</f>
        <v>0</v>
      </c>
      <c r="BL302" s="136" t="s">
        <v>133</v>
      </c>
      <c r="BM302" s="136" t="s">
        <v>482</v>
      </c>
    </row>
    <row r="303" spans="2:47" s="140" customFormat="1" ht="16.5" customHeight="1">
      <c r="B303" s="141"/>
      <c r="D303" s="219" t="s">
        <v>135</v>
      </c>
      <c r="F303" s="220" t="s">
        <v>483</v>
      </c>
      <c r="I303" s="254"/>
      <c r="L303" s="141"/>
      <c r="M303" s="221"/>
      <c r="T303" s="222"/>
      <c r="AT303" s="140" t="s">
        <v>135</v>
      </c>
      <c r="AU303" s="140" t="s">
        <v>83</v>
      </c>
    </row>
    <row r="304" spans="2:51" s="140" customFormat="1" ht="15.75" customHeight="1">
      <c r="B304" s="223"/>
      <c r="D304" s="224" t="s">
        <v>137</v>
      </c>
      <c r="E304" s="225"/>
      <c r="F304" s="226" t="s">
        <v>484</v>
      </c>
      <c r="H304" s="225"/>
      <c r="I304" s="254"/>
      <c r="L304" s="223"/>
      <c r="M304" s="227"/>
      <c r="T304" s="228"/>
      <c r="AT304" s="225" t="s">
        <v>137</v>
      </c>
      <c r="AU304" s="225" t="s">
        <v>83</v>
      </c>
      <c r="AV304" s="225" t="s">
        <v>22</v>
      </c>
      <c r="AW304" s="225" t="s">
        <v>100</v>
      </c>
      <c r="AX304" s="225" t="s">
        <v>74</v>
      </c>
      <c r="AY304" s="225" t="s">
        <v>126</v>
      </c>
    </row>
    <row r="305" spans="2:51" s="140" customFormat="1" ht="15.75" customHeight="1">
      <c r="B305" s="229"/>
      <c r="D305" s="224" t="s">
        <v>137</v>
      </c>
      <c r="E305" s="230"/>
      <c r="F305" s="231" t="s">
        <v>485</v>
      </c>
      <c r="H305" s="232">
        <v>2</v>
      </c>
      <c r="I305" s="254"/>
      <c r="L305" s="229"/>
      <c r="M305" s="233"/>
      <c r="T305" s="234"/>
      <c r="AT305" s="230" t="s">
        <v>137</v>
      </c>
      <c r="AU305" s="230" t="s">
        <v>83</v>
      </c>
      <c r="AV305" s="230" t="s">
        <v>83</v>
      </c>
      <c r="AW305" s="230" t="s">
        <v>100</v>
      </c>
      <c r="AX305" s="230" t="s">
        <v>22</v>
      </c>
      <c r="AY305" s="230" t="s">
        <v>126</v>
      </c>
    </row>
    <row r="306" spans="2:65" s="140" customFormat="1" ht="15.75" customHeight="1">
      <c r="B306" s="141"/>
      <c r="C306" s="208" t="s">
        <v>486</v>
      </c>
      <c r="D306" s="208" t="s">
        <v>128</v>
      </c>
      <c r="E306" s="209" t="s">
        <v>487</v>
      </c>
      <c r="F306" s="210" t="s">
        <v>488</v>
      </c>
      <c r="G306" s="211" t="s">
        <v>404</v>
      </c>
      <c r="H306" s="212">
        <v>2</v>
      </c>
      <c r="I306" s="253"/>
      <c r="J306" s="213">
        <f>ROUND($I$306*$H$306,2)</f>
        <v>0</v>
      </c>
      <c r="K306" s="210"/>
      <c r="L306" s="141"/>
      <c r="M306" s="214"/>
      <c r="N306" s="215" t="s">
        <v>45</v>
      </c>
      <c r="Q306" s="216">
        <v>17.68718</v>
      </c>
      <c r="R306" s="216">
        <f>$Q$306*$H$306</f>
        <v>35.37436</v>
      </c>
      <c r="S306" s="216">
        <v>0</v>
      </c>
      <c r="T306" s="217">
        <f>$S$306*$H$306</f>
        <v>0</v>
      </c>
      <c r="AR306" s="136" t="s">
        <v>133</v>
      </c>
      <c r="AT306" s="136" t="s">
        <v>128</v>
      </c>
      <c r="AU306" s="136" t="s">
        <v>83</v>
      </c>
      <c r="AY306" s="140" t="s">
        <v>126</v>
      </c>
      <c r="BE306" s="218">
        <f>IF($N$306="základní",$J$306,0)</f>
        <v>0</v>
      </c>
      <c r="BF306" s="218">
        <f>IF($N$306="snížená",$J$306,0)</f>
        <v>0</v>
      </c>
      <c r="BG306" s="218">
        <f>IF($N$306="zákl. přenesená",$J$306,0)</f>
        <v>0</v>
      </c>
      <c r="BH306" s="218">
        <f>IF($N$306="sníž. přenesená",$J$306,0)</f>
        <v>0</v>
      </c>
      <c r="BI306" s="218">
        <f>IF($N$306="nulová",$J$306,0)</f>
        <v>0</v>
      </c>
      <c r="BJ306" s="136" t="s">
        <v>22</v>
      </c>
      <c r="BK306" s="218">
        <f>ROUND($I$306*$H$306,2)</f>
        <v>0</v>
      </c>
      <c r="BL306" s="136" t="s">
        <v>133</v>
      </c>
      <c r="BM306" s="136" t="s">
        <v>489</v>
      </c>
    </row>
    <row r="307" spans="2:47" s="140" customFormat="1" ht="16.5" customHeight="1">
      <c r="B307" s="141"/>
      <c r="D307" s="219" t="s">
        <v>135</v>
      </c>
      <c r="F307" s="220" t="s">
        <v>488</v>
      </c>
      <c r="I307" s="254"/>
      <c r="L307" s="141"/>
      <c r="M307" s="221"/>
      <c r="T307" s="222"/>
      <c r="AT307" s="140" t="s">
        <v>135</v>
      </c>
      <c r="AU307" s="140" t="s">
        <v>83</v>
      </c>
    </row>
    <row r="308" spans="2:51" s="140" customFormat="1" ht="15.75" customHeight="1">
      <c r="B308" s="223"/>
      <c r="D308" s="224" t="s">
        <v>137</v>
      </c>
      <c r="E308" s="225"/>
      <c r="F308" s="226" t="s">
        <v>484</v>
      </c>
      <c r="H308" s="225"/>
      <c r="I308" s="254"/>
      <c r="L308" s="223"/>
      <c r="M308" s="227"/>
      <c r="T308" s="228"/>
      <c r="AT308" s="225" t="s">
        <v>137</v>
      </c>
      <c r="AU308" s="225" t="s">
        <v>83</v>
      </c>
      <c r="AV308" s="225" t="s">
        <v>22</v>
      </c>
      <c r="AW308" s="225" t="s">
        <v>100</v>
      </c>
      <c r="AX308" s="225" t="s">
        <v>74</v>
      </c>
      <c r="AY308" s="225" t="s">
        <v>126</v>
      </c>
    </row>
    <row r="309" spans="2:51" s="140" customFormat="1" ht="15.75" customHeight="1">
      <c r="B309" s="229"/>
      <c r="D309" s="224" t="s">
        <v>137</v>
      </c>
      <c r="E309" s="230"/>
      <c r="F309" s="231" t="s">
        <v>490</v>
      </c>
      <c r="H309" s="232">
        <v>2</v>
      </c>
      <c r="I309" s="254"/>
      <c r="L309" s="229"/>
      <c r="M309" s="233"/>
      <c r="T309" s="234"/>
      <c r="AT309" s="230" t="s">
        <v>137</v>
      </c>
      <c r="AU309" s="230" t="s">
        <v>83</v>
      </c>
      <c r="AV309" s="230" t="s">
        <v>83</v>
      </c>
      <c r="AW309" s="230" t="s">
        <v>100</v>
      </c>
      <c r="AX309" s="230" t="s">
        <v>22</v>
      </c>
      <c r="AY309" s="230" t="s">
        <v>126</v>
      </c>
    </row>
    <row r="310" spans="2:65" s="140" customFormat="1" ht="15.75" customHeight="1">
      <c r="B310" s="141"/>
      <c r="C310" s="208" t="s">
        <v>491</v>
      </c>
      <c r="D310" s="208" t="s">
        <v>128</v>
      </c>
      <c r="E310" s="209" t="s">
        <v>492</v>
      </c>
      <c r="F310" s="210" t="s">
        <v>493</v>
      </c>
      <c r="G310" s="211" t="s">
        <v>404</v>
      </c>
      <c r="H310" s="212">
        <v>2</v>
      </c>
      <c r="I310" s="253"/>
      <c r="J310" s="213">
        <f>ROUND($I$310*$H$310,2)</f>
        <v>0</v>
      </c>
      <c r="K310" s="210" t="s">
        <v>132</v>
      </c>
      <c r="L310" s="141"/>
      <c r="M310" s="214"/>
      <c r="N310" s="215" t="s">
        <v>45</v>
      </c>
      <c r="Q310" s="216">
        <v>21.50597858</v>
      </c>
      <c r="R310" s="216">
        <f>$Q$310*$H$310</f>
        <v>43.01195716</v>
      </c>
      <c r="S310" s="216">
        <v>0</v>
      </c>
      <c r="T310" s="217">
        <f>$S$310*$H$310</f>
        <v>0</v>
      </c>
      <c r="AR310" s="136" t="s">
        <v>133</v>
      </c>
      <c r="AT310" s="136" t="s">
        <v>128</v>
      </c>
      <c r="AU310" s="136" t="s">
        <v>83</v>
      </c>
      <c r="AY310" s="140" t="s">
        <v>126</v>
      </c>
      <c r="BE310" s="218">
        <f>IF($N$310="základní",$J$310,0)</f>
        <v>0</v>
      </c>
      <c r="BF310" s="218">
        <f>IF($N$310="snížená",$J$310,0)</f>
        <v>0</v>
      </c>
      <c r="BG310" s="218">
        <f>IF($N$310="zákl. přenesená",$J$310,0)</f>
        <v>0</v>
      </c>
      <c r="BH310" s="218">
        <f>IF($N$310="sníž. přenesená",$J$310,0)</f>
        <v>0</v>
      </c>
      <c r="BI310" s="218">
        <f>IF($N$310="nulová",$J$310,0)</f>
        <v>0</v>
      </c>
      <c r="BJ310" s="136" t="s">
        <v>22</v>
      </c>
      <c r="BK310" s="218">
        <f>ROUND($I$310*$H$310,2)</f>
        <v>0</v>
      </c>
      <c r="BL310" s="136" t="s">
        <v>133</v>
      </c>
      <c r="BM310" s="136" t="s">
        <v>494</v>
      </c>
    </row>
    <row r="311" spans="2:47" s="140" customFormat="1" ht="16.5" customHeight="1">
      <c r="B311" s="141"/>
      <c r="D311" s="219" t="s">
        <v>135</v>
      </c>
      <c r="F311" s="220" t="s">
        <v>495</v>
      </c>
      <c r="I311" s="254"/>
      <c r="L311" s="141"/>
      <c r="M311" s="221"/>
      <c r="T311" s="222"/>
      <c r="AT311" s="140" t="s">
        <v>135</v>
      </c>
      <c r="AU311" s="140" t="s">
        <v>83</v>
      </c>
    </row>
    <row r="312" spans="2:51" s="140" customFormat="1" ht="15.75" customHeight="1">
      <c r="B312" s="223"/>
      <c r="D312" s="224" t="s">
        <v>137</v>
      </c>
      <c r="E312" s="225"/>
      <c r="F312" s="226" t="s">
        <v>484</v>
      </c>
      <c r="H312" s="225"/>
      <c r="I312" s="254"/>
      <c r="L312" s="223"/>
      <c r="M312" s="227"/>
      <c r="T312" s="228"/>
      <c r="AT312" s="225" t="s">
        <v>137</v>
      </c>
      <c r="AU312" s="225" t="s">
        <v>83</v>
      </c>
      <c r="AV312" s="225" t="s">
        <v>22</v>
      </c>
      <c r="AW312" s="225" t="s">
        <v>100</v>
      </c>
      <c r="AX312" s="225" t="s">
        <v>74</v>
      </c>
      <c r="AY312" s="225" t="s">
        <v>126</v>
      </c>
    </row>
    <row r="313" spans="2:51" s="140" customFormat="1" ht="15.75" customHeight="1">
      <c r="B313" s="229"/>
      <c r="D313" s="224" t="s">
        <v>137</v>
      </c>
      <c r="E313" s="230"/>
      <c r="F313" s="231" t="s">
        <v>83</v>
      </c>
      <c r="H313" s="232">
        <v>2</v>
      </c>
      <c r="I313" s="254"/>
      <c r="L313" s="229"/>
      <c r="M313" s="233"/>
      <c r="T313" s="234"/>
      <c r="AT313" s="230" t="s">
        <v>137</v>
      </c>
      <c r="AU313" s="230" t="s">
        <v>83</v>
      </c>
      <c r="AV313" s="230" t="s">
        <v>83</v>
      </c>
      <c r="AW313" s="230" t="s">
        <v>100</v>
      </c>
      <c r="AX313" s="230" t="s">
        <v>22</v>
      </c>
      <c r="AY313" s="230" t="s">
        <v>126</v>
      </c>
    </row>
    <row r="314" spans="2:65" s="140" customFormat="1" ht="15.75" customHeight="1">
      <c r="B314" s="141"/>
      <c r="C314" s="208" t="s">
        <v>496</v>
      </c>
      <c r="D314" s="208" t="s">
        <v>128</v>
      </c>
      <c r="E314" s="209" t="s">
        <v>497</v>
      </c>
      <c r="F314" s="210" t="s">
        <v>498</v>
      </c>
      <c r="G314" s="211" t="s">
        <v>203</v>
      </c>
      <c r="H314" s="212">
        <v>37</v>
      </c>
      <c r="I314" s="253"/>
      <c r="J314" s="213">
        <f>ROUND($I$314*$H$314,2)</f>
        <v>0</v>
      </c>
      <c r="K314" s="210" t="s">
        <v>132</v>
      </c>
      <c r="L314" s="141"/>
      <c r="M314" s="214"/>
      <c r="N314" s="215" t="s">
        <v>45</v>
      </c>
      <c r="Q314" s="216">
        <v>1.2216528</v>
      </c>
      <c r="R314" s="216">
        <f>$Q$314*$H$314</f>
        <v>45.2011536</v>
      </c>
      <c r="S314" s="216">
        <v>0</v>
      </c>
      <c r="T314" s="217">
        <f>$S$314*$H$314</f>
        <v>0</v>
      </c>
      <c r="AR314" s="136" t="s">
        <v>133</v>
      </c>
      <c r="AT314" s="136" t="s">
        <v>128</v>
      </c>
      <c r="AU314" s="136" t="s">
        <v>83</v>
      </c>
      <c r="AY314" s="140" t="s">
        <v>126</v>
      </c>
      <c r="BE314" s="218">
        <f>IF($N$314="základní",$J$314,0)</f>
        <v>0</v>
      </c>
      <c r="BF314" s="218">
        <f>IF($N$314="snížená",$J$314,0)</f>
        <v>0</v>
      </c>
      <c r="BG314" s="218">
        <f>IF($N$314="zákl. přenesená",$J$314,0)</f>
        <v>0</v>
      </c>
      <c r="BH314" s="218">
        <f>IF($N$314="sníž. přenesená",$J$314,0)</f>
        <v>0</v>
      </c>
      <c r="BI314" s="218">
        <f>IF($N$314="nulová",$J$314,0)</f>
        <v>0</v>
      </c>
      <c r="BJ314" s="136" t="s">
        <v>22</v>
      </c>
      <c r="BK314" s="218">
        <f>ROUND($I$314*$H$314,2)</f>
        <v>0</v>
      </c>
      <c r="BL314" s="136" t="s">
        <v>133</v>
      </c>
      <c r="BM314" s="136" t="s">
        <v>499</v>
      </c>
    </row>
    <row r="315" spans="2:47" s="140" customFormat="1" ht="16.5" customHeight="1">
      <c r="B315" s="141"/>
      <c r="D315" s="219" t="s">
        <v>135</v>
      </c>
      <c r="F315" s="220" t="s">
        <v>500</v>
      </c>
      <c r="I315" s="254"/>
      <c r="L315" s="141"/>
      <c r="M315" s="221"/>
      <c r="T315" s="222"/>
      <c r="AT315" s="140" t="s">
        <v>135</v>
      </c>
      <c r="AU315" s="140" t="s">
        <v>83</v>
      </c>
    </row>
    <row r="316" spans="2:51" s="140" customFormat="1" ht="15.75" customHeight="1">
      <c r="B316" s="223"/>
      <c r="D316" s="224" t="s">
        <v>137</v>
      </c>
      <c r="E316" s="225"/>
      <c r="F316" s="226" t="s">
        <v>501</v>
      </c>
      <c r="H316" s="225"/>
      <c r="I316" s="254"/>
      <c r="L316" s="223"/>
      <c r="M316" s="227"/>
      <c r="T316" s="228"/>
      <c r="AT316" s="225" t="s">
        <v>137</v>
      </c>
      <c r="AU316" s="225" t="s">
        <v>83</v>
      </c>
      <c r="AV316" s="225" t="s">
        <v>22</v>
      </c>
      <c r="AW316" s="225" t="s">
        <v>100</v>
      </c>
      <c r="AX316" s="225" t="s">
        <v>74</v>
      </c>
      <c r="AY316" s="225" t="s">
        <v>126</v>
      </c>
    </row>
    <row r="317" spans="2:51" s="140" customFormat="1" ht="15.75" customHeight="1">
      <c r="B317" s="229"/>
      <c r="D317" s="224" t="s">
        <v>137</v>
      </c>
      <c r="E317" s="230"/>
      <c r="F317" s="231" t="s">
        <v>502</v>
      </c>
      <c r="H317" s="232">
        <v>37</v>
      </c>
      <c r="I317" s="254"/>
      <c r="L317" s="229"/>
      <c r="M317" s="233"/>
      <c r="T317" s="234"/>
      <c r="AT317" s="230" t="s">
        <v>137</v>
      </c>
      <c r="AU317" s="230" t="s">
        <v>83</v>
      </c>
      <c r="AV317" s="230" t="s">
        <v>83</v>
      </c>
      <c r="AW317" s="230" t="s">
        <v>100</v>
      </c>
      <c r="AX317" s="230" t="s">
        <v>22</v>
      </c>
      <c r="AY317" s="230" t="s">
        <v>126</v>
      </c>
    </row>
    <row r="318" spans="2:65" s="140" customFormat="1" ht="15.75" customHeight="1">
      <c r="B318" s="141"/>
      <c r="C318" s="241" t="s">
        <v>503</v>
      </c>
      <c r="D318" s="241" t="s">
        <v>230</v>
      </c>
      <c r="E318" s="242" t="s">
        <v>504</v>
      </c>
      <c r="F318" s="243" t="s">
        <v>505</v>
      </c>
      <c r="G318" s="244" t="s">
        <v>404</v>
      </c>
      <c r="H318" s="245">
        <v>14.8</v>
      </c>
      <c r="I318" s="255"/>
      <c r="J318" s="246">
        <f>ROUND($I$318*$H$318,2)</f>
        <v>0</v>
      </c>
      <c r="K318" s="243" t="s">
        <v>132</v>
      </c>
      <c r="L318" s="247"/>
      <c r="M318" s="248"/>
      <c r="N318" s="249" t="s">
        <v>45</v>
      </c>
      <c r="Q318" s="216">
        <v>1.747</v>
      </c>
      <c r="R318" s="216">
        <f>$Q$318*$H$318</f>
        <v>25.855600000000003</v>
      </c>
      <c r="S318" s="216">
        <v>0</v>
      </c>
      <c r="T318" s="217">
        <f>$S$318*$H$318</f>
        <v>0</v>
      </c>
      <c r="AR318" s="136" t="s">
        <v>177</v>
      </c>
      <c r="AT318" s="136" t="s">
        <v>230</v>
      </c>
      <c r="AU318" s="136" t="s">
        <v>83</v>
      </c>
      <c r="AY318" s="140" t="s">
        <v>126</v>
      </c>
      <c r="BE318" s="218">
        <f>IF($N$318="základní",$J$318,0)</f>
        <v>0</v>
      </c>
      <c r="BF318" s="218">
        <f>IF($N$318="snížená",$J$318,0)</f>
        <v>0</v>
      </c>
      <c r="BG318" s="218">
        <f>IF($N$318="zákl. přenesená",$J$318,0)</f>
        <v>0</v>
      </c>
      <c r="BH318" s="218">
        <f>IF($N$318="sníž. přenesená",$J$318,0)</f>
        <v>0</v>
      </c>
      <c r="BI318" s="218">
        <f>IF($N$318="nulová",$J$318,0)</f>
        <v>0</v>
      </c>
      <c r="BJ318" s="136" t="s">
        <v>22</v>
      </c>
      <c r="BK318" s="218">
        <f>ROUND($I$318*$H$318,2)</f>
        <v>0</v>
      </c>
      <c r="BL318" s="136" t="s">
        <v>133</v>
      </c>
      <c r="BM318" s="136" t="s">
        <v>506</v>
      </c>
    </row>
    <row r="319" spans="2:47" s="140" customFormat="1" ht="27" customHeight="1">
      <c r="B319" s="141"/>
      <c r="D319" s="219" t="s">
        <v>135</v>
      </c>
      <c r="F319" s="220" t="s">
        <v>507</v>
      </c>
      <c r="I319" s="254"/>
      <c r="L319" s="141"/>
      <c r="M319" s="221"/>
      <c r="T319" s="222"/>
      <c r="AT319" s="140" t="s">
        <v>135</v>
      </c>
      <c r="AU319" s="140" t="s">
        <v>83</v>
      </c>
    </row>
    <row r="320" spans="2:51" s="140" customFormat="1" ht="15.75" customHeight="1">
      <c r="B320" s="229"/>
      <c r="D320" s="224" t="s">
        <v>137</v>
      </c>
      <c r="E320" s="230"/>
      <c r="F320" s="231" t="s">
        <v>508</v>
      </c>
      <c r="H320" s="232">
        <v>14.8</v>
      </c>
      <c r="I320" s="254"/>
      <c r="L320" s="229"/>
      <c r="M320" s="233"/>
      <c r="T320" s="234"/>
      <c r="AT320" s="230" t="s">
        <v>137</v>
      </c>
      <c r="AU320" s="230" t="s">
        <v>83</v>
      </c>
      <c r="AV320" s="230" t="s">
        <v>83</v>
      </c>
      <c r="AW320" s="230" t="s">
        <v>100</v>
      </c>
      <c r="AX320" s="230" t="s">
        <v>22</v>
      </c>
      <c r="AY320" s="230" t="s">
        <v>126</v>
      </c>
    </row>
    <row r="321" spans="2:65" s="140" customFormat="1" ht="15.75" customHeight="1">
      <c r="B321" s="141"/>
      <c r="C321" s="208" t="s">
        <v>509</v>
      </c>
      <c r="D321" s="208" t="s">
        <v>128</v>
      </c>
      <c r="E321" s="209" t="s">
        <v>510</v>
      </c>
      <c r="F321" s="210" t="s">
        <v>511</v>
      </c>
      <c r="G321" s="211" t="s">
        <v>203</v>
      </c>
      <c r="H321" s="212">
        <v>12.3</v>
      </c>
      <c r="I321" s="253"/>
      <c r="J321" s="213">
        <f>ROUND($I$321*$H$321,2)</f>
        <v>0</v>
      </c>
      <c r="K321" s="210" t="s">
        <v>132</v>
      </c>
      <c r="L321" s="141"/>
      <c r="M321" s="214"/>
      <c r="N321" s="215" t="s">
        <v>45</v>
      </c>
      <c r="Q321" s="216">
        <v>1.3680203</v>
      </c>
      <c r="R321" s="216">
        <f>$Q$321*$H$321</f>
        <v>16.82664969</v>
      </c>
      <c r="S321" s="216">
        <v>0</v>
      </c>
      <c r="T321" s="217">
        <f>$S$321*$H$321</f>
        <v>0</v>
      </c>
      <c r="AR321" s="136" t="s">
        <v>133</v>
      </c>
      <c r="AT321" s="136" t="s">
        <v>128</v>
      </c>
      <c r="AU321" s="136" t="s">
        <v>83</v>
      </c>
      <c r="AY321" s="140" t="s">
        <v>126</v>
      </c>
      <c r="BE321" s="218">
        <f>IF($N$321="základní",$J$321,0)</f>
        <v>0</v>
      </c>
      <c r="BF321" s="218">
        <f>IF($N$321="snížená",$J$321,0)</f>
        <v>0</v>
      </c>
      <c r="BG321" s="218">
        <f>IF($N$321="zákl. přenesená",$J$321,0)</f>
        <v>0</v>
      </c>
      <c r="BH321" s="218">
        <f>IF($N$321="sníž. přenesená",$J$321,0)</f>
        <v>0</v>
      </c>
      <c r="BI321" s="218">
        <f>IF($N$321="nulová",$J$321,0)</f>
        <v>0</v>
      </c>
      <c r="BJ321" s="136" t="s">
        <v>22</v>
      </c>
      <c r="BK321" s="218">
        <f>ROUND($I$321*$H$321,2)</f>
        <v>0</v>
      </c>
      <c r="BL321" s="136" t="s">
        <v>133</v>
      </c>
      <c r="BM321" s="136" t="s">
        <v>512</v>
      </c>
    </row>
    <row r="322" spans="2:47" s="140" customFormat="1" ht="16.5" customHeight="1">
      <c r="B322" s="141"/>
      <c r="D322" s="219" t="s">
        <v>135</v>
      </c>
      <c r="F322" s="220" t="s">
        <v>513</v>
      </c>
      <c r="I322" s="254"/>
      <c r="L322" s="141"/>
      <c r="M322" s="221"/>
      <c r="T322" s="222"/>
      <c r="AT322" s="140" t="s">
        <v>135</v>
      </c>
      <c r="AU322" s="140" t="s">
        <v>83</v>
      </c>
    </row>
    <row r="323" spans="2:51" s="140" customFormat="1" ht="15.75" customHeight="1">
      <c r="B323" s="223"/>
      <c r="D323" s="224" t="s">
        <v>137</v>
      </c>
      <c r="E323" s="225"/>
      <c r="F323" s="226" t="s">
        <v>501</v>
      </c>
      <c r="H323" s="225"/>
      <c r="I323" s="254"/>
      <c r="L323" s="223"/>
      <c r="M323" s="227"/>
      <c r="T323" s="228"/>
      <c r="AT323" s="225" t="s">
        <v>137</v>
      </c>
      <c r="AU323" s="225" t="s">
        <v>83</v>
      </c>
      <c r="AV323" s="225" t="s">
        <v>22</v>
      </c>
      <c r="AW323" s="225" t="s">
        <v>100</v>
      </c>
      <c r="AX323" s="225" t="s">
        <v>74</v>
      </c>
      <c r="AY323" s="225" t="s">
        <v>126</v>
      </c>
    </row>
    <row r="324" spans="2:51" s="140" customFormat="1" ht="15.75" customHeight="1">
      <c r="B324" s="229"/>
      <c r="D324" s="224" t="s">
        <v>137</v>
      </c>
      <c r="E324" s="230"/>
      <c r="F324" s="231" t="s">
        <v>514</v>
      </c>
      <c r="H324" s="232">
        <v>12.3</v>
      </c>
      <c r="I324" s="254"/>
      <c r="L324" s="229"/>
      <c r="M324" s="233"/>
      <c r="T324" s="234"/>
      <c r="AT324" s="230" t="s">
        <v>137</v>
      </c>
      <c r="AU324" s="230" t="s">
        <v>83</v>
      </c>
      <c r="AV324" s="230" t="s">
        <v>83</v>
      </c>
      <c r="AW324" s="230" t="s">
        <v>100</v>
      </c>
      <c r="AX324" s="230" t="s">
        <v>22</v>
      </c>
      <c r="AY324" s="230" t="s">
        <v>126</v>
      </c>
    </row>
    <row r="325" spans="2:65" s="140" customFormat="1" ht="15.75" customHeight="1">
      <c r="B325" s="141"/>
      <c r="C325" s="241" t="s">
        <v>515</v>
      </c>
      <c r="D325" s="241" t="s">
        <v>230</v>
      </c>
      <c r="E325" s="242" t="s">
        <v>516</v>
      </c>
      <c r="F325" s="243" t="s">
        <v>517</v>
      </c>
      <c r="G325" s="244" t="s">
        <v>404</v>
      </c>
      <c r="H325" s="245">
        <v>4.92</v>
      </c>
      <c r="I325" s="255"/>
      <c r="J325" s="246">
        <f>ROUND($I$325*$H$325,2)</f>
        <v>0</v>
      </c>
      <c r="K325" s="243" t="s">
        <v>132</v>
      </c>
      <c r="L325" s="247"/>
      <c r="M325" s="248"/>
      <c r="N325" s="249" t="s">
        <v>45</v>
      </c>
      <c r="Q325" s="216">
        <v>2.45</v>
      </c>
      <c r="R325" s="216">
        <f>$Q$325*$H$325</f>
        <v>12.054</v>
      </c>
      <c r="S325" s="216">
        <v>0</v>
      </c>
      <c r="T325" s="217">
        <f>$S$325*$H$325</f>
        <v>0</v>
      </c>
      <c r="AR325" s="136" t="s">
        <v>177</v>
      </c>
      <c r="AT325" s="136" t="s">
        <v>230</v>
      </c>
      <c r="AU325" s="136" t="s">
        <v>83</v>
      </c>
      <c r="AY325" s="140" t="s">
        <v>126</v>
      </c>
      <c r="BE325" s="218">
        <f>IF($N$325="základní",$J$325,0)</f>
        <v>0</v>
      </c>
      <c r="BF325" s="218">
        <f>IF($N$325="snížená",$J$325,0)</f>
        <v>0</v>
      </c>
      <c r="BG325" s="218">
        <f>IF($N$325="zákl. přenesená",$J$325,0)</f>
        <v>0</v>
      </c>
      <c r="BH325" s="218">
        <f>IF($N$325="sníž. přenesená",$J$325,0)</f>
        <v>0</v>
      </c>
      <c r="BI325" s="218">
        <f>IF($N$325="nulová",$J$325,0)</f>
        <v>0</v>
      </c>
      <c r="BJ325" s="136" t="s">
        <v>22</v>
      </c>
      <c r="BK325" s="218">
        <f>ROUND($I$325*$H$325,2)</f>
        <v>0</v>
      </c>
      <c r="BL325" s="136" t="s">
        <v>133</v>
      </c>
      <c r="BM325" s="136" t="s">
        <v>518</v>
      </c>
    </row>
    <row r="326" spans="2:47" s="140" customFormat="1" ht="27" customHeight="1">
      <c r="B326" s="141"/>
      <c r="D326" s="219" t="s">
        <v>135</v>
      </c>
      <c r="F326" s="220" t="s">
        <v>519</v>
      </c>
      <c r="I326" s="254"/>
      <c r="L326" s="141"/>
      <c r="M326" s="221"/>
      <c r="T326" s="222"/>
      <c r="AT326" s="140" t="s">
        <v>135</v>
      </c>
      <c r="AU326" s="140" t="s">
        <v>83</v>
      </c>
    </row>
    <row r="327" spans="2:51" s="140" customFormat="1" ht="15.75" customHeight="1">
      <c r="B327" s="229"/>
      <c r="D327" s="224" t="s">
        <v>137</v>
      </c>
      <c r="E327" s="230"/>
      <c r="F327" s="231" t="s">
        <v>520</v>
      </c>
      <c r="H327" s="232">
        <v>4.92</v>
      </c>
      <c r="I327" s="254"/>
      <c r="L327" s="229"/>
      <c r="M327" s="233"/>
      <c r="T327" s="234"/>
      <c r="AT327" s="230" t="s">
        <v>137</v>
      </c>
      <c r="AU327" s="230" t="s">
        <v>83</v>
      </c>
      <c r="AV327" s="230" t="s">
        <v>83</v>
      </c>
      <c r="AW327" s="230" t="s">
        <v>100</v>
      </c>
      <c r="AX327" s="230" t="s">
        <v>22</v>
      </c>
      <c r="AY327" s="230" t="s">
        <v>126</v>
      </c>
    </row>
    <row r="328" spans="2:65" s="140" customFormat="1" ht="15.75" customHeight="1">
      <c r="B328" s="141"/>
      <c r="C328" s="208" t="s">
        <v>521</v>
      </c>
      <c r="D328" s="208" t="s">
        <v>128</v>
      </c>
      <c r="E328" s="209" t="s">
        <v>522</v>
      </c>
      <c r="F328" s="210" t="s">
        <v>523</v>
      </c>
      <c r="G328" s="211" t="s">
        <v>203</v>
      </c>
      <c r="H328" s="212">
        <v>50</v>
      </c>
      <c r="I328" s="253"/>
      <c r="J328" s="213">
        <f>ROUND($I$328*$H$328,2)</f>
        <v>0</v>
      </c>
      <c r="K328" s="210" t="s">
        <v>132</v>
      </c>
      <c r="L328" s="141"/>
      <c r="M328" s="214"/>
      <c r="N328" s="215" t="s">
        <v>45</v>
      </c>
      <c r="Q328" s="216">
        <v>2.2038384</v>
      </c>
      <c r="R328" s="216">
        <f>$Q$328*$H$328</f>
        <v>110.19192</v>
      </c>
      <c r="S328" s="216">
        <v>0</v>
      </c>
      <c r="T328" s="217">
        <f>$S$328*$H$328</f>
        <v>0</v>
      </c>
      <c r="AR328" s="136" t="s">
        <v>133</v>
      </c>
      <c r="AT328" s="136" t="s">
        <v>128</v>
      </c>
      <c r="AU328" s="136" t="s">
        <v>83</v>
      </c>
      <c r="AY328" s="140" t="s">
        <v>126</v>
      </c>
      <c r="BE328" s="218">
        <f>IF($N$328="základní",$J$328,0)</f>
        <v>0</v>
      </c>
      <c r="BF328" s="218">
        <f>IF($N$328="snížená",$J$328,0)</f>
        <v>0</v>
      </c>
      <c r="BG328" s="218">
        <f>IF($N$328="zákl. přenesená",$J$328,0)</f>
        <v>0</v>
      </c>
      <c r="BH328" s="218">
        <f>IF($N$328="sníž. přenesená",$J$328,0)</f>
        <v>0</v>
      </c>
      <c r="BI328" s="218">
        <f>IF($N$328="nulová",$J$328,0)</f>
        <v>0</v>
      </c>
      <c r="BJ328" s="136" t="s">
        <v>22</v>
      </c>
      <c r="BK328" s="218">
        <f>ROUND($I$328*$H$328,2)</f>
        <v>0</v>
      </c>
      <c r="BL328" s="136" t="s">
        <v>133</v>
      </c>
      <c r="BM328" s="136" t="s">
        <v>524</v>
      </c>
    </row>
    <row r="329" spans="2:47" s="140" customFormat="1" ht="16.5" customHeight="1">
      <c r="B329" s="141"/>
      <c r="D329" s="219" t="s">
        <v>135</v>
      </c>
      <c r="F329" s="220" t="s">
        <v>525</v>
      </c>
      <c r="I329" s="254"/>
      <c r="L329" s="141"/>
      <c r="M329" s="221"/>
      <c r="T329" s="222"/>
      <c r="AT329" s="140" t="s">
        <v>135</v>
      </c>
      <c r="AU329" s="140" t="s">
        <v>83</v>
      </c>
    </row>
    <row r="330" spans="2:51" s="140" customFormat="1" ht="15.75" customHeight="1">
      <c r="B330" s="223"/>
      <c r="D330" s="224" t="s">
        <v>137</v>
      </c>
      <c r="E330" s="225"/>
      <c r="F330" s="226" t="s">
        <v>484</v>
      </c>
      <c r="H330" s="225"/>
      <c r="I330" s="254"/>
      <c r="L330" s="223"/>
      <c r="M330" s="227"/>
      <c r="T330" s="228"/>
      <c r="AT330" s="225" t="s">
        <v>137</v>
      </c>
      <c r="AU330" s="225" t="s">
        <v>83</v>
      </c>
      <c r="AV330" s="225" t="s">
        <v>22</v>
      </c>
      <c r="AW330" s="225" t="s">
        <v>100</v>
      </c>
      <c r="AX330" s="225" t="s">
        <v>74</v>
      </c>
      <c r="AY330" s="225" t="s">
        <v>126</v>
      </c>
    </row>
    <row r="331" spans="2:51" s="140" customFormat="1" ht="15.75" customHeight="1">
      <c r="B331" s="229"/>
      <c r="D331" s="224" t="s">
        <v>137</v>
      </c>
      <c r="E331" s="230"/>
      <c r="F331" s="231" t="s">
        <v>526</v>
      </c>
      <c r="H331" s="232">
        <v>50</v>
      </c>
      <c r="I331" s="254"/>
      <c r="L331" s="229"/>
      <c r="M331" s="233"/>
      <c r="T331" s="234"/>
      <c r="AT331" s="230" t="s">
        <v>137</v>
      </c>
      <c r="AU331" s="230" t="s">
        <v>83</v>
      </c>
      <c r="AV331" s="230" t="s">
        <v>83</v>
      </c>
      <c r="AW331" s="230" t="s">
        <v>100</v>
      </c>
      <c r="AX331" s="230" t="s">
        <v>22</v>
      </c>
      <c r="AY331" s="230" t="s">
        <v>126</v>
      </c>
    </row>
    <row r="332" spans="2:65" s="140" customFormat="1" ht="15.75" customHeight="1">
      <c r="B332" s="141"/>
      <c r="C332" s="241" t="s">
        <v>527</v>
      </c>
      <c r="D332" s="241" t="s">
        <v>230</v>
      </c>
      <c r="E332" s="242" t="s">
        <v>528</v>
      </c>
      <c r="F332" s="243" t="s">
        <v>529</v>
      </c>
      <c r="G332" s="244" t="s">
        <v>404</v>
      </c>
      <c r="H332" s="245">
        <v>20</v>
      </c>
      <c r="I332" s="255"/>
      <c r="J332" s="246">
        <f>ROUND($I$332*$H$332,2)</f>
        <v>0</v>
      </c>
      <c r="K332" s="243" t="s">
        <v>132</v>
      </c>
      <c r="L332" s="247"/>
      <c r="M332" s="248"/>
      <c r="N332" s="249" t="s">
        <v>45</v>
      </c>
      <c r="Q332" s="216">
        <v>3.46</v>
      </c>
      <c r="R332" s="216">
        <f>$Q$332*$H$332</f>
        <v>69.2</v>
      </c>
      <c r="S332" s="216">
        <v>0</v>
      </c>
      <c r="T332" s="217">
        <f>$S$332*$H$332</f>
        <v>0</v>
      </c>
      <c r="AR332" s="136" t="s">
        <v>177</v>
      </c>
      <c r="AT332" s="136" t="s">
        <v>230</v>
      </c>
      <c r="AU332" s="136" t="s">
        <v>83</v>
      </c>
      <c r="AY332" s="140" t="s">
        <v>126</v>
      </c>
      <c r="BE332" s="218">
        <f>IF($N$332="základní",$J$332,0)</f>
        <v>0</v>
      </c>
      <c r="BF332" s="218">
        <f>IF($N$332="snížená",$J$332,0)</f>
        <v>0</v>
      </c>
      <c r="BG332" s="218">
        <f>IF($N$332="zákl. přenesená",$J$332,0)</f>
        <v>0</v>
      </c>
      <c r="BH332" s="218">
        <f>IF($N$332="sníž. přenesená",$J$332,0)</f>
        <v>0</v>
      </c>
      <c r="BI332" s="218">
        <f>IF($N$332="nulová",$J$332,0)</f>
        <v>0</v>
      </c>
      <c r="BJ332" s="136" t="s">
        <v>22</v>
      </c>
      <c r="BK332" s="218">
        <f>ROUND($I$332*$H$332,2)</f>
        <v>0</v>
      </c>
      <c r="BL332" s="136" t="s">
        <v>133</v>
      </c>
      <c r="BM332" s="136" t="s">
        <v>530</v>
      </c>
    </row>
    <row r="333" spans="2:47" s="140" customFormat="1" ht="27" customHeight="1">
      <c r="B333" s="141"/>
      <c r="D333" s="219" t="s">
        <v>135</v>
      </c>
      <c r="F333" s="220" t="s">
        <v>531</v>
      </c>
      <c r="I333" s="254"/>
      <c r="L333" s="141"/>
      <c r="M333" s="221"/>
      <c r="T333" s="222"/>
      <c r="AT333" s="140" t="s">
        <v>135</v>
      </c>
      <c r="AU333" s="140" t="s">
        <v>83</v>
      </c>
    </row>
    <row r="334" spans="2:51" s="140" customFormat="1" ht="15.75" customHeight="1">
      <c r="B334" s="229"/>
      <c r="D334" s="224" t="s">
        <v>137</v>
      </c>
      <c r="E334" s="230"/>
      <c r="F334" s="231" t="s">
        <v>532</v>
      </c>
      <c r="H334" s="232">
        <v>20</v>
      </c>
      <c r="I334" s="254"/>
      <c r="L334" s="229"/>
      <c r="M334" s="233"/>
      <c r="T334" s="234"/>
      <c r="AT334" s="230" t="s">
        <v>137</v>
      </c>
      <c r="AU334" s="230" t="s">
        <v>83</v>
      </c>
      <c r="AV334" s="230" t="s">
        <v>83</v>
      </c>
      <c r="AW334" s="230" t="s">
        <v>100</v>
      </c>
      <c r="AX334" s="230" t="s">
        <v>22</v>
      </c>
      <c r="AY334" s="230" t="s">
        <v>126</v>
      </c>
    </row>
    <row r="335" spans="2:65" s="140" customFormat="1" ht="15.75" customHeight="1">
      <c r="B335" s="141"/>
      <c r="C335" s="208" t="s">
        <v>533</v>
      </c>
      <c r="D335" s="208" t="s">
        <v>128</v>
      </c>
      <c r="E335" s="209" t="s">
        <v>534</v>
      </c>
      <c r="F335" s="210" t="s">
        <v>535</v>
      </c>
      <c r="G335" s="211" t="s">
        <v>131</v>
      </c>
      <c r="H335" s="212">
        <v>5523</v>
      </c>
      <c r="I335" s="253"/>
      <c r="J335" s="213">
        <f>ROUND($I$335*$H$335,2)</f>
        <v>0</v>
      </c>
      <c r="K335" s="210" t="s">
        <v>132</v>
      </c>
      <c r="L335" s="141"/>
      <c r="M335" s="214"/>
      <c r="N335" s="215" t="s">
        <v>45</v>
      </c>
      <c r="Q335" s="216">
        <v>0.0003575</v>
      </c>
      <c r="R335" s="216">
        <f>$Q$335*$H$335</f>
        <v>1.9744725</v>
      </c>
      <c r="S335" s="216">
        <v>0</v>
      </c>
      <c r="T335" s="217">
        <f>$S$335*$H$335</f>
        <v>0</v>
      </c>
      <c r="AR335" s="136" t="s">
        <v>133</v>
      </c>
      <c r="AT335" s="136" t="s">
        <v>128</v>
      </c>
      <c r="AU335" s="136" t="s">
        <v>83</v>
      </c>
      <c r="AY335" s="140" t="s">
        <v>126</v>
      </c>
      <c r="BE335" s="218">
        <f>IF($N$335="základní",$J$335,0)</f>
        <v>0</v>
      </c>
      <c r="BF335" s="218">
        <f>IF($N$335="snížená",$J$335,0)</f>
        <v>0</v>
      </c>
      <c r="BG335" s="218">
        <f>IF($N$335="zákl. přenesená",$J$335,0)</f>
        <v>0</v>
      </c>
      <c r="BH335" s="218">
        <f>IF($N$335="sníž. přenesená",$J$335,0)</f>
        <v>0</v>
      </c>
      <c r="BI335" s="218">
        <f>IF($N$335="nulová",$J$335,0)</f>
        <v>0</v>
      </c>
      <c r="BJ335" s="136" t="s">
        <v>22</v>
      </c>
      <c r="BK335" s="218">
        <f>ROUND($I$335*$H$335,2)</f>
        <v>0</v>
      </c>
      <c r="BL335" s="136" t="s">
        <v>133</v>
      </c>
      <c r="BM335" s="136" t="s">
        <v>536</v>
      </c>
    </row>
    <row r="336" spans="2:47" s="140" customFormat="1" ht="16.5" customHeight="1">
      <c r="B336" s="141"/>
      <c r="D336" s="219" t="s">
        <v>135</v>
      </c>
      <c r="F336" s="220" t="s">
        <v>537</v>
      </c>
      <c r="I336" s="254"/>
      <c r="L336" s="141"/>
      <c r="M336" s="221"/>
      <c r="T336" s="222"/>
      <c r="AT336" s="140" t="s">
        <v>135</v>
      </c>
      <c r="AU336" s="140" t="s">
        <v>83</v>
      </c>
    </row>
    <row r="337" spans="2:51" s="140" customFormat="1" ht="15.75" customHeight="1">
      <c r="B337" s="223"/>
      <c r="D337" s="224" t="s">
        <v>137</v>
      </c>
      <c r="E337" s="225"/>
      <c r="F337" s="226" t="s">
        <v>156</v>
      </c>
      <c r="H337" s="225"/>
      <c r="I337" s="254"/>
      <c r="L337" s="223"/>
      <c r="M337" s="227"/>
      <c r="T337" s="228"/>
      <c r="AT337" s="225" t="s">
        <v>137</v>
      </c>
      <c r="AU337" s="225" t="s">
        <v>83</v>
      </c>
      <c r="AV337" s="225" t="s">
        <v>22</v>
      </c>
      <c r="AW337" s="225" t="s">
        <v>100</v>
      </c>
      <c r="AX337" s="225" t="s">
        <v>74</v>
      </c>
      <c r="AY337" s="225" t="s">
        <v>126</v>
      </c>
    </row>
    <row r="338" spans="2:51" s="140" customFormat="1" ht="15.75" customHeight="1">
      <c r="B338" s="229"/>
      <c r="D338" s="224" t="s">
        <v>137</v>
      </c>
      <c r="E338" s="230"/>
      <c r="F338" s="231" t="s">
        <v>538</v>
      </c>
      <c r="H338" s="232">
        <v>5523</v>
      </c>
      <c r="I338" s="254"/>
      <c r="L338" s="229"/>
      <c r="M338" s="233"/>
      <c r="T338" s="234"/>
      <c r="AT338" s="230" t="s">
        <v>137</v>
      </c>
      <c r="AU338" s="230" t="s">
        <v>83</v>
      </c>
      <c r="AV338" s="230" t="s">
        <v>83</v>
      </c>
      <c r="AW338" s="230" t="s">
        <v>100</v>
      </c>
      <c r="AX338" s="230" t="s">
        <v>22</v>
      </c>
      <c r="AY338" s="230" t="s">
        <v>126</v>
      </c>
    </row>
    <row r="339" spans="2:65" s="140" customFormat="1" ht="15.75" customHeight="1">
      <c r="B339" s="141"/>
      <c r="C339" s="208" t="s">
        <v>539</v>
      </c>
      <c r="D339" s="208" t="s">
        <v>128</v>
      </c>
      <c r="E339" s="209" t="s">
        <v>540</v>
      </c>
      <c r="F339" s="210" t="s">
        <v>541</v>
      </c>
      <c r="G339" s="211" t="s">
        <v>203</v>
      </c>
      <c r="H339" s="212">
        <v>15</v>
      </c>
      <c r="I339" s="253"/>
      <c r="J339" s="213">
        <f>ROUND($I$339*$H$339,2)</f>
        <v>0</v>
      </c>
      <c r="K339" s="210" t="s">
        <v>132</v>
      </c>
      <c r="L339" s="141"/>
      <c r="M339" s="214"/>
      <c r="N339" s="215" t="s">
        <v>45</v>
      </c>
      <c r="Q339" s="216">
        <v>1.995E-06</v>
      </c>
      <c r="R339" s="216">
        <f>$Q$339*$H$339</f>
        <v>2.9925E-05</v>
      </c>
      <c r="S339" s="216">
        <v>0</v>
      </c>
      <c r="T339" s="217">
        <f>$S$339*$H$339</f>
        <v>0</v>
      </c>
      <c r="AR339" s="136" t="s">
        <v>133</v>
      </c>
      <c r="AT339" s="136" t="s">
        <v>128</v>
      </c>
      <c r="AU339" s="136" t="s">
        <v>83</v>
      </c>
      <c r="AY339" s="140" t="s">
        <v>126</v>
      </c>
      <c r="BE339" s="218">
        <f>IF($N$339="základní",$J$339,0)</f>
        <v>0</v>
      </c>
      <c r="BF339" s="218">
        <f>IF($N$339="snížená",$J$339,0)</f>
        <v>0</v>
      </c>
      <c r="BG339" s="218">
        <f>IF($N$339="zákl. přenesená",$J$339,0)</f>
        <v>0</v>
      </c>
      <c r="BH339" s="218">
        <f>IF($N$339="sníž. přenesená",$J$339,0)</f>
        <v>0</v>
      </c>
      <c r="BI339" s="218">
        <f>IF($N$339="nulová",$J$339,0)</f>
        <v>0</v>
      </c>
      <c r="BJ339" s="136" t="s">
        <v>22</v>
      </c>
      <c r="BK339" s="218">
        <f>ROUND($I$339*$H$339,2)</f>
        <v>0</v>
      </c>
      <c r="BL339" s="136" t="s">
        <v>133</v>
      </c>
      <c r="BM339" s="136" t="s">
        <v>542</v>
      </c>
    </row>
    <row r="340" spans="2:47" s="140" customFormat="1" ht="16.5" customHeight="1">
      <c r="B340" s="141"/>
      <c r="D340" s="219" t="s">
        <v>135</v>
      </c>
      <c r="F340" s="220" t="s">
        <v>543</v>
      </c>
      <c r="I340" s="254"/>
      <c r="L340" s="141"/>
      <c r="M340" s="221"/>
      <c r="T340" s="222"/>
      <c r="AT340" s="140" t="s">
        <v>135</v>
      </c>
      <c r="AU340" s="140" t="s">
        <v>83</v>
      </c>
    </row>
    <row r="341" spans="2:51" s="140" customFormat="1" ht="15.75" customHeight="1">
      <c r="B341" s="223"/>
      <c r="D341" s="224" t="s">
        <v>137</v>
      </c>
      <c r="E341" s="225"/>
      <c r="F341" s="226" t="s">
        <v>156</v>
      </c>
      <c r="H341" s="225"/>
      <c r="I341" s="254"/>
      <c r="L341" s="223"/>
      <c r="M341" s="227"/>
      <c r="T341" s="228"/>
      <c r="AT341" s="225" t="s">
        <v>137</v>
      </c>
      <c r="AU341" s="225" t="s">
        <v>83</v>
      </c>
      <c r="AV341" s="225" t="s">
        <v>22</v>
      </c>
      <c r="AW341" s="225" t="s">
        <v>100</v>
      </c>
      <c r="AX341" s="225" t="s">
        <v>74</v>
      </c>
      <c r="AY341" s="225" t="s">
        <v>126</v>
      </c>
    </row>
    <row r="342" spans="2:51" s="140" customFormat="1" ht="15.75" customHeight="1">
      <c r="B342" s="229"/>
      <c r="D342" s="224" t="s">
        <v>137</v>
      </c>
      <c r="E342" s="230"/>
      <c r="F342" s="231" t="s">
        <v>544</v>
      </c>
      <c r="H342" s="232">
        <v>15</v>
      </c>
      <c r="I342" s="254"/>
      <c r="L342" s="229"/>
      <c r="M342" s="233"/>
      <c r="T342" s="234"/>
      <c r="AT342" s="230" t="s">
        <v>137</v>
      </c>
      <c r="AU342" s="230" t="s">
        <v>83</v>
      </c>
      <c r="AV342" s="230" t="s">
        <v>83</v>
      </c>
      <c r="AW342" s="230" t="s">
        <v>100</v>
      </c>
      <c r="AX342" s="230" t="s">
        <v>22</v>
      </c>
      <c r="AY342" s="230" t="s">
        <v>126</v>
      </c>
    </row>
    <row r="343" spans="2:65" s="140" customFormat="1" ht="15.75" customHeight="1">
      <c r="B343" s="141"/>
      <c r="C343" s="208" t="s">
        <v>545</v>
      </c>
      <c r="D343" s="208" t="s">
        <v>128</v>
      </c>
      <c r="E343" s="209" t="s">
        <v>546</v>
      </c>
      <c r="F343" s="210" t="s">
        <v>547</v>
      </c>
      <c r="G343" s="211" t="s">
        <v>131</v>
      </c>
      <c r="H343" s="212">
        <v>1578</v>
      </c>
      <c r="I343" s="253"/>
      <c r="J343" s="213">
        <f>ROUND($I$343*$H$343,2)</f>
        <v>0</v>
      </c>
      <c r="K343" s="210" t="s">
        <v>132</v>
      </c>
      <c r="L343" s="141"/>
      <c r="M343" s="214"/>
      <c r="N343" s="215" t="s">
        <v>45</v>
      </c>
      <c r="Q343" s="216">
        <v>0.24601</v>
      </c>
      <c r="R343" s="216">
        <f>$Q$343*$H$343</f>
        <v>388.20378</v>
      </c>
      <c r="S343" s="216">
        <v>0</v>
      </c>
      <c r="T343" s="217">
        <f>$S$343*$H$343</f>
        <v>0</v>
      </c>
      <c r="AR343" s="136" t="s">
        <v>133</v>
      </c>
      <c r="AT343" s="136" t="s">
        <v>128</v>
      </c>
      <c r="AU343" s="136" t="s">
        <v>83</v>
      </c>
      <c r="AY343" s="140" t="s">
        <v>126</v>
      </c>
      <c r="BE343" s="218">
        <f>IF($N$343="základní",$J$343,0)</f>
        <v>0</v>
      </c>
      <c r="BF343" s="218">
        <f>IF($N$343="snížená",$J$343,0)</f>
        <v>0</v>
      </c>
      <c r="BG343" s="218">
        <f>IF($N$343="zákl. přenesená",$J$343,0)</f>
        <v>0</v>
      </c>
      <c r="BH343" s="218">
        <f>IF($N$343="sníž. přenesená",$J$343,0)</f>
        <v>0</v>
      </c>
      <c r="BI343" s="218">
        <f>IF($N$343="nulová",$J$343,0)</f>
        <v>0</v>
      </c>
      <c r="BJ343" s="136" t="s">
        <v>22</v>
      </c>
      <c r="BK343" s="218">
        <f>ROUND($I$343*$H$343,2)</f>
        <v>0</v>
      </c>
      <c r="BL343" s="136" t="s">
        <v>133</v>
      </c>
      <c r="BM343" s="136" t="s">
        <v>548</v>
      </c>
    </row>
    <row r="344" spans="2:47" s="140" customFormat="1" ht="27" customHeight="1">
      <c r="B344" s="141"/>
      <c r="D344" s="219" t="s">
        <v>135</v>
      </c>
      <c r="F344" s="220" t="s">
        <v>549</v>
      </c>
      <c r="I344" s="254"/>
      <c r="L344" s="141"/>
      <c r="M344" s="221"/>
      <c r="T344" s="222"/>
      <c r="AT344" s="140" t="s">
        <v>135</v>
      </c>
      <c r="AU344" s="140" t="s">
        <v>83</v>
      </c>
    </row>
    <row r="345" spans="2:51" s="140" customFormat="1" ht="15.75" customHeight="1">
      <c r="B345" s="223"/>
      <c r="D345" s="224" t="s">
        <v>137</v>
      </c>
      <c r="E345" s="225"/>
      <c r="F345" s="226" t="s">
        <v>156</v>
      </c>
      <c r="H345" s="225"/>
      <c r="I345" s="254"/>
      <c r="L345" s="223"/>
      <c r="M345" s="227"/>
      <c r="T345" s="228"/>
      <c r="AT345" s="225" t="s">
        <v>137</v>
      </c>
      <c r="AU345" s="225" t="s">
        <v>83</v>
      </c>
      <c r="AV345" s="225" t="s">
        <v>22</v>
      </c>
      <c r="AW345" s="225" t="s">
        <v>100</v>
      </c>
      <c r="AX345" s="225" t="s">
        <v>74</v>
      </c>
      <c r="AY345" s="225" t="s">
        <v>126</v>
      </c>
    </row>
    <row r="346" spans="2:51" s="140" customFormat="1" ht="15.75" customHeight="1">
      <c r="B346" s="229"/>
      <c r="D346" s="224" t="s">
        <v>137</v>
      </c>
      <c r="E346" s="230"/>
      <c r="F346" s="231" t="s">
        <v>550</v>
      </c>
      <c r="H346" s="232">
        <v>1578</v>
      </c>
      <c r="I346" s="254"/>
      <c r="L346" s="229"/>
      <c r="M346" s="233"/>
      <c r="T346" s="234"/>
      <c r="AT346" s="230" t="s">
        <v>137</v>
      </c>
      <c r="AU346" s="230" t="s">
        <v>83</v>
      </c>
      <c r="AV346" s="230" t="s">
        <v>83</v>
      </c>
      <c r="AW346" s="230" t="s">
        <v>100</v>
      </c>
      <c r="AX346" s="230" t="s">
        <v>22</v>
      </c>
      <c r="AY346" s="230" t="s">
        <v>126</v>
      </c>
    </row>
    <row r="347" spans="2:65" s="140" customFormat="1" ht="15.75" customHeight="1">
      <c r="B347" s="141"/>
      <c r="C347" s="241" t="s">
        <v>551</v>
      </c>
      <c r="D347" s="241" t="s">
        <v>230</v>
      </c>
      <c r="E347" s="242" t="s">
        <v>552</v>
      </c>
      <c r="F347" s="243" t="s">
        <v>553</v>
      </c>
      <c r="G347" s="244" t="s">
        <v>404</v>
      </c>
      <c r="H347" s="245">
        <v>6375.12</v>
      </c>
      <c r="I347" s="255"/>
      <c r="J347" s="246">
        <f>ROUND($I$347*$H$347,2)</f>
        <v>0</v>
      </c>
      <c r="K347" s="243" t="s">
        <v>132</v>
      </c>
      <c r="L347" s="247"/>
      <c r="M347" s="248"/>
      <c r="N347" s="249" t="s">
        <v>45</v>
      </c>
      <c r="Q347" s="216">
        <v>0.057</v>
      </c>
      <c r="R347" s="216">
        <f>$Q$347*$H$347</f>
        <v>363.38184</v>
      </c>
      <c r="S347" s="216">
        <v>0</v>
      </c>
      <c r="T347" s="217">
        <f>$S$347*$H$347</f>
        <v>0</v>
      </c>
      <c r="AR347" s="136" t="s">
        <v>177</v>
      </c>
      <c r="AT347" s="136" t="s">
        <v>230</v>
      </c>
      <c r="AU347" s="136" t="s">
        <v>83</v>
      </c>
      <c r="AY347" s="140" t="s">
        <v>126</v>
      </c>
      <c r="BE347" s="218">
        <f>IF($N$347="základní",$J$347,0)</f>
        <v>0</v>
      </c>
      <c r="BF347" s="218">
        <f>IF($N$347="snížená",$J$347,0)</f>
        <v>0</v>
      </c>
      <c r="BG347" s="218">
        <f>IF($N$347="zákl. přenesená",$J$347,0)</f>
        <v>0</v>
      </c>
      <c r="BH347" s="218">
        <f>IF($N$347="sníž. přenesená",$J$347,0)</f>
        <v>0</v>
      </c>
      <c r="BI347" s="218">
        <f>IF($N$347="nulová",$J$347,0)</f>
        <v>0</v>
      </c>
      <c r="BJ347" s="136" t="s">
        <v>22</v>
      </c>
      <c r="BK347" s="218">
        <f>ROUND($I$347*$H$347,2)</f>
        <v>0</v>
      </c>
      <c r="BL347" s="136" t="s">
        <v>133</v>
      </c>
      <c r="BM347" s="136" t="s">
        <v>554</v>
      </c>
    </row>
    <row r="348" spans="2:47" s="140" customFormat="1" ht="16.5" customHeight="1">
      <c r="B348" s="141"/>
      <c r="D348" s="219" t="s">
        <v>135</v>
      </c>
      <c r="F348" s="220" t="s">
        <v>555</v>
      </c>
      <c r="I348" s="254"/>
      <c r="L348" s="141"/>
      <c r="M348" s="221"/>
      <c r="T348" s="222"/>
      <c r="AT348" s="140" t="s">
        <v>135</v>
      </c>
      <c r="AU348" s="140" t="s">
        <v>83</v>
      </c>
    </row>
    <row r="349" spans="2:51" s="140" customFormat="1" ht="15.75" customHeight="1">
      <c r="B349" s="229"/>
      <c r="D349" s="224" t="s">
        <v>137</v>
      </c>
      <c r="F349" s="231" t="s">
        <v>556</v>
      </c>
      <c r="H349" s="232">
        <v>6375.12</v>
      </c>
      <c r="I349" s="254"/>
      <c r="L349" s="229"/>
      <c r="M349" s="233"/>
      <c r="T349" s="234"/>
      <c r="AT349" s="230" t="s">
        <v>137</v>
      </c>
      <c r="AU349" s="230" t="s">
        <v>83</v>
      </c>
      <c r="AV349" s="230" t="s">
        <v>83</v>
      </c>
      <c r="AW349" s="230" t="s">
        <v>74</v>
      </c>
      <c r="AX349" s="230" t="s">
        <v>22</v>
      </c>
      <c r="AY349" s="230" t="s">
        <v>126</v>
      </c>
    </row>
    <row r="350" spans="2:65" s="140" customFormat="1" ht="15.75" customHeight="1">
      <c r="B350" s="141"/>
      <c r="C350" s="208" t="s">
        <v>557</v>
      </c>
      <c r="D350" s="208" t="s">
        <v>128</v>
      </c>
      <c r="E350" s="209" t="s">
        <v>558</v>
      </c>
      <c r="F350" s="210" t="s">
        <v>559</v>
      </c>
      <c r="G350" s="211" t="s">
        <v>203</v>
      </c>
      <c r="H350" s="212">
        <v>1578</v>
      </c>
      <c r="I350" s="253"/>
      <c r="J350" s="213">
        <f>ROUND($I$350*$H$350,2)</f>
        <v>0</v>
      </c>
      <c r="K350" s="210" t="s">
        <v>132</v>
      </c>
      <c r="L350" s="141"/>
      <c r="M350" s="214"/>
      <c r="N350" s="215" t="s">
        <v>45</v>
      </c>
      <c r="Q350" s="216">
        <v>0.147606</v>
      </c>
      <c r="R350" s="216">
        <f>$Q$350*$H$350</f>
        <v>232.92226799999997</v>
      </c>
      <c r="S350" s="216">
        <v>0</v>
      </c>
      <c r="T350" s="217">
        <f>$S$350*$H$350</f>
        <v>0</v>
      </c>
      <c r="AR350" s="136" t="s">
        <v>133</v>
      </c>
      <c r="AT350" s="136" t="s">
        <v>128</v>
      </c>
      <c r="AU350" s="136" t="s">
        <v>83</v>
      </c>
      <c r="AY350" s="140" t="s">
        <v>126</v>
      </c>
      <c r="BE350" s="218">
        <f>IF($N$350="základní",$J$350,0)</f>
        <v>0</v>
      </c>
      <c r="BF350" s="218">
        <f>IF($N$350="snížená",$J$350,0)</f>
        <v>0</v>
      </c>
      <c r="BG350" s="218">
        <f>IF($N$350="zákl. přenesená",$J$350,0)</f>
        <v>0</v>
      </c>
      <c r="BH350" s="218">
        <f>IF($N$350="sníž. přenesená",$J$350,0)</f>
        <v>0</v>
      </c>
      <c r="BI350" s="218">
        <f>IF($N$350="nulová",$J$350,0)</f>
        <v>0</v>
      </c>
      <c r="BJ350" s="136" t="s">
        <v>22</v>
      </c>
      <c r="BK350" s="218">
        <f>ROUND($I$350*$H$350,2)</f>
        <v>0</v>
      </c>
      <c r="BL350" s="136" t="s">
        <v>133</v>
      </c>
      <c r="BM350" s="136" t="s">
        <v>560</v>
      </c>
    </row>
    <row r="351" spans="2:47" s="140" customFormat="1" ht="27" customHeight="1">
      <c r="B351" s="141"/>
      <c r="D351" s="219" t="s">
        <v>135</v>
      </c>
      <c r="F351" s="220" t="s">
        <v>561</v>
      </c>
      <c r="I351" s="254"/>
      <c r="L351" s="141"/>
      <c r="M351" s="221"/>
      <c r="T351" s="222"/>
      <c r="AT351" s="140" t="s">
        <v>135</v>
      </c>
      <c r="AU351" s="140" t="s">
        <v>83</v>
      </c>
    </row>
    <row r="352" spans="2:51" s="140" customFormat="1" ht="15.75" customHeight="1">
      <c r="B352" s="223"/>
      <c r="D352" s="224" t="s">
        <v>137</v>
      </c>
      <c r="E352" s="225"/>
      <c r="F352" s="226" t="s">
        <v>156</v>
      </c>
      <c r="H352" s="225"/>
      <c r="I352" s="254"/>
      <c r="L352" s="223"/>
      <c r="M352" s="227"/>
      <c r="T352" s="228"/>
      <c r="AT352" s="225" t="s">
        <v>137</v>
      </c>
      <c r="AU352" s="225" t="s">
        <v>83</v>
      </c>
      <c r="AV352" s="225" t="s">
        <v>22</v>
      </c>
      <c r="AW352" s="225" t="s">
        <v>100</v>
      </c>
      <c r="AX352" s="225" t="s">
        <v>74</v>
      </c>
      <c r="AY352" s="225" t="s">
        <v>126</v>
      </c>
    </row>
    <row r="353" spans="2:51" s="140" customFormat="1" ht="15.75" customHeight="1">
      <c r="B353" s="229"/>
      <c r="D353" s="224" t="s">
        <v>137</v>
      </c>
      <c r="E353" s="230"/>
      <c r="F353" s="231" t="s">
        <v>562</v>
      </c>
      <c r="H353" s="232">
        <v>1578</v>
      </c>
      <c r="I353" s="254"/>
      <c r="L353" s="229"/>
      <c r="M353" s="233"/>
      <c r="T353" s="234"/>
      <c r="AT353" s="230" t="s">
        <v>137</v>
      </c>
      <c r="AU353" s="230" t="s">
        <v>83</v>
      </c>
      <c r="AV353" s="230" t="s">
        <v>83</v>
      </c>
      <c r="AW353" s="230" t="s">
        <v>100</v>
      </c>
      <c r="AX353" s="230" t="s">
        <v>22</v>
      </c>
      <c r="AY353" s="230" t="s">
        <v>126</v>
      </c>
    </row>
    <row r="354" spans="2:65" s="140" customFormat="1" ht="15.75" customHeight="1">
      <c r="B354" s="141"/>
      <c r="C354" s="241" t="s">
        <v>563</v>
      </c>
      <c r="D354" s="241" t="s">
        <v>230</v>
      </c>
      <c r="E354" s="242" t="s">
        <v>564</v>
      </c>
      <c r="F354" s="243" t="s">
        <v>565</v>
      </c>
      <c r="G354" s="244" t="s">
        <v>404</v>
      </c>
      <c r="H354" s="245">
        <v>3125.059</v>
      </c>
      <c r="I354" s="255"/>
      <c r="J354" s="246">
        <f>ROUND($I$354*$H$354,2)</f>
        <v>0</v>
      </c>
      <c r="K354" s="243" t="s">
        <v>132</v>
      </c>
      <c r="L354" s="247"/>
      <c r="M354" s="248"/>
      <c r="N354" s="249" t="s">
        <v>45</v>
      </c>
      <c r="Q354" s="216">
        <v>0.067</v>
      </c>
      <c r="R354" s="216">
        <f>$Q$354*$H$354</f>
        <v>209.37895300000002</v>
      </c>
      <c r="S354" s="216">
        <v>0</v>
      </c>
      <c r="T354" s="217">
        <f>$S$354*$H$354</f>
        <v>0</v>
      </c>
      <c r="AR354" s="136" t="s">
        <v>177</v>
      </c>
      <c r="AT354" s="136" t="s">
        <v>230</v>
      </c>
      <c r="AU354" s="136" t="s">
        <v>83</v>
      </c>
      <c r="AY354" s="140" t="s">
        <v>126</v>
      </c>
      <c r="BE354" s="218">
        <f>IF($N$354="základní",$J$354,0)</f>
        <v>0</v>
      </c>
      <c r="BF354" s="218">
        <f>IF($N$354="snížená",$J$354,0)</f>
        <v>0</v>
      </c>
      <c r="BG354" s="218">
        <f>IF($N$354="zákl. přenesená",$J$354,0)</f>
        <v>0</v>
      </c>
      <c r="BH354" s="218">
        <f>IF($N$354="sníž. přenesená",$J$354,0)</f>
        <v>0</v>
      </c>
      <c r="BI354" s="218">
        <f>IF($N$354="nulová",$J$354,0)</f>
        <v>0</v>
      </c>
      <c r="BJ354" s="136" t="s">
        <v>22</v>
      </c>
      <c r="BK354" s="218">
        <f>ROUND($I$354*$H$354,2)</f>
        <v>0</v>
      </c>
      <c r="BL354" s="136" t="s">
        <v>133</v>
      </c>
      <c r="BM354" s="136" t="s">
        <v>566</v>
      </c>
    </row>
    <row r="355" spans="2:47" s="140" customFormat="1" ht="16.5" customHeight="1">
      <c r="B355" s="141"/>
      <c r="D355" s="219" t="s">
        <v>135</v>
      </c>
      <c r="F355" s="220" t="s">
        <v>567</v>
      </c>
      <c r="I355" s="254"/>
      <c r="L355" s="141"/>
      <c r="M355" s="221"/>
      <c r="T355" s="222"/>
      <c r="AT355" s="140" t="s">
        <v>135</v>
      </c>
      <c r="AU355" s="140" t="s">
        <v>83</v>
      </c>
    </row>
    <row r="356" spans="2:51" s="140" customFormat="1" ht="15.75" customHeight="1">
      <c r="B356" s="229"/>
      <c r="D356" s="224" t="s">
        <v>137</v>
      </c>
      <c r="E356" s="230"/>
      <c r="F356" s="231" t="s">
        <v>568</v>
      </c>
      <c r="H356" s="232">
        <v>3094.11764705882</v>
      </c>
      <c r="I356" s="254"/>
      <c r="L356" s="229"/>
      <c r="M356" s="233"/>
      <c r="T356" s="234"/>
      <c r="AT356" s="230" t="s">
        <v>137</v>
      </c>
      <c r="AU356" s="230" t="s">
        <v>83</v>
      </c>
      <c r="AV356" s="230" t="s">
        <v>83</v>
      </c>
      <c r="AW356" s="230" t="s">
        <v>100</v>
      </c>
      <c r="AX356" s="230" t="s">
        <v>22</v>
      </c>
      <c r="AY356" s="230" t="s">
        <v>126</v>
      </c>
    </row>
    <row r="357" spans="2:51" s="140" customFormat="1" ht="15.75" customHeight="1">
      <c r="B357" s="229"/>
      <c r="D357" s="224" t="s">
        <v>137</v>
      </c>
      <c r="F357" s="231" t="s">
        <v>569</v>
      </c>
      <c r="H357" s="232">
        <v>3125.059</v>
      </c>
      <c r="I357" s="254"/>
      <c r="L357" s="229"/>
      <c r="M357" s="233"/>
      <c r="T357" s="234"/>
      <c r="AT357" s="230" t="s">
        <v>137</v>
      </c>
      <c r="AU357" s="230" t="s">
        <v>83</v>
      </c>
      <c r="AV357" s="230" t="s">
        <v>83</v>
      </c>
      <c r="AW357" s="230" t="s">
        <v>74</v>
      </c>
      <c r="AX357" s="230" t="s">
        <v>22</v>
      </c>
      <c r="AY357" s="230" t="s">
        <v>126</v>
      </c>
    </row>
    <row r="358" spans="2:65" s="140" customFormat="1" ht="15.75" customHeight="1">
      <c r="B358" s="141"/>
      <c r="C358" s="208" t="s">
        <v>570</v>
      </c>
      <c r="D358" s="208" t="s">
        <v>128</v>
      </c>
      <c r="E358" s="209" t="s">
        <v>571</v>
      </c>
      <c r="F358" s="210" t="s">
        <v>572</v>
      </c>
      <c r="G358" s="211" t="s">
        <v>233</v>
      </c>
      <c r="H358" s="212">
        <v>579.2</v>
      </c>
      <c r="I358" s="253"/>
      <c r="J358" s="213">
        <f>ROUND($I$358*$H$358,2)</f>
        <v>0</v>
      </c>
      <c r="K358" s="210"/>
      <c r="L358" s="141"/>
      <c r="M358" s="214"/>
      <c r="N358" s="215" t="s">
        <v>45</v>
      </c>
      <c r="Q358" s="216">
        <v>0</v>
      </c>
      <c r="R358" s="216">
        <f>$Q$358*$H$358</f>
        <v>0</v>
      </c>
      <c r="S358" s="216">
        <v>0</v>
      </c>
      <c r="T358" s="217">
        <f>$S$358*$H$358</f>
        <v>0</v>
      </c>
      <c r="AR358" s="136" t="s">
        <v>133</v>
      </c>
      <c r="AT358" s="136" t="s">
        <v>128</v>
      </c>
      <c r="AU358" s="136" t="s">
        <v>83</v>
      </c>
      <c r="AY358" s="140" t="s">
        <v>126</v>
      </c>
      <c r="BE358" s="218">
        <f>IF($N$358="základní",$J$358,0)</f>
        <v>0</v>
      </c>
      <c r="BF358" s="218">
        <f>IF($N$358="snížená",$J$358,0)</f>
        <v>0</v>
      </c>
      <c r="BG358" s="218">
        <f>IF($N$358="zákl. přenesená",$J$358,0)</f>
        <v>0</v>
      </c>
      <c r="BH358" s="218">
        <f>IF($N$358="sníž. přenesená",$J$358,0)</f>
        <v>0</v>
      </c>
      <c r="BI358" s="218">
        <f>IF($N$358="nulová",$J$358,0)</f>
        <v>0</v>
      </c>
      <c r="BJ358" s="136" t="s">
        <v>22</v>
      </c>
      <c r="BK358" s="218">
        <f>ROUND($I$358*$H$358,2)</f>
        <v>0</v>
      </c>
      <c r="BL358" s="136" t="s">
        <v>133</v>
      </c>
      <c r="BM358" s="136" t="s">
        <v>573</v>
      </c>
    </row>
    <row r="359" spans="2:47" s="140" customFormat="1" ht="16.5" customHeight="1">
      <c r="B359" s="141"/>
      <c r="D359" s="219" t="s">
        <v>135</v>
      </c>
      <c r="F359" s="220" t="s">
        <v>574</v>
      </c>
      <c r="I359" s="254"/>
      <c r="L359" s="141"/>
      <c r="M359" s="221"/>
      <c r="T359" s="222"/>
      <c r="AT359" s="140" t="s">
        <v>135</v>
      </c>
      <c r="AU359" s="140" t="s">
        <v>83</v>
      </c>
    </row>
    <row r="360" spans="2:65" s="140" customFormat="1" ht="15.75" customHeight="1">
      <c r="B360" s="141"/>
      <c r="C360" s="208" t="s">
        <v>575</v>
      </c>
      <c r="D360" s="208" t="s">
        <v>128</v>
      </c>
      <c r="E360" s="209" t="s">
        <v>576</v>
      </c>
      <c r="F360" s="210" t="s">
        <v>577</v>
      </c>
      <c r="G360" s="211" t="s">
        <v>233</v>
      </c>
      <c r="H360" s="212">
        <v>579.2</v>
      </c>
      <c r="I360" s="253"/>
      <c r="J360" s="213">
        <f>ROUND($I$360*$H$360,2)</f>
        <v>0</v>
      </c>
      <c r="K360" s="210" t="s">
        <v>132</v>
      </c>
      <c r="L360" s="141"/>
      <c r="M360" s="214"/>
      <c r="N360" s="215" t="s">
        <v>45</v>
      </c>
      <c r="Q360" s="216">
        <v>0</v>
      </c>
      <c r="R360" s="216">
        <f>$Q$360*$H$360</f>
        <v>0</v>
      </c>
      <c r="S360" s="216">
        <v>0</v>
      </c>
      <c r="T360" s="217">
        <f>$S$360*$H$360</f>
        <v>0</v>
      </c>
      <c r="AR360" s="136" t="s">
        <v>133</v>
      </c>
      <c r="AT360" s="136" t="s">
        <v>128</v>
      </c>
      <c r="AU360" s="136" t="s">
        <v>83</v>
      </c>
      <c r="AY360" s="140" t="s">
        <v>126</v>
      </c>
      <c r="BE360" s="218">
        <f>IF($N$360="základní",$J$360,0)</f>
        <v>0</v>
      </c>
      <c r="BF360" s="218">
        <f>IF($N$360="snížená",$J$360,0)</f>
        <v>0</v>
      </c>
      <c r="BG360" s="218">
        <f>IF($N$360="zákl. přenesená",$J$360,0)</f>
        <v>0</v>
      </c>
      <c r="BH360" s="218">
        <f>IF($N$360="sníž. přenesená",$J$360,0)</f>
        <v>0</v>
      </c>
      <c r="BI360" s="218">
        <f>IF($N$360="nulová",$J$360,0)</f>
        <v>0</v>
      </c>
      <c r="BJ360" s="136" t="s">
        <v>22</v>
      </c>
      <c r="BK360" s="218">
        <f>ROUND($I$360*$H$360,2)</f>
        <v>0</v>
      </c>
      <c r="BL360" s="136" t="s">
        <v>133</v>
      </c>
      <c r="BM360" s="136" t="s">
        <v>578</v>
      </c>
    </row>
    <row r="361" spans="2:47" s="140" customFormat="1" ht="16.5" customHeight="1">
      <c r="B361" s="141"/>
      <c r="D361" s="219" t="s">
        <v>135</v>
      </c>
      <c r="F361" s="220" t="s">
        <v>579</v>
      </c>
      <c r="I361" s="254"/>
      <c r="L361" s="141"/>
      <c r="M361" s="221"/>
      <c r="T361" s="222"/>
      <c r="AT361" s="140" t="s">
        <v>135</v>
      </c>
      <c r="AU361" s="140" t="s">
        <v>83</v>
      </c>
    </row>
    <row r="362" spans="2:65" s="140" customFormat="1" ht="15.75" customHeight="1">
      <c r="B362" s="141"/>
      <c r="C362" s="208" t="s">
        <v>580</v>
      </c>
      <c r="D362" s="208" t="s">
        <v>128</v>
      </c>
      <c r="E362" s="209" t="s">
        <v>581</v>
      </c>
      <c r="F362" s="210" t="s">
        <v>582</v>
      </c>
      <c r="G362" s="211" t="s">
        <v>233</v>
      </c>
      <c r="H362" s="212">
        <v>2316.8</v>
      </c>
      <c r="I362" s="253"/>
      <c r="J362" s="213">
        <f>ROUND($I$362*$H$362,2)</f>
        <v>0</v>
      </c>
      <c r="K362" s="210" t="s">
        <v>132</v>
      </c>
      <c r="L362" s="141"/>
      <c r="M362" s="214"/>
      <c r="N362" s="215" t="s">
        <v>45</v>
      </c>
      <c r="Q362" s="216">
        <v>0</v>
      </c>
      <c r="R362" s="216">
        <f>$Q$362*$H$362</f>
        <v>0</v>
      </c>
      <c r="S362" s="216">
        <v>0</v>
      </c>
      <c r="T362" s="217">
        <f>$S$362*$H$362</f>
        <v>0</v>
      </c>
      <c r="AR362" s="136" t="s">
        <v>133</v>
      </c>
      <c r="AT362" s="136" t="s">
        <v>128</v>
      </c>
      <c r="AU362" s="136" t="s">
        <v>83</v>
      </c>
      <c r="AY362" s="140" t="s">
        <v>126</v>
      </c>
      <c r="BE362" s="218">
        <f>IF($N$362="základní",$J$362,0)</f>
        <v>0</v>
      </c>
      <c r="BF362" s="218">
        <f>IF($N$362="snížená",$J$362,0)</f>
        <v>0</v>
      </c>
      <c r="BG362" s="218">
        <f>IF($N$362="zákl. přenesená",$J$362,0)</f>
        <v>0</v>
      </c>
      <c r="BH362" s="218">
        <f>IF($N$362="sníž. přenesená",$J$362,0)</f>
        <v>0</v>
      </c>
      <c r="BI362" s="218">
        <f>IF($N$362="nulová",$J$362,0)</f>
        <v>0</v>
      </c>
      <c r="BJ362" s="136" t="s">
        <v>22</v>
      </c>
      <c r="BK362" s="218">
        <f>ROUND($I$362*$H$362,2)</f>
        <v>0</v>
      </c>
      <c r="BL362" s="136" t="s">
        <v>133</v>
      </c>
      <c r="BM362" s="136" t="s">
        <v>583</v>
      </c>
    </row>
    <row r="363" spans="2:47" s="140" customFormat="1" ht="27" customHeight="1">
      <c r="B363" s="141"/>
      <c r="D363" s="219" t="s">
        <v>135</v>
      </c>
      <c r="F363" s="220" t="s">
        <v>584</v>
      </c>
      <c r="I363" s="254"/>
      <c r="L363" s="141"/>
      <c r="M363" s="221"/>
      <c r="T363" s="222"/>
      <c r="AT363" s="140" t="s">
        <v>135</v>
      </c>
      <c r="AU363" s="140" t="s">
        <v>83</v>
      </c>
    </row>
    <row r="364" spans="2:51" s="140" customFormat="1" ht="15.75" customHeight="1">
      <c r="B364" s="229"/>
      <c r="D364" s="224" t="s">
        <v>137</v>
      </c>
      <c r="F364" s="231" t="s">
        <v>585</v>
      </c>
      <c r="H364" s="232">
        <v>2316.8</v>
      </c>
      <c r="I364" s="254"/>
      <c r="L364" s="229"/>
      <c r="M364" s="233"/>
      <c r="T364" s="234"/>
      <c r="AT364" s="230" t="s">
        <v>137</v>
      </c>
      <c r="AU364" s="230" t="s">
        <v>83</v>
      </c>
      <c r="AV364" s="230" t="s">
        <v>83</v>
      </c>
      <c r="AW364" s="230" t="s">
        <v>74</v>
      </c>
      <c r="AX364" s="230" t="s">
        <v>22</v>
      </c>
      <c r="AY364" s="230" t="s">
        <v>126</v>
      </c>
    </row>
    <row r="365" spans="2:63" s="197" customFormat="1" ht="23.25" customHeight="1">
      <c r="B365" s="198"/>
      <c r="D365" s="199" t="s">
        <v>73</v>
      </c>
      <c r="E365" s="206" t="s">
        <v>586</v>
      </c>
      <c r="F365" s="206" t="s">
        <v>587</v>
      </c>
      <c r="I365" s="256"/>
      <c r="J365" s="207">
        <f>$BK$365</f>
        <v>0</v>
      </c>
      <c r="L365" s="198"/>
      <c r="M365" s="202"/>
      <c r="P365" s="203">
        <f>SUM($P$366:$P$367)</f>
        <v>0</v>
      </c>
      <c r="R365" s="203">
        <f>SUM($R$366:$R$367)</f>
        <v>0</v>
      </c>
      <c r="T365" s="204">
        <f>SUM($T$366:$T$367)</f>
        <v>0</v>
      </c>
      <c r="AR365" s="199" t="s">
        <v>22</v>
      </c>
      <c r="AT365" s="199" t="s">
        <v>73</v>
      </c>
      <c r="AU365" s="199" t="s">
        <v>83</v>
      </c>
      <c r="AY365" s="199" t="s">
        <v>126</v>
      </c>
      <c r="BK365" s="205">
        <f>SUM($BK$366:$BK$367)</f>
        <v>0</v>
      </c>
    </row>
    <row r="366" spans="2:65" s="140" customFormat="1" ht="15.75" customHeight="1">
      <c r="B366" s="141"/>
      <c r="C366" s="208" t="s">
        <v>588</v>
      </c>
      <c r="D366" s="208" t="s">
        <v>128</v>
      </c>
      <c r="E366" s="209" t="s">
        <v>589</v>
      </c>
      <c r="F366" s="210" t="s">
        <v>590</v>
      </c>
      <c r="G366" s="211" t="s">
        <v>233</v>
      </c>
      <c r="H366" s="212">
        <v>2143.387</v>
      </c>
      <c r="I366" s="253"/>
      <c r="J366" s="213">
        <f>ROUND($I$366*$H$366,2)</f>
        <v>0</v>
      </c>
      <c r="K366" s="210" t="s">
        <v>132</v>
      </c>
      <c r="L366" s="141"/>
      <c r="M366" s="214"/>
      <c r="N366" s="215" t="s">
        <v>45</v>
      </c>
      <c r="Q366" s="216">
        <v>0</v>
      </c>
      <c r="R366" s="216">
        <f>$Q$366*$H$366</f>
        <v>0</v>
      </c>
      <c r="S366" s="216">
        <v>0</v>
      </c>
      <c r="T366" s="217">
        <f>$S$366*$H$366</f>
        <v>0</v>
      </c>
      <c r="AR366" s="136" t="s">
        <v>133</v>
      </c>
      <c r="AT366" s="136" t="s">
        <v>128</v>
      </c>
      <c r="AU366" s="136" t="s">
        <v>145</v>
      </c>
      <c r="AY366" s="140" t="s">
        <v>126</v>
      </c>
      <c r="BE366" s="218">
        <f>IF($N$366="základní",$J$366,0)</f>
        <v>0</v>
      </c>
      <c r="BF366" s="218">
        <f>IF($N$366="snížená",$J$366,0)</f>
        <v>0</v>
      </c>
      <c r="BG366" s="218">
        <f>IF($N$366="zákl. přenesená",$J$366,0)</f>
        <v>0</v>
      </c>
      <c r="BH366" s="218">
        <f>IF($N$366="sníž. přenesená",$J$366,0)</f>
        <v>0</v>
      </c>
      <c r="BI366" s="218">
        <f>IF($N$366="nulová",$J$366,0)</f>
        <v>0</v>
      </c>
      <c r="BJ366" s="136" t="s">
        <v>22</v>
      </c>
      <c r="BK366" s="218">
        <f>ROUND($I$366*$H$366,2)</f>
        <v>0</v>
      </c>
      <c r="BL366" s="136" t="s">
        <v>133</v>
      </c>
      <c r="BM366" s="136" t="s">
        <v>591</v>
      </c>
    </row>
    <row r="367" spans="2:47" s="140" customFormat="1" ht="27" customHeight="1">
      <c r="B367" s="141"/>
      <c r="D367" s="219" t="s">
        <v>135</v>
      </c>
      <c r="F367" s="220" t="s">
        <v>592</v>
      </c>
      <c r="L367" s="141"/>
      <c r="M367" s="250"/>
      <c r="N367" s="251"/>
      <c r="O367" s="251"/>
      <c r="P367" s="251"/>
      <c r="Q367" s="251"/>
      <c r="R367" s="251"/>
      <c r="S367" s="251"/>
      <c r="T367" s="252"/>
      <c r="AT367" s="140" t="s">
        <v>135</v>
      </c>
      <c r="AU367" s="140" t="s">
        <v>145</v>
      </c>
    </row>
    <row r="368" spans="2:12" s="140" customFormat="1" ht="7.5" customHeight="1">
      <c r="B368" s="163"/>
      <c r="C368" s="164"/>
      <c r="D368" s="164"/>
      <c r="E368" s="164"/>
      <c r="F368" s="164"/>
      <c r="G368" s="164"/>
      <c r="H368" s="164"/>
      <c r="I368" s="164"/>
      <c r="J368" s="164"/>
      <c r="K368" s="164"/>
      <c r="L368" s="141"/>
    </row>
    <row r="369" s="124" customFormat="1" ht="14.25" customHeight="1"/>
  </sheetData>
  <sheetProtection password="CC55" sheet="1"/>
  <autoFilter ref="C89:K89"/>
  <mergeCells count="12">
    <mergeCell ref="E80:H80"/>
    <mergeCell ref="E82:H82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8:H78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BM79" activePane="bottomLeft" state="frozen"/>
      <selection pane="topLeft" activeCell="A1" sqref="A1"/>
      <selection pane="bottomLeft" activeCell="I89" sqref="I89:I97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627</v>
      </c>
      <c r="G1" s="121" t="s">
        <v>628</v>
      </c>
      <c r="H1" s="121"/>
      <c r="I1" s="82"/>
      <c r="J1" s="84" t="s">
        <v>629</v>
      </c>
      <c r="K1" s="83" t="s">
        <v>90</v>
      </c>
      <c r="L1" s="84" t="s">
        <v>630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89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83</v>
      </c>
    </row>
    <row r="4" spans="2:46" s="124" customFormat="1" ht="37.5" customHeight="1">
      <c r="B4" s="130"/>
      <c r="D4" s="131" t="s">
        <v>91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92</v>
      </c>
      <c r="K8" s="132"/>
    </row>
    <row r="9" spans="2:11" s="136" customFormat="1" ht="16.5" customHeight="1">
      <c r="B9" s="137"/>
      <c r="E9" s="135" t="s">
        <v>93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94</v>
      </c>
      <c r="K10" s="142"/>
    </row>
    <row r="11" spans="2:11" s="140" customFormat="1" ht="37.5" customHeight="1">
      <c r="B11" s="141"/>
      <c r="E11" s="143" t="s">
        <v>593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82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40</v>
      </c>
      <c r="J29" s="151">
        <f>ROUND($J$86,2)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42</v>
      </c>
      <c r="I31" s="152" t="s">
        <v>41</v>
      </c>
      <c r="J31" s="152" t="s">
        <v>43</v>
      </c>
      <c r="K31" s="142"/>
    </row>
    <row r="32" spans="2:11" s="140" customFormat="1" ht="15" customHeight="1">
      <c r="B32" s="141"/>
      <c r="D32" s="153" t="s">
        <v>44</v>
      </c>
      <c r="E32" s="153" t="s">
        <v>45</v>
      </c>
      <c r="F32" s="154">
        <f>ROUND(SUM($BE$86:$BE$99),2)</f>
        <v>0</v>
      </c>
      <c r="I32" s="155">
        <v>0.21</v>
      </c>
      <c r="J32" s="154">
        <f>ROUND(SUM($BE$86:$BE$99)*$I$32,2)</f>
        <v>0</v>
      </c>
      <c r="K32" s="142"/>
    </row>
    <row r="33" spans="2:11" s="140" customFormat="1" ht="15" customHeight="1">
      <c r="B33" s="141"/>
      <c r="E33" s="153" t="s">
        <v>46</v>
      </c>
      <c r="F33" s="154">
        <f>ROUND(SUM($BF$86:$BF$99),2)</f>
        <v>0</v>
      </c>
      <c r="I33" s="155">
        <v>0.15</v>
      </c>
      <c r="J33" s="154">
        <f>ROUND(SUM($BF$86:$BF$99)*$I$33,2)</f>
        <v>0</v>
      </c>
      <c r="K33" s="142"/>
    </row>
    <row r="34" spans="2:11" s="140" customFormat="1" ht="15" customHeight="1" hidden="1">
      <c r="B34" s="141"/>
      <c r="E34" s="153" t="s">
        <v>47</v>
      </c>
      <c r="F34" s="154">
        <f>ROUND(SUM($BG$86:$BG$99),2)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48</v>
      </c>
      <c r="F35" s="154">
        <f>ROUND(SUM($BH$86:$BH$99),2)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49</v>
      </c>
      <c r="F36" s="154">
        <f>ROUND(SUM($BI$86:$BI$99),2)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50</v>
      </c>
      <c r="E38" s="158"/>
      <c r="F38" s="158"/>
      <c r="G38" s="159" t="s">
        <v>51</v>
      </c>
      <c r="H38" s="160" t="s">
        <v>52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96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92</v>
      </c>
      <c r="K48" s="132"/>
    </row>
    <row r="49" spans="2:11" s="140" customFormat="1" ht="16.5" customHeight="1">
      <c r="B49" s="141"/>
      <c r="E49" s="135" t="s">
        <v>93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94</v>
      </c>
      <c r="K50" s="142"/>
    </row>
    <row r="51" spans="2:11" s="140" customFormat="1" ht="19.5" customHeight="1">
      <c r="B51" s="141"/>
      <c r="E51" s="143" t="str">
        <f>$E$11</f>
        <v>SO 106a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97</v>
      </c>
      <c r="D58" s="156"/>
      <c r="E58" s="156"/>
      <c r="F58" s="156"/>
      <c r="G58" s="156"/>
      <c r="H58" s="156"/>
      <c r="I58" s="156"/>
      <c r="J58" s="171" t="s">
        <v>98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99</v>
      </c>
      <c r="J60" s="151">
        <f>ROUND($J$86,2)</f>
        <v>0</v>
      </c>
      <c r="K60" s="142"/>
      <c r="AU60" s="140" t="s">
        <v>100</v>
      </c>
    </row>
    <row r="61" spans="2:11" s="174" customFormat="1" ht="25.5" customHeight="1">
      <c r="B61" s="175"/>
      <c r="D61" s="176" t="s">
        <v>594</v>
      </c>
      <c r="E61" s="176"/>
      <c r="F61" s="176"/>
      <c r="G61" s="176"/>
      <c r="H61" s="176"/>
      <c r="I61" s="176"/>
      <c r="J61" s="177">
        <f>ROUND($J$87,2)</f>
        <v>0</v>
      </c>
      <c r="K61" s="178"/>
    </row>
    <row r="62" spans="2:11" s="179" customFormat="1" ht="21" customHeight="1">
      <c r="B62" s="180"/>
      <c r="D62" s="181" t="s">
        <v>595</v>
      </c>
      <c r="E62" s="181"/>
      <c r="F62" s="181"/>
      <c r="G62" s="181"/>
      <c r="H62" s="181"/>
      <c r="I62" s="181"/>
      <c r="J62" s="182">
        <f>ROUND($J$88,2)</f>
        <v>0</v>
      </c>
      <c r="K62" s="183"/>
    </row>
    <row r="63" spans="2:11" s="179" customFormat="1" ht="21" customHeight="1">
      <c r="B63" s="180"/>
      <c r="D63" s="181" t="s">
        <v>596</v>
      </c>
      <c r="E63" s="181"/>
      <c r="F63" s="181"/>
      <c r="G63" s="181"/>
      <c r="H63" s="181"/>
      <c r="I63" s="181"/>
      <c r="J63" s="182">
        <f>ROUND($J$91,2)</f>
        <v>0</v>
      </c>
      <c r="K63" s="183"/>
    </row>
    <row r="64" spans="2:11" s="179" customFormat="1" ht="21" customHeight="1">
      <c r="B64" s="180"/>
      <c r="D64" s="181" t="s">
        <v>597</v>
      </c>
      <c r="E64" s="181"/>
      <c r="F64" s="181"/>
      <c r="G64" s="181"/>
      <c r="H64" s="181"/>
      <c r="I64" s="181"/>
      <c r="J64" s="182">
        <f>ROUND($J$94,2)</f>
        <v>0</v>
      </c>
      <c r="K64" s="183"/>
    </row>
    <row r="65" spans="2:11" s="140" customFormat="1" ht="22.5" customHeight="1">
      <c r="B65" s="141"/>
      <c r="K65" s="142"/>
    </row>
    <row r="66" spans="2:11" s="140" customFormat="1" ht="7.5" customHeight="1">
      <c r="B66" s="163"/>
      <c r="C66" s="164"/>
      <c r="D66" s="164"/>
      <c r="E66" s="164"/>
      <c r="F66" s="164"/>
      <c r="G66" s="164"/>
      <c r="H66" s="164"/>
      <c r="I66" s="164"/>
      <c r="J66" s="164"/>
      <c r="K66" s="165"/>
    </row>
    <row r="70" spans="2:12" s="140" customFormat="1" ht="7.5" customHeight="1"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41"/>
    </row>
    <row r="71" spans="2:12" s="140" customFormat="1" ht="37.5" customHeight="1">
      <c r="B71" s="141"/>
      <c r="C71" s="131" t="s">
        <v>109</v>
      </c>
      <c r="L71" s="141"/>
    </row>
    <row r="72" spans="2:12" s="140" customFormat="1" ht="7.5" customHeight="1">
      <c r="B72" s="141"/>
      <c r="L72" s="141"/>
    </row>
    <row r="73" spans="2:12" s="140" customFormat="1" ht="15" customHeight="1">
      <c r="B73" s="141"/>
      <c r="C73" s="134" t="s">
        <v>17</v>
      </c>
      <c r="L73" s="141"/>
    </row>
    <row r="74" spans="2:12" s="140" customFormat="1" ht="16.5" customHeight="1">
      <c r="B74" s="141"/>
      <c r="E74" s="135" t="str">
        <f>$E$7</f>
        <v>2720 Obnovení silnice III-2565 Most - Mariánské Radčice</v>
      </c>
      <c r="F74" s="144"/>
      <c r="G74" s="144"/>
      <c r="H74" s="144"/>
      <c r="L74" s="141"/>
    </row>
    <row r="75" spans="2:12" s="124" customFormat="1" ht="15.75" customHeight="1">
      <c r="B75" s="130"/>
      <c r="C75" s="134" t="s">
        <v>92</v>
      </c>
      <c r="L75" s="130"/>
    </row>
    <row r="76" spans="2:12" s="140" customFormat="1" ht="16.5" customHeight="1">
      <c r="B76" s="141"/>
      <c r="E76" s="135" t="s">
        <v>93</v>
      </c>
      <c r="F76" s="144"/>
      <c r="G76" s="144"/>
      <c r="H76" s="144"/>
      <c r="L76" s="141"/>
    </row>
    <row r="77" spans="2:12" s="140" customFormat="1" ht="15" customHeight="1">
      <c r="B77" s="141"/>
      <c r="C77" s="134" t="s">
        <v>94</v>
      </c>
      <c r="L77" s="141"/>
    </row>
    <row r="78" spans="2:12" s="140" customFormat="1" ht="19.5" customHeight="1">
      <c r="B78" s="141"/>
      <c r="E78" s="143" t="str">
        <f>$E$11</f>
        <v>SO 106a - Vedlejší a ostatní náklady</v>
      </c>
      <c r="F78" s="144"/>
      <c r="G78" s="144"/>
      <c r="H78" s="144"/>
      <c r="L78" s="141"/>
    </row>
    <row r="79" spans="2:12" s="140" customFormat="1" ht="7.5" customHeight="1">
      <c r="B79" s="141"/>
      <c r="L79" s="141"/>
    </row>
    <row r="80" spans="2:12" s="140" customFormat="1" ht="18.75" customHeight="1">
      <c r="B80" s="141"/>
      <c r="C80" s="134" t="s">
        <v>23</v>
      </c>
      <c r="F80" s="145" t="str">
        <f>$F$14</f>
        <v> </v>
      </c>
      <c r="I80" s="134" t="s">
        <v>25</v>
      </c>
      <c r="J80" s="146" t="str">
        <f>IF($J$14="","",$J$14)</f>
        <v>30.07.2014</v>
      </c>
      <c r="L80" s="141"/>
    </row>
    <row r="81" spans="2:12" s="140" customFormat="1" ht="7.5" customHeight="1">
      <c r="B81" s="141"/>
      <c r="L81" s="141"/>
    </row>
    <row r="82" spans="2:12" s="140" customFormat="1" ht="15.75" customHeight="1">
      <c r="B82" s="141"/>
      <c r="C82" s="134" t="s">
        <v>28</v>
      </c>
      <c r="F82" s="145" t="str">
        <f>$E$17</f>
        <v>Statutární město Most</v>
      </c>
      <c r="I82" s="134" t="s">
        <v>35</v>
      </c>
      <c r="J82" s="145" t="str">
        <f>$E$23</f>
        <v>Báňské projekty Teplice a.s.</v>
      </c>
      <c r="L82" s="141"/>
    </row>
    <row r="83" spans="2:12" s="140" customFormat="1" ht="15" customHeight="1">
      <c r="B83" s="141"/>
      <c r="C83" s="134" t="s">
        <v>32</v>
      </c>
      <c r="F83" s="145">
        <f>IF($E$20="","",$E$20)</f>
      </c>
      <c r="L83" s="141"/>
    </row>
    <row r="84" spans="2:12" s="140" customFormat="1" ht="11.25" customHeight="1">
      <c r="B84" s="141"/>
      <c r="L84" s="141"/>
    </row>
    <row r="85" spans="2:20" s="184" customFormat="1" ht="30" customHeight="1">
      <c r="B85" s="185"/>
      <c r="C85" s="186" t="s">
        <v>110</v>
      </c>
      <c r="D85" s="187" t="s">
        <v>59</v>
      </c>
      <c r="E85" s="187" t="s">
        <v>55</v>
      </c>
      <c r="F85" s="187" t="s">
        <v>111</v>
      </c>
      <c r="G85" s="187" t="s">
        <v>112</v>
      </c>
      <c r="H85" s="187" t="s">
        <v>113</v>
      </c>
      <c r="I85" s="187" t="s">
        <v>114</v>
      </c>
      <c r="J85" s="187" t="s">
        <v>115</v>
      </c>
      <c r="K85" s="188" t="s">
        <v>116</v>
      </c>
      <c r="L85" s="185"/>
      <c r="M85" s="189" t="s">
        <v>117</v>
      </c>
      <c r="N85" s="190" t="s">
        <v>44</v>
      </c>
      <c r="O85" s="190" t="s">
        <v>118</v>
      </c>
      <c r="P85" s="190" t="s">
        <v>119</v>
      </c>
      <c r="Q85" s="190" t="s">
        <v>120</v>
      </c>
      <c r="R85" s="190" t="s">
        <v>121</v>
      </c>
      <c r="S85" s="190" t="s">
        <v>122</v>
      </c>
      <c r="T85" s="191" t="s">
        <v>123</v>
      </c>
    </row>
    <row r="86" spans="2:63" s="140" customFormat="1" ht="30" customHeight="1">
      <c r="B86" s="141"/>
      <c r="C86" s="173" t="s">
        <v>99</v>
      </c>
      <c r="J86" s="192">
        <f>$BK$86</f>
        <v>0</v>
      </c>
      <c r="L86" s="141"/>
      <c r="M86" s="193"/>
      <c r="N86" s="148"/>
      <c r="O86" s="148"/>
      <c r="P86" s="194">
        <f>$P$87</f>
        <v>0</v>
      </c>
      <c r="Q86" s="148"/>
      <c r="R86" s="194">
        <f>$R$87</f>
        <v>0</v>
      </c>
      <c r="S86" s="148"/>
      <c r="T86" s="195">
        <f>$T$87</f>
        <v>0</v>
      </c>
      <c r="AT86" s="140" t="s">
        <v>73</v>
      </c>
      <c r="AU86" s="140" t="s">
        <v>100</v>
      </c>
      <c r="BK86" s="196">
        <f>$BK$87</f>
        <v>0</v>
      </c>
    </row>
    <row r="87" spans="2:63" s="197" customFormat="1" ht="37.5" customHeight="1">
      <c r="B87" s="198"/>
      <c r="D87" s="199" t="s">
        <v>73</v>
      </c>
      <c r="E87" s="200" t="s">
        <v>598</v>
      </c>
      <c r="F87" s="200" t="s">
        <v>599</v>
      </c>
      <c r="J87" s="201">
        <f>$BK$87</f>
        <v>0</v>
      </c>
      <c r="L87" s="198"/>
      <c r="M87" s="202"/>
      <c r="P87" s="203">
        <f>$P$88+$P$91+$P$94</f>
        <v>0</v>
      </c>
      <c r="R87" s="203">
        <f>$R$88+$R$91+$R$94</f>
        <v>0</v>
      </c>
      <c r="T87" s="204">
        <f>$T$88+$T$91+$T$94</f>
        <v>0</v>
      </c>
      <c r="AR87" s="199" t="s">
        <v>159</v>
      </c>
      <c r="AT87" s="199" t="s">
        <v>73</v>
      </c>
      <c r="AU87" s="199" t="s">
        <v>74</v>
      </c>
      <c r="AY87" s="199" t="s">
        <v>126</v>
      </c>
      <c r="BK87" s="205">
        <f>$BK$88+$BK$91+$BK$94</f>
        <v>0</v>
      </c>
    </row>
    <row r="88" spans="2:63" s="197" customFormat="1" ht="21" customHeight="1">
      <c r="B88" s="198"/>
      <c r="D88" s="199" t="s">
        <v>73</v>
      </c>
      <c r="E88" s="206" t="s">
        <v>600</v>
      </c>
      <c r="F88" s="206" t="s">
        <v>601</v>
      </c>
      <c r="J88" s="207">
        <f>$BK$88</f>
        <v>0</v>
      </c>
      <c r="L88" s="198"/>
      <c r="M88" s="202"/>
      <c r="P88" s="203">
        <f>SUM($P$89:$P$90)</f>
        <v>0</v>
      </c>
      <c r="R88" s="203">
        <f>SUM($R$89:$R$90)</f>
        <v>0</v>
      </c>
      <c r="T88" s="204">
        <f>SUM($T$89:$T$90)</f>
        <v>0</v>
      </c>
      <c r="AR88" s="199" t="s">
        <v>159</v>
      </c>
      <c r="AT88" s="199" t="s">
        <v>73</v>
      </c>
      <c r="AU88" s="199" t="s">
        <v>22</v>
      </c>
      <c r="AY88" s="199" t="s">
        <v>126</v>
      </c>
      <c r="BK88" s="205">
        <f>SUM($BK$89:$BK$90)</f>
        <v>0</v>
      </c>
    </row>
    <row r="89" spans="2:65" s="140" customFormat="1" ht="15.75" customHeight="1">
      <c r="B89" s="141"/>
      <c r="C89" s="208" t="s">
        <v>22</v>
      </c>
      <c r="D89" s="208" t="s">
        <v>128</v>
      </c>
      <c r="E89" s="209" t="s">
        <v>602</v>
      </c>
      <c r="F89" s="210" t="s">
        <v>603</v>
      </c>
      <c r="G89" s="211" t="s">
        <v>142</v>
      </c>
      <c r="H89" s="212">
        <v>100</v>
      </c>
      <c r="I89" s="253"/>
      <c r="J89" s="213">
        <f>ROUND($I$89*$H$89,2)</f>
        <v>0</v>
      </c>
      <c r="K89" s="210"/>
      <c r="L89" s="141"/>
      <c r="M89" s="214"/>
      <c r="N89" s="215" t="s">
        <v>45</v>
      </c>
      <c r="Q89" s="216">
        <v>0</v>
      </c>
      <c r="R89" s="216">
        <f>$Q$89*$H$89</f>
        <v>0</v>
      </c>
      <c r="S89" s="216">
        <v>0</v>
      </c>
      <c r="T89" s="217">
        <f>$S$89*$H$89</f>
        <v>0</v>
      </c>
      <c r="AR89" s="136" t="s">
        <v>604</v>
      </c>
      <c r="AT89" s="136" t="s">
        <v>128</v>
      </c>
      <c r="AU89" s="136" t="s">
        <v>83</v>
      </c>
      <c r="AY89" s="140" t="s">
        <v>126</v>
      </c>
      <c r="BE89" s="218">
        <f>IF($N$89="základní",$J$89,0)</f>
        <v>0</v>
      </c>
      <c r="BF89" s="218">
        <f>IF($N$89="snížená",$J$89,0)</f>
        <v>0</v>
      </c>
      <c r="BG89" s="218">
        <f>IF($N$89="zákl. přenesená",$J$89,0)</f>
        <v>0</v>
      </c>
      <c r="BH89" s="218">
        <f>IF($N$89="sníž. přenesená",$J$89,0)</f>
        <v>0</v>
      </c>
      <c r="BI89" s="218">
        <f>IF($N$89="nulová",$J$89,0)</f>
        <v>0</v>
      </c>
      <c r="BJ89" s="136" t="s">
        <v>22</v>
      </c>
      <c r="BK89" s="218">
        <f>ROUND($I$89*$H$89,2)</f>
        <v>0</v>
      </c>
      <c r="BL89" s="136" t="s">
        <v>604</v>
      </c>
      <c r="BM89" s="136" t="s">
        <v>605</v>
      </c>
    </row>
    <row r="90" spans="2:47" s="140" customFormat="1" ht="27" customHeight="1">
      <c r="B90" s="141"/>
      <c r="D90" s="219" t="s">
        <v>135</v>
      </c>
      <c r="F90" s="220" t="s">
        <v>606</v>
      </c>
      <c r="I90" s="254"/>
      <c r="L90" s="141"/>
      <c r="M90" s="221"/>
      <c r="T90" s="222"/>
      <c r="AT90" s="140" t="s">
        <v>135</v>
      </c>
      <c r="AU90" s="140" t="s">
        <v>83</v>
      </c>
    </row>
    <row r="91" spans="2:63" s="197" customFormat="1" ht="30.75" customHeight="1">
      <c r="B91" s="198"/>
      <c r="D91" s="199" t="s">
        <v>73</v>
      </c>
      <c r="E91" s="206" t="s">
        <v>607</v>
      </c>
      <c r="F91" s="206" t="s">
        <v>608</v>
      </c>
      <c r="I91" s="256"/>
      <c r="J91" s="207">
        <f>$BK$91</f>
        <v>0</v>
      </c>
      <c r="L91" s="198"/>
      <c r="M91" s="202"/>
      <c r="P91" s="203">
        <f>SUM($P$92:$P$93)</f>
        <v>0</v>
      </c>
      <c r="R91" s="203">
        <f>SUM($R$92:$R$93)</f>
        <v>0</v>
      </c>
      <c r="T91" s="204">
        <f>SUM($T$92:$T$93)</f>
        <v>0</v>
      </c>
      <c r="AR91" s="199" t="s">
        <v>159</v>
      </c>
      <c r="AT91" s="199" t="s">
        <v>73</v>
      </c>
      <c r="AU91" s="199" t="s">
        <v>22</v>
      </c>
      <c r="AY91" s="199" t="s">
        <v>126</v>
      </c>
      <c r="BK91" s="205">
        <f>SUM($BK$92:$BK$93)</f>
        <v>0</v>
      </c>
    </row>
    <row r="92" spans="2:65" s="140" customFormat="1" ht="15.75" customHeight="1">
      <c r="B92" s="141"/>
      <c r="C92" s="208" t="s">
        <v>83</v>
      </c>
      <c r="D92" s="208" t="s">
        <v>128</v>
      </c>
      <c r="E92" s="209" t="s">
        <v>609</v>
      </c>
      <c r="F92" s="210" t="s">
        <v>608</v>
      </c>
      <c r="G92" s="211" t="s">
        <v>610</v>
      </c>
      <c r="H92" s="212">
        <v>1</v>
      </c>
      <c r="I92" s="253"/>
      <c r="J92" s="213">
        <f>ROUND($I$92*$H$92,2)</f>
        <v>0</v>
      </c>
      <c r="K92" s="210"/>
      <c r="L92" s="141"/>
      <c r="M92" s="214"/>
      <c r="N92" s="215" t="s">
        <v>45</v>
      </c>
      <c r="Q92" s="216">
        <v>0</v>
      </c>
      <c r="R92" s="216">
        <f>$Q$92*$H$92</f>
        <v>0</v>
      </c>
      <c r="S92" s="216">
        <v>0</v>
      </c>
      <c r="T92" s="217">
        <f>$S$92*$H$92</f>
        <v>0</v>
      </c>
      <c r="AR92" s="136" t="s">
        <v>604</v>
      </c>
      <c r="AT92" s="136" t="s">
        <v>128</v>
      </c>
      <c r="AU92" s="136" t="s">
        <v>83</v>
      </c>
      <c r="AY92" s="140" t="s">
        <v>126</v>
      </c>
      <c r="BE92" s="218">
        <f>IF($N$92="základní",$J$92,0)</f>
        <v>0</v>
      </c>
      <c r="BF92" s="218">
        <f>IF($N$92="snížená",$J$92,0)</f>
        <v>0</v>
      </c>
      <c r="BG92" s="218">
        <f>IF($N$92="zákl. přenesená",$J$92,0)</f>
        <v>0</v>
      </c>
      <c r="BH92" s="218">
        <f>IF($N$92="sníž. přenesená",$J$92,0)</f>
        <v>0</v>
      </c>
      <c r="BI92" s="218">
        <f>IF($N$92="nulová",$J$92,0)</f>
        <v>0</v>
      </c>
      <c r="BJ92" s="136" t="s">
        <v>22</v>
      </c>
      <c r="BK92" s="218">
        <f>ROUND($I$92*$H$92,2)</f>
        <v>0</v>
      </c>
      <c r="BL92" s="136" t="s">
        <v>604</v>
      </c>
      <c r="BM92" s="136" t="s">
        <v>611</v>
      </c>
    </row>
    <row r="93" spans="2:47" s="140" customFormat="1" ht="16.5" customHeight="1">
      <c r="B93" s="141"/>
      <c r="D93" s="219" t="s">
        <v>135</v>
      </c>
      <c r="F93" s="220" t="s">
        <v>612</v>
      </c>
      <c r="I93" s="254"/>
      <c r="L93" s="141"/>
      <c r="M93" s="221"/>
      <c r="T93" s="222"/>
      <c r="AT93" s="140" t="s">
        <v>135</v>
      </c>
      <c r="AU93" s="140" t="s">
        <v>83</v>
      </c>
    </row>
    <row r="94" spans="2:63" s="197" customFormat="1" ht="30.75" customHeight="1">
      <c r="B94" s="198"/>
      <c r="D94" s="199" t="s">
        <v>73</v>
      </c>
      <c r="E94" s="206" t="s">
        <v>613</v>
      </c>
      <c r="F94" s="206" t="s">
        <v>614</v>
      </c>
      <c r="I94" s="256"/>
      <c r="J94" s="207">
        <f>$BK$94</f>
        <v>0</v>
      </c>
      <c r="L94" s="198"/>
      <c r="M94" s="202"/>
      <c r="P94" s="203">
        <f>SUM($P$95:$P$99)</f>
        <v>0</v>
      </c>
      <c r="R94" s="203">
        <f>SUM($R$95:$R$99)</f>
        <v>0</v>
      </c>
      <c r="T94" s="204">
        <f>SUM($T$95:$T$99)</f>
        <v>0</v>
      </c>
      <c r="AR94" s="199" t="s">
        <v>159</v>
      </c>
      <c r="AT94" s="199" t="s">
        <v>73</v>
      </c>
      <c r="AU94" s="199" t="s">
        <v>22</v>
      </c>
      <c r="AY94" s="199" t="s">
        <v>126</v>
      </c>
      <c r="BK94" s="205">
        <f>SUM($BK$95:$BK$99)</f>
        <v>0</v>
      </c>
    </row>
    <row r="95" spans="2:65" s="140" customFormat="1" ht="15.75" customHeight="1">
      <c r="B95" s="141"/>
      <c r="C95" s="208" t="s">
        <v>145</v>
      </c>
      <c r="D95" s="208" t="s">
        <v>128</v>
      </c>
      <c r="E95" s="209" t="s">
        <v>615</v>
      </c>
      <c r="F95" s="210" t="s">
        <v>616</v>
      </c>
      <c r="G95" s="211" t="s">
        <v>142</v>
      </c>
      <c r="H95" s="212">
        <v>20</v>
      </c>
      <c r="I95" s="253"/>
      <c r="J95" s="213">
        <f>ROUND($I$95*$H$95,2)</f>
        <v>0</v>
      </c>
      <c r="K95" s="210"/>
      <c r="L95" s="141"/>
      <c r="M95" s="214"/>
      <c r="N95" s="215" t="s">
        <v>45</v>
      </c>
      <c r="Q95" s="216">
        <v>0</v>
      </c>
      <c r="R95" s="216">
        <f>$Q$95*$H$95</f>
        <v>0</v>
      </c>
      <c r="S95" s="216">
        <v>0</v>
      </c>
      <c r="T95" s="217">
        <f>$S$95*$H$95</f>
        <v>0</v>
      </c>
      <c r="AR95" s="136" t="s">
        <v>604</v>
      </c>
      <c r="AT95" s="136" t="s">
        <v>128</v>
      </c>
      <c r="AU95" s="136" t="s">
        <v>83</v>
      </c>
      <c r="AY95" s="140" t="s">
        <v>126</v>
      </c>
      <c r="BE95" s="218">
        <f>IF($N$95="základní",$J$95,0)</f>
        <v>0</v>
      </c>
      <c r="BF95" s="218">
        <f>IF($N$95="snížená",$J$95,0)</f>
        <v>0</v>
      </c>
      <c r="BG95" s="218">
        <f>IF($N$95="zákl. přenesená",$J$95,0)</f>
        <v>0</v>
      </c>
      <c r="BH95" s="218">
        <f>IF($N$95="sníž. přenesená",$J$95,0)</f>
        <v>0</v>
      </c>
      <c r="BI95" s="218">
        <f>IF($N$95="nulová",$J$95,0)</f>
        <v>0</v>
      </c>
      <c r="BJ95" s="136" t="s">
        <v>22</v>
      </c>
      <c r="BK95" s="218">
        <f>ROUND($I$95*$H$95,2)</f>
        <v>0</v>
      </c>
      <c r="BL95" s="136" t="s">
        <v>604</v>
      </c>
      <c r="BM95" s="136" t="s">
        <v>617</v>
      </c>
    </row>
    <row r="96" spans="2:47" s="140" customFormat="1" ht="16.5" customHeight="1">
      <c r="B96" s="141"/>
      <c r="D96" s="219" t="s">
        <v>135</v>
      </c>
      <c r="F96" s="220" t="s">
        <v>618</v>
      </c>
      <c r="I96" s="254"/>
      <c r="L96" s="141"/>
      <c r="M96" s="221"/>
      <c r="T96" s="222"/>
      <c r="AT96" s="140" t="s">
        <v>135</v>
      </c>
      <c r="AU96" s="140" t="s">
        <v>83</v>
      </c>
    </row>
    <row r="97" spans="2:65" s="140" customFormat="1" ht="15.75" customHeight="1">
      <c r="B97" s="141"/>
      <c r="C97" s="208" t="s">
        <v>133</v>
      </c>
      <c r="D97" s="208" t="s">
        <v>128</v>
      </c>
      <c r="E97" s="209" t="s">
        <v>619</v>
      </c>
      <c r="F97" s="210" t="s">
        <v>620</v>
      </c>
      <c r="G97" s="211" t="s">
        <v>610</v>
      </c>
      <c r="H97" s="212">
        <v>701</v>
      </c>
      <c r="I97" s="253"/>
      <c r="J97" s="213">
        <f>ROUND($I$97*$H$97,2)</f>
        <v>0</v>
      </c>
      <c r="K97" s="210"/>
      <c r="L97" s="141"/>
      <c r="M97" s="214"/>
      <c r="N97" s="215" t="s">
        <v>45</v>
      </c>
      <c r="Q97" s="216">
        <v>0</v>
      </c>
      <c r="R97" s="216">
        <f>$Q$97*$H$97</f>
        <v>0</v>
      </c>
      <c r="S97" s="216">
        <v>0</v>
      </c>
      <c r="T97" s="217">
        <f>$S$97*$H$97</f>
        <v>0</v>
      </c>
      <c r="AR97" s="136" t="s">
        <v>604</v>
      </c>
      <c r="AT97" s="136" t="s">
        <v>128</v>
      </c>
      <c r="AU97" s="136" t="s">
        <v>83</v>
      </c>
      <c r="AY97" s="140" t="s">
        <v>126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604</v>
      </c>
      <c r="BM97" s="136" t="s">
        <v>621</v>
      </c>
    </row>
    <row r="98" spans="2:47" s="140" customFormat="1" ht="16.5" customHeight="1">
      <c r="B98" s="141"/>
      <c r="D98" s="219" t="s">
        <v>135</v>
      </c>
      <c r="F98" s="220" t="s">
        <v>622</v>
      </c>
      <c r="L98" s="141"/>
      <c r="M98" s="221"/>
      <c r="T98" s="222"/>
      <c r="AT98" s="140" t="s">
        <v>135</v>
      </c>
      <c r="AU98" s="140" t="s">
        <v>83</v>
      </c>
    </row>
    <row r="99" spans="2:51" s="140" customFormat="1" ht="15.75" customHeight="1">
      <c r="B99" s="229"/>
      <c r="D99" s="224" t="s">
        <v>137</v>
      </c>
      <c r="E99" s="230"/>
      <c r="F99" s="231" t="s">
        <v>623</v>
      </c>
      <c r="H99" s="232">
        <v>701</v>
      </c>
      <c r="L99" s="229"/>
      <c r="M99" s="257"/>
      <c r="N99" s="258"/>
      <c r="O99" s="258"/>
      <c r="P99" s="258"/>
      <c r="Q99" s="258"/>
      <c r="R99" s="258"/>
      <c r="S99" s="258"/>
      <c r="T99" s="259"/>
      <c r="AT99" s="230" t="s">
        <v>137</v>
      </c>
      <c r="AU99" s="230" t="s">
        <v>83</v>
      </c>
      <c r="AV99" s="230" t="s">
        <v>83</v>
      </c>
      <c r="AW99" s="230" t="s">
        <v>100</v>
      </c>
      <c r="AX99" s="230" t="s">
        <v>74</v>
      </c>
      <c r="AY99" s="230" t="s">
        <v>126</v>
      </c>
    </row>
    <row r="100" spans="2:12" s="140" customFormat="1" ht="7.5" customHeight="1">
      <c r="B100" s="163"/>
      <c r="C100" s="164"/>
      <c r="D100" s="164"/>
      <c r="E100" s="164"/>
      <c r="F100" s="164"/>
      <c r="G100" s="164"/>
      <c r="H100" s="164"/>
      <c r="I100" s="164"/>
      <c r="J100" s="164"/>
      <c r="K100" s="164"/>
      <c r="L100" s="141"/>
    </row>
  </sheetData>
  <sheetProtection password="CC55" sheet="1"/>
  <autoFilter ref="C85:K85"/>
  <mergeCells count="12"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modified xsi:type="dcterms:W3CDTF">2014-11-24T08:59:59Z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